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mcarlisle\Desktop\"/>
    </mc:Choice>
  </mc:AlternateContent>
  <xr:revisionPtr revIDLastSave="0" documentId="10_ncr:100000_{9D01156B-ACA8-4067-9A82-50375C314C8C}" xr6:coauthVersionLast="31" xr6:coauthVersionMax="31" xr10:uidLastSave="{00000000-0000-0000-0000-000000000000}"/>
  <workbookProtection workbookPassword="CA08" lockStructure="1"/>
  <bookViews>
    <workbookView xWindow="0" yWindow="0" windowWidth="21570" windowHeight="7200" tabRatio="831" xr2:uid="{00000000-000D-0000-FFFF-FFFF00000000}"/>
  </bookViews>
  <sheets>
    <sheet name="Instructions" sheetId="1" r:id="rId1"/>
    <sheet name="General Info &amp; Test Results" sheetId="3" r:id="rId2"/>
    <sheet name="Setup &amp; Instrumentation" sheetId="4" r:id="rId3"/>
    <sheet name="Test Conditions" sheetId="5" r:id="rId4"/>
    <sheet name="Steady-State &amp; Cool-Down Tests" sheetId="2" r:id="rId5"/>
    <sheet name="Draft Factor Test" sheetId="13" r:id="rId6"/>
    <sheet name="Jacket Loss Test" sheetId="14" r:id="rId7"/>
    <sheet name="Calculations" sheetId="11" r:id="rId8"/>
    <sheet name="Raw Data" sheetId="15" r:id="rId9"/>
    <sheet name="Photos" sheetId="6" r:id="rId10"/>
    <sheet name="Photos adding" sheetId="16" r:id="rId11"/>
    <sheet name="Comments" sheetId="7" r:id="rId12"/>
    <sheet name="Report Sign-Off Block" sheetId="8" r:id="rId13"/>
    <sheet name="Tables" sheetId="12" r:id="rId14"/>
    <sheet name="Drop-Downs" sheetId="9" r:id="rId15"/>
    <sheet name="Version Control" sheetId="10" r:id="rId16"/>
  </sheets>
  <definedNames>
    <definedName name="A_">Calculations!$F$27</definedName>
    <definedName name="A_D">'Steady-State &amp; Cool-Down Tests'!$G$70</definedName>
    <definedName name="A_S">'Steady-State &amp; Cool-Down Tests'!$G$69</definedName>
    <definedName name="AFUE_MC_NoTD">Calculations!$F$55</definedName>
    <definedName name="AFUE_rounded">Calculations!$G$95</definedName>
    <definedName name="AFUE_TC_NoTD">Calculations!$F$42</definedName>
    <definedName name="AFUE_TD">Calculations!$F$71</definedName>
    <definedName name="Angle_Omega">'Steady-State &amp; Cool-Down Tests'!$G$71</definedName>
    <definedName name="AtoF">Calculations!$F$50</definedName>
    <definedName name="B_">Calculations!$F$28</definedName>
    <definedName name="BOH_H">Calculations!$F$84</definedName>
    <definedName name="BOH_R">Calculations!$F$83</definedName>
    <definedName name="BOH_SS">Calculations!$F$76</definedName>
    <definedName name="Burner_Type">'General Info &amp; Test Results'!$C$36</definedName>
    <definedName name="C_">Calculations!$F$31</definedName>
    <definedName name="C_T">'Draft Factor Test'!$F$21</definedName>
    <definedName name="C_T_star">'Draft Factor Test'!$F$22</definedName>
    <definedName name="Circulation_Type">'General Info &amp; Test Results'!$C$35</definedName>
    <definedName name="Condensing">'General Info &amp; Test Results'!$C$39</definedName>
    <definedName name="Control">'General Info &amp; Test Results'!$C$41</definedName>
    <definedName name="D_">Calculations!$F$32</definedName>
    <definedName name="D_F">Calculations!$F$15</definedName>
    <definedName name="D_O">'Steady-State &amp; Cool-Down Tests'!$G$72</definedName>
    <definedName name="D_P">'Draft Factor Test'!$F$32</definedName>
    <definedName name="D_S">Calculations!$F$16</definedName>
    <definedName name="DD_Burner_Type">'Drop-Downs'!$B$32:$B$33</definedName>
    <definedName name="DD_Circulation_Type">'Drop-Downs'!$B$27:$B$29</definedName>
    <definedName name="DD_Control">'Drop-Downs'!$D$29:$D$31</definedName>
    <definedName name="DD_Draft_Factor_Options">'Drop-Downs'!$B$36:$B$37</definedName>
    <definedName name="DD_Fuel_Type">'Drop-Downs'!$B$12:$B$19</definedName>
    <definedName name="DD_Jacket_Loss_Surface">'Drop-Downs'!$D$38:$D$40</definedName>
    <definedName name="DD_Manual_Thermostat">'Drop-Downs'!$D$34:$D$35</definedName>
    <definedName name="DD_Stack_Damper">'Drop-Downs'!$D$24:$D$26</definedName>
    <definedName name="DD_Unit_Type">'Drop-Downs'!$B$22:$B$24</definedName>
    <definedName name="DD_Ventilation">'Drop-Downs'!$D$14:$D$17</definedName>
    <definedName name="DD_Yes_No">'Drop-Downs'!$D$20:$D$21</definedName>
    <definedName name="DHR">Calculations!$F$79</definedName>
    <definedName name="E_AE">Calculations!$F$87</definedName>
    <definedName name="E_F">Calculations!$F$86</definedName>
    <definedName name="E_M">Calculations!$F$85</definedName>
    <definedName name="E_SO">Calculations!$F$88</definedName>
    <definedName name="eff_man_SS_WT">Calculations!$F$53</definedName>
    <definedName name="eff_max">Calculations!#REF!</definedName>
    <definedName name="eff_mod">Calculations!#REF!</definedName>
    <definedName name="eff_red">Calculations!#REF!</definedName>
    <definedName name="eff_SS">Calculations!$F$33</definedName>
    <definedName name="eff_SS_H">Calculations!$F$34</definedName>
    <definedName name="eff_SS_L">Calculations!$J$34</definedName>
    <definedName name="eff_SS_MOD">Calculations!$F$35</definedName>
    <definedName name="eff_SS_WT">Calculations!$F$41</definedName>
    <definedName name="eff_u">Calculations!$F$54</definedName>
    <definedName name="eff_u_436">Calculations!$F$70</definedName>
    <definedName name="eff_wt">Calculations!#REF!</definedName>
    <definedName name="emissivity">'Jacket Loss Test'!$J$19</definedName>
    <definedName name="Fuel_Type">'General Info &amp; Test Results'!$C$33</definedName>
    <definedName name="h_ri">'Jacket Loss Test'!$J$18</definedName>
    <definedName name="h_rs">'Jacket Loss Test'!$J$20</definedName>
    <definedName name="hc_bottom">'Jacket Loss Test'!$J$16</definedName>
    <definedName name="hc_side">'Jacket Loss Test'!$J$17</definedName>
    <definedName name="hc_top">'Jacket Loss Test'!$J$15</definedName>
    <definedName name="HHV_A">Calculations!$F$51</definedName>
    <definedName name="HHV_measured">'Steady-State &amp; Cool-Down Tests'!$G$14</definedName>
    <definedName name="HHV_table2">Calculations!#REF!</definedName>
    <definedName name="InputCapacity_rounded">Calculations!$G$93</definedName>
    <definedName name="K_Ion_max">Calculations!$F$49</definedName>
    <definedName name="K_Ion_red">Calculations!$J$49</definedName>
    <definedName name="L_C">Calculations!$F$25</definedName>
    <definedName name="L_C_SS">Calculations!$F$23</definedName>
    <definedName name="L_G">Calculations!$F$24</definedName>
    <definedName name="L_G_SS">Calculations!$F$22</definedName>
    <definedName name="L_I_ON">Calculations!$F$63</definedName>
    <definedName name="L_Ioff">Calculations!$F$68</definedName>
    <definedName name="L_Ioff_max">Calculations!$F$69</definedName>
    <definedName name="L_Ioff_red">Calculations!$J$69</definedName>
    <definedName name="L_Ion">Calculations!#REF!</definedName>
    <definedName name="L_Ion_max">Calculations!$F$52</definedName>
    <definedName name="L_Ion_red">Calculations!$J$52</definedName>
    <definedName name="L_j">'Jacket Loss Test'!$O$12</definedName>
    <definedName name="L_L_A">Calculations!$F$20</definedName>
    <definedName name="L_LA">Calculations!#REF!</definedName>
    <definedName name="L_LA_">Calculations!$F$19</definedName>
    <definedName name="L_S_ON">Calculations!$F$61</definedName>
    <definedName name="L_Soff">Calculations!$F$64</definedName>
    <definedName name="L_Soff_max">Calculations!$F$65</definedName>
    <definedName name="L_Soff_red">Calculations!$J$65</definedName>
    <definedName name="L_Son">Calculations!#REF!</definedName>
    <definedName name="L_SSSA_avg">Calculations!$F$62</definedName>
    <definedName name="L_SSSA_max">Calculations!$F$30</definedName>
    <definedName name="L_SSSA_red">Calculations!$J$30</definedName>
    <definedName name="M_C">'Steady-State &amp; Cool-Down Tests'!$G$147</definedName>
    <definedName name="M_C_SS_max">'Steady-State &amp; Cool-Down Tests'!$G$133</definedName>
    <definedName name="M_C_SS_red">'Steady-State &amp; Cool-Down Tests'!$J$133</definedName>
    <definedName name="m_delT_max">'Steady-State &amp; Cool-Down Tests'!$O$91:$P$101</definedName>
    <definedName name="m_delT_red">'Steady-State &amp; Cool-Down Tests'!$O$109:$P$119</definedName>
    <definedName name="m_Soff_max">'Steady-State &amp; Cool-Down Tests'!$M$91:$N$101</definedName>
    <definedName name="m_Soff_red">'Steady-State &amp; Cool-Down Tests'!$M$109:$N$119</definedName>
    <definedName name="mFoff_T_F_SS">'Draft Factor Test'!$F$30</definedName>
    <definedName name="mFoff_TstarFoff">'Draft Factor Test'!$F$28</definedName>
    <definedName name="mFSS_T_F_SS">'Draft Factor Test'!$F$31</definedName>
    <definedName name="OutputCapacity_rounded">Calculations!$G$94</definedName>
    <definedName name="P_B">'Steady-State &amp; Cool-Down Tests'!$G$15</definedName>
    <definedName name="P_E">'Steady-State &amp; Cool-Down Tests'!$G$62</definedName>
    <definedName name="P_F">Calculations!$F$17</definedName>
    <definedName name="P_W_OFF">'Steady-State &amp; Cool-Down Tests'!$G$64</definedName>
    <definedName name="P_W_SB">'Steady-State &amp; Cool-Down Tests'!$G$63</definedName>
    <definedName name="Preheat">'General Info &amp; Test Results'!$C$40</definedName>
    <definedName name="Q_C">'Steady-State &amp; Cool-Down Tests'!$G$156</definedName>
    <definedName name="Q_C_SS">'Steady-State &amp; Cool-Down Tests'!$G$132</definedName>
    <definedName name="Q_in_max">'Steady-State &amp; Cool-Down Tests'!$G$25</definedName>
    <definedName name="Q_in_rated">'General Info &amp; Test Results'!$C$45</definedName>
    <definedName name="Q_in_red">'Steady-State &amp; Cool-Down Tests'!$K$25</definedName>
    <definedName name="Q_out_max">Calculations!$F$38</definedName>
    <definedName name="Q_out_red">Calculations!$J$37</definedName>
    <definedName name="Q_p">'Steady-State &amp; Cool-Down Tests'!$G$81</definedName>
    <definedName name="R_Q_out">Calculations!$F$39</definedName>
    <definedName name="R_TF_max">Calculations!$F$26</definedName>
    <definedName name="R_TF_red">Calculations!$J$26</definedName>
    <definedName name="R_TS_max">Calculations!$F$29</definedName>
    <definedName name="R_TS_red">Calculations!$J$29</definedName>
    <definedName name="Stack_Damper">'General Info &amp; Test Results'!$C$38</definedName>
    <definedName name="StoF_max">Calculations!$F$48</definedName>
    <definedName name="StoF_red">Calculations!$J$48</definedName>
    <definedName name="Sys_no">Calculations!$F$14</definedName>
    <definedName name="T_C">Calculations!$F$36</definedName>
    <definedName name="T_F_max">'Steady-State &amp; Cool-Down Tests'!$G$48</definedName>
    <definedName name="T_F_red">'Steady-State &amp; Cool-Down Tests'!$K$48</definedName>
    <definedName name="T_OA">Calculations!$F$66</definedName>
    <definedName name="T_OA_star">Calculations!$F$67</definedName>
    <definedName name="T_RA_max">'Steady-State &amp; Cool-Down Tests'!$G$37</definedName>
    <definedName name="T_RA_red">'Steady-State &amp; Cool-Down Tests'!$K$37</definedName>
    <definedName name="T_S_max">'Steady-State &amp; Cool-Down Tests'!$G$49</definedName>
    <definedName name="T_S_red">'Steady-State &amp; Cool-Down Tests'!$K$49</definedName>
    <definedName name="T_T">'Draft Factor Test'!$F$23</definedName>
    <definedName name="Table1">Tables!$C$13:$M$24</definedName>
    <definedName name="Table2">Tables!$C$29:$K$34</definedName>
    <definedName name="Table2_A">Tables!$H$29:$H$34</definedName>
    <definedName name="Table2_B">Tables!$I$29:$I$34</definedName>
    <definedName name="Table3">Tables!$C$38:$J$53</definedName>
    <definedName name="TstarFoff">'Draft Factor Test'!$F$20</definedName>
    <definedName name="Unit_Type">'General Info &amp; Test Results'!$C$34</definedName>
    <definedName name="User_Control">'General Info &amp; Test Results'!$C$42</definedName>
    <definedName name="User_Pilot_Off">'General Info &amp; Test Results'!$C$43</definedName>
    <definedName name="V_measured">'Steady-State &amp; Cool-Down Tests'!$G$16</definedName>
    <definedName name="V_rated">'General Info &amp; Test Results'!$C$44</definedName>
    <definedName name="V_T">'Draft Factor Test'!$F$19</definedName>
    <definedName name="Ventilation">'General Info &amp; Test Results'!$C$37</definedName>
    <definedName name="X_1">Calculations!$J$40</definedName>
    <definedName name="X_2">Calculations!$F$40</definedName>
    <definedName name="X_CO2_F_max">'Steady-State &amp; Cool-Down Tests'!$G$54</definedName>
    <definedName name="X_CO2_F_red">'Steady-State &amp; Cool-Down Tests'!$K$54</definedName>
    <definedName name="X_CO2_S_max">'Steady-State &amp; Cool-Down Tests'!$G$55</definedName>
    <definedName name="X_CO2_S_red">'Steady-State &amp; Cool-Down Tests'!$K$55</definedName>
  </definedNames>
  <calcPr calcId="179017"/>
  <customWorkbookViews>
    <customWorkbookView name="Navigant - Personal View" guid="{D9CE0BAE-997C-449F-8FFB-BD77BD9E89A6}" mergeInterval="0" personalView="1" maximized="1" windowWidth="1362" windowHeight="553" tabRatio="690" activeSheetId="3"/>
  </customWorkbookViews>
</workbook>
</file>

<file path=xl/calcChain.xml><?xml version="1.0" encoding="utf-8"?>
<calcChain xmlns="http://schemas.openxmlformats.org/spreadsheetml/2006/main">
  <c r="G143" i="2" l="1"/>
  <c r="F18" i="11" l="1"/>
  <c r="F20" i="11"/>
  <c r="J34" i="11"/>
  <c r="F34" i="11"/>
  <c r="F53" i="11"/>
  <c r="F62" i="11"/>
  <c r="D95" i="11"/>
  <c r="F82" i="11"/>
  <c r="O12" i="14" l="1"/>
  <c r="F32" i="11" l="1"/>
  <c r="F31" i="11"/>
  <c r="F28" i="13"/>
  <c r="K24" i="2"/>
  <c r="M110" i="2" l="1"/>
  <c r="O110" i="2" s="1"/>
  <c r="M111" i="2"/>
  <c r="O111" i="2" s="1"/>
  <c r="M112" i="2"/>
  <c r="O112" i="2" s="1"/>
  <c r="M113" i="2"/>
  <c r="O113" i="2" s="1"/>
  <c r="M114" i="2"/>
  <c r="O114" i="2" s="1"/>
  <c r="M115" i="2"/>
  <c r="O115" i="2" s="1"/>
  <c r="M116" i="2"/>
  <c r="O116" i="2" s="1"/>
  <c r="M117" i="2"/>
  <c r="O117" i="2" s="1"/>
  <c r="M118" i="2"/>
  <c r="O118" i="2" s="1"/>
  <c r="M119" i="2"/>
  <c r="O119" i="2" s="1"/>
  <c r="M109" i="2"/>
  <c r="O109" i="2" s="1"/>
  <c r="M101" i="2"/>
  <c r="G72" i="2"/>
  <c r="F15" i="13"/>
  <c r="F14" i="11"/>
  <c r="F37" i="13" s="1"/>
  <c r="F27" i="11"/>
  <c r="J26" i="11" s="1"/>
  <c r="F28" i="11"/>
  <c r="F50" i="11"/>
  <c r="M94" i="2"/>
  <c r="O94" i="2" s="1"/>
  <c r="F51" i="11"/>
  <c r="F41" i="13" l="1"/>
  <c r="F42" i="13"/>
  <c r="J29" i="11"/>
  <c r="F26" i="11"/>
  <c r="F29" i="11"/>
  <c r="C21" i="11"/>
  <c r="O101" i="2"/>
  <c r="M92" i="2"/>
  <c r="O92" i="2" s="1"/>
  <c r="M93" i="2"/>
  <c r="O93" i="2" s="1"/>
  <c r="M95" i="2"/>
  <c r="O95" i="2" s="1"/>
  <c r="M96" i="2"/>
  <c r="O96" i="2" s="1"/>
  <c r="M97" i="2"/>
  <c r="O97" i="2" s="1"/>
  <c r="M98" i="2"/>
  <c r="O98" i="2" s="1"/>
  <c r="M99" i="2"/>
  <c r="O99" i="2" s="1"/>
  <c r="M100" i="2"/>
  <c r="O100" i="2" s="1"/>
  <c r="M91" i="2"/>
  <c r="O91" i="2" s="1"/>
  <c r="C19" i="11"/>
  <c r="G155" i="2"/>
  <c r="G156" i="2" s="1"/>
  <c r="F24" i="11" s="1"/>
  <c r="F25" i="11" s="1"/>
  <c r="B155" i="2"/>
  <c r="B154" i="2"/>
  <c r="B153" i="2"/>
  <c r="B152" i="2"/>
  <c r="B150" i="2"/>
  <c r="G147" i="2"/>
  <c r="J131" i="2"/>
  <c r="J132" i="2" s="1"/>
  <c r="G131" i="2"/>
  <c r="G132" i="2" s="1"/>
  <c r="F22" i="11" s="1"/>
  <c r="F23" i="11" s="1"/>
  <c r="G24" i="2"/>
  <c r="B131" i="2"/>
  <c r="B130" i="2"/>
  <c r="B129" i="2"/>
  <c r="B126" i="2"/>
  <c r="B128" i="2"/>
  <c r="G25" i="2" l="1"/>
  <c r="G28" i="2"/>
  <c r="F19" i="11"/>
  <c r="F14" i="13"/>
  <c r="C12" i="4"/>
  <c r="D93" i="11" l="1"/>
  <c r="F80" i="11"/>
  <c r="F79" i="11" s="1"/>
  <c r="F31" i="13"/>
  <c r="F65" i="11"/>
  <c r="G49" i="2"/>
  <c r="G48" i="2"/>
  <c r="F30" i="11" s="1"/>
  <c r="G47" i="2"/>
  <c r="G37" i="2"/>
  <c r="F29" i="13" l="1"/>
  <c r="F30" i="13" s="1"/>
  <c r="F32" i="13" s="1"/>
  <c r="I14" i="2"/>
  <c r="F33" i="11" l="1"/>
  <c r="F36" i="13"/>
  <c r="F47" i="13" s="1"/>
  <c r="K37" i="2"/>
  <c r="K26" i="2"/>
  <c r="G26" i="2"/>
  <c r="B22" i="2"/>
  <c r="K49" i="2"/>
  <c r="K47" i="2"/>
  <c r="K48" i="2"/>
  <c r="I16" i="2"/>
  <c r="J30" i="11" l="1"/>
  <c r="F38" i="11"/>
  <c r="C67" i="6"/>
  <c r="B8" i="16" l="1"/>
  <c r="B7" i="16"/>
  <c r="C6" i="16"/>
  <c r="B6" i="16"/>
  <c r="B5" i="16"/>
  <c r="B4" i="16"/>
  <c r="C3" i="16"/>
  <c r="B3" i="16"/>
  <c r="B2" i="16"/>
  <c r="G80" i="2" l="1"/>
  <c r="G81" i="2" s="1"/>
  <c r="F17" i="11" s="1"/>
  <c r="B78" i="2" l="1"/>
  <c r="J124" i="14" l="1"/>
  <c r="J335" i="14"/>
  <c r="J334" i="14"/>
  <c r="J333" i="14"/>
  <c r="J332" i="14"/>
  <c r="J331" i="14"/>
  <c r="J330" i="14"/>
  <c r="J329" i="14"/>
  <c r="J328" i="14"/>
  <c r="J327"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6" i="14"/>
  <c r="J295" i="14"/>
  <c r="J294" i="14"/>
  <c r="J293" i="14"/>
  <c r="J292"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61" i="14"/>
  <c r="J260" i="14"/>
  <c r="J259" i="14"/>
  <c r="J258" i="14"/>
  <c r="J257" i="14"/>
  <c r="J256" i="14"/>
  <c r="J255" i="14"/>
  <c r="J254" i="14"/>
  <c r="J253" i="14"/>
  <c r="J252" i="14"/>
  <c r="J251" i="14"/>
  <c r="J250" i="14"/>
  <c r="J249" i="14"/>
  <c r="J248" i="14"/>
  <c r="J247" i="14"/>
  <c r="J246" i="14"/>
  <c r="J245" i="14"/>
  <c r="J244" i="14"/>
  <c r="J243" i="14"/>
  <c r="J242" i="14"/>
  <c r="J241" i="14"/>
  <c r="J240" i="14"/>
  <c r="J239" i="14"/>
  <c r="J238" i="14"/>
  <c r="J237" i="14"/>
  <c r="J236" i="14"/>
  <c r="J230" i="14"/>
  <c r="J229" i="14"/>
  <c r="J228" i="14"/>
  <c r="J227" i="14"/>
  <c r="J226" i="14"/>
  <c r="J225" i="14"/>
  <c r="J224" i="14"/>
  <c r="J223" i="14"/>
  <c r="J222"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91" i="14"/>
  <c r="J190" i="14"/>
  <c r="J189" i="14"/>
  <c r="J188" i="14"/>
  <c r="J187"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6" i="14"/>
  <c r="J155" i="14"/>
  <c r="J154" i="14"/>
  <c r="J153" i="14"/>
  <c r="J152" i="14"/>
  <c r="J151" i="14"/>
  <c r="J150" i="14"/>
  <c r="J149" i="14"/>
  <c r="J148" i="14"/>
  <c r="J147" i="14"/>
  <c r="J146" i="14"/>
  <c r="J145" i="14"/>
  <c r="J144" i="14"/>
  <c r="J143" i="14"/>
  <c r="J142" i="14"/>
  <c r="J141" i="14"/>
  <c r="J140" i="14"/>
  <c r="J139" i="14"/>
  <c r="J138" i="14"/>
  <c r="J137" i="14"/>
  <c r="J136" i="14"/>
  <c r="J135" i="14"/>
  <c r="J134" i="14"/>
  <c r="J133" i="14"/>
  <c r="J132" i="14"/>
  <c r="J131" i="14"/>
  <c r="J26" i="14"/>
  <c r="J125" i="14"/>
  <c r="J123" i="14"/>
  <c r="J122" i="14"/>
  <c r="J121" i="14"/>
  <c r="J120" i="14"/>
  <c r="J119" i="14"/>
  <c r="J118" i="14"/>
  <c r="J117"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6" i="14"/>
  <c r="J85" i="14"/>
  <c r="J84" i="14"/>
  <c r="J83" i="14"/>
  <c r="J82"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B79" i="2" l="1"/>
  <c r="B77" i="2"/>
  <c r="B8" i="15" l="1"/>
  <c r="B7" i="15"/>
  <c r="F6" i="15"/>
  <c r="B6" i="15"/>
  <c r="B5" i="15"/>
  <c r="B4" i="15"/>
  <c r="F3" i="15"/>
  <c r="B3" i="15"/>
  <c r="B2" i="15"/>
  <c r="D6" i="11" l="1"/>
  <c r="D3" i="11"/>
  <c r="F15" i="3"/>
  <c r="F14" i="3"/>
  <c r="F13" i="3"/>
  <c r="B7" i="1" l="1"/>
  <c r="C6" i="1"/>
  <c r="B6" i="1"/>
  <c r="B5" i="1"/>
  <c r="B4" i="1"/>
  <c r="C3" i="1"/>
  <c r="B3" i="1"/>
  <c r="B2" i="1"/>
  <c r="E6" i="12"/>
  <c r="J20" i="14" l="1"/>
  <c r="J27" i="14"/>
  <c r="J28" i="14"/>
  <c r="J29" i="14"/>
  <c r="J30" i="14"/>
  <c r="J31" i="14"/>
  <c r="J32" i="14"/>
  <c r="J33" i="14"/>
  <c r="J34" i="14"/>
  <c r="J35" i="14"/>
  <c r="J36" i="14"/>
  <c r="J37" i="14"/>
  <c r="J38" i="14"/>
  <c r="J39" i="14"/>
  <c r="J40" i="14"/>
  <c r="J41" i="14"/>
  <c r="J42" i="14"/>
  <c r="J43" i="14"/>
  <c r="J44" i="14"/>
  <c r="J45" i="14"/>
  <c r="J127" i="14" l="1"/>
  <c r="J337" i="14"/>
  <c r="J232" i="14"/>
  <c r="B8" i="14"/>
  <c r="B7" i="14"/>
  <c r="F6" i="14"/>
  <c r="B6" i="14"/>
  <c r="B5" i="14"/>
  <c r="B4" i="14"/>
  <c r="F3" i="14"/>
  <c r="B3" i="14"/>
  <c r="B2" i="14"/>
  <c r="F6" i="13" l="1"/>
  <c r="B8" i="13"/>
  <c r="B7" i="13"/>
  <c r="B6" i="13"/>
  <c r="B5" i="13"/>
  <c r="B4" i="13"/>
  <c r="F3" i="13"/>
  <c r="B3" i="13"/>
  <c r="B2" i="13"/>
  <c r="K25" i="2"/>
  <c r="G39" i="12"/>
  <c r="G40" i="12"/>
  <c r="G41" i="12"/>
  <c r="G42" i="12"/>
  <c r="G43" i="12"/>
  <c r="G44" i="12"/>
  <c r="G45" i="12"/>
  <c r="G46" i="12"/>
  <c r="G47" i="12"/>
  <c r="G48" i="12"/>
  <c r="G49" i="12"/>
  <c r="G50" i="12"/>
  <c r="G51" i="12"/>
  <c r="G52" i="12"/>
  <c r="G53" i="12"/>
  <c r="G38" i="12"/>
  <c r="B21" i="2"/>
  <c r="B23" i="2"/>
  <c r="B14" i="2"/>
  <c r="J65" i="11" l="1"/>
  <c r="J37" i="11"/>
  <c r="F48" i="11"/>
  <c r="C8" i="12"/>
  <c r="C7" i="12"/>
  <c r="C6" i="12"/>
  <c r="C5" i="12"/>
  <c r="C4" i="12"/>
  <c r="E3" i="12"/>
  <c r="C3" i="12"/>
  <c r="C2" i="12"/>
  <c r="B8" i="11"/>
  <c r="B7" i="11"/>
  <c r="B6" i="11"/>
  <c r="B5" i="11"/>
  <c r="B4" i="11"/>
  <c r="B3" i="11"/>
  <c r="B2" i="11"/>
  <c r="G27" i="2"/>
  <c r="J49" i="11" l="1"/>
  <c r="J52" i="11" s="1"/>
  <c r="F49" i="11"/>
  <c r="O18" i="14"/>
  <c r="G61" i="2"/>
  <c r="G62" i="2" s="1"/>
  <c r="B8" i="2"/>
  <c r="B7" i="2"/>
  <c r="G6" i="2"/>
  <c r="B6" i="2"/>
  <c r="B5" i="2"/>
  <c r="B4" i="2"/>
  <c r="G3" i="2"/>
  <c r="B3" i="2"/>
  <c r="B2" i="2"/>
  <c r="B7" i="3"/>
  <c r="B7" i="4"/>
  <c r="B7" i="5"/>
  <c r="B7" i="6"/>
  <c r="B7" i="7"/>
  <c r="B7" i="8"/>
  <c r="B7" i="9"/>
  <c r="C7" i="10"/>
  <c r="C7" i="16" s="1"/>
  <c r="F52" i="11" l="1"/>
  <c r="F54" i="11"/>
  <c r="F55" i="11" s="1"/>
  <c r="F39" i="11"/>
  <c r="C43" i="12" s="1"/>
  <c r="D7" i="11"/>
  <c r="F7" i="15"/>
  <c r="C7" i="1"/>
  <c r="F7" i="13"/>
  <c r="F7" i="14"/>
  <c r="E7" i="12"/>
  <c r="C7" i="9"/>
  <c r="G7" i="2"/>
  <c r="C7" i="3"/>
  <c r="C7" i="4"/>
  <c r="C7" i="5"/>
  <c r="C7" i="6"/>
  <c r="C7" i="7"/>
  <c r="C7" i="8"/>
  <c r="C5" i="10"/>
  <c r="C4" i="10"/>
  <c r="F4" i="15" l="1"/>
  <c r="C4" i="16"/>
  <c r="F5" i="15"/>
  <c r="C5" i="16"/>
  <c r="F5" i="14"/>
  <c r="D5" i="11"/>
  <c r="C5" i="1"/>
  <c r="F4" i="14"/>
  <c r="D4" i="11"/>
  <c r="C4" i="1"/>
  <c r="D94" i="11"/>
  <c r="F4" i="13"/>
  <c r="E4" i="12"/>
  <c r="G4" i="2"/>
  <c r="F5" i="13"/>
  <c r="E5" i="12"/>
  <c r="G5" i="2"/>
  <c r="H27" i="3"/>
  <c r="H26" i="3"/>
  <c r="H25" i="3"/>
  <c r="H24" i="3"/>
  <c r="D15" i="8"/>
  <c r="G24" i="3" s="1"/>
  <c r="G25" i="3"/>
  <c r="G26" i="3"/>
  <c r="G27" i="3"/>
  <c r="F15" i="11" l="1"/>
  <c r="F48" i="13"/>
  <c r="F16" i="11" s="1"/>
  <c r="C39" i="12"/>
  <c r="C6" i="9"/>
  <c r="C6" i="8"/>
  <c r="C6" i="7"/>
  <c r="C6" i="6"/>
  <c r="C44" i="12" l="1"/>
  <c r="C48" i="12"/>
  <c r="C50" i="12"/>
  <c r="C41" i="12"/>
  <c r="C53" i="12"/>
  <c r="C42" i="12"/>
  <c r="C49" i="12"/>
  <c r="C47" i="12"/>
  <c r="C51" i="12"/>
  <c r="C52" i="12"/>
  <c r="C40" i="12"/>
  <c r="C45" i="12"/>
  <c r="C38" i="12"/>
  <c r="C46" i="12"/>
  <c r="B8" i="7"/>
  <c r="B5" i="7"/>
  <c r="B4" i="7"/>
  <c r="B6" i="7"/>
  <c r="B3" i="7"/>
  <c r="B2" i="7"/>
  <c r="C8" i="10"/>
  <c r="C8" i="16" s="1"/>
  <c r="F67" i="11" l="1"/>
  <c r="F36" i="11"/>
  <c r="F66" i="11"/>
  <c r="J40" i="11"/>
  <c r="F40" i="11"/>
  <c r="D8" i="11"/>
  <c r="F8" i="15"/>
  <c r="F8" i="13"/>
  <c r="F8" i="14"/>
  <c r="G8" i="2"/>
  <c r="E8" i="12"/>
  <c r="C8" i="7"/>
  <c r="C8" i="9"/>
  <c r="B8" i="9"/>
  <c r="B5" i="9"/>
  <c r="B4" i="9"/>
  <c r="B6" i="9"/>
  <c r="B3" i="9"/>
  <c r="B2" i="9"/>
  <c r="F64" i="11" l="1"/>
  <c r="F63" i="11"/>
  <c r="J69" i="11"/>
  <c r="F69" i="11"/>
  <c r="F68" i="11" s="1"/>
  <c r="F61" i="11"/>
  <c r="F35" i="11"/>
  <c r="F41" i="11" s="1"/>
  <c r="F42" i="11" s="1"/>
  <c r="F81" i="11" s="1"/>
  <c r="F77" i="11" s="1"/>
  <c r="F78" i="11" s="1"/>
  <c r="C8" i="6"/>
  <c r="B8" i="6"/>
  <c r="B5" i="6"/>
  <c r="B4" i="6"/>
  <c r="B6" i="6"/>
  <c r="B3" i="6"/>
  <c r="B2" i="6"/>
  <c r="C8" i="5"/>
  <c r="B8" i="5"/>
  <c r="B5" i="5"/>
  <c r="B4" i="5"/>
  <c r="C6" i="5"/>
  <c r="B6" i="5"/>
  <c r="B3" i="5"/>
  <c r="B2" i="5"/>
  <c r="C8" i="4"/>
  <c r="B8" i="4"/>
  <c r="B5" i="4"/>
  <c r="B4" i="4"/>
  <c r="B6" i="4"/>
  <c r="B3" i="4"/>
  <c r="B2" i="4"/>
  <c r="F70" i="11" l="1"/>
  <c r="F71" i="11" s="1"/>
  <c r="C8" i="3"/>
  <c r="B8" i="3"/>
  <c r="B5" i="3"/>
  <c r="B4" i="3"/>
  <c r="B6" i="3"/>
  <c r="B3" i="3"/>
  <c r="B2" i="3"/>
  <c r="C6" i="3"/>
  <c r="C8" i="8"/>
  <c r="B8" i="8"/>
  <c r="B5" i="8"/>
  <c r="B4" i="8"/>
  <c r="B6" i="8"/>
  <c r="B3" i="8"/>
  <c r="B2" i="8"/>
  <c r="C6" i="4"/>
  <c r="C4" i="7"/>
  <c r="C6" i="10"/>
  <c r="F76" i="11" l="1"/>
  <c r="F85" i="11" s="1"/>
  <c r="F86" i="11" s="1"/>
  <c r="C5" i="3"/>
  <c r="C5" i="7"/>
  <c r="C3" i="9"/>
  <c r="C3" i="7"/>
  <c r="C5" i="8"/>
  <c r="C4" i="9"/>
  <c r="C4" i="5"/>
  <c r="C4" i="4"/>
  <c r="C4" i="6"/>
  <c r="C5" i="9"/>
  <c r="C5" i="4"/>
  <c r="C5" i="5"/>
  <c r="C5" i="6"/>
  <c r="C4" i="8"/>
  <c r="C4" i="3"/>
  <c r="C3" i="6"/>
  <c r="C3" i="4"/>
  <c r="C3" i="5"/>
  <c r="C3" i="8"/>
  <c r="C3" i="3"/>
  <c r="F83" i="11" l="1"/>
  <c r="F84" i="11"/>
  <c r="F89" i="11" l="1"/>
  <c r="F88" i="11" l="1"/>
  <c r="F87" i="11" s="1"/>
</calcChain>
</file>

<file path=xl/sharedStrings.xml><?xml version="1.0" encoding="utf-8"?>
<sst xmlns="http://schemas.openxmlformats.org/spreadsheetml/2006/main" count="1276" uniqueCount="625">
  <si>
    <t>Lab Name:</t>
  </si>
  <si>
    <t>Product Information</t>
  </si>
  <si>
    <t xml:space="preserve">Manufacturer model number: </t>
  </si>
  <si>
    <t>Condition as received:</t>
  </si>
  <si>
    <t>Test Conditions</t>
  </si>
  <si>
    <t>Step 1</t>
  </si>
  <si>
    <t>Step 2</t>
  </si>
  <si>
    <t>Step 3</t>
  </si>
  <si>
    <t>Step 4</t>
  </si>
  <si>
    <t>Step 5</t>
  </si>
  <si>
    <t>Step 7</t>
  </si>
  <si>
    <t xml:space="preserve">     Height</t>
  </si>
  <si>
    <t xml:space="preserve">     Width</t>
  </si>
  <si>
    <t xml:space="preserve">     Depth</t>
  </si>
  <si>
    <t>Outer Dimensions (in)</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</si>
  <si>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</si>
  <si>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</si>
  <si>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</si>
  <si>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</si>
  <si>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</si>
  <si>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</si>
  <si>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</si>
  <si>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</si>
  <si>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</si>
  <si>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</si>
  <si>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</si>
  <si>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</si>
  <si>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</si>
  <si>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</si>
  <si>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</si>
  <si>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</si>
  <si>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</si>
  <si>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</si>
  <si>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</si>
  <si>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</si>
  <si>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</si>
  <si>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</si>
  <si>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</si>
  <si>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</si>
  <si>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</si>
  <si>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</si>
  <si>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</si>
  <si>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</si>
  <si>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</si>
  <si>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</si>
  <si>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</si>
  <si>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</si>
  <si>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</si>
  <si>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</si>
  <si>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</si>
  <si>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</si>
  <si>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[MM/DD/YYYY]</t>
  </si>
  <si>
    <t>Instructions</t>
  </si>
  <si>
    <t>Test Information</t>
  </si>
  <si>
    <t>Model #</t>
  </si>
  <si>
    <t>Brand</t>
  </si>
  <si>
    <t>Result</t>
  </si>
  <si>
    <t>2. FTC EnergyGuide label (if present)</t>
  </si>
  <si>
    <t>Comments</t>
  </si>
  <si>
    <t>Instrument Type</t>
  </si>
  <si>
    <t>Sensor Location</t>
  </si>
  <si>
    <t>Back to Instructions tab</t>
  </si>
  <si>
    <t>Report Sign-off Block</t>
  </si>
  <si>
    <t>LEGEND</t>
  </si>
  <si>
    <t>STEP:</t>
  </si>
  <si>
    <t>FILL IN INPUT CELLS IN THIS TAB:</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</si>
  <si>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</si>
  <si>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</si>
  <si>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</si>
  <si>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</si>
  <si>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</si>
  <si>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</si>
  <si>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</si>
  <si>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</si>
  <si>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</si>
  <si>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</si>
  <si>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</si>
  <si>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</si>
  <si>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</si>
  <si>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</si>
  <si>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Step 6</t>
  </si>
  <si>
    <t>Instructions and table of contents</t>
  </si>
  <si>
    <t>Lab information, product information and test results</t>
  </si>
  <si>
    <t>Instrumentation requirements and space for sensor placement descriptions</t>
  </si>
  <si>
    <t>Inputs for photographs</t>
  </si>
  <si>
    <t>Inputs for report template user to provide comments</t>
  </si>
  <si>
    <t>Report review history</t>
  </si>
  <si>
    <t>Drop-downs used</t>
  </si>
  <si>
    <t>Revision history</t>
  </si>
  <si>
    <t>Provided data</t>
  </si>
  <si>
    <t>Input for test condition measurements</t>
  </si>
  <si>
    <t>Drop-Downs</t>
  </si>
  <si>
    <t>AFUE</t>
  </si>
  <si>
    <t>Fuel Type:</t>
  </si>
  <si>
    <t>Unit Type:</t>
  </si>
  <si>
    <t>Circulation Type:</t>
  </si>
  <si>
    <t>Rated AFUE:</t>
  </si>
  <si>
    <t>Rated Input Capacity [Btu/hr]:</t>
  </si>
  <si>
    <t>Input Capacity</t>
  </si>
  <si>
    <t>Output Capacity</t>
  </si>
  <si>
    <t>Btu/hr</t>
  </si>
  <si>
    <t>Fuel_Type</t>
  </si>
  <si>
    <t>Unit_Type</t>
  </si>
  <si>
    <t>Wall</t>
  </si>
  <si>
    <t>Floor</t>
  </si>
  <si>
    <t>Room</t>
  </si>
  <si>
    <t>Circulation_Type</t>
  </si>
  <si>
    <t>Fan</t>
  </si>
  <si>
    <t>Gravity</t>
  </si>
  <si>
    <t>n/a</t>
  </si>
  <si>
    <t>Natural Gas</t>
  </si>
  <si>
    <t>Propane Gas</t>
  </si>
  <si>
    <t>Electric</t>
  </si>
  <si>
    <t>Other</t>
  </si>
  <si>
    <t>Test Report Template Name:</t>
  </si>
  <si>
    <t>Equipment used to measure mass flow rate in flue and stack</t>
  </si>
  <si>
    <t>Provide description indicating compliance with section 2.1 of Reference Test Procedure</t>
  </si>
  <si>
    <t>Installation of test unit</t>
  </si>
  <si>
    <t>Flue and stack requirements</t>
  </si>
  <si>
    <t>Provide description indicating compliance with section 2.2 of Reference Test Procedure</t>
  </si>
  <si>
    <t>Fuel supply</t>
  </si>
  <si>
    <t>Provide description indicating compliance with section 2.3 of Reference Test Procedure</t>
  </si>
  <si>
    <t>Burner adjustments</t>
  </si>
  <si>
    <t>Provide description indicating compliance with section 2.4 of Reference Test Procedure</t>
  </si>
  <si>
    <t>Circulating air adjustments</t>
  </si>
  <si>
    <t>Provide description indicating compliance with section 2.5 of Reference Test Procedure</t>
  </si>
  <si>
    <t>Provide description indicating compliance with section 2.6 of Reference Test Procedure</t>
  </si>
  <si>
    <t>Combustion measurement instrumentation</t>
  </si>
  <si>
    <t>Provide description indicating compliance with section 2.7 of Reference Test Procedure</t>
  </si>
  <si>
    <t>Energy flow instrumentation</t>
  </si>
  <si>
    <t>Provide description indicating compliance with section 2.8 of Reference Test Procedure</t>
  </si>
  <si>
    <t>Room ambient temperature</t>
  </si>
  <si>
    <t>Provide description indicating compliance with section 2.9 of Reference Test Procedure</t>
  </si>
  <si>
    <t>Provide description indicating compliance with section 2.10 of Reference Test Procedure</t>
  </si>
  <si>
    <t>Ventilation</t>
  </si>
  <si>
    <t>Ventilation:</t>
  </si>
  <si>
    <t>Draft Hood</t>
  </si>
  <si>
    <t>Integral Draft Diverter</t>
  </si>
  <si>
    <t>Control</t>
  </si>
  <si>
    <t>Single-Stage</t>
  </si>
  <si>
    <t>Preheat Incoming Combustion Air:</t>
  </si>
  <si>
    <t>Yes</t>
  </si>
  <si>
    <t>No</t>
  </si>
  <si>
    <t>Corrected Volumetric Flow Rate</t>
  </si>
  <si>
    <t>Location of temperature measuring instrumentation</t>
  </si>
  <si>
    <t>Direct Vent</t>
  </si>
  <si>
    <t>Two-Stage</t>
  </si>
  <si>
    <t>Step-Modulating</t>
  </si>
  <si>
    <t>Stack Damper:</t>
  </si>
  <si>
    <t>Thermal</t>
  </si>
  <si>
    <t>Electro-mechanical</t>
  </si>
  <si>
    <t>None</t>
  </si>
  <si>
    <t>Stack_Damper</t>
  </si>
  <si>
    <t>Yes_No</t>
  </si>
  <si>
    <t>Minimum-to-Maximum Fuel Input Ratio</t>
  </si>
  <si>
    <t>System Number</t>
  </si>
  <si>
    <t>DF</t>
  </si>
  <si>
    <t>DS</t>
  </si>
  <si>
    <t>Burner Type</t>
  </si>
  <si>
    <t>Table 1 - Off-Cycle Draft Factors for Flue Gas Flow (DF) and for Stack Gas Flow (DS) for Vented Home Heating Equipment Equipped Without Thermal Stack Dampers</t>
  </si>
  <si>
    <t>DO</t>
  </si>
  <si>
    <t>D</t>
  </si>
  <si>
    <t>Atmospheric</t>
  </si>
  <si>
    <t>Power</t>
  </si>
  <si>
    <r>
      <t>D</t>
    </r>
    <r>
      <rPr>
        <vertAlign val="subscript"/>
        <sz val="11"/>
        <color theme="1"/>
        <rFont val="Palatino Linotype"/>
        <family val="1"/>
      </rPr>
      <t>O</t>
    </r>
  </si>
  <si>
    <r>
      <t>.4*D</t>
    </r>
    <r>
      <rPr>
        <vertAlign val="subscript"/>
        <sz val="11"/>
        <color theme="1"/>
        <rFont val="Palatino Linotype"/>
        <family val="1"/>
      </rPr>
      <t>O</t>
    </r>
  </si>
  <si>
    <t>Draft hood or diverter.</t>
  </si>
  <si>
    <t>Barometric draft regulator.</t>
  </si>
  <si>
    <t>Draft hood or diverter with damper.</t>
  </si>
  <si>
    <t>Barometric draft regulator with damper.</t>
  </si>
  <si>
    <t>Direct vent.</t>
  </si>
  <si>
    <t>Direct vent with damper.</t>
  </si>
  <si>
    <r>
      <t>Table 2 - Values of Higher Heating Value (HHV</t>
    </r>
    <r>
      <rPr>
        <b/>
        <vertAlign val="subscript"/>
        <sz val="11"/>
        <rFont val="Palatino Linotype"/>
        <family val="1"/>
      </rPr>
      <t>A</t>
    </r>
    <r>
      <rPr>
        <b/>
        <sz val="11"/>
        <rFont val="Palatino Linotype"/>
        <family val="1"/>
      </rPr>
      <t>), Stoichiometric Air/Fuel (A/F), Latent Heat Loss (L</t>
    </r>
    <r>
      <rPr>
        <b/>
        <vertAlign val="subscript"/>
        <sz val="11"/>
        <rFont val="Palatino Linotype"/>
        <family val="1"/>
      </rPr>
      <t>L,A</t>
    </r>
    <r>
      <rPr>
        <b/>
        <sz val="11"/>
        <rFont val="Palatino Linotype"/>
        <family val="1"/>
      </rPr>
      <t>) and Fuel-Specified Parameters (A,B,C, and D) for Typical Fuels</t>
    </r>
  </si>
  <si>
    <t>Fuels</t>
  </si>
  <si>
    <t>No. 1 Oil</t>
  </si>
  <si>
    <t>No. 2 Oil</t>
  </si>
  <si>
    <t>Manufactured Gas</t>
  </si>
  <si>
    <t>Butane Gas</t>
  </si>
  <si>
    <r>
      <t>HHV</t>
    </r>
    <r>
      <rPr>
        <b/>
        <vertAlign val="subscript"/>
        <sz val="11"/>
        <color theme="1"/>
        <rFont val="Palatino Linotype"/>
        <family val="1"/>
      </rPr>
      <t xml:space="preserve">A </t>
    </r>
    <r>
      <rPr>
        <b/>
        <sz val="11"/>
        <color theme="1"/>
        <rFont val="Palatino Linotype"/>
        <family val="1"/>
      </rPr>
      <t>(Btu/lb)</t>
    </r>
  </si>
  <si>
    <t>A/F</t>
  </si>
  <si>
    <t>A</t>
  </si>
  <si>
    <t>B</t>
  </si>
  <si>
    <t>C</t>
  </si>
  <si>
    <r>
      <t>L</t>
    </r>
    <r>
      <rPr>
        <vertAlign val="subscript"/>
        <sz val="11"/>
        <color theme="1"/>
        <rFont val="Calibri"/>
        <family val="2"/>
        <scheme val="minor"/>
      </rPr>
      <t>L,A</t>
    </r>
  </si>
  <si>
    <t>Burner Type:</t>
  </si>
  <si>
    <t>Burner_Type</t>
  </si>
  <si>
    <t>*"Damper" in Venting System Type for Table 1 means Electro-mechanical only.</t>
  </si>
  <si>
    <t>Venting System Type*</t>
  </si>
  <si>
    <t>Barometric Draft Regulator</t>
  </si>
  <si>
    <t>Electro-mechanical Damper</t>
  </si>
  <si>
    <t>Temp 2:</t>
  </si>
  <si>
    <t>Temp 1:</t>
  </si>
  <si>
    <t>Temp 3:</t>
  </si>
  <si>
    <t>Temp 4:</t>
  </si>
  <si>
    <t>Average:</t>
  </si>
  <si>
    <t>Max Input Rate</t>
  </si>
  <si>
    <t>Reduced Input Rate (if applicable)</t>
  </si>
  <si>
    <t>Ambient Room Temperature</t>
  </si>
  <si>
    <t>Steady-State Input</t>
  </si>
  <si>
    <t>Supply Properties</t>
  </si>
  <si>
    <t>Record fuel higher heating value and electrical supply voltage in accordance with Section 2.3.</t>
  </si>
  <si>
    <t>Electrical Supply Voltage (V)</t>
  </si>
  <si>
    <t>Steady-State Heat Input Rate (Btu/hr)</t>
  </si>
  <si>
    <t>Establish steady-state operation in accordance with Section 2.4.1 and 3.1.1 and record associated data.</t>
  </si>
  <si>
    <r>
      <t>Flue or Stack CO</t>
    </r>
    <r>
      <rPr>
        <b/>
        <vertAlign val="subscript"/>
        <sz val="11"/>
        <rFont val="Palatino Linotype"/>
        <family val="1"/>
      </rPr>
      <t xml:space="preserve">2 </t>
    </r>
    <r>
      <rPr>
        <b/>
        <sz val="11"/>
        <rFont val="Palatino Linotype"/>
        <family val="1"/>
      </rPr>
      <t>Volumetric Concentration</t>
    </r>
  </si>
  <si>
    <r>
      <t>Measure flue and/or stack volumetric concentration of CO</t>
    </r>
    <r>
      <rPr>
        <i/>
        <vertAlign val="subscript"/>
        <sz val="11"/>
        <rFont val="Palatino Linotype"/>
        <family val="1"/>
      </rPr>
      <t>2</t>
    </r>
    <r>
      <rPr>
        <i/>
        <sz val="11"/>
        <rFont val="Palatino Linotype"/>
        <family val="1"/>
      </rPr>
      <t xml:space="preserve"> in accordance with Section 3.1.1 (gas) or 3.1.2 (oil).</t>
    </r>
  </si>
  <si>
    <t>Measure ambient room temperature in degrees Fahrenheit in accordance with Section 2.9 during each fuel input rate if applicable.</t>
  </si>
  <si>
    <t>Stack Cross-Sectional Area (sq.in.):</t>
  </si>
  <si>
    <t>Net Area of Damper Plate (sq.in.):</t>
  </si>
  <si>
    <t>Damper Plate Angle (degrees):</t>
  </si>
  <si>
    <t>R-factor:</t>
  </si>
  <si>
    <t>Electric Power</t>
  </si>
  <si>
    <t>Record auxillary electric power in accordance with Section 3.1.3 and standby and/or off power consumption in accordance with Section 3.7.</t>
  </si>
  <si>
    <t>Off Electric Power (kW):</t>
  </si>
  <si>
    <t>Standby Electric Power (kW):</t>
  </si>
  <si>
    <t>Adjusted Maximum Electric Power (kW):</t>
  </si>
  <si>
    <t>Maximum Electric Power (kW):</t>
  </si>
  <si>
    <t>Pilot Light Measurement</t>
  </si>
  <si>
    <t>If pilot light is not designed to be turned off by user, record pilot light energy input rate in accordance with Section 3.5.</t>
  </si>
  <si>
    <t>Output Ratio, Reduced to Max.:</t>
  </si>
  <si>
    <t>Pilot Fraction:</t>
  </si>
  <si>
    <t>4.1.13</t>
  </si>
  <si>
    <t>Table 3 - Fraction of Heating Load at Reduced Operating Mode (X1) and at Maximum Operating Mode (X2), Average Outdoor Temperatures (TOA and TOA*), and Balance Point Temperature (TC) for Vented Heaters Equippped With Either Two-Stage Thermostats or Step-Modulating Thermostats</t>
  </si>
  <si>
    <t>Heat Output Ratio Min</t>
  </si>
  <si>
    <t>Heat Output Ratio Max</t>
  </si>
  <si>
    <t>X1</t>
  </si>
  <si>
    <t>X2</t>
  </si>
  <si>
    <t>TOA</t>
  </si>
  <si>
    <t>TOA*</t>
  </si>
  <si>
    <t>TC</t>
  </si>
  <si>
    <t>Lookup</t>
  </si>
  <si>
    <t>4.1.16</t>
  </si>
  <si>
    <t>4.1.10</t>
  </si>
  <si>
    <t>4.1.17</t>
  </si>
  <si>
    <t>Tracer Gas Vol. Flow Rate (CFM)</t>
  </si>
  <si>
    <t>Draft Factor Test</t>
  </si>
  <si>
    <t>Conduct cool-down test in accordance with Section 3.6 and record associated data.</t>
  </si>
  <si>
    <t>Imposed draft maintained (oil-fueled)?</t>
  </si>
  <si>
    <t>Flue Gas Mass Flow, Off, Measured</t>
  </si>
  <si>
    <t>Flue Gas Mass Flow, Off, Corrected</t>
  </si>
  <si>
    <t>Flue Gas Mass Flow, Steady State</t>
  </si>
  <si>
    <t>Barometric Pressure (in. Hg)</t>
  </si>
  <si>
    <t>Flow Correction Factor</t>
  </si>
  <si>
    <r>
      <t>D</t>
    </r>
    <r>
      <rPr>
        <vertAlign val="subscript"/>
        <sz val="11"/>
        <color theme="1"/>
        <rFont val="Calibri"/>
        <family val="2"/>
        <scheme val="minor"/>
      </rPr>
      <t>P</t>
    </r>
  </si>
  <si>
    <t>Stack Damper Effectiveness</t>
  </si>
  <si>
    <r>
      <t>Off-Cycle Draft Factor, Flue (D</t>
    </r>
    <r>
      <rPr>
        <vertAlign val="subscript"/>
        <sz val="11"/>
        <rFont val="Palatino Linotype"/>
        <family val="1"/>
      </rPr>
      <t>F</t>
    </r>
    <r>
      <rPr>
        <sz val="11"/>
        <rFont val="Palatino Linotype"/>
        <family val="1"/>
      </rPr>
      <t>)</t>
    </r>
  </si>
  <si>
    <r>
      <t>Off-Cycle Draft Factor, Stack (D</t>
    </r>
    <r>
      <rPr>
        <vertAlign val="subscript"/>
        <sz val="11"/>
        <color theme="1"/>
        <rFont val="Palatino Linotype"/>
        <family val="1"/>
      </rPr>
      <t>S</t>
    </r>
    <r>
      <rPr>
        <sz val="11"/>
        <color theme="1"/>
        <rFont val="Palatino Linotype"/>
        <family val="1"/>
      </rPr>
      <t>)</t>
    </r>
  </si>
  <si>
    <t>Flue Gas Mass Flow Calculations</t>
  </si>
  <si>
    <t>Values calculated in accordance with Section 4.5.1.</t>
  </si>
  <si>
    <t>Values calculated in accordance with section 4.5.2 and 4.5.3.</t>
  </si>
  <si>
    <t>4.2.1</t>
  </si>
  <si>
    <t>Manual_Thermostat</t>
  </si>
  <si>
    <t>Thermostat</t>
  </si>
  <si>
    <t>Manual Settings</t>
  </si>
  <si>
    <t>The following calculations follow the procedure outlined in Section 4.2. This procedure for calculating the AFUE is used for vented heaters with manual controls and no thermal damper.</t>
  </si>
  <si>
    <t>4.2.2</t>
  </si>
  <si>
    <t>4.2.3</t>
  </si>
  <si>
    <t>4.2.4</t>
  </si>
  <si>
    <t>4.2.5</t>
  </si>
  <si>
    <t>4.2.6</t>
  </si>
  <si>
    <t>Vented Heaters Without Manual Controls (equipped with thermostat) and No Thermal Damper</t>
  </si>
  <si>
    <t>Ref.</t>
  </si>
  <si>
    <t>4.1.4</t>
  </si>
  <si>
    <t>4.1.7</t>
  </si>
  <si>
    <t>4.1.8</t>
  </si>
  <si>
    <t>4.1.9</t>
  </si>
  <si>
    <t>Vented Heaters with Thermal Stack Dampers</t>
  </si>
  <si>
    <t>4.3.1</t>
  </si>
  <si>
    <t>Manual User Control or Thermostat:</t>
  </si>
  <si>
    <t>Input Levels:</t>
  </si>
  <si>
    <t>4.3.2</t>
  </si>
  <si>
    <t>Minute 1</t>
  </si>
  <si>
    <t>Tracer Gas Flow Rate (CFM):</t>
  </si>
  <si>
    <t>Tracer Gas Temp:</t>
  </si>
  <si>
    <r>
      <t>Initial (t</t>
    </r>
    <r>
      <rPr>
        <vertAlign val="subscript"/>
        <sz val="11"/>
        <rFont val="Palatino Linotype"/>
        <family val="1"/>
      </rPr>
      <t>0</t>
    </r>
    <r>
      <rPr>
        <sz val="11"/>
        <rFont val="Palatino Linotype"/>
        <family val="1"/>
      </rPr>
      <t>):</t>
    </r>
  </si>
  <si>
    <t>Minute 2</t>
  </si>
  <si>
    <t>Minute 3</t>
  </si>
  <si>
    <t>Minute 4</t>
  </si>
  <si>
    <t>Minute 5</t>
  </si>
  <si>
    <t>Minute 6</t>
  </si>
  <si>
    <t>Minute 7</t>
  </si>
  <si>
    <t>Minute 8</t>
  </si>
  <si>
    <t>Minute 9</t>
  </si>
  <si>
    <t>Minute 10</t>
  </si>
  <si>
    <t>(30 sec.)</t>
  </si>
  <si>
    <t>(90 sec.)</t>
  </si>
  <si>
    <t>(150 sec.)</t>
  </si>
  <si>
    <t>(210 sec.)</t>
  </si>
  <si>
    <t>(270 sec.)</t>
  </si>
  <si>
    <t>(330 sec.)</t>
  </si>
  <si>
    <t>(390 sec.)</t>
  </si>
  <si>
    <t>(450 sec.)</t>
  </si>
  <si>
    <t>(510 sec.)</t>
  </si>
  <si>
    <t>(570 sec.)</t>
  </si>
  <si>
    <t>Off-Cycle Losses for Vented Heaters with Thermal Stack Dampers</t>
  </si>
  <si>
    <t>Mass Flow Rate (lbs/min)</t>
  </si>
  <si>
    <r>
      <t>Stack Temp. (</t>
    </r>
    <r>
      <rPr>
        <b/>
        <sz val="11"/>
        <rFont val="Calibri"/>
        <family val="2"/>
      </rPr>
      <t>°</t>
    </r>
    <r>
      <rPr>
        <b/>
        <sz val="11"/>
        <rFont val="Palatino Linotype"/>
        <family val="1"/>
      </rPr>
      <t>F)</t>
    </r>
  </si>
  <si>
    <t>Room Temp. (°F)</t>
  </si>
  <si>
    <t>Emissivity</t>
  </si>
  <si>
    <r>
      <t>Coefficient of Radiation, surface (H</t>
    </r>
    <r>
      <rPr>
        <vertAlign val="subscript"/>
        <sz val="11"/>
        <color theme="1"/>
        <rFont val="Palatino Linotype"/>
        <family val="1"/>
      </rPr>
      <t>rs</t>
    </r>
    <r>
      <rPr>
        <sz val="11"/>
        <color theme="1"/>
        <rFont val="Palatino Linotype"/>
        <family val="1"/>
      </rPr>
      <t>) (Btu/hr/sq ft/°F)</t>
    </r>
  </si>
  <si>
    <t>Area 1</t>
  </si>
  <si>
    <t>Area 2</t>
  </si>
  <si>
    <t>Area 3</t>
  </si>
  <si>
    <t>Area 4</t>
  </si>
  <si>
    <t>Area 5</t>
  </si>
  <si>
    <t>Area 6</t>
  </si>
  <si>
    <t>Area 7</t>
  </si>
  <si>
    <t>Area 8</t>
  </si>
  <si>
    <t>Area 9</t>
  </si>
  <si>
    <t>Area 10</t>
  </si>
  <si>
    <t>Area 11</t>
  </si>
  <si>
    <t>Area 12</t>
  </si>
  <si>
    <t>Area 13</t>
  </si>
  <si>
    <t>Area 14</t>
  </si>
  <si>
    <t>Area 15</t>
  </si>
  <si>
    <t>Area 16</t>
  </si>
  <si>
    <t>Area 17</t>
  </si>
  <si>
    <t>Area 18</t>
  </si>
  <si>
    <t>Area 19</t>
  </si>
  <si>
    <t>Area 20</t>
  </si>
  <si>
    <t>Surface Temp (°F)</t>
  </si>
  <si>
    <t>Temp Difference (°F)</t>
  </si>
  <si>
    <t>Group Area (sq ft)</t>
  </si>
  <si>
    <t>Room Temperature (°F)</t>
  </si>
  <si>
    <t>Jacket Loss Test</t>
  </si>
  <si>
    <r>
      <t>Stack CO</t>
    </r>
    <r>
      <rPr>
        <vertAlign val="subscript"/>
        <sz val="11"/>
        <rFont val="Palatino Linotype"/>
        <family val="1"/>
      </rPr>
      <t>2</t>
    </r>
    <r>
      <rPr>
        <sz val="11"/>
        <rFont val="Palatino Linotype"/>
        <family val="1"/>
      </rPr>
      <t xml:space="preserve"> Concentration (%):</t>
    </r>
  </si>
  <si>
    <r>
      <t>Flue CO</t>
    </r>
    <r>
      <rPr>
        <vertAlign val="subscript"/>
        <sz val="11"/>
        <rFont val="Palatino Linotype"/>
        <family val="1"/>
      </rPr>
      <t>2</t>
    </r>
    <r>
      <rPr>
        <sz val="11"/>
        <rFont val="Palatino Linotype"/>
        <family val="1"/>
      </rPr>
      <t xml:space="preserve"> Concentration (%):</t>
    </r>
  </si>
  <si>
    <t>Vented Heaters With Manual Controls (no thermostat) and No Thermal Damper</t>
  </si>
  <si>
    <t>If electro-mechanical damper installed, record relevant measurements in accordance with Section 3.4.  The calculation for stack damper effectiveness is described in Section 4.4.</t>
  </si>
  <si>
    <r>
      <t>Ratio, Comb. Air to Stoich. Air: (R</t>
    </r>
    <r>
      <rPr>
        <vertAlign val="subscript"/>
        <sz val="11"/>
        <color theme="1"/>
        <rFont val="Palatino Linotype"/>
        <family val="1"/>
      </rPr>
      <t>T,F</t>
    </r>
    <r>
      <rPr>
        <sz val="11"/>
        <color theme="1"/>
        <rFont val="Palatino Linotype"/>
        <family val="1"/>
      </rPr>
      <t>)</t>
    </r>
  </si>
  <si>
    <r>
      <t>Ratio, Comb.+Relief Air to Stoich. Air: (R</t>
    </r>
    <r>
      <rPr>
        <vertAlign val="subscript"/>
        <sz val="11"/>
        <color theme="1"/>
        <rFont val="Palatino Linotype"/>
        <family val="1"/>
      </rPr>
      <t>T,S</t>
    </r>
    <r>
      <rPr>
        <sz val="11"/>
        <color theme="1"/>
        <rFont val="Palatino Linotype"/>
        <family val="1"/>
      </rPr>
      <t>)</t>
    </r>
  </si>
  <si>
    <t>4.3.3</t>
  </si>
  <si>
    <t>Mass Flow Rate * Delta T (lbs °F/min)</t>
  </si>
  <si>
    <t>4.3.5</t>
  </si>
  <si>
    <t>4.3.6</t>
  </si>
  <si>
    <r>
      <t>Average Sensible Heat Loss, Step-Mod (L</t>
    </r>
    <r>
      <rPr>
        <vertAlign val="subscript"/>
        <sz val="11"/>
        <color theme="1"/>
        <rFont val="Palatino Linotype"/>
        <family val="1"/>
      </rPr>
      <t>S,SS,A-avg</t>
    </r>
    <r>
      <rPr>
        <sz val="11"/>
        <color theme="1"/>
        <rFont val="Palatino Linotype"/>
        <family val="1"/>
      </rPr>
      <t>):</t>
    </r>
  </si>
  <si>
    <r>
      <t>Off-cycle Sensible Heat Loss, Weighted (L</t>
    </r>
    <r>
      <rPr>
        <vertAlign val="subscript"/>
        <sz val="11"/>
        <rFont val="Palatino Linotype"/>
        <family val="1"/>
      </rPr>
      <t>S,off</t>
    </r>
    <r>
      <rPr>
        <sz val="11"/>
        <rFont val="Palatino Linotype"/>
        <family val="1"/>
      </rPr>
      <t>):</t>
    </r>
  </si>
  <si>
    <t>4.3.7</t>
  </si>
  <si>
    <t>Repeat test for units with two-stage or step-modulating input rates or if single-stage with manual user controls.</t>
  </si>
  <si>
    <t>Direct Heating Equipment</t>
  </si>
  <si>
    <t>Tabs</t>
  </si>
  <si>
    <t>Tabs with input cells</t>
  </si>
  <si>
    <t>Cells</t>
  </si>
  <si>
    <t>Auto-populated cell</t>
  </si>
  <si>
    <t>Inputs for draft factor test</t>
  </si>
  <si>
    <t>Inputs for jacket loss test</t>
  </si>
  <si>
    <t>Calculations</t>
  </si>
  <si>
    <t>Tables</t>
  </si>
  <si>
    <t>Referenced tables</t>
  </si>
  <si>
    <t>Step 8</t>
  </si>
  <si>
    <t>Step 9</t>
  </si>
  <si>
    <t>Calculated Result (unrounded)</t>
  </si>
  <si>
    <t>Steady-State &amp; Cool-Down Tests</t>
  </si>
  <si>
    <t>Inputs for steady-state and cool-down test</t>
  </si>
  <si>
    <t>Calculated Result 
(rounded per significant figures conventions and instrumentation resolution)</t>
  </si>
  <si>
    <t>Automated calculations of results and inputs for rounded results</t>
  </si>
  <si>
    <t>Step 10</t>
  </si>
  <si>
    <t>3. Photos of test unit from all sides</t>
  </si>
  <si>
    <t>Measure flue or stack temperature (as applicable) in degrees Fahrenheit in accordance with Section 3.1.1. These values should be the mean of nine thermocouples as indicated in the test protocol.  If equipped with integral draft diverter, stack temperatures are recorded.  If direct ventilation or draft hood, flue temperatures are recorded.</t>
  </si>
  <si>
    <t>Raw Data</t>
  </si>
  <si>
    <t>Step 11</t>
  </si>
  <si>
    <t>Tabs with space to paste raw data</t>
  </si>
  <si>
    <t>Tab with space to paste raw data</t>
  </si>
  <si>
    <t>Raw Data tab</t>
  </si>
  <si>
    <t>Paste in this tab all data from ambientand inlet temperature monitoring described in Section 2.9, flue/stack temperatures establishing steady-state operation described in Section 3.1.1, and any possible additional raw data.</t>
  </si>
  <si>
    <t>Instructions to turn off pilot present?:</t>
  </si>
  <si>
    <t>Pilot Light Input Rate (Btu/hr)</t>
  </si>
  <si>
    <t>Top</t>
  </si>
  <si>
    <t>Bottom</t>
  </si>
  <si>
    <t>Side</t>
  </si>
  <si>
    <r>
      <t>Top Coefficient of Convection (h</t>
    </r>
    <r>
      <rPr>
        <vertAlign val="subscript"/>
        <sz val="11"/>
        <color theme="1"/>
        <rFont val="Palatino Linotype"/>
        <family val="1"/>
      </rPr>
      <t>c</t>
    </r>
    <r>
      <rPr>
        <sz val="11"/>
        <color theme="1"/>
        <rFont val="Palatino Linotype"/>
        <family val="1"/>
      </rPr>
      <t>) (Btu/hr/sq ft/°F)</t>
    </r>
  </si>
  <si>
    <r>
      <t>Bottom Coefficient of Convection (h</t>
    </r>
    <r>
      <rPr>
        <vertAlign val="subscript"/>
        <sz val="11"/>
        <color theme="1"/>
        <rFont val="Palatino Linotype"/>
        <family val="1"/>
      </rPr>
      <t>c</t>
    </r>
    <r>
      <rPr>
        <sz val="11"/>
        <color theme="1"/>
        <rFont val="Palatino Linotype"/>
        <family val="1"/>
      </rPr>
      <t>) (Btu/hr/sq ft/°F)</t>
    </r>
  </si>
  <si>
    <r>
      <t>Side Coefficient of Convection (h</t>
    </r>
    <r>
      <rPr>
        <vertAlign val="subscript"/>
        <sz val="11"/>
        <color theme="1"/>
        <rFont val="Palatino Linotype"/>
        <family val="1"/>
      </rPr>
      <t>c</t>
    </r>
    <r>
      <rPr>
        <sz val="11"/>
        <color theme="1"/>
        <rFont val="Palatino Linotype"/>
        <family val="1"/>
      </rPr>
      <t>) (Btu/hr/sq ft/°F)</t>
    </r>
  </si>
  <si>
    <t>Surface</t>
  </si>
  <si>
    <t>Area 21</t>
  </si>
  <si>
    <t>Area 22</t>
  </si>
  <si>
    <t>Area 23</t>
  </si>
  <si>
    <t>Area 24</t>
  </si>
  <si>
    <t>Area 25</t>
  </si>
  <si>
    <t>Area 26</t>
  </si>
  <si>
    <t>Area 27</t>
  </si>
  <si>
    <t>Area 28</t>
  </si>
  <si>
    <t>Area 29</t>
  </si>
  <si>
    <t>Area 30</t>
  </si>
  <si>
    <t>Area 31</t>
  </si>
  <si>
    <t>Area 32</t>
  </si>
  <si>
    <t>Area 33</t>
  </si>
  <si>
    <t>Area 34</t>
  </si>
  <si>
    <t>Area 35</t>
  </si>
  <si>
    <t>Area 36</t>
  </si>
  <si>
    <t>Area 37</t>
  </si>
  <si>
    <t>Area 38</t>
  </si>
  <si>
    <t>Area 39</t>
  </si>
  <si>
    <t>Area 40</t>
  </si>
  <si>
    <t>Area 41</t>
  </si>
  <si>
    <t>Area 42</t>
  </si>
  <si>
    <t>Area 43</t>
  </si>
  <si>
    <t>Area 44</t>
  </si>
  <si>
    <t>Area 45</t>
  </si>
  <si>
    <t>Area 46</t>
  </si>
  <si>
    <t>Area 47</t>
  </si>
  <si>
    <t>Area 48</t>
  </si>
  <si>
    <t>Area 49</t>
  </si>
  <si>
    <t>Area 50</t>
  </si>
  <si>
    <t>Area 51</t>
  </si>
  <si>
    <t>Area 52</t>
  </si>
  <si>
    <t>Area 53</t>
  </si>
  <si>
    <t>Area 54</t>
  </si>
  <si>
    <t>Area 55</t>
  </si>
  <si>
    <t>Area 56</t>
  </si>
  <si>
    <t>Area 57</t>
  </si>
  <si>
    <t>Area 58</t>
  </si>
  <si>
    <t>Area 59</t>
  </si>
  <si>
    <t>Area 60</t>
  </si>
  <si>
    <t>Area 61</t>
  </si>
  <si>
    <t>Area 62</t>
  </si>
  <si>
    <t>Area 63</t>
  </si>
  <si>
    <t>Area 64</t>
  </si>
  <si>
    <t>Area 65</t>
  </si>
  <si>
    <t>Area 66</t>
  </si>
  <si>
    <t>Area 67</t>
  </si>
  <si>
    <t>Area 68</t>
  </si>
  <si>
    <t>Area 69</t>
  </si>
  <si>
    <t>Area 70</t>
  </si>
  <si>
    <t>Area 71</t>
  </si>
  <si>
    <t>Area 72</t>
  </si>
  <si>
    <t>Area 73</t>
  </si>
  <si>
    <t>Area 74</t>
  </si>
  <si>
    <t>Area 75</t>
  </si>
  <si>
    <t>Area 76</t>
  </si>
  <si>
    <t>Area 77</t>
  </si>
  <si>
    <t>Area 78</t>
  </si>
  <si>
    <t>Area 79</t>
  </si>
  <si>
    <t>Area 80</t>
  </si>
  <si>
    <t>Area 81</t>
  </si>
  <si>
    <t>Area 82</t>
  </si>
  <si>
    <t>Area 83</t>
  </si>
  <si>
    <t>Area 84</t>
  </si>
  <si>
    <t>Area 85</t>
  </si>
  <si>
    <t>Area 86</t>
  </si>
  <si>
    <t>Area 87</t>
  </si>
  <si>
    <t>Area 88</t>
  </si>
  <si>
    <t>Area 89</t>
  </si>
  <si>
    <t>Area 90</t>
  </si>
  <si>
    <t>Area 91</t>
  </si>
  <si>
    <t>Area 92</t>
  </si>
  <si>
    <t>Area 93</t>
  </si>
  <si>
    <t>Area 94</t>
  </si>
  <si>
    <t>Area 95</t>
  </si>
  <si>
    <t>Area 96</t>
  </si>
  <si>
    <t>Area 97</t>
  </si>
  <si>
    <t>Area 98</t>
  </si>
  <si>
    <t>Area 99</t>
  </si>
  <si>
    <t>Area 100</t>
  </si>
  <si>
    <t>Jacket_Loss_Surface</t>
  </si>
  <si>
    <r>
      <t>Coefficient of Radiation, ε=1.0 (h</t>
    </r>
    <r>
      <rPr>
        <vertAlign val="subscript"/>
        <sz val="11"/>
        <color theme="1"/>
        <rFont val="Palatino Linotype"/>
        <family val="1"/>
      </rPr>
      <t>ri</t>
    </r>
    <r>
      <rPr>
        <sz val="11"/>
        <color theme="1"/>
        <rFont val="Palatino Linotype"/>
        <family val="1"/>
      </rPr>
      <t>) (Btu/hr/sq ft/°F)</t>
    </r>
  </si>
  <si>
    <t>Top Surface</t>
  </si>
  <si>
    <t>Bottom Surface</t>
  </si>
  <si>
    <t>Side Surfaces</t>
  </si>
  <si>
    <t>Sides</t>
  </si>
  <si>
    <t>Side Surfaces Hourly Heat Loss (Btu/hr)</t>
  </si>
  <si>
    <t>Bottom Surface Hourly Heat Loss (Btu/hr)</t>
  </si>
  <si>
    <t>Top Surface Hourly Heat Loss (Btu/hr)</t>
  </si>
  <si>
    <t>Record data for off-cycle loss test in accordance with Section 3.3 for heaters with thermal stack dampers or if performing as optional test for all other vented heater types.  Relevant recordings to be made at mid-point of each minute for 10 minutes after unit shut-down.</t>
  </si>
  <si>
    <t>The following calculations follow the procedure outlined in Section 4.3. This procedure for calculating the AFUE is used for all vented heaters with thermal stack dampers or as an option for all other vented heater types.</t>
  </si>
  <si>
    <t>Note</t>
  </si>
  <si>
    <t>• DOE will not consider any photos that remain on this tab in its evaluation of the test report template.</t>
  </si>
  <si>
    <t xml:space="preserve">This tab is for users of Excel 2003 only. It enables them to more easily upload photos to this template. </t>
  </si>
  <si>
    <t xml:space="preserve">• Any photos uploaded to this tab MUST be transferred to the "Photos" tab.  </t>
  </si>
  <si>
    <t>Instructions: Insert the required test photos on this tab first, then copy/paste them to the "Photos" tab</t>
  </si>
  <si>
    <t>Photos adding</t>
  </si>
  <si>
    <t>Tab to insert photos into the workbook (for 2003 Excel users only)</t>
  </si>
  <si>
    <t>Step 12</t>
  </si>
  <si>
    <r>
      <t>Jacket Loss (L</t>
    </r>
    <r>
      <rPr>
        <vertAlign val="subscript"/>
        <sz val="11"/>
        <color indexed="8"/>
        <rFont val="Palatino Linotype"/>
        <family val="1"/>
      </rPr>
      <t>j</t>
    </r>
    <r>
      <rPr>
        <sz val="11"/>
        <color indexed="8"/>
        <rFont val="Palatino Linotype"/>
        <family val="1"/>
      </rPr>
      <t>)</t>
    </r>
  </si>
  <si>
    <t>%</t>
  </si>
  <si>
    <t>Instrumentation (This table should include instrumentation, sensors, and all equipment used during testing)</t>
  </si>
  <si>
    <t>Installation</t>
  </si>
  <si>
    <t>Section 2.1 Applicable Standard:</t>
  </si>
  <si>
    <t>Certify Compliance:</t>
  </si>
  <si>
    <t>If No, please explain:</t>
  </si>
  <si>
    <t>4. Photos showing evidence of installation according to:</t>
  </si>
  <si>
    <t>5.  User controls (thermostat, manual dial, etc.)</t>
  </si>
  <si>
    <t>6. Exhaust test setup (test stack if required, flue connections, or pipe lengths, use ruler in photo for scale where possible)</t>
  </si>
  <si>
    <t>7. Location of ambient room temperature thermocouples</t>
  </si>
  <si>
    <t>8. Exact placement of thermocouples inside flue/stack , showing planar view of nine thermocouples and exterior showing axial location of thermocouple plane in exhaust (both including ruler for scale where possible)</t>
  </si>
  <si>
    <t>9. Exact placement of thermocouples at inlet (if unit preheats air)</t>
  </si>
  <si>
    <t>10. Exact placement of thermocouples for jacket loss test (if required)</t>
  </si>
  <si>
    <t>11. Additional Photos</t>
  </si>
  <si>
    <t>Jacket Loss Final</t>
  </si>
  <si>
    <t>Jacket Loss Manual Entry</t>
  </si>
  <si>
    <t>Jacket Loss Calculation</t>
  </si>
  <si>
    <t>Value</t>
  </si>
  <si>
    <t>Compliance</t>
  </si>
  <si>
    <t>Rated Voltage (V):</t>
  </si>
  <si>
    <t>Flue</t>
  </si>
  <si>
    <t>Stack</t>
  </si>
  <si>
    <t>Flue and Stack Temperature</t>
  </si>
  <si>
    <t>Steady State Conditions Met?</t>
  </si>
  <si>
    <t>Flue Gas Temperature:</t>
  </si>
  <si>
    <t>Stack Gas Temperature:</t>
  </si>
  <si>
    <t>T_3 [30 mins]:</t>
  </si>
  <si>
    <t>T_1 [start]:</t>
  </si>
  <si>
    <t>T_2 [15 mins]:</t>
  </si>
  <si>
    <t>Within 2% of Rated Input?</t>
  </si>
  <si>
    <r>
      <t>Flue Gas Temp., 5-6 min. After Shut-Off (</t>
    </r>
    <r>
      <rPr>
        <sz val="11"/>
        <rFont val="Calibri"/>
        <family val="2"/>
      </rPr>
      <t>°</t>
    </r>
    <r>
      <rPr>
        <sz val="11"/>
        <rFont val="Palatino Linotype"/>
        <family val="1"/>
      </rPr>
      <t>F):</t>
    </r>
  </si>
  <si>
    <t>Tracer Gas Temp., 5-6 min. After Shut-Off (°F):</t>
  </si>
  <si>
    <t>Inlet Gauge Gas Pressure 7-10 in. W.C.?</t>
  </si>
  <si>
    <t>Reduced Input Rate (if two-stage/step-mod)</t>
  </si>
  <si>
    <t>v1.0</t>
  </si>
  <si>
    <r>
      <t>Vol. Concentration Active Tracer Gas in Flue Gas (C</t>
    </r>
    <r>
      <rPr>
        <sz val="8"/>
        <rFont val="Palatino Linotype"/>
        <family val="1"/>
      </rPr>
      <t>T</t>
    </r>
    <r>
      <rPr>
        <sz val="11"/>
        <rFont val="Palatino Linotype"/>
        <family val="1"/>
      </rPr>
      <t>) (%)</t>
    </r>
  </si>
  <si>
    <r>
      <t>Vol. Concentration Active Tracer Gas in Mixture (C</t>
    </r>
    <r>
      <rPr>
        <sz val="8"/>
        <rFont val="Palatino Linotype"/>
        <family val="1"/>
      </rPr>
      <t>T</t>
    </r>
    <r>
      <rPr>
        <sz val="11"/>
        <rFont val="Palatino Linotype"/>
        <family val="1"/>
      </rPr>
      <t>*) (%)
(100 when tracer gas is a single component gas)</t>
    </r>
  </si>
  <si>
    <t>Barometric Pressure
(in. Hg)</t>
  </si>
  <si>
    <r>
      <t>Vol. Concentration (%) Tracer Gas in Diluted Stack Gas (C</t>
    </r>
    <r>
      <rPr>
        <b/>
        <sz val="8"/>
        <color theme="1"/>
        <rFont val="Palatino Linotype"/>
        <family val="1"/>
      </rPr>
      <t>T</t>
    </r>
    <r>
      <rPr>
        <b/>
        <sz val="11"/>
        <color theme="1"/>
        <rFont val="Palatino Linotype"/>
        <family val="1"/>
      </rPr>
      <t>)</t>
    </r>
  </si>
  <si>
    <r>
      <t>Vol. Concentration (%) Active Tracer Gas in Mixture (100 if single component gas) (C</t>
    </r>
    <r>
      <rPr>
        <b/>
        <sz val="8"/>
        <color theme="1"/>
        <rFont val="Palatino Linotype"/>
        <family val="1"/>
      </rPr>
      <t>T</t>
    </r>
    <r>
      <rPr>
        <b/>
        <sz val="11"/>
        <color theme="1"/>
        <rFont val="Palatino Linotype"/>
        <family val="1"/>
      </rPr>
      <t>*)</t>
    </r>
  </si>
  <si>
    <t>v2.0</t>
  </si>
  <si>
    <t>10 CFR 430 Subpart B Appendix O:  Uniform Test Method for Measuring the Energy Consumption of Vented Home Heating Equipment</t>
  </si>
  <si>
    <t>v2.1</t>
  </si>
  <si>
    <r>
      <t>Procedure for determining (D</t>
    </r>
    <r>
      <rPr>
        <b/>
        <vertAlign val="subscript"/>
        <sz val="11"/>
        <rFont val="Palatino Linotype"/>
        <family val="1"/>
      </rPr>
      <t>F</t>
    </r>
    <r>
      <rPr>
        <b/>
        <sz val="11"/>
        <rFont val="Palatino Linotype"/>
        <family val="1"/>
      </rPr>
      <t xml:space="preserve"> and D</t>
    </r>
    <r>
      <rPr>
        <b/>
        <vertAlign val="subscript"/>
        <sz val="11"/>
        <rFont val="Palatino Linotype"/>
        <family val="1"/>
      </rPr>
      <t>P</t>
    </r>
    <r>
      <rPr>
        <b/>
        <sz val="11"/>
        <rFont val="Palatino Linotype"/>
        <family val="1"/>
      </rPr>
      <t xml:space="preserve">) of vented home heating equipment with no measurable airflow. </t>
    </r>
  </si>
  <si>
    <t>Was the visual assessment test performed?</t>
  </si>
  <si>
    <t>Was any smoke drawn into the combustion air intake?</t>
  </si>
  <si>
    <t>Conduct an optional visual assessment in accordance with Section 3.6.2 and record associated data.</t>
  </si>
  <si>
    <t>For floor furnaces, conduct jacket loss test in accordance with Section 3.2</t>
  </si>
  <si>
    <t>Off-Cycle Draft Factors from Table 1</t>
  </si>
  <si>
    <t>Values found in accordance with section 4.1.2 and 4.1.3.</t>
  </si>
  <si>
    <t>Off-Cycle Draft Factors from Calculations</t>
  </si>
  <si>
    <t>Off-Cycle Draft Factors Used</t>
  </si>
  <si>
    <t>Which set of Off-Cycle Draft Factors should be used?</t>
  </si>
  <si>
    <t>Draft_Factor_Options</t>
  </si>
  <si>
    <t>Table 1</t>
  </si>
  <si>
    <t>Guidance:</t>
  </si>
  <si>
    <t>4.1.2</t>
  </si>
  <si>
    <t>4.1.3</t>
  </si>
  <si>
    <t>4.1.5</t>
  </si>
  <si>
    <t>4.1.6</t>
  </si>
  <si>
    <t>4.1.6.1</t>
  </si>
  <si>
    <t>4.1.6.2</t>
  </si>
  <si>
    <t>4.1.6.3</t>
  </si>
  <si>
    <t>4.1.6.4</t>
  </si>
  <si>
    <t>DO*DP</t>
  </si>
  <si>
    <t>Condensing Vented Heater?</t>
  </si>
  <si>
    <r>
      <t>Fuel Input, Q</t>
    </r>
    <r>
      <rPr>
        <vertAlign val="subscript"/>
        <sz val="11"/>
        <rFont val="Palatino Linotype"/>
        <family val="1"/>
      </rPr>
      <t>C,SS</t>
    </r>
    <r>
      <rPr>
        <sz val="11"/>
        <rFont val="Palatino Linotype"/>
        <family val="1"/>
      </rPr>
      <t xml:space="preserve"> (Btu)</t>
    </r>
  </si>
  <si>
    <r>
      <t>Mass of Condensate, M</t>
    </r>
    <r>
      <rPr>
        <vertAlign val="subscript"/>
        <sz val="11"/>
        <rFont val="Palatino Linotype"/>
        <family val="1"/>
      </rPr>
      <t>C,SS</t>
    </r>
    <r>
      <rPr>
        <sz val="11"/>
        <rFont val="Palatino Linotype"/>
        <family val="1"/>
      </rPr>
      <t xml:space="preserve"> (lbs)</t>
    </r>
  </si>
  <si>
    <t>Reduced Input Rate 
(if two-stage/step-mod)</t>
  </si>
  <si>
    <t>Steady-State Condensate Collection Test</t>
  </si>
  <si>
    <t>Cycle 1</t>
  </si>
  <si>
    <t>Cycle 2</t>
  </si>
  <si>
    <t>Cycle 3</t>
  </si>
  <si>
    <t>Cycle 4, if necessary</t>
  </si>
  <si>
    <t>Cycle 5, if necessary</t>
  </si>
  <si>
    <t>Cycle 6, if necessary</t>
  </si>
  <si>
    <t>Meets Tolerances</t>
  </si>
  <si>
    <r>
      <t>Mass of Condensate, M</t>
    </r>
    <r>
      <rPr>
        <vertAlign val="subscript"/>
        <sz val="11"/>
        <rFont val="Palatino Linotype"/>
        <family val="1"/>
      </rPr>
      <t>C</t>
    </r>
    <r>
      <rPr>
        <sz val="11"/>
        <rFont val="Palatino Linotype"/>
        <family val="1"/>
      </rPr>
      <t xml:space="preserve"> (lbs)</t>
    </r>
  </si>
  <si>
    <t>Cyclic Condensate Collection Test</t>
  </si>
  <si>
    <t>Record data for the measurement of condensate in accordance with Section 3.8 and 3.8.1. The humidity of the room air shall at no time exceed 80 percent relative humidity. Units employing manual controls and units not tested under the optional tracer gas procedures of sections 3.3 and 3.6 shall only conduct the steady-state condensate collection test.</t>
  </si>
  <si>
    <r>
      <t>Record data for the measurement of condensate in accordance with Section 3.8 and 3.8.2.  If at the end of three cycles, the sample standard deviation is within 20 percent of the mean value for three cycles, use total condensate collected in the three cycles as M</t>
    </r>
    <r>
      <rPr>
        <i/>
        <vertAlign val="subscript"/>
        <sz val="11"/>
        <color theme="1"/>
        <rFont val="Palatino Linotype"/>
        <family val="1"/>
      </rPr>
      <t>C</t>
    </r>
    <r>
      <rPr>
        <i/>
        <sz val="11"/>
        <color theme="1"/>
        <rFont val="Palatino Linotype"/>
        <family val="1"/>
      </rPr>
      <t>; if not, continue collection for an additional three cycles and use the total condensate collected for the six cycles as M</t>
    </r>
    <r>
      <rPr>
        <i/>
        <vertAlign val="subscript"/>
        <sz val="11"/>
        <color theme="1"/>
        <rFont val="Palatino Linotype"/>
        <family val="1"/>
      </rPr>
      <t>C</t>
    </r>
    <r>
      <rPr>
        <i/>
        <sz val="11"/>
        <color theme="1"/>
        <rFont val="Palatino Linotype"/>
        <family val="1"/>
      </rPr>
      <t>. Determine the fuel energy input, Q</t>
    </r>
    <r>
      <rPr>
        <i/>
        <vertAlign val="subscript"/>
        <sz val="11"/>
        <color theme="1"/>
        <rFont val="Palatino Linotype"/>
        <family val="1"/>
      </rPr>
      <t>C</t>
    </r>
    <r>
      <rPr>
        <i/>
        <sz val="11"/>
        <color theme="1"/>
        <rFont val="Palatino Linotype"/>
        <family val="1"/>
      </rPr>
      <t xml:space="preserve">, during the three or six test cycles, expressed in Btu. </t>
    </r>
  </si>
  <si>
    <r>
      <t>Mass of Condensate, M</t>
    </r>
    <r>
      <rPr>
        <b/>
        <vertAlign val="subscript"/>
        <sz val="11"/>
        <color theme="1"/>
        <rFont val="Palatino Linotype"/>
        <family val="1"/>
      </rPr>
      <t>C</t>
    </r>
    <r>
      <rPr>
        <b/>
        <sz val="11"/>
        <color theme="1"/>
        <rFont val="Palatino Linotype"/>
        <family val="1"/>
      </rPr>
      <t xml:space="preserve"> (lbs)</t>
    </r>
  </si>
  <si>
    <r>
      <t>Fuel Input, Q</t>
    </r>
    <r>
      <rPr>
        <vertAlign val="subscript"/>
        <sz val="11"/>
        <rFont val="Palatino Linotype"/>
        <family val="1"/>
      </rPr>
      <t>C</t>
    </r>
    <r>
      <rPr>
        <sz val="11"/>
        <rFont val="Palatino Linotype"/>
        <family val="1"/>
      </rPr>
      <t xml:space="preserve"> (Btu)</t>
    </r>
  </si>
  <si>
    <r>
      <t>Fuel Input, Q</t>
    </r>
    <r>
      <rPr>
        <b/>
        <vertAlign val="subscript"/>
        <sz val="11"/>
        <color theme="1"/>
        <rFont val="Palatino Linotype"/>
        <family val="1"/>
      </rPr>
      <t>C</t>
    </r>
    <r>
      <rPr>
        <b/>
        <sz val="11"/>
        <color theme="1"/>
        <rFont val="Palatino Linotype"/>
        <family val="1"/>
      </rPr>
      <t xml:space="preserve"> (Btu)</t>
    </r>
  </si>
  <si>
    <r>
      <t>Off-Cycle Stack Gas Draft Factor, D</t>
    </r>
    <r>
      <rPr>
        <vertAlign val="subscript"/>
        <sz val="11"/>
        <rFont val="Palatino Linotype"/>
        <family val="1"/>
      </rPr>
      <t>S</t>
    </r>
  </si>
  <si>
    <r>
      <t>Off-Cycle Flue Gas Draft Factor, D</t>
    </r>
    <r>
      <rPr>
        <vertAlign val="subscript"/>
        <sz val="11"/>
        <rFont val="Palatino Linotype"/>
        <family val="1"/>
      </rPr>
      <t>F</t>
    </r>
  </si>
  <si>
    <r>
      <t>Jacket Loss for Floor Furnaces, L</t>
    </r>
    <r>
      <rPr>
        <vertAlign val="subscript"/>
        <sz val="11"/>
        <rFont val="Palatino Linotype"/>
        <family val="1"/>
      </rPr>
      <t>j</t>
    </r>
  </si>
  <si>
    <r>
      <t>Steady-State Heat Loss, L</t>
    </r>
    <r>
      <rPr>
        <vertAlign val="subscript"/>
        <sz val="11"/>
        <rFont val="Palatino Linotype"/>
        <family val="1"/>
      </rPr>
      <t>C,SS</t>
    </r>
  </si>
  <si>
    <r>
      <t>Steady-State Latent Heat Gain, L</t>
    </r>
    <r>
      <rPr>
        <vertAlign val="subscript"/>
        <sz val="11"/>
        <rFont val="Palatino Linotype"/>
        <family val="1"/>
      </rPr>
      <t>G,SS</t>
    </r>
  </si>
  <si>
    <r>
      <t>Cyclic Heat Loss, L</t>
    </r>
    <r>
      <rPr>
        <vertAlign val="subscript"/>
        <sz val="11"/>
        <rFont val="Palatino Linotype"/>
        <family val="1"/>
      </rPr>
      <t>C</t>
    </r>
  </si>
  <si>
    <r>
      <t>Cyclic Latent Heat Gain, L</t>
    </r>
    <r>
      <rPr>
        <vertAlign val="subscript"/>
        <sz val="11"/>
        <rFont val="Palatino Linotype"/>
        <family val="1"/>
      </rPr>
      <t>G</t>
    </r>
  </si>
  <si>
    <t>The following calculations follow the procedure outlined in Section 4.1. This procedure for calculating the AFUE is used for vented heaters without manual controls (thermostatically controlled) or with multiple control modes as per 2.11 and no thermal stack dampers.</t>
  </si>
  <si>
    <r>
      <t xml:space="preserve">Steady-State Efficiency, </t>
    </r>
    <r>
      <rPr>
        <sz val="11"/>
        <color theme="1"/>
        <rFont val="Calibri"/>
        <family val="2"/>
      </rPr>
      <t>η</t>
    </r>
    <r>
      <rPr>
        <vertAlign val="subscript"/>
        <sz val="11"/>
        <color theme="1"/>
        <rFont val="Palatino Linotype"/>
        <family val="1"/>
      </rPr>
      <t>SS</t>
    </r>
  </si>
  <si>
    <r>
      <t xml:space="preserve">Steady-State Efficiency, </t>
    </r>
    <r>
      <rPr>
        <sz val="11"/>
        <color theme="1"/>
        <rFont val="Calibri"/>
        <family val="2"/>
      </rPr>
      <t>η</t>
    </r>
    <r>
      <rPr>
        <vertAlign val="subscript"/>
        <sz val="11"/>
        <color theme="1"/>
        <rFont val="Palatino Linotype"/>
        <family val="1"/>
      </rPr>
      <t>SS-MOD</t>
    </r>
  </si>
  <si>
    <r>
      <t xml:space="preserve">Steady-State Efficiency, </t>
    </r>
    <r>
      <rPr>
        <sz val="11"/>
        <color theme="1"/>
        <rFont val="Calibri"/>
        <family val="2"/>
      </rPr>
      <t>η</t>
    </r>
    <r>
      <rPr>
        <vertAlign val="subscript"/>
        <sz val="11"/>
        <color theme="1"/>
        <rFont val="Palatino Linotype"/>
        <family val="1"/>
      </rPr>
      <t xml:space="preserve">SS-H </t>
    </r>
    <r>
      <rPr>
        <sz val="11"/>
        <color theme="1"/>
        <rFont val="Palatino Linotype"/>
        <family val="1"/>
      </rPr>
      <t>and</t>
    </r>
    <r>
      <rPr>
        <vertAlign val="subscript"/>
        <sz val="11"/>
        <color theme="1"/>
        <rFont val="Palatino Linotype"/>
        <family val="1"/>
      </rPr>
      <t xml:space="preserve"> </t>
    </r>
    <r>
      <rPr>
        <sz val="11"/>
        <color theme="1"/>
        <rFont val="Palatino Linotype"/>
        <family val="1"/>
      </rPr>
      <t>η</t>
    </r>
    <r>
      <rPr>
        <vertAlign val="subscript"/>
        <sz val="11"/>
        <color theme="1"/>
        <rFont val="Palatino Linotype"/>
        <family val="1"/>
      </rPr>
      <t>SS-L</t>
    </r>
  </si>
  <si>
    <t>4.1.11</t>
  </si>
  <si>
    <t>4.1.12</t>
  </si>
  <si>
    <r>
      <t>Reduced Heat Output Rate, Q</t>
    </r>
    <r>
      <rPr>
        <vertAlign val="subscript"/>
        <sz val="11"/>
        <rFont val="Palatino Linotype"/>
        <family val="1"/>
      </rPr>
      <t>red-out</t>
    </r>
    <r>
      <rPr>
        <sz val="11"/>
        <rFont val="Palatino Linotype"/>
        <family val="1"/>
      </rPr>
      <t xml:space="preserve"> (Btu/hr)</t>
    </r>
  </si>
  <si>
    <r>
      <t>Maximum Heat Output Rate, Q</t>
    </r>
    <r>
      <rPr>
        <vertAlign val="subscript"/>
        <sz val="11"/>
        <rFont val="Palatino Linotype"/>
        <family val="1"/>
      </rPr>
      <t>max-out</t>
    </r>
    <r>
      <rPr>
        <sz val="11"/>
        <rFont val="Palatino Linotype"/>
        <family val="1"/>
      </rPr>
      <t xml:space="preserve"> (Btu/hr)</t>
    </r>
  </si>
  <si>
    <t>4.1.14, 4.1.15</t>
  </si>
  <si>
    <t>Annual Fuel Utilization Efficiency, AFUE</t>
  </si>
  <si>
    <r>
      <t>Steady-State Sensible Heat Loss, L</t>
    </r>
    <r>
      <rPr>
        <vertAlign val="subscript"/>
        <sz val="11"/>
        <color theme="1"/>
        <rFont val="Palatino Linotype"/>
        <family val="1"/>
      </rPr>
      <t>S,SS,A</t>
    </r>
  </si>
  <si>
    <r>
      <t>Infiltration Loss Multiplication Factor, K</t>
    </r>
    <r>
      <rPr>
        <vertAlign val="subscript"/>
        <sz val="11"/>
        <color theme="1"/>
        <rFont val="Palatino Linotype"/>
        <family val="1"/>
      </rPr>
      <t>I,ON</t>
    </r>
  </si>
  <si>
    <t>Ratio, Stack-to-Flue Gas Flow, S/F</t>
  </si>
  <si>
    <r>
      <t>Average Higher Heating Value of Test Fuel, HHV</t>
    </r>
    <r>
      <rPr>
        <vertAlign val="subscript"/>
        <sz val="11"/>
        <color theme="1"/>
        <rFont val="Palatino Linotype"/>
        <family val="1"/>
      </rPr>
      <t>A</t>
    </r>
  </si>
  <si>
    <r>
      <t>On-Cycle Infiltration Heat Loss, L</t>
    </r>
    <r>
      <rPr>
        <vertAlign val="subscript"/>
        <sz val="11"/>
        <color theme="1"/>
        <rFont val="Palatino Linotype"/>
        <family val="1"/>
      </rPr>
      <t>I,ON</t>
    </r>
  </si>
  <si>
    <r>
      <t xml:space="preserve">Weighted Steady-State Efficiency, </t>
    </r>
    <r>
      <rPr>
        <sz val="11"/>
        <rFont val="Calibri"/>
        <family val="2"/>
      </rPr>
      <t>η</t>
    </r>
    <r>
      <rPr>
        <vertAlign val="subscript"/>
        <sz val="11"/>
        <rFont val="Palatino Linotype"/>
        <family val="1"/>
      </rPr>
      <t>SS-WT</t>
    </r>
  </si>
  <si>
    <r>
      <t xml:space="preserve">Part-Load Fuel Utilization Efficiency, </t>
    </r>
    <r>
      <rPr>
        <sz val="11"/>
        <color theme="1"/>
        <rFont val="Calibri"/>
        <family val="2"/>
      </rPr>
      <t>η</t>
    </r>
    <r>
      <rPr>
        <vertAlign val="subscript"/>
        <sz val="11"/>
        <color theme="1"/>
        <rFont val="Palatino Linotype"/>
        <family val="1"/>
      </rPr>
      <t>u</t>
    </r>
  </si>
  <si>
    <r>
      <t>On-cycle Sensible Heat Loss, L</t>
    </r>
    <r>
      <rPr>
        <vertAlign val="subscript"/>
        <sz val="11"/>
        <rFont val="Palatino Linotype"/>
        <family val="1"/>
      </rPr>
      <t>S,ON</t>
    </r>
  </si>
  <si>
    <r>
      <t>On-cycle Infiltration Heat Loss, L</t>
    </r>
    <r>
      <rPr>
        <vertAlign val="subscript"/>
        <sz val="11"/>
        <color theme="1"/>
        <rFont val="Palatino Linotype"/>
        <family val="1"/>
      </rPr>
      <t>I,ON</t>
    </r>
  </si>
  <si>
    <t>4.3.4</t>
  </si>
  <si>
    <r>
      <t>Average Outdoor Temperature, T</t>
    </r>
    <r>
      <rPr>
        <vertAlign val="subscript"/>
        <sz val="11"/>
        <color theme="1"/>
        <rFont val="Palatino Linotype"/>
        <family val="1"/>
      </rPr>
      <t>OA</t>
    </r>
  </si>
  <si>
    <r>
      <t>Average Outdoor Temperature, T</t>
    </r>
    <r>
      <rPr>
        <vertAlign val="subscript"/>
        <sz val="11"/>
        <color theme="1"/>
        <rFont val="Palatino Linotype"/>
        <family val="1"/>
      </rPr>
      <t>OA*</t>
    </r>
  </si>
  <si>
    <r>
      <t>Off-cycle Sensible Heat Loss L</t>
    </r>
    <r>
      <rPr>
        <vertAlign val="subscript"/>
        <sz val="11"/>
        <color theme="1"/>
        <rFont val="Palatino Linotype"/>
        <family val="1"/>
      </rPr>
      <t>S,OFF,max</t>
    </r>
    <r>
      <rPr>
        <sz val="11"/>
        <color theme="1"/>
        <rFont val="Palatino Linotype"/>
        <family val="1"/>
      </rPr>
      <t xml:space="preserve"> and L</t>
    </r>
    <r>
      <rPr>
        <vertAlign val="subscript"/>
        <sz val="11"/>
        <color theme="1"/>
        <rFont val="Palatino Linotype"/>
        <family val="1"/>
      </rPr>
      <t>S,OFF,red</t>
    </r>
  </si>
  <si>
    <r>
      <t>Off-Cycle Infiltration Heat Loss L</t>
    </r>
    <r>
      <rPr>
        <vertAlign val="subscript"/>
        <sz val="11"/>
        <rFont val="Palatino Linotype"/>
        <family val="1"/>
      </rPr>
      <t>I,off</t>
    </r>
  </si>
  <si>
    <r>
      <t>Off-Cycle Infiltration Heat Loss L</t>
    </r>
    <r>
      <rPr>
        <vertAlign val="subscript"/>
        <sz val="11"/>
        <rFont val="Palatino Linotype"/>
        <family val="1"/>
      </rPr>
      <t>I,OFF,max</t>
    </r>
    <r>
      <rPr>
        <sz val="11"/>
        <rFont val="Palatino Linotype"/>
        <family val="1"/>
      </rPr>
      <t xml:space="preserve"> and L</t>
    </r>
    <r>
      <rPr>
        <vertAlign val="subscript"/>
        <sz val="11"/>
        <rFont val="Palatino Linotype"/>
        <family val="1"/>
      </rPr>
      <t>I,OFF,red</t>
    </r>
  </si>
  <si>
    <r>
      <t xml:space="preserve">Part-Load Fuel Utilization Efficiency, </t>
    </r>
    <r>
      <rPr>
        <sz val="11"/>
        <rFont val="Calibri"/>
        <family val="2"/>
      </rPr>
      <t>η</t>
    </r>
    <r>
      <rPr>
        <vertAlign val="subscript"/>
        <sz val="9.35"/>
        <rFont val="Palatino Linotype"/>
        <family val="1"/>
      </rPr>
      <t>u</t>
    </r>
  </si>
  <si>
    <t>Stoichiometric air/fuel ratio, A/F</t>
  </si>
  <si>
    <r>
      <t>Latent Heat Loss, L</t>
    </r>
    <r>
      <rPr>
        <vertAlign val="subscript"/>
        <sz val="11"/>
        <rFont val="Palatino Linotype"/>
        <family val="1"/>
      </rPr>
      <t>L,A</t>
    </r>
  </si>
  <si>
    <t>Fuel Specified Parameter, A (from Table 2)</t>
  </si>
  <si>
    <t>Fuel Specified Parameter, B (from Table 2)</t>
  </si>
  <si>
    <t>Fuel Specified Parameter, C (from Table 2)</t>
  </si>
  <si>
    <t>Fuel Specified Parameter, D (from Table 2)</t>
  </si>
  <si>
    <r>
      <t>Fraction of heating load, X</t>
    </r>
    <r>
      <rPr>
        <vertAlign val="subscript"/>
        <sz val="11"/>
        <rFont val="Palatino Linotype"/>
        <family val="1"/>
      </rPr>
      <t>2</t>
    </r>
    <r>
      <rPr>
        <sz val="11"/>
        <rFont val="Palatino Linotype"/>
        <family val="1"/>
      </rPr>
      <t xml:space="preserve"> and X</t>
    </r>
    <r>
      <rPr>
        <vertAlign val="subscript"/>
        <sz val="11"/>
        <rFont val="Palatino Linotype"/>
        <family val="1"/>
      </rPr>
      <t>1</t>
    </r>
    <r>
      <rPr>
        <sz val="11"/>
        <rFont val="Palatino Linotype"/>
        <family val="1"/>
      </rPr>
      <t xml:space="preserve"> (from Table 3)</t>
    </r>
  </si>
  <si>
    <r>
      <t>Balance Point Temperature, T</t>
    </r>
    <r>
      <rPr>
        <vertAlign val="subscript"/>
        <sz val="11"/>
        <color theme="1"/>
        <rFont val="Palatino Linotype"/>
        <family val="1"/>
      </rPr>
      <t>C</t>
    </r>
    <r>
      <rPr>
        <sz val="11"/>
        <color theme="1"/>
        <rFont val="Palatino Linotype"/>
        <family val="1"/>
      </rPr>
      <t xml:space="preserve"> (from Table 3)</t>
    </r>
  </si>
  <si>
    <t>4.1.1</t>
  </si>
  <si>
    <t>v2.2</t>
  </si>
  <si>
    <t>4.6.1</t>
  </si>
  <si>
    <r>
      <t>National average number of burner operating hours, BOH</t>
    </r>
    <r>
      <rPr>
        <vertAlign val="subscript"/>
        <sz val="11"/>
        <rFont val="Palatino Linotype"/>
        <family val="1"/>
      </rPr>
      <t>SS</t>
    </r>
  </si>
  <si>
    <t>Table 4 - Average Design Heating Requirements for Vented Heaters with Different Output Capacities</t>
  </si>
  <si>
    <t>Vented heaters output capacity Qout—(Btu/hr)</t>
  </si>
  <si>
    <t>Average design heating requirements (kBtu/hr)</t>
  </si>
  <si>
    <t>Min</t>
  </si>
  <si>
    <t>Max</t>
  </si>
  <si>
    <t>Typical design heating requirements, DHR (from Table 4)</t>
  </si>
  <si>
    <t>4.6.1.1</t>
  </si>
  <si>
    <t>4.6.1.2</t>
  </si>
  <si>
    <t>4.6.2</t>
  </si>
  <si>
    <r>
      <t>Part-Load Fuel Utilization Efficiency, η</t>
    </r>
    <r>
      <rPr>
        <vertAlign val="subscript"/>
        <sz val="11"/>
        <rFont val="Palatino Linotype"/>
        <family val="1"/>
      </rPr>
      <t>u</t>
    </r>
  </si>
  <si>
    <r>
      <t>Vented heaters output capacity, Q</t>
    </r>
    <r>
      <rPr>
        <vertAlign val="subscript"/>
        <sz val="11"/>
        <rFont val="Palatino Linotype"/>
        <family val="1"/>
      </rPr>
      <t>OUT</t>
    </r>
  </si>
  <si>
    <t>4.6.3</t>
  </si>
  <si>
    <t>Burner operating hours, BOH</t>
  </si>
  <si>
    <t>Annual Energy Consumption</t>
  </si>
  <si>
    <t>The following calculations follow the procedure outlined in Section 4.6 and 4.7.</t>
  </si>
  <si>
    <r>
      <t>Number of burner operating hours at reduced input rate, BOH</t>
    </r>
    <r>
      <rPr>
        <vertAlign val="subscript"/>
        <sz val="11"/>
        <rFont val="Palatino Linotype"/>
        <family val="1"/>
      </rPr>
      <t>R</t>
    </r>
  </si>
  <si>
    <r>
      <t>Number of burner operating hours at maximum input rate, BOH</t>
    </r>
    <r>
      <rPr>
        <vertAlign val="subscript"/>
        <sz val="11"/>
        <rFont val="Palatino Linotype"/>
        <family val="1"/>
      </rPr>
      <t>H</t>
    </r>
  </si>
  <si>
    <r>
      <t>Steady-State Efficiency, η</t>
    </r>
    <r>
      <rPr>
        <vertAlign val="subscript"/>
        <sz val="11"/>
        <rFont val="Palatino Linotype"/>
        <family val="1"/>
      </rPr>
      <t>SS</t>
    </r>
  </si>
  <si>
    <r>
      <t>Average annual fuel energy consumption, E</t>
    </r>
    <r>
      <rPr>
        <vertAlign val="subscript"/>
        <sz val="11"/>
        <color theme="1"/>
        <rFont val="Palatino Linotype"/>
        <family val="1"/>
      </rPr>
      <t>F</t>
    </r>
    <r>
      <rPr>
        <sz val="11"/>
        <color theme="1"/>
        <rFont val="Palatino Linotype"/>
        <family val="1"/>
      </rPr>
      <t xml:space="preserve"> (Btu)</t>
    </r>
  </si>
  <si>
    <r>
      <t>Average annual auxiliary electrical energy consumption, E</t>
    </r>
    <r>
      <rPr>
        <vertAlign val="subscript"/>
        <sz val="11"/>
        <color theme="1"/>
        <rFont val="Palatino Linotype"/>
        <family val="1"/>
      </rPr>
      <t>AE</t>
    </r>
    <r>
      <rPr>
        <sz val="11"/>
        <color theme="1"/>
        <rFont val="Palatino Linotype"/>
        <family val="1"/>
      </rPr>
      <t xml:space="preserve"> (kWh)</t>
    </r>
  </si>
  <si>
    <r>
      <t>Average annual electric standby mode and off mode energy consumption, E</t>
    </r>
    <r>
      <rPr>
        <vertAlign val="subscript"/>
        <sz val="11"/>
        <color theme="1"/>
        <rFont val="Palatino Linotype"/>
        <family val="1"/>
      </rPr>
      <t>SO</t>
    </r>
    <r>
      <rPr>
        <sz val="11"/>
        <color theme="1"/>
        <rFont val="Palatino Linotype"/>
        <family val="1"/>
      </rPr>
      <t xml:space="preserve"> (kWh)</t>
    </r>
  </si>
  <si>
    <r>
      <t>Average annual energy used during the heating season, E</t>
    </r>
    <r>
      <rPr>
        <vertAlign val="subscript"/>
        <sz val="11"/>
        <rFont val="Palatino Linotype"/>
        <family val="1"/>
      </rPr>
      <t>M</t>
    </r>
    <r>
      <rPr>
        <sz val="11"/>
        <rFont val="Palatino Linotype"/>
        <family val="1"/>
      </rPr>
      <t xml:space="preserve"> (Btu)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</si>
</sst>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0000"/>
  </numFmts>
  <fonts count="60"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sz val="11"/>
      <color theme="0"/>
      <name val="Palatino Linotype"/>
      <family val="2"/>
    </font>
    <font>
      <sz val="11"/>
      <color rgb="FF9C6500"/>
      <name val="Palatino Linotype"/>
      <family val="2"/>
    </font>
    <font>
      <sz val="10"/>
      <name val="Arial"/>
      <family val="2"/>
    </font>
    <font>
      <sz val="11"/>
      <color indexed="8"/>
      <name val="Calibri"/>
      <family val="2"/>
    </font>
    <font>
      <i/>
      <sz val="11"/>
      <color indexed="8"/>
      <name val="Palatino Linotype"/>
      <family val="1"/>
    </font>
    <font>
      <vertAlign val="subscript"/>
      <sz val="11"/>
      <name val="Palatino Linotype"/>
      <family val="1"/>
    </font>
    <font>
      <i/>
      <sz val="11"/>
      <name val="Palatino Linotype"/>
      <family val="1"/>
    </font>
    <font>
      <vertAlign val="subscript"/>
      <sz val="11"/>
      <color theme="1"/>
      <name val="Calibri"/>
      <family val="2"/>
      <scheme val="minor"/>
    </font>
    <font>
      <vertAlign val="subscript"/>
      <sz val="11"/>
      <color theme="1"/>
      <name val="Palatino Linotype"/>
      <family val="1"/>
    </font>
    <font>
      <b/>
      <vertAlign val="subscript"/>
      <sz val="11"/>
      <name val="Palatino Linotype"/>
      <family val="1"/>
    </font>
    <font>
      <b/>
      <vertAlign val="subscript"/>
      <sz val="11"/>
      <color theme="1"/>
      <name val="Palatino Linotype"/>
      <family val="1"/>
    </font>
    <font>
      <sz val="11"/>
      <name val="Calibri"/>
      <family val="2"/>
      <scheme val="minor"/>
    </font>
    <font>
      <b/>
      <sz val="11"/>
      <name val="Calibri"/>
      <family val="2"/>
    </font>
    <font>
      <i/>
      <vertAlign val="subscript"/>
      <sz val="11"/>
      <name val="Palatino Linotype"/>
      <family val="1"/>
    </font>
    <font>
      <b/>
      <i/>
      <sz val="11"/>
      <name val="Palatino Linotype"/>
      <family val="1"/>
    </font>
    <font>
      <b/>
      <i/>
      <sz val="11"/>
      <color theme="1"/>
      <name val="Palatino Linotype"/>
      <family val="1"/>
    </font>
    <font>
      <sz val="11"/>
      <name val="Calibri"/>
      <family val="2"/>
    </font>
    <font>
      <vertAlign val="subscript"/>
      <sz val="9.35"/>
      <name val="Palatino Linotype"/>
      <family val="1"/>
    </font>
    <font>
      <b/>
      <u/>
      <sz val="11"/>
      <color theme="1"/>
      <name val="Palatino Linotype"/>
      <family val="1"/>
    </font>
    <font>
      <sz val="11"/>
      <color indexed="8"/>
      <name val="Palatino Linotype"/>
      <family val="1"/>
    </font>
    <font>
      <sz val="11"/>
      <color indexed="9"/>
      <name val="Palatino Linotype"/>
      <family val="1"/>
    </font>
    <font>
      <vertAlign val="subscript"/>
      <sz val="11"/>
      <color indexed="8"/>
      <name val="Palatino Linotype"/>
      <family val="1"/>
    </font>
    <font>
      <sz val="8"/>
      <name val="Palatino Linotype"/>
      <family val="1"/>
    </font>
    <font>
      <b/>
      <sz val="8"/>
      <color theme="1"/>
      <name val="Palatino Linotype"/>
      <family val="1"/>
    </font>
    <font>
      <b/>
      <sz val="11"/>
      <color theme="1"/>
      <name val="Calibri"/>
      <family val="2"/>
      <scheme val="minor"/>
    </font>
    <font>
      <i/>
      <vertAlign val="subscript"/>
      <sz val="11"/>
      <color theme="1"/>
      <name val="Palatino Linotype"/>
      <family val="1"/>
    </font>
    <font>
      <sz val="11"/>
      <color theme="1"/>
      <name val="Calibri"/>
      <family val="2"/>
    </font>
  </fonts>
  <fills count="27">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9" tint="0.79998168889431442"/>
        <bgColor indexed="65"/>
      </patternFill>
    </fill>
    <fill>
      <patternFill patternType="solid">
        <fgColor theme="8" tint="0.39994506668294322"/>
        <bgColor indexed="64"/>
      </patternFill>
    </fill>
    <fill>
      <patternFill patternType="lightUp">
        <bgColor theme="0"/>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1"/>
        <bgColor indexed="64"/>
      </patternFill>
    </fill>
  </fills>
  <borders count="20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style="thin">
        <color indexed="64"/>
      </left>
      <right style="thin">
        <color indexed="64"/>
      </right>
      <top/>
      <bottom/>
      <diagonal/>
    </border>
    <border>
      <left style="medium">
        <color indexed="64"/>
      </left>
      <right/>
      <top/>
      <bottom style="thin">
        <color theme="0" tint="-0.249977111117893"/>
      </bottom>
      <diagonal/>
    </border>
    <border>
      <left style="thin">
        <color theme="0" tint="-0.24994659260841701"/>
      </left>
      <right style="medium">
        <color indexed="64"/>
      </right>
      <top style="thin">
        <color theme="0" tint="-0.24994659260841701"/>
      </top>
      <bottom/>
      <diagonal/>
    </border>
    <border>
      <left/>
      <right style="medium">
        <color indexed="64"/>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right style="thin">
        <color indexed="9"/>
      </right>
      <top/>
      <bottom/>
      <diagonal/>
    </border>
    <border>
      <left style="thin">
        <color indexed="9"/>
      </left>
      <right style="thin">
        <color indexed="9"/>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medium">
        <color indexed="64"/>
      </left>
      <right style="medium">
        <color indexed="64"/>
      </right>
      <top style="medium">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style="thin">
        <color auto="1"/>
      </left>
      <right style="thin">
        <color auto="1"/>
      </right>
      <top style="thin">
        <color auto="1"/>
      </top>
      <bottom style="thin">
        <color auto="1"/>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medium">
        <color indexed="64"/>
      </bottom>
      <diagonal/>
    </border>
    <border>
      <left/>
      <right/>
      <top/>
      <bottom style="thin">
        <color theme="0" tint="-0.249977111117893"/>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thin">
        <color theme="0" tint="-0.249977111117893"/>
      </right>
      <top style="thin">
        <color theme="0" tint="-0.249977111117893"/>
      </top>
      <bottom style="medium">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medium">
        <color indexed="64"/>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top style="medium">
        <color indexed="64"/>
      </top>
      <bottom style="medium">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theme="0" tint="-0.249977111117893"/>
      </bottom>
      <diagonal/>
    </border>
    <border>
      <left/>
      <right/>
      <top style="thin">
        <color indexed="64"/>
      </top>
      <bottom style="thin">
        <color theme="0" tint="-0.249977111117893"/>
      </bottom>
      <diagonal/>
    </border>
    <border>
      <left style="medium">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medium">
        <color indexed="64"/>
      </left>
      <right style="thin">
        <color theme="0" tint="-0.249977111117893"/>
      </right>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top/>
      <bottom style="medium">
        <color indexed="64"/>
      </bottom>
      <diagonal/>
    </border>
    <border>
      <left style="thin">
        <color indexed="64"/>
      </left>
      <right style="thin">
        <color indexed="64"/>
      </right>
      <top/>
      <bottom style="medium">
        <color indexed="64"/>
      </bottom>
      <diagonal/>
    </border>
    <border>
      <left/>
      <right/>
      <top style="thin">
        <color theme="0" tint="-0.249977111117893"/>
      </top>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diagonal/>
    </border>
    <border>
      <left/>
      <right/>
      <top style="thin">
        <color theme="0" tint="-0.249977111117893"/>
      </top>
      <bottom style="medium">
        <color indexed="64"/>
      </bottom>
      <diagonal/>
    </border>
    <border>
      <left style="thin">
        <color indexed="64"/>
      </left>
      <right/>
      <top/>
      <bottom/>
      <diagonal/>
    </border>
    <border>
      <left style="medium">
        <color indexed="64"/>
      </left>
      <right style="thin">
        <color theme="0" tint="-0.249977111117893"/>
      </right>
      <top style="thin">
        <color theme="0" tint="-0.249977111117893"/>
      </top>
      <bottom/>
      <diagonal/>
    </border>
    <border>
      <left style="thin">
        <color theme="0" tint="-0.249977111117893"/>
      </left>
      <right/>
      <top style="thin">
        <color indexed="64"/>
      </top>
      <bottom style="thin">
        <color indexed="64"/>
      </bottom>
      <diagonal/>
    </border>
  </borders>
  <cellStyleXfs count="4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0">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3" fillId="19" borderId="0" applyNumberFormat="0" applyBorder="0" applyAlignment="0" applyProtection="0"/>
    <xf numFmtId="0" fontId="34" fillId="18" borderId="0" applyNumberFormat="0" applyBorder="0" applyAlignment="0" applyProtection="0"/>
    <xf numFmtId="0" fontId="35" fillId="0" borderId="0"/>
    <xf numFmtId="0" fontId="4" fillId="3" borderId="0" applyNumberFormat="0" applyBorder="0" applyAlignment="0" applyProtection="0"/>
    <xf numFmtId="0" fontId="5" fillId="4" borderId="0" applyNumberFormat="0" applyBorder="0" applyAlignment="0" applyProtection="0"/>
    <xf numFmtId="0" fontId="36" fillId="0" borderId="0"/>
    <xf numFmtId="0" fontId="15" fillId="20" borderId="1" applyNumberFormat="0" applyProtection="0">
      <alignment horizontal="center" vertical="center"/>
    </xf>
    <xf numFmtId="0" fontId="26" fillId="0" borderId="1">
      <alignment horizontal="center" vertical="center"/>
    </xf>
    <xf numFmtId="0" fontId="26" fillId="0" borderId="1">
      <alignment horizontal="center" vertical="center"/>
    </xf>
    <xf numFmtId="0" fontId="37" fillId="0" borderId="1">
      <alignment horizontal="center" vertical="center"/>
    </xf>
    <xf numFmtId="0" fontId="33" fillId="13" borderId="97">
      <alignment horizontal="center" vertical="center"/>
    </xf>
    <xf numFmtId="0" fontId="6" fillId="21" borderId="97" applyProtection="0">
      <alignment horizontal="center" vertical="center"/>
    </xf>
    <xf numFmtId="0" fontId="11" fillId="7" borderId="113">
      <alignment horizontal="center" vertical="center"/>
    </xf>
    <xf numFmtId="0" fontId="12" fillId="8" borderId="113" applyNumberFormat="0" applyAlignment="0" applyProtection="0"/>
    <xf numFmtId="0" fontId="8" fillId="0" borderId="113">
      <alignment horizontal="center"/>
    </xf>
    <xf numFmtId="0" fontId="8" fillId="0" borderId="113">
      <alignment horizontal="center" vertical="center"/>
    </xf>
    <xf numFmtId="0" fontId="14" fillId="10" borderId="113" applyNumberFormat="0" applyProtection="0">
      <alignment horizontal="center" vertical="center"/>
    </xf>
    <xf numFmtId="0" fontId="12" fillId="10" borderId="113" applyNumberFormat="0" applyProtection="0">
      <alignment horizontal="center" vertical="center"/>
    </xf>
    <xf numFmtId="0" fontId="6" fillId="21" borderId="113" applyProtection="0">
      <alignment horizontal="center" vertical="center"/>
    </xf>
    <xf numFmtId="0" fontId="15" fillId="20" borderId="113" applyNumberFormat="0" applyProtection="0">
      <alignment horizontal="center" vertical="center"/>
    </xf>
    <xf numFmtId="0" fontId="15" fillId="20" borderId="113" applyNumberFormat="0" applyProtection="0">
      <alignment horizontal="center" vertical="center"/>
    </xf>
    <xf numFmtId="0" fontId="33" fillId="13" borderId="113">
      <alignment horizontal="center" vertical="center"/>
    </xf>
    <xf numFmtId="0" fontId="26" fillId="0" borderId="113">
      <alignment horizontal="center" vertical="center"/>
    </xf>
    <xf numFmtId="0" fontId="26" fillId="0" borderId="113">
      <alignment horizontal="center" vertical="center"/>
    </xf>
  </cellStyleXfs>
  <cellXfs count="1165">
    <xf numFmtId="0" fontId="0" fillId="0" borderId="0" xfId="0"/>
    <xf numFmtId="0" fontId="6" fillId="0" borderId="0" xfId="6"/>
    <xf numFmtId="0" fontId="8" fillId="0" borderId="7" xfId="0" applyFont="1" applyBorder="1"/>
    <xf numFmtId="0" fontId="8" fillId="0" borderId="0" xfId="0" applyFont="1"/>
    <xf numFmtId="0" fontId="8" fillId="0" borderId="11" xfId="0" applyFont="1" applyBorder="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7" xfId="0" applyFont="1" applyBorder="1" applyAlignment="1">
      <alignment wrapText="1"/>
    </xf>
    <xf numFmtId="0" fontId="8" fillId="0" borderId="0" xfId="0" applyFont="1" applyBorder="1" applyAlignment="1">
      <alignment wrapText="1"/>
    </xf>
    <xf numFmtId="0" fontId="8" fillId="0" borderId="11" xfId="0" applyFont="1" applyBorder="1" applyAlignment="1">
      <alignment wrapText="1"/>
    </xf>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8" fillId="0" borderId="37" xfId="6" applyFont="1" applyBorder="1"/>
    <xf numFmtId="0" fontId="8" fillId="0" borderId="42" xfId="6" applyFont="1" applyBorder="1"/>
    <xf numFmtId="0" fontId="8" fillId="0" borderId="37" xfId="6" applyNumberFormat="1" applyFont="1" applyBorder="1"/>
    <xf numFmtId="0" fontId="8" fillId="0" borderId="45" xfId="6" applyFont="1" applyBorder="1"/>
    <xf numFmtId="0" fontId="8" fillId="0" borderId="40" xfId="6" applyFont="1" applyBorder="1"/>
    <xf numFmtId="0" fontId="17" fillId="0" borderId="37" xfId="6" applyFont="1" applyBorder="1" applyAlignment="1">
      <alignment vertical="center"/>
    </xf>
    <xf numFmtId="0" fontId="17" fillId="0" borderId="40" xfId="6" applyFont="1" applyBorder="1" applyAlignment="1">
      <alignment vertical="center"/>
    </xf>
    <xf numFmtId="0" fontId="22" fillId="0" borderId="0" xfId="7" applyFont="1" applyFill="1" applyBorder="1" applyAlignment="1">
      <alignment vertical="center"/>
    </xf>
    <xf numFmtId="0" fontId="9" fillId="0" borderId="56" xfId="6" applyFont="1" applyBorder="1" applyAlignment="1">
      <alignment horizontal="left"/>
    </xf>
    <xf numFmtId="14" fontId="8" fillId="0" borderId="56" xfId="6" applyNumberFormat="1" applyFont="1" applyBorder="1" applyAlignment="1">
      <alignment horizontal="left"/>
    </xf>
    <xf numFmtId="14" fontId="8" fillId="0" borderId="57"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2" xfId="6" applyFont="1" applyBorder="1" applyAlignment="1">
      <alignment vertical="center"/>
    </xf>
    <xf numFmtId="0" fontId="9" fillId="0" borderId="55" xfId="6" applyFont="1" applyBorder="1" applyAlignment="1">
      <alignment horizontal="left" vertical="center"/>
    </xf>
    <xf numFmtId="0" fontId="8" fillId="0" borderId="37" xfId="6" applyNumberFormat="1" applyFont="1" applyBorder="1" applyAlignment="1">
      <alignment vertical="center"/>
    </xf>
    <xf numFmtId="0" fontId="9" fillId="0" borderId="56" xfId="6" applyFont="1" applyBorder="1" applyAlignment="1">
      <alignment horizontal="left" vertical="center"/>
    </xf>
    <xf numFmtId="0" fontId="8" fillId="0" borderId="37" xfId="6" applyFont="1" applyBorder="1" applyAlignment="1">
      <alignment vertical="center"/>
    </xf>
    <xf numFmtId="14" fontId="8" fillId="0" borderId="56" xfId="6" applyNumberFormat="1" applyFont="1" applyBorder="1" applyAlignment="1">
      <alignment horizontal="left" vertical="center"/>
    </xf>
    <xf numFmtId="0" fontId="8" fillId="0" borderId="40" xfId="6" applyFont="1" applyBorder="1" applyAlignment="1">
      <alignment vertical="center"/>
    </xf>
    <xf numFmtId="14" fontId="8" fillId="0" borderId="57" xfId="6" applyNumberFormat="1" applyFont="1" applyBorder="1" applyAlignment="1">
      <alignment horizontal="lef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50" xfId="6" applyFont="1" applyBorder="1" applyAlignment="1">
      <alignment vertical="center"/>
    </xf>
    <xf numFmtId="0" fontId="8" fillId="0" borderId="51" xfId="6" applyFont="1" applyBorder="1" applyAlignment="1">
      <alignment vertical="center"/>
    </xf>
    <xf numFmtId="0" fontId="8" fillId="0" borderId="13"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26" fillId="0" borderId="37" xfId="6" applyFont="1" applyBorder="1" applyAlignment="1">
      <alignment vertical="center"/>
    </xf>
    <xf numFmtId="0" fontId="8" fillId="0" borderId="44" xfId="0" applyFont="1" applyFill="1" applyBorder="1" applyAlignment="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3" xfId="6" applyFont="1" applyBorder="1" applyAlignment="1">
      <alignment vertical="center"/>
    </xf>
    <xf numFmtId="0" fontId="8" fillId="0" borderId="39" xfId="6" applyFont="1" applyBorder="1" applyAlignment="1">
      <alignment vertical="center"/>
    </xf>
    <xf numFmtId="0" fontId="17" fillId="0" borderId="39" xfId="6" applyFont="1" applyBorder="1" applyAlignment="1">
      <alignment vertical="center"/>
    </xf>
    <xf numFmtId="0" fontId="17" fillId="0" borderId="41" xfId="6" applyFont="1" applyBorder="1" applyAlignment="1">
      <alignment vertical="center"/>
    </xf>
    <xf numFmtId="0" fontId="17" fillId="0" borderId="30" xfId="6" applyFont="1" applyFill="1" applyBorder="1" applyAlignment="1">
      <alignment vertical="center"/>
    </xf>
    <xf numFmtId="0" fontId="21" fillId="0" borderId="35" xfId="1" applyFont="1" applyBorder="1" applyAlignment="1" applyProtection="1">
      <alignment vertical="center"/>
      <protection locked="0"/>
    </xf>
    <xf numFmtId="0" fontId="17" fillId="0" borderId="31" xfId="6" applyFont="1" applyFill="1" applyBorder="1" applyAlignment="1">
      <alignment vertical="center"/>
    </xf>
    <xf numFmtId="0" fontId="21" fillId="0" borderId="36" xfId="1" applyFont="1" applyBorder="1" applyAlignment="1" applyProtection="1">
      <alignment vertical="center"/>
      <protection locked="0"/>
    </xf>
    <xf numFmtId="0" fontId="17" fillId="0" borderId="0" xfId="6" applyFont="1" applyBorder="1" applyAlignment="1">
      <alignment vertical="center"/>
    </xf>
    <xf numFmtId="0" fontId="10" fillId="0" borderId="48"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37" xfId="6" applyNumberFormat="1" applyBorder="1"/>
    <xf numFmtId="0" fontId="9" fillId="0" borderId="59" xfId="6" applyFont="1" applyBorder="1" applyAlignment="1">
      <alignment horizontal="left"/>
    </xf>
    <xf numFmtId="0" fontId="6" fillId="0" borderId="42" xfId="6" applyFont="1" applyBorder="1"/>
    <xf numFmtId="0" fontId="6" fillId="0" borderId="37" xfId="6" applyFont="1" applyBorder="1"/>
    <xf numFmtId="0" fontId="6" fillId="0" borderId="37" xfId="6" applyNumberFormat="1" applyFont="1" applyBorder="1"/>
    <xf numFmtId="0" fontId="28" fillId="0" borderId="56" xfId="6" applyFont="1" applyBorder="1" applyAlignment="1">
      <alignment horizontal="left"/>
    </xf>
    <xf numFmtId="14" fontId="6" fillId="0" borderId="56" xfId="6" applyNumberFormat="1" applyFont="1" applyBorder="1" applyAlignment="1">
      <alignment horizontal="left"/>
    </xf>
    <xf numFmtId="0" fontId="28" fillId="0" borderId="59" xfId="6" applyFont="1" applyBorder="1" applyAlignment="1">
      <alignment horizontal="left"/>
    </xf>
    <xf numFmtId="0" fontId="6" fillId="0" borderId="40" xfId="6" applyFont="1" applyBorder="1"/>
    <xf numFmtId="14" fontId="6" fillId="0" borderId="57" xfId="6" applyNumberFormat="1" applyFont="1" applyBorder="1" applyAlignment="1">
      <alignment horizontal="left"/>
    </xf>
    <xf numFmtId="0" fontId="6" fillId="0" borderId="50" xfId="6" applyNumberFormat="1" applyFont="1" applyBorder="1" applyAlignment="1">
      <alignment horizontal="center" wrapText="1"/>
    </xf>
    <xf numFmtId="14" fontId="6" fillId="0" borderId="39" xfId="6" applyNumberFormat="1" applyFont="1" applyBorder="1" applyAlignment="1">
      <alignment horizontal="center" wrapText="1"/>
    </xf>
    <xf numFmtId="165" fontId="12" fillId="0" borderId="50" xfId="6" applyNumberFormat="1" applyFont="1" applyBorder="1" applyAlignment="1">
      <alignment horizontal="center" wrapText="1"/>
    </xf>
    <xf numFmtId="14" fontId="6" fillId="0" borderId="41"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43" xfId="6" applyNumberFormat="1" applyFont="1" applyBorder="1" applyAlignment="1">
      <alignment horizontal="center" wrapText="1"/>
    </xf>
    <xf numFmtId="0" fontId="11" fillId="13" borderId="18" xfId="18" applyFont="1" applyFill="1" applyBorder="1" applyAlignment="1" applyProtection="1">
      <alignment horizontal="left" vertical="center"/>
    </xf>
    <xf numFmtId="0" fontId="17" fillId="12" borderId="19" xfId="18" applyFont="1" applyFill="1" applyBorder="1" applyAlignment="1" applyProtection="1">
      <alignment horizontal="left" vertical="center"/>
      <protection locked="0"/>
    </xf>
    <xf numFmtId="0" fontId="17" fillId="12" borderId="19" xfId="18" applyFont="1" applyFill="1" applyBorder="1" applyAlignment="1" applyProtection="1">
      <alignment horizontal="center" vertical="center"/>
      <protection locked="0"/>
    </xf>
    <xf numFmtId="0" fontId="17" fillId="12" borderId="18" xfId="18" applyFont="1" applyFill="1" applyBorder="1" applyAlignment="1" applyProtection="1">
      <alignment horizontal="center" vertical="center"/>
      <protection locked="0"/>
    </xf>
    <xf numFmtId="0" fontId="17" fillId="12" borderId="18" xfId="18" applyFont="1" applyFill="1" applyBorder="1" applyAlignment="1" applyProtection="1">
      <alignment horizontal="left" vertical="center"/>
      <protection locked="0"/>
    </xf>
    <xf numFmtId="0" fontId="20" fillId="12" borderId="44" xfId="18" applyFont="1" applyFill="1" applyBorder="1" applyAlignment="1" applyProtection="1">
      <alignment horizontal="left" vertical="center"/>
      <protection locked="0"/>
    </xf>
    <xf numFmtId="0" fontId="20" fillId="12" borderId="29" xfId="18" applyFont="1" applyFill="1" applyBorder="1" applyAlignment="1" applyProtection="1">
      <alignment horizontal="left" vertical="center"/>
      <protection locked="0"/>
    </xf>
    <xf numFmtId="0" fontId="17" fillId="12" borderId="15" xfId="18" applyFont="1" applyFill="1" applyBorder="1" applyAlignment="1" applyProtection="1">
      <alignment horizontal="left" vertical="center"/>
      <protection locked="0"/>
    </xf>
    <xf numFmtId="14" fontId="17" fillId="12" borderId="21" xfId="18" applyNumberFormat="1" applyFont="1" applyFill="1" applyBorder="1" applyProtection="1">
      <alignment horizontal="center" vertical="center"/>
      <protection locked="0"/>
    </xf>
    <xf numFmtId="14" fontId="11" fillId="13" borderId="21" xfId="18" applyNumberFormat="1" applyFont="1" applyFill="1" applyBorder="1" applyProtection="1">
      <alignment horizontal="center" vertical="center"/>
    </xf>
    <xf numFmtId="0" fontId="10" fillId="0" borderId="48" xfId="6" applyFont="1" applyBorder="1" applyAlignment="1">
      <alignment horizontal="center" vertical="center"/>
    </xf>
    <xf numFmtId="0" fontId="10" fillId="0" borderId="34" xfId="6" applyFont="1" applyBorder="1" applyAlignment="1">
      <alignment horizontal="center" vertical="center"/>
    </xf>
    <xf numFmtId="0" fontId="9" fillId="0" borderId="0" xfId="6" applyFont="1" applyFill="1" applyBorder="1" applyAlignment="1">
      <alignment vertical="center"/>
    </xf>
    <xf numFmtId="14" fontId="9" fillId="0" borderId="56" xfId="6" applyNumberFormat="1" applyFont="1" applyBorder="1" applyAlignment="1">
      <alignment horizontal="left" vertical="center"/>
    </xf>
    <xf numFmtId="14" fontId="9" fillId="0" borderId="57" xfId="6" applyNumberFormat="1" applyFont="1" applyBorder="1" applyAlignment="1">
      <alignment horizontal="left" vertical="center"/>
    </xf>
    <xf numFmtId="0" fontId="9" fillId="0" borderId="59" xfId="6" applyFont="1" applyBorder="1" applyAlignment="1">
      <alignment vertical="center"/>
    </xf>
    <xf numFmtId="0" fontId="9" fillId="0" borderId="56" xfId="6" applyFont="1" applyBorder="1" applyAlignment="1">
      <alignment vertical="center"/>
    </xf>
    <xf numFmtId="0" fontId="9" fillId="0" borderId="55" xfId="6" applyFont="1" applyBorder="1" applyAlignment="1"/>
    <xf numFmtId="0" fontId="9" fillId="0" borderId="56" xfId="6" applyFont="1" applyBorder="1" applyAlignment="1"/>
    <xf numFmtId="14" fontId="9" fillId="0" borderId="56" xfId="6" applyNumberFormat="1" applyFont="1" applyBorder="1" applyAlignment="1">
      <alignment horizontal="left"/>
    </xf>
    <xf numFmtId="14" fontId="9" fillId="0" borderId="57" xfId="6" applyNumberFormat="1" applyFont="1" applyBorder="1" applyAlignment="1">
      <alignment horizontal="left"/>
    </xf>
    <xf numFmtId="0" fontId="23" fillId="0" borderId="0" xfId="1" applyFont="1" applyAlignment="1" applyProtection="1">
      <protection locked="0"/>
    </xf>
    <xf numFmtId="0" fontId="9" fillId="0" borderId="59" xfId="6" applyFont="1" applyBorder="1" applyAlignment="1"/>
    <xf numFmtId="0" fontId="29" fillId="0" borderId="48" xfId="6" applyFont="1" applyBorder="1" applyAlignment="1">
      <alignment horizontal="center"/>
    </xf>
    <xf numFmtId="0" fontId="9" fillId="0" borderId="55" xfId="6" applyFont="1" applyBorder="1" applyAlignment="1">
      <alignment horizontal="left" vertical="center" wrapText="1"/>
    </xf>
    <xf numFmtId="0" fontId="8" fillId="0" borderId="72" xfId="6" applyFont="1" applyBorder="1" applyAlignment="1">
      <alignment vertical="center"/>
    </xf>
    <xf numFmtId="0" fontId="10" fillId="0" borderId="5" xfId="17" applyFont="1" applyBorder="1" applyAlignment="1">
      <alignment horizontal="center" vertical="center" wrapText="1"/>
    </xf>
    <xf numFmtId="0" fontId="10" fillId="0" borderId="48" xfId="17" applyFont="1" applyBorder="1" applyAlignment="1">
      <alignment horizontal="center" vertical="center" wrapText="1"/>
    </xf>
    <xf numFmtId="0" fontId="10" fillId="0" borderId="34" xfId="17" applyFont="1" applyBorder="1" applyAlignment="1">
      <alignment horizontal="center" vertical="center" wrapText="1"/>
    </xf>
    <xf numFmtId="0" fontId="8" fillId="0" borderId="74" xfId="17" applyFont="1" applyBorder="1" applyAlignment="1">
      <alignment horizontal="left" vertical="center" wrapText="1"/>
    </xf>
    <xf numFmtId="0" fontId="8" fillId="0" borderId="62" xfId="17" applyFont="1" applyBorder="1" applyAlignment="1">
      <alignment horizontal="center" vertical="center" wrapText="1"/>
    </xf>
    <xf numFmtId="0" fontId="8" fillId="0" borderId="63" xfId="17" applyFont="1" applyBorder="1" applyAlignment="1">
      <alignment horizontal="left" vertical="center" wrapText="1"/>
    </xf>
    <xf numFmtId="0" fontId="8" fillId="0" borderId="64" xfId="17" applyFont="1" applyBorder="1" applyAlignment="1">
      <alignment horizontal="center" vertical="center" wrapText="1"/>
    </xf>
    <xf numFmtId="0" fontId="8" fillId="0" borderId="65" xfId="6" applyFont="1" applyBorder="1" applyAlignment="1">
      <alignment vertical="center"/>
    </xf>
    <xf numFmtId="0" fontId="8" fillId="0" borderId="71" xfId="17" quotePrefix="1" applyFont="1" applyBorder="1" applyAlignment="1">
      <alignment horizontal="center" vertical="center" wrapText="1"/>
    </xf>
    <xf numFmtId="0" fontId="8" fillId="0" borderId="0" xfId="0" applyFont="1" applyFill="1" applyBorder="1"/>
    <xf numFmtId="0" fontId="6" fillId="0" borderId="72" xfId="6" applyFont="1" applyBorder="1" applyAlignment="1">
      <alignment horizontal="left" vertical="center"/>
    </xf>
    <xf numFmtId="0" fontId="6" fillId="0" borderId="0" xfId="6" applyFont="1" applyAlignment="1">
      <alignment vertical="center"/>
    </xf>
    <xf numFmtId="0" fontId="8" fillId="0" borderId="72" xfId="6" applyFont="1" applyBorder="1" applyAlignment="1">
      <alignment horizontal="left" vertical="center"/>
    </xf>
    <xf numFmtId="0" fontId="6" fillId="0" borderId="37" xfId="6" applyNumberFormat="1" applyBorder="1" applyAlignment="1">
      <alignment vertical="center"/>
    </xf>
    <xf numFmtId="0" fontId="6" fillId="0" borderId="80" xfId="21" applyBorder="1" applyProtection="1"/>
    <xf numFmtId="0" fontId="6" fillId="0" borderId="81" xfId="21" applyBorder="1" applyProtection="1"/>
    <xf numFmtId="0" fontId="6" fillId="0" borderId="82" xfId="21" applyBorder="1" applyProtection="1"/>
    <xf numFmtId="0" fontId="6" fillId="0" borderId="84" xfId="21" applyBorder="1" applyProtection="1"/>
    <xf numFmtId="0" fontId="6" fillId="0" borderId="83" xfId="21" applyBorder="1" applyProtection="1"/>
    <xf numFmtId="0" fontId="17" fillId="0" borderId="72" xfId="6" applyFont="1" applyBorder="1" applyAlignment="1">
      <alignment vertical="center"/>
    </xf>
    <xf numFmtId="0" fontId="0" fillId="2" borderId="0" xfId="0" applyFill="1"/>
    <xf numFmtId="0" fontId="0" fillId="2" borderId="0" xfId="0" applyFill="1" applyAlignment="1">
      <alignment wrapText="1"/>
    </xf>
    <xf numFmtId="0" fontId="8" fillId="0" borderId="80" xfId="21" applyFont="1" applyBorder="1" applyProtection="1"/>
    <xf numFmtId="0" fontId="8" fillId="0" borderId="81" xfId="21" applyFont="1" applyBorder="1" applyProtection="1"/>
    <xf numFmtId="0" fontId="8" fillId="0" borderId="82" xfId="21" applyFont="1" applyBorder="1" applyProtection="1"/>
    <xf numFmtId="0" fontId="6" fillId="2" borderId="94" xfId="21" applyFill="1" applyBorder="1" applyProtection="1"/>
    <xf numFmtId="0" fontId="6" fillId="2" borderId="83" xfId="21" applyFill="1" applyBorder="1" applyProtection="1"/>
    <xf numFmtId="0" fontId="6" fillId="2" borderId="82" xfId="21" applyFill="1" applyBorder="1" applyProtection="1"/>
    <xf numFmtId="0" fontId="0" fillId="2" borderId="81" xfId="0" applyFill="1" applyBorder="1" applyProtection="1"/>
    <xf numFmtId="0" fontId="0" fillId="2" borderId="95" xfId="0" applyFill="1" applyBorder="1" applyProtection="1"/>
    <xf numFmtId="0" fontId="6" fillId="2" borderId="81" xfId="21" applyFill="1" applyBorder="1" applyProtection="1"/>
    <xf numFmtId="0" fontId="0" fillId="2" borderId="82" xfId="0" applyFill="1" applyBorder="1" applyProtection="1"/>
    <xf numFmtId="0" fontId="22" fillId="2" borderId="0" xfId="7" applyFont="1" applyFill="1" applyBorder="1" applyAlignment="1" applyProtection="1">
      <alignment vertical="center"/>
    </xf>
    <xf numFmtId="0" fontId="6" fillId="2" borderId="95" xfId="21" applyFill="1" applyBorder="1" applyProtection="1"/>
    <xf numFmtId="0" fontId="6" fillId="2" borderId="104" xfId="21" applyFill="1" applyBorder="1" applyProtection="1"/>
    <xf numFmtId="0" fontId="6" fillId="2" borderId="0" xfId="21" applyFill="1" applyBorder="1" applyProtection="1"/>
    <xf numFmtId="0" fontId="6" fillId="2" borderId="105" xfId="21" applyFill="1" applyBorder="1" applyProtection="1"/>
    <xf numFmtId="0" fontId="6" fillId="2" borderId="106" xfId="21" applyFill="1" applyBorder="1" applyProtection="1"/>
    <xf numFmtId="0" fontId="0" fillId="2" borderId="106" xfId="0" applyFill="1" applyBorder="1" applyProtection="1"/>
    <xf numFmtId="0" fontId="0" fillId="2" borderId="94" xfId="0" applyFill="1" applyBorder="1" applyProtection="1"/>
    <xf numFmtId="0" fontId="33" fillId="2" borderId="106" xfId="21" applyFont="1" applyFill="1" applyBorder="1" applyProtection="1"/>
    <xf numFmtId="0" fontId="33" fillId="2" borderId="94" xfId="21" applyFont="1" applyFill="1" applyBorder="1" applyProtection="1"/>
    <xf numFmtId="0" fontId="33" fillId="2" borderId="104" xfId="21" applyFont="1" applyFill="1" applyBorder="1" applyProtection="1"/>
    <xf numFmtId="0" fontId="12" fillId="2" borderId="0" xfId="21" applyFont="1" applyFill="1" applyBorder="1" applyProtection="1"/>
    <xf numFmtId="0" fontId="0" fillId="2" borderId="0" xfId="0" applyFill="1" applyBorder="1" applyProtection="1"/>
    <xf numFmtId="0" fontId="6" fillId="2" borderId="96" xfId="21" applyFill="1" applyBorder="1" applyProtection="1"/>
    <xf numFmtId="0" fontId="22" fillId="2" borderId="0" xfId="7" applyFont="1" applyFill="1" applyBorder="1" applyAlignment="1" applyProtection="1">
      <alignment horizontal="left" vertical="center"/>
    </xf>
    <xf numFmtId="0" fontId="44" fillId="2" borderId="0" xfId="0" applyFont="1" applyFill="1" applyBorder="1" applyProtection="1"/>
    <xf numFmtId="0" fontId="0" fillId="2" borderId="0" xfId="0" applyFill="1"/>
    <xf numFmtId="0" fontId="33" fillId="2" borderId="0" xfId="21" applyFont="1" applyFill="1" applyBorder="1" applyProtection="1"/>
    <xf numFmtId="0" fontId="22" fillId="2" borderId="0" xfId="7" applyFont="1" applyFill="1" applyBorder="1" applyAlignment="1" applyProtection="1">
      <alignment vertical="center" wrapText="1"/>
    </xf>
    <xf numFmtId="0" fontId="6" fillId="2" borderId="110" xfId="21" applyFill="1" applyBorder="1" applyProtection="1"/>
    <xf numFmtId="0" fontId="6" fillId="2" borderId="95" xfId="21" applyFill="1" applyBorder="1" applyAlignment="1" applyProtection="1">
      <alignment wrapText="1"/>
    </xf>
    <xf numFmtId="0" fontId="6" fillId="2" borderId="106" xfId="21" applyFill="1" applyBorder="1" applyAlignment="1" applyProtection="1">
      <alignment wrapText="1"/>
    </xf>
    <xf numFmtId="0" fontId="6" fillId="2" borderId="0" xfId="21" applyFill="1" applyBorder="1" applyAlignment="1" applyProtection="1">
      <alignment wrapText="1"/>
    </xf>
    <xf numFmtId="0" fontId="6" fillId="2" borderId="104" xfId="21" applyFill="1" applyBorder="1" applyAlignment="1" applyProtection="1">
      <alignment wrapText="1"/>
    </xf>
    <xf numFmtId="0" fontId="0" fillId="5" borderId="0" xfId="0" applyFill="1"/>
    <xf numFmtId="0" fontId="6" fillId="2" borderId="94" xfId="21" applyFill="1" applyBorder="1" applyAlignment="1" applyProtection="1">
      <alignment vertical="center" wrapText="1"/>
    </xf>
    <xf numFmtId="0" fontId="6" fillId="2" borderId="105" xfId="21" applyFill="1" applyBorder="1" applyAlignment="1" applyProtection="1">
      <alignment vertical="center"/>
    </xf>
    <xf numFmtId="0" fontId="6" fillId="2" borderId="81" xfId="21" applyFill="1" applyBorder="1" applyAlignment="1" applyProtection="1">
      <alignment vertical="center"/>
    </xf>
    <xf numFmtId="0" fontId="6" fillId="2" borderId="106" xfId="21" applyFill="1" applyBorder="1" applyAlignment="1" applyProtection="1">
      <alignment vertical="center"/>
    </xf>
    <xf numFmtId="0" fontId="6" fillId="0" borderId="112" xfId="21" applyBorder="1" applyProtection="1"/>
    <xf numFmtId="0" fontId="6" fillId="0" borderId="110" xfId="21" applyBorder="1" applyProtection="1"/>
    <xf numFmtId="0" fontId="6" fillId="0" borderId="106" xfId="21" applyBorder="1" applyProtection="1"/>
    <xf numFmtId="0" fontId="0" fillId="2" borderId="96" xfId="0" applyFill="1" applyBorder="1" applyProtection="1"/>
    <xf numFmtId="0" fontId="17" fillId="2" borderId="0" xfId="6" applyFont="1" applyFill="1" applyBorder="1" applyAlignment="1" applyProtection="1">
      <alignment vertical="center"/>
    </xf>
    <xf numFmtId="0" fontId="17" fillId="2" borderId="0" xfId="6" applyFont="1" applyFill="1" applyBorder="1" applyAlignment="1" applyProtection="1">
      <alignment horizontal="left" vertical="center" indent="2"/>
    </xf>
    <xf numFmtId="0" fontId="8" fillId="2" borderId="0" xfId="0" applyFont="1" applyFill="1" applyProtection="1"/>
    <xf numFmtId="0" fontId="0" fillId="2" borderId="0" xfId="0" applyFill="1" applyProtection="1"/>
    <xf numFmtId="0" fontId="8" fillId="22" borderId="7" xfId="0" applyFont="1" applyFill="1" applyBorder="1" applyProtection="1"/>
    <xf numFmtId="0" fontId="17" fillId="0" borderId="1" xfId="18"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2" borderId="12" xfId="0" applyFont="1" applyFill="1" applyBorder="1" applyProtection="1"/>
    <xf numFmtId="0" fontId="8" fillId="2" borderId="21"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8" fillId="2" borderId="0" xfId="0" applyFont="1" applyFill="1" applyBorder="1" applyAlignment="1" applyProtection="1">
      <alignment horizontal="center" vertical="center"/>
    </xf>
    <xf numFmtId="0" fontId="17" fillId="0" borderId="0" xfId="18" applyFont="1" applyFill="1" applyBorder="1" applyAlignment="1" applyProtection="1">
      <alignment horizontal="left" vertical="center" wrapText="1"/>
    </xf>
    <xf numFmtId="0" fontId="10" fillId="0" borderId="98" xfId="6" applyFont="1" applyFill="1" applyBorder="1" applyAlignment="1" applyProtection="1">
      <alignment horizontal="center" vertical="center" wrapText="1"/>
    </xf>
    <xf numFmtId="0" fontId="10" fillId="0" borderId="98" xfId="6" applyFont="1" applyBorder="1" applyAlignment="1" applyProtection="1">
      <alignment horizontal="center" vertical="center" wrapText="1"/>
    </xf>
    <xf numFmtId="0" fontId="10" fillId="0" borderId="99" xfId="6" applyFont="1" applyBorder="1" applyAlignment="1" applyProtection="1">
      <alignment horizontal="center" vertical="center" wrapText="1"/>
    </xf>
    <xf numFmtId="2" fontId="17" fillId="0" borderId="1" xfId="18" applyNumberFormat="1" applyFont="1" applyFill="1" applyBorder="1" applyAlignment="1" applyProtection="1">
      <alignment horizontal="center" vertical="center" wrapText="1"/>
    </xf>
    <xf numFmtId="0" fontId="17" fillId="0" borderId="19" xfId="18" applyFont="1" applyFill="1" applyBorder="1" applyAlignment="1" applyProtection="1">
      <alignment horizontal="center" vertical="center" wrapText="1"/>
    </xf>
    <xf numFmtId="0" fontId="17" fillId="0" borderId="21" xfId="18" applyFont="1" applyFill="1" applyBorder="1" applyAlignment="1" applyProtection="1">
      <alignment horizontal="center" vertical="center" wrapText="1"/>
    </xf>
    <xf numFmtId="2" fontId="17" fillId="0" borderId="21" xfId="18" applyNumberFormat="1" applyFont="1" applyFill="1" applyBorder="1" applyAlignment="1" applyProtection="1">
      <alignment horizontal="center" vertical="center" wrapText="1"/>
    </xf>
    <xf numFmtId="166" fontId="17" fillId="0" borderId="21" xfId="18" applyNumberFormat="1" applyFont="1" applyFill="1" applyBorder="1" applyAlignment="1" applyProtection="1">
      <alignment horizontal="center" vertical="center" wrapText="1"/>
    </xf>
    <xf numFmtId="0" fontId="17" fillId="0" borderId="18" xfId="18" applyFont="1" applyFill="1" applyBorder="1" applyAlignment="1" applyProtection="1">
      <alignment horizontal="center" vertical="center" wrapText="1"/>
    </xf>
    <xf numFmtId="0" fontId="10" fillId="2" borderId="86" xfId="0" applyFont="1" applyFill="1" applyBorder="1" applyAlignment="1" applyProtection="1">
      <alignment horizontal="center"/>
    </xf>
    <xf numFmtId="0" fontId="10" fillId="2" borderId="86" xfId="0" applyFont="1" applyFill="1" applyBorder="1" applyAlignment="1" applyProtection="1">
      <alignment horizontal="center" wrapText="1"/>
    </xf>
    <xf numFmtId="0" fontId="10" fillId="2" borderId="87" xfId="0" applyFont="1" applyFill="1" applyBorder="1" applyAlignment="1" applyProtection="1">
      <alignment horizontal="center" wrapText="1"/>
    </xf>
    <xf numFmtId="0" fontId="10" fillId="2" borderId="87" xfId="0" applyFont="1" applyFill="1" applyBorder="1" applyAlignment="1" applyProtection="1">
      <alignment horizontal="center"/>
    </xf>
    <xf numFmtId="0" fontId="10" fillId="2" borderId="15" xfId="0" applyFont="1" applyFill="1" applyBorder="1" applyAlignment="1" applyProtection="1">
      <alignment horizontal="center"/>
    </xf>
    <xf numFmtId="0" fontId="0" fillId="2" borderId="0" xfId="0" applyFill="1" applyAlignment="1" applyProtection="1">
      <alignment horizontal="center"/>
    </xf>
    <xf numFmtId="2" fontId="8" fillId="2" borderId="16" xfId="0" applyNumberFormat="1" applyFont="1" applyFill="1" applyBorder="1" applyAlignment="1" applyProtection="1">
      <alignment horizontal="center"/>
    </xf>
    <xf numFmtId="2" fontId="8" fillId="2" borderId="1" xfId="0" applyNumberFormat="1" applyFont="1" applyFill="1" applyBorder="1" applyAlignment="1" applyProtection="1">
      <alignment horizontal="center"/>
    </xf>
    <xf numFmtId="1" fontId="8" fillId="2" borderId="1" xfId="0" applyNumberFormat="1" applyFont="1" applyFill="1" applyBorder="1" applyAlignment="1" applyProtection="1">
      <alignment horizontal="center"/>
    </xf>
    <xf numFmtId="1" fontId="8" fillId="2" borderId="19" xfId="0" applyNumberFormat="1" applyFont="1" applyFill="1" applyBorder="1" applyAlignment="1" applyProtection="1">
      <alignment horizontal="center"/>
    </xf>
    <xf numFmtId="2" fontId="8" fillId="2" borderId="17" xfId="0" applyNumberFormat="1" applyFont="1" applyFill="1" applyBorder="1" applyAlignment="1" applyProtection="1">
      <alignment horizontal="center"/>
    </xf>
    <xf numFmtId="2" fontId="8" fillId="2" borderId="21" xfId="0" applyNumberFormat="1" applyFont="1" applyFill="1" applyBorder="1" applyAlignment="1" applyProtection="1">
      <alignment horizontal="center"/>
    </xf>
    <xf numFmtId="1" fontId="8" fillId="2" borderId="21" xfId="0" applyNumberFormat="1" applyFont="1" applyFill="1" applyBorder="1" applyAlignment="1" applyProtection="1">
      <alignment horizontal="center"/>
    </xf>
    <xf numFmtId="1" fontId="8" fillId="2" borderId="18" xfId="0" applyNumberFormat="1" applyFont="1" applyFill="1" applyBorder="1" applyAlignment="1" applyProtection="1">
      <alignment horizontal="center"/>
    </xf>
    <xf numFmtId="0" fontId="10" fillId="0" borderId="0" xfId="0" applyFont="1" applyBorder="1" applyProtection="1"/>
    <xf numFmtId="0" fontId="8" fillId="0" borderId="0" xfId="0" applyFont="1" applyProtection="1"/>
    <xf numFmtId="0" fontId="8" fillId="0" borderId="85" xfId="0" applyFont="1" applyFill="1" applyBorder="1" applyProtection="1"/>
    <xf numFmtId="0" fontId="8" fillId="0" borderId="0" xfId="0" applyFont="1" applyBorder="1" applyProtection="1"/>
    <xf numFmtId="0" fontId="8" fillId="0" borderId="73" xfId="0" applyFont="1" applyFill="1" applyBorder="1" applyProtection="1"/>
    <xf numFmtId="0" fontId="8" fillId="0" borderId="85" xfId="0" applyFont="1" applyBorder="1" applyProtection="1"/>
    <xf numFmtId="0" fontId="8" fillId="0" borderId="73" xfId="0" applyFont="1" applyBorder="1" applyProtection="1"/>
    <xf numFmtId="0" fontId="8" fillId="0" borderId="5" xfId="0" applyFont="1" applyBorder="1" applyProtection="1"/>
    <xf numFmtId="0" fontId="8" fillId="0" borderId="5" xfId="0" applyFont="1" applyFill="1" applyBorder="1" applyProtection="1"/>
    <xf numFmtId="0" fontId="8" fillId="0" borderId="4" xfId="0" applyFont="1" applyBorder="1" applyProtection="1"/>
    <xf numFmtId="0" fontId="8" fillId="0" borderId="0" xfId="0" applyFont="1" applyFill="1" applyBorder="1" applyProtection="1"/>
    <xf numFmtId="0" fontId="10" fillId="0" borderId="0" xfId="0" applyFont="1" applyFill="1" applyBorder="1" applyAlignment="1" applyProtection="1">
      <alignment horizontal="left"/>
    </xf>
    <xf numFmtId="0" fontId="8" fillId="0" borderId="98" xfId="0" applyFont="1" applyBorder="1" applyProtection="1"/>
    <xf numFmtId="0" fontId="6" fillId="2" borderId="11" xfId="21" applyFill="1" applyBorder="1" applyProtection="1"/>
    <xf numFmtId="14" fontId="17" fillId="12" borderId="19" xfId="18" applyNumberFormat="1" applyFont="1" applyFill="1" applyBorder="1" applyAlignment="1" applyProtection="1">
      <alignment horizontal="center" vertical="center"/>
      <protection locked="0"/>
    </xf>
    <xf numFmtId="14" fontId="17" fillId="12" borderId="18" xfId="18" applyNumberFormat="1" applyFont="1" applyFill="1" applyBorder="1" applyAlignment="1" applyProtection="1">
      <alignment horizontal="center" vertical="center"/>
      <protection locked="0"/>
    </xf>
    <xf numFmtId="0" fontId="8" fillId="0" borderId="40" xfId="6" applyNumberFormat="1" applyFont="1" applyBorder="1" applyAlignment="1">
      <alignment vertical="center"/>
    </xf>
    <xf numFmtId="0" fontId="17" fillId="12" borderId="16" xfId="18" applyFont="1" applyFill="1" applyBorder="1" applyAlignment="1" applyProtection="1">
      <alignment horizontal="left" vertical="top"/>
      <protection locked="0"/>
    </xf>
    <xf numFmtId="0" fontId="17" fillId="12" borderId="17" xfId="18" applyFont="1" applyFill="1" applyBorder="1" applyAlignment="1" applyProtection="1">
      <alignment horizontal="left" vertical="top"/>
      <protection locked="0"/>
    </xf>
    <xf numFmtId="0" fontId="17" fillId="12" borderId="21" xfId="18" applyFont="1" applyFill="1" applyBorder="1" applyAlignment="1" applyProtection="1">
      <alignment horizontal="left" vertical="top"/>
      <protection locked="0"/>
    </xf>
    <xf numFmtId="0" fontId="6" fillId="2" borderId="133" xfId="21" applyFill="1" applyBorder="1" applyProtection="1"/>
    <xf numFmtId="0" fontId="26" fillId="2" borderId="0" xfId="21" applyFont="1" applyFill="1" applyBorder="1" applyAlignment="1" applyProtection="1">
      <alignment wrapText="1"/>
    </xf>
    <xf numFmtId="0" fontId="26" fillId="2" borderId="101" xfId="21" applyFont="1" applyFill="1" applyBorder="1" applyAlignment="1" applyProtection="1">
      <alignment wrapText="1"/>
    </xf>
    <xf numFmtId="0" fontId="26" fillId="2" borderId="102" xfId="21" applyFont="1" applyFill="1" applyBorder="1" applyAlignment="1" applyProtection="1">
      <alignment wrapText="1"/>
    </xf>
    <xf numFmtId="0" fontId="26" fillId="2" borderId="7" xfId="21" applyFont="1" applyFill="1" applyBorder="1" applyAlignment="1" applyProtection="1"/>
    <xf numFmtId="0" fontId="6" fillId="5" borderId="0" xfId="21" applyFill="1" applyBorder="1" applyProtection="1"/>
    <xf numFmtId="0" fontId="0" fillId="5" borderId="0" xfId="0" applyFill="1" applyBorder="1" applyProtection="1"/>
    <xf numFmtId="0" fontId="22" fillId="5" borderId="0" xfId="7" applyFont="1" applyFill="1" applyBorder="1" applyAlignment="1" applyProtection="1">
      <alignment vertical="center"/>
    </xf>
    <xf numFmtId="0" fontId="22" fillId="5" borderId="0" xfId="7" applyFont="1" applyFill="1" applyBorder="1" applyAlignment="1" applyProtection="1">
      <alignment horizontal="left" vertical="center"/>
    </xf>
    <xf numFmtId="0" fontId="12" fillId="5" borderId="0" xfId="21" applyFont="1" applyFill="1" applyBorder="1" applyProtection="1"/>
    <xf numFmtId="0" fontId="6" fillId="5" borderId="0" xfId="21" applyFill="1" applyBorder="1" applyAlignment="1" applyProtection="1">
      <alignment wrapText="1"/>
    </xf>
    <xf numFmtId="0" fontId="6" fillId="0" borderId="133" xfId="21" applyBorder="1" applyProtection="1"/>
    <xf numFmtId="0" fontId="0" fillId="2" borderId="133" xfId="0" applyFill="1" applyBorder="1" applyProtection="1"/>
    <xf numFmtId="0" fontId="6" fillId="2" borderId="135" xfId="21" applyFill="1" applyBorder="1" applyProtection="1"/>
    <xf numFmtId="0" fontId="6" fillId="2" borderId="136" xfId="21" applyFill="1" applyBorder="1" applyProtection="1"/>
    <xf numFmtId="0" fontId="6" fillId="2" borderId="136" xfId="21" applyFill="1" applyBorder="1" applyAlignment="1" applyProtection="1">
      <alignment wrapText="1"/>
    </xf>
    <xf numFmtId="0" fontId="6" fillId="0" borderId="137" xfId="21" applyBorder="1" applyProtection="1"/>
    <xf numFmtId="0" fontId="0" fillId="2" borderId="83" xfId="0" applyFill="1" applyBorder="1" applyProtection="1"/>
    <xf numFmtId="0" fontId="0" fillId="2" borderId="137" xfId="0" applyFill="1" applyBorder="1" applyProtection="1"/>
    <xf numFmtId="0" fontId="6" fillId="2" borderId="137" xfId="21" applyFill="1" applyBorder="1" applyProtection="1"/>
    <xf numFmtId="0" fontId="6" fillId="2" borderId="137" xfId="21" applyFill="1" applyBorder="1" applyAlignment="1" applyProtection="1">
      <alignment vertical="center"/>
    </xf>
    <xf numFmtId="0" fontId="6" fillId="2" borderId="137" xfId="21" applyFill="1" applyBorder="1" applyAlignment="1" applyProtection="1">
      <alignment wrapText="1"/>
    </xf>
    <xf numFmtId="0" fontId="6" fillId="0" borderId="135" xfId="21" applyBorder="1" applyProtection="1"/>
    <xf numFmtId="0" fontId="6" fillId="0" borderId="138" xfId="21" applyBorder="1" applyProtection="1"/>
    <xf numFmtId="0" fontId="23" fillId="0" borderId="0" xfId="1" applyFont="1" applyBorder="1" applyAlignment="1" applyProtection="1">
      <alignment vertical="center"/>
      <protection locked="0"/>
    </xf>
    <xf numFmtId="0" fontId="0" fillId="5" borderId="0" xfId="0" applyFill="1" applyAlignment="1">
      <alignment wrapText="1"/>
    </xf>
    <xf numFmtId="0" fontId="6" fillId="2" borderId="135" xfId="21" applyFill="1" applyBorder="1" applyAlignment="1" applyProtection="1">
      <alignment vertical="center"/>
    </xf>
    <xf numFmtId="0" fontId="6" fillId="0" borderId="0" xfId="6" applyBorder="1"/>
    <xf numFmtId="0" fontId="17" fillId="12" borderId="99" xfId="18" applyFont="1" applyFill="1" applyBorder="1" applyAlignment="1" applyProtection="1">
      <alignment horizontal="left" vertical="center"/>
      <protection locked="0"/>
    </xf>
    <xf numFmtId="0" fontId="10" fillId="0" borderId="114" xfId="21" applyFont="1" applyBorder="1" applyAlignment="1" applyProtection="1">
      <alignment horizontal="center"/>
    </xf>
    <xf numFmtId="0" fontId="17" fillId="12" borderId="114" xfId="18" applyFont="1" applyFill="1" applyBorder="1" applyAlignment="1" applyProtection="1">
      <alignment horizontal="left" vertical="center"/>
      <protection locked="0"/>
    </xf>
    <xf numFmtId="0" fontId="6" fillId="0" borderId="148" xfId="21" applyBorder="1" applyProtection="1"/>
    <xf numFmtId="0" fontId="6" fillId="0" borderId="0" xfId="21" applyBorder="1" applyProtection="1"/>
    <xf numFmtId="0" fontId="6" fillId="0" borderId="149" xfId="21" applyBorder="1" applyProtection="1"/>
    <xf numFmtId="0" fontId="6" fillId="0" borderId="150" xfId="21" applyBorder="1" applyProtection="1"/>
    <xf numFmtId="0" fontId="33" fillId="13" borderId="111" xfId="34" applyNumberFormat="1" applyBorder="1">
      <alignment horizontal="center" vertical="center"/>
    </xf>
    <xf numFmtId="0" fontId="33" fillId="13" borderId="111" xfId="34" quotePrefix="1" applyNumberFormat="1" applyBorder="1">
      <alignment horizontal="center" vertical="center"/>
    </xf>
    <xf numFmtId="0" fontId="22" fillId="0" borderId="0" xfId="7" applyFont="1" applyFill="1" applyBorder="1" applyAlignment="1" applyProtection="1">
      <alignment vertical="center"/>
    </xf>
    <xf numFmtId="0" fontId="9" fillId="0" borderId="0" xfId="6" applyFont="1" applyFill="1" applyBorder="1" applyAlignment="1" applyProtection="1">
      <alignment vertical="center"/>
    </xf>
    <xf numFmtId="165" fontId="8" fillId="0" borderId="0" xfId="6" applyNumberFormat="1" applyFont="1" applyFill="1" applyBorder="1" applyAlignment="1" applyProtection="1">
      <alignment vertical="center"/>
    </xf>
    <xf numFmtId="14" fontId="8" fillId="0" borderId="0" xfId="6" applyNumberFormat="1" applyFont="1" applyFill="1" applyBorder="1" applyAlignment="1" applyProtection="1">
      <alignment vertical="center"/>
    </xf>
    <xf numFmtId="14" fontId="8" fillId="0" borderId="0" xfId="6" applyNumberFormat="1" applyFont="1" applyFill="1" applyBorder="1" applyAlignment="1" applyProtection="1">
      <alignment vertical="center" wrapText="1"/>
    </xf>
    <xf numFmtId="0" fontId="8" fillId="0" borderId="148" xfId="21" applyFont="1" applyBorder="1" applyProtection="1"/>
    <xf numFmtId="0" fontId="8" fillId="0" borderId="151" xfId="21" applyFont="1" applyBorder="1" applyProtection="1"/>
    <xf numFmtId="0" fontId="6" fillId="0" borderId="56" xfId="6" applyNumberFormat="1" applyFont="1" applyBorder="1" applyAlignment="1">
      <alignment horizontal="left"/>
    </xf>
    <xf numFmtId="0" fontId="6" fillId="0" borderId="75" xfId="6" applyNumberFormat="1" applyFont="1" applyBorder="1" applyAlignment="1">
      <alignment horizontal="left" vertical="center" wrapText="1"/>
    </xf>
    <xf numFmtId="0" fontId="9" fillId="0" borderId="56" xfId="6" applyNumberFormat="1" applyFont="1" applyBorder="1" applyAlignment="1">
      <alignment horizontal="left"/>
    </xf>
    <xf numFmtId="0" fontId="9" fillId="0" borderId="56" xfId="6" applyNumberFormat="1" applyFont="1" applyBorder="1" applyAlignment="1">
      <alignment horizontal="left" vertical="center" wrapText="1"/>
    </xf>
    <xf numFmtId="0" fontId="8" fillId="0" borderId="56" xfId="6" applyNumberFormat="1" applyFont="1" applyBorder="1" applyAlignment="1">
      <alignment horizontal="left"/>
    </xf>
    <xf numFmtId="0" fontId="8" fillId="0" borderId="56" xfId="6" applyNumberFormat="1" applyFont="1" applyBorder="1" applyAlignment="1">
      <alignment horizontal="left" vertical="center" wrapText="1"/>
    </xf>
    <xf numFmtId="0" fontId="9" fillId="0" borderId="56" xfId="6" applyNumberFormat="1" applyFont="1" applyBorder="1" applyAlignment="1">
      <alignment horizontal="left" vertical="center"/>
    </xf>
    <xf numFmtId="0" fontId="8" fillId="0" borderId="56" xfId="6" applyNumberFormat="1" applyFont="1" applyBorder="1" applyAlignment="1">
      <alignment horizontal="left" vertical="center"/>
    </xf>
    <xf numFmtId="0" fontId="8" fillId="0" borderId="57" xfId="6" applyNumberFormat="1" applyFont="1" applyBorder="1" applyAlignment="1">
      <alignment horizontal="left" vertical="center" wrapText="1"/>
    </xf>
    <xf numFmtId="0" fontId="39" fillId="2" borderId="0" xfId="26" applyFont="1" applyFill="1" applyBorder="1" applyAlignment="1" applyProtection="1">
      <alignment vertical="center"/>
    </xf>
    <xf numFmtId="0" fontId="39" fillId="5" borderId="0" xfId="26" applyFont="1" applyFill="1" applyBorder="1" applyAlignment="1" applyProtection="1">
      <alignment vertical="center"/>
    </xf>
    <xf numFmtId="0" fontId="22" fillId="2" borderId="0" xfId="21" applyFont="1" applyFill="1" applyBorder="1" applyAlignment="1" applyProtection="1"/>
    <xf numFmtId="0" fontId="22" fillId="5" borderId="0" xfId="21" applyFont="1" applyFill="1" applyBorder="1" applyAlignment="1" applyProtection="1"/>
    <xf numFmtId="0" fontId="17" fillId="2" borderId="0" xfId="26" applyFont="1" applyFill="1" applyBorder="1" applyAlignment="1" applyProtection="1">
      <alignment vertical="center"/>
    </xf>
    <xf numFmtId="0" fontId="17" fillId="5" borderId="0" xfId="26" applyFont="1" applyFill="1" applyBorder="1" applyAlignment="1" applyProtection="1">
      <alignment vertical="center"/>
    </xf>
    <xf numFmtId="0" fontId="11" fillId="2" borderId="0" xfId="26" applyNumberFormat="1" applyFont="1" applyFill="1" applyBorder="1" applyAlignment="1" applyProtection="1">
      <alignment horizontal="center" vertical="center"/>
    </xf>
    <xf numFmtId="0" fontId="11" fillId="2" borderId="0" xfId="26" applyFont="1" applyFill="1" applyBorder="1" applyAlignment="1" applyProtection="1">
      <alignment horizontal="center" vertical="center"/>
    </xf>
    <xf numFmtId="0" fontId="11" fillId="5" borderId="0" xfId="26" applyFont="1" applyFill="1" applyBorder="1" applyAlignment="1" applyProtection="1">
      <alignment horizontal="center" vertical="center"/>
    </xf>
    <xf numFmtId="0" fontId="6" fillId="2" borderId="0" xfId="21" applyFill="1" applyProtection="1"/>
    <xf numFmtId="0" fontId="8" fillId="5" borderId="0" xfId="21" applyFont="1" applyFill="1" applyBorder="1" applyAlignment="1" applyProtection="1">
      <alignment vertical="center"/>
    </xf>
    <xf numFmtId="0" fontId="10" fillId="2" borderId="0" xfId="21" applyFont="1" applyFill="1" applyBorder="1" applyAlignment="1" applyProtection="1">
      <alignment vertical="center"/>
    </xf>
    <xf numFmtId="0" fontId="10" fillId="5" borderId="0" xfId="21" applyFont="1" applyFill="1" applyBorder="1" applyAlignment="1" applyProtection="1">
      <alignment vertical="center"/>
    </xf>
    <xf numFmtId="0" fontId="11" fillId="2" borderId="0" xfId="26" applyFont="1" applyFill="1" applyBorder="1" applyAlignment="1" applyProtection="1">
      <alignment vertical="center"/>
    </xf>
    <xf numFmtId="0" fontId="11" fillId="5" borderId="0" xfId="26" applyFont="1" applyFill="1" applyBorder="1" applyAlignment="1" applyProtection="1">
      <alignment vertical="center"/>
    </xf>
    <xf numFmtId="0" fontId="8" fillId="2" borderId="0" xfId="21" applyFont="1" applyFill="1" applyProtection="1"/>
    <xf numFmtId="0" fontId="8" fillId="2" borderId="0" xfId="21" applyFont="1" applyFill="1" applyAlignment="1" applyProtection="1">
      <alignment vertical="center"/>
    </xf>
    <xf numFmtId="0" fontId="17" fillId="2" borderId="0" xfId="26" applyFont="1" applyFill="1" applyAlignment="1" applyProtection="1">
      <alignment vertical="center"/>
    </xf>
    <xf numFmtId="0" fontId="39" fillId="2" borderId="0" xfId="26" applyFont="1" applyFill="1" applyBorder="1" applyAlignment="1" applyProtection="1">
      <alignment horizontal="left" vertical="center" wrapText="1"/>
    </xf>
    <xf numFmtId="0" fontId="39" fillId="5" borderId="0" xfId="26" applyFont="1" applyFill="1" applyBorder="1" applyAlignment="1" applyProtection="1">
      <alignment horizontal="left" vertical="center" wrapText="1"/>
    </xf>
    <xf numFmtId="0" fontId="22" fillId="2" borderId="0" xfId="21" applyFont="1" applyFill="1" applyBorder="1" applyAlignment="1" applyProtection="1">
      <alignment vertical="center"/>
    </xf>
    <xf numFmtId="0" fontId="22" fillId="5" borderId="0" xfId="21" applyFont="1" applyFill="1" applyBorder="1" applyAlignment="1" applyProtection="1">
      <alignment vertical="center"/>
    </xf>
    <xf numFmtId="0" fontId="39" fillId="2" borderId="0" xfId="26" applyFont="1" applyFill="1" applyBorder="1" applyAlignment="1" applyProtection="1">
      <alignment vertical="center" wrapText="1"/>
    </xf>
    <xf numFmtId="0" fontId="39" fillId="5" borderId="0" xfId="26" applyFont="1" applyFill="1" applyBorder="1" applyAlignment="1" applyProtection="1">
      <alignment vertical="center" wrapText="1"/>
    </xf>
    <xf numFmtId="0" fontId="33" fillId="2" borderId="0" xfId="26" applyFont="1" applyFill="1" applyAlignment="1" applyProtection="1">
      <alignment horizontal="center" vertical="center"/>
    </xf>
    <xf numFmtId="0" fontId="33" fillId="2" borderId="0" xfId="26" applyFont="1" applyFill="1" applyAlignment="1" applyProtection="1">
      <alignment vertical="center"/>
    </xf>
    <xf numFmtId="0" fontId="17" fillId="2" borderId="0" xfId="26" applyFont="1" applyFill="1" applyAlignment="1" applyProtection="1">
      <alignment horizontal="left"/>
    </xf>
    <xf numFmtId="0" fontId="17" fillId="2" borderId="0" xfId="26" applyFont="1" applyFill="1" applyProtection="1"/>
    <xf numFmtId="0" fontId="17" fillId="2" borderId="7" xfId="26" applyFont="1" applyFill="1" applyBorder="1" applyAlignment="1" applyProtection="1">
      <alignment horizontal="left" vertical="center"/>
    </xf>
    <xf numFmtId="0" fontId="17" fillId="2" borderId="0" xfId="26" applyFont="1" applyFill="1" applyBorder="1" applyAlignment="1" applyProtection="1">
      <alignment horizontal="right" vertical="center"/>
    </xf>
    <xf numFmtId="0" fontId="17" fillId="2" borderId="0" xfId="26" applyFont="1" applyFill="1" applyBorder="1" applyAlignment="1" applyProtection="1">
      <alignment horizontal="center" vertical="center"/>
    </xf>
    <xf numFmtId="0" fontId="17" fillId="2" borderId="7" xfId="26" applyFont="1" applyFill="1" applyBorder="1" applyAlignment="1" applyProtection="1">
      <alignment vertical="center" wrapText="1"/>
    </xf>
    <xf numFmtId="0" fontId="17" fillId="2" borderId="0" xfId="26" applyFont="1" applyFill="1" applyBorder="1" applyAlignment="1" applyProtection="1">
      <alignment horizontal="left" vertical="center" wrapText="1"/>
    </xf>
    <xf numFmtId="0" fontId="17" fillId="2" borderId="127" xfId="26" applyFont="1" applyFill="1" applyBorder="1" applyAlignment="1" applyProtection="1">
      <alignment horizontal="right" vertical="center"/>
    </xf>
    <xf numFmtId="0" fontId="17" fillId="2" borderId="146" xfId="26" applyFont="1" applyFill="1" applyBorder="1" applyAlignment="1" applyProtection="1">
      <alignment horizontal="right" vertical="center"/>
    </xf>
    <xf numFmtId="0" fontId="6" fillId="0" borderId="0" xfId="21" applyProtection="1"/>
    <xf numFmtId="0" fontId="0" fillId="5" borderId="0" xfId="0" applyFill="1" applyProtection="1"/>
    <xf numFmtId="0" fontId="23" fillId="0" borderId="0" xfId="1" applyFont="1" applyBorder="1" applyAlignment="1" applyProtection="1">
      <alignment vertical="center"/>
    </xf>
    <xf numFmtId="0" fontId="0" fillId="2" borderId="0" xfId="0" applyNumberFormat="1" applyFill="1" applyProtection="1"/>
    <xf numFmtId="0" fontId="8" fillId="5" borderId="0" xfId="0" applyFont="1" applyFill="1" applyProtection="1"/>
    <xf numFmtId="0" fontId="8" fillId="2" borderId="0" xfId="0" applyFont="1" applyFill="1" applyBorder="1" applyProtection="1"/>
    <xf numFmtId="0" fontId="17" fillId="5" borderId="0" xfId="26" applyFont="1" applyFill="1" applyBorder="1" applyAlignment="1" applyProtection="1">
      <alignment horizontal="center" vertical="center"/>
    </xf>
    <xf numFmtId="0" fontId="17" fillId="2" borderId="0" xfId="26" applyFont="1" applyFill="1" applyBorder="1" applyAlignment="1" applyProtection="1">
      <alignment horizontal="left" vertical="center"/>
    </xf>
    <xf numFmtId="0" fontId="48" fillId="0" borderId="7" xfId="21" applyNumberFormat="1" applyFont="1" applyFill="1" applyBorder="1" applyAlignment="1" applyProtection="1">
      <alignment wrapText="1"/>
    </xf>
    <xf numFmtId="0" fontId="17" fillId="2" borderId="0" xfId="26" applyFont="1" applyFill="1" applyBorder="1" applyAlignment="1" applyProtection="1">
      <alignment horizontal="center" vertical="center" wrapText="1"/>
    </xf>
    <xf numFmtId="0" fontId="17" fillId="5" borderId="0" xfId="26" applyFont="1" applyFill="1" applyBorder="1" applyAlignment="1" applyProtection="1">
      <alignment horizontal="center" vertical="center" wrapText="1"/>
    </xf>
    <xf numFmtId="0" fontId="8" fillId="2" borderId="0" xfId="0" applyFont="1" applyFill="1" applyAlignment="1" applyProtection="1">
      <alignment wrapText="1"/>
    </xf>
    <xf numFmtId="0" fontId="26" fillId="0" borderId="7" xfId="0" applyNumberFormat="1" applyFont="1" applyFill="1" applyBorder="1" applyAlignment="1" applyProtection="1">
      <alignment horizontal="left"/>
    </xf>
    <xf numFmtId="0" fontId="8" fillId="2" borderId="0" xfId="0" applyNumberFormat="1" applyFont="1" applyFill="1" applyProtection="1"/>
    <xf numFmtId="0" fontId="26" fillId="2" borderId="0" xfId="0" applyFont="1" applyFill="1" applyAlignment="1" applyProtection="1">
      <alignment horizontal="right"/>
    </xf>
    <xf numFmtId="0" fontId="26" fillId="0" borderId="7" xfId="0" applyNumberFormat="1" applyFont="1" applyFill="1" applyBorder="1" applyProtection="1"/>
    <xf numFmtId="0" fontId="8" fillId="2" borderId="0" xfId="0" applyFont="1" applyFill="1" applyAlignment="1">
      <alignment vertical="center"/>
    </xf>
    <xf numFmtId="165" fontId="12" fillId="0" borderId="155" xfId="6" applyNumberFormat="1" applyFont="1" applyBorder="1" applyAlignment="1">
      <alignment horizontal="center" wrapText="1"/>
    </xf>
    <xf numFmtId="14" fontId="6" fillId="0" borderId="156" xfId="6" applyNumberFormat="1" applyFont="1" applyBorder="1" applyAlignment="1">
      <alignment horizontal="center" wrapText="1"/>
    </xf>
    <xf numFmtId="0" fontId="11" fillId="15" borderId="118" xfId="6" applyFont="1" applyFill="1" applyBorder="1" applyAlignment="1" applyProtection="1">
      <alignment horizontal="center" vertical="center"/>
    </xf>
    <xf numFmtId="0" fontId="17" fillId="5" borderId="157" xfId="6" applyFont="1" applyFill="1" applyBorder="1" applyAlignment="1" applyProtection="1">
      <alignment horizontal="center" vertical="center"/>
    </xf>
    <xf numFmtId="164" fontId="8" fillId="12" borderId="32" xfId="4" applyNumberFormat="1" applyFont="1" applyFill="1" applyBorder="1" applyAlignment="1" applyProtection="1">
      <alignment horizontal="center" vertical="center"/>
    </xf>
    <xf numFmtId="0" fontId="11" fillId="13" borderId="32" xfId="5" applyFont="1" applyFill="1" applyBorder="1" applyAlignment="1" applyProtection="1">
      <alignment horizontal="center" vertical="center"/>
    </xf>
    <xf numFmtId="0" fontId="17" fillId="0" borderId="32" xfId="6" applyFont="1" applyFill="1" applyBorder="1" applyAlignment="1" applyProtection="1">
      <alignment horizontal="center" vertical="center"/>
    </xf>
    <xf numFmtId="0" fontId="27" fillId="16" borderId="33" xfId="0" applyFont="1" applyFill="1" applyBorder="1" applyAlignment="1" applyProtection="1">
      <alignment horizontal="center" vertical="center"/>
    </xf>
    <xf numFmtId="0" fontId="8" fillId="2" borderId="0" xfId="0" applyNumberFormat="1" applyFont="1" applyFill="1" applyBorder="1"/>
    <xf numFmtId="0" fontId="8" fillId="2" borderId="11" xfId="0" applyNumberFormat="1" applyFont="1" applyFill="1" applyBorder="1"/>
    <xf numFmtId="0" fontId="8" fillId="2" borderId="7" xfId="0" applyNumberFormat="1" applyFont="1" applyFill="1" applyBorder="1"/>
    <xf numFmtId="0" fontId="26" fillId="2" borderId="7" xfId="0" applyNumberFormat="1" applyFont="1" applyFill="1" applyBorder="1" applyAlignment="1">
      <alignment horizontal="left" vertical="top" wrapText="1"/>
    </xf>
    <xf numFmtId="0" fontId="26" fillId="2" borderId="0" xfId="0" applyNumberFormat="1" applyFont="1" applyFill="1" applyBorder="1" applyAlignment="1">
      <alignment horizontal="left" vertical="top" wrapText="1"/>
    </xf>
    <xf numFmtId="0" fontId="6" fillId="2" borderId="150" xfId="21" applyFill="1" applyBorder="1" applyProtection="1"/>
    <xf numFmtId="0" fontId="6" fillId="2" borderId="149" xfId="21" applyFill="1" applyBorder="1" applyProtection="1"/>
    <xf numFmtId="0" fontId="0" fillId="2" borderId="0" xfId="0" applyFill="1" applyBorder="1"/>
    <xf numFmtId="0" fontId="8" fillId="0" borderId="140" xfId="0" applyFont="1" applyFill="1" applyBorder="1"/>
    <xf numFmtId="0" fontId="8" fillId="0" borderId="73" xfId="0" applyFont="1" applyFill="1" applyBorder="1"/>
    <xf numFmtId="0" fontId="8" fillId="0" borderId="98" xfId="0" applyFont="1" applyFill="1" applyBorder="1"/>
    <xf numFmtId="0" fontId="10" fillId="0" borderId="0" xfId="0" applyFont="1" applyFill="1" applyBorder="1"/>
    <xf numFmtId="0" fontId="8" fillId="0" borderId="0" xfId="0" applyNumberFormat="1" applyFont="1" applyFill="1" applyBorder="1"/>
    <xf numFmtId="0" fontId="8" fillId="0" borderId="7" xfId="0" applyNumberFormat="1" applyFont="1" applyFill="1" applyBorder="1"/>
    <xf numFmtId="0" fontId="0" fillId="2" borderId="7" xfId="0" applyFill="1" applyBorder="1"/>
    <xf numFmtId="0" fontId="0" fillId="2" borderId="11" xfId="0" applyFill="1" applyBorder="1"/>
    <xf numFmtId="0" fontId="8" fillId="2" borderId="0" xfId="0" applyNumberFormat="1" applyFont="1" applyFill="1" applyBorder="1" applyAlignment="1"/>
    <xf numFmtId="0" fontId="0" fillId="2" borderId="0" xfId="0" applyFill="1" applyBorder="1" applyAlignment="1"/>
    <xf numFmtId="0" fontId="0" fillId="5" borderId="0" xfId="0" applyFill="1" applyBorder="1" applyAlignment="1"/>
    <xf numFmtId="0" fontId="8" fillId="5" borderId="0" xfId="0" applyNumberFormat="1" applyFont="1" applyFill="1" applyBorder="1" applyAlignment="1"/>
    <xf numFmtId="0" fontId="8" fillId="0" borderId="0" xfId="0" applyFont="1" applyProtection="1">
      <protection locked="0"/>
    </xf>
    <xf numFmtId="0" fontId="8" fillId="0" borderId="0" xfId="0" applyFont="1" applyAlignment="1" applyProtection="1">
      <alignment horizontal="left" vertical="top" wrapText="1"/>
    </xf>
    <xf numFmtId="0" fontId="8" fillId="2" borderId="0" xfId="35" applyNumberFormat="1" applyFont="1" applyFill="1" applyBorder="1" applyProtection="1">
      <alignment horizontal="center" vertical="center"/>
    </xf>
    <xf numFmtId="0" fontId="8" fillId="2" borderId="0" xfId="0" applyFont="1" applyFill="1" applyBorder="1" applyAlignment="1" applyProtection="1">
      <alignment horizontal="left" vertical="top" wrapText="1"/>
    </xf>
    <xf numFmtId="0" fontId="8" fillId="2" borderId="0" xfId="0" applyFont="1" applyFill="1" applyAlignment="1" applyProtection="1">
      <alignment vertical="center"/>
    </xf>
    <xf numFmtId="0" fontId="8" fillId="2" borderId="0" xfId="0" applyFont="1" applyFill="1" applyBorder="1" applyAlignment="1">
      <alignment vertical="center"/>
    </xf>
    <xf numFmtId="0" fontId="0" fillId="0" borderId="0" xfId="0" applyProtection="1">
      <protection locked="0"/>
    </xf>
    <xf numFmtId="0" fontId="29" fillId="0" borderId="99" xfId="6" applyFont="1" applyBorder="1" applyAlignment="1">
      <alignment horizontal="center"/>
    </xf>
    <xf numFmtId="165" fontId="12" fillId="0" borderId="51" xfId="6" applyNumberFormat="1" applyFont="1" applyBorder="1" applyAlignment="1">
      <alignment horizontal="center" wrapText="1"/>
    </xf>
    <xf numFmtId="0" fontId="51" fillId="0" borderId="158" xfId="0" applyFont="1" applyBorder="1" applyProtection="1"/>
    <xf numFmtId="0" fontId="8" fillId="0" borderId="161" xfId="0" applyFont="1" applyBorder="1" applyProtection="1"/>
    <xf numFmtId="0" fontId="48" fillId="0" borderId="161" xfId="0" applyFont="1" applyBorder="1" applyAlignment="1" applyProtection="1">
      <alignment horizontal="center"/>
    </xf>
    <xf numFmtId="0" fontId="8" fillId="0" borderId="159" xfId="0" applyFont="1" applyBorder="1" applyProtection="1"/>
    <xf numFmtId="0" fontId="8" fillId="0" borderId="160" xfId="0" applyFont="1" applyBorder="1" applyProtection="1"/>
    <xf numFmtId="0" fontId="8" fillId="0" borderId="162" xfId="0" applyFont="1" applyBorder="1" applyAlignment="1" applyProtection="1">
      <alignment vertical="center" wrapText="1"/>
    </xf>
    <xf numFmtId="0" fontId="8" fillId="0" borderId="163" xfId="0" applyFont="1" applyBorder="1" applyAlignment="1" applyProtection="1">
      <alignment vertical="center" wrapText="1"/>
    </xf>
    <xf numFmtId="0" fontId="8" fillId="0" borderId="162" xfId="0" applyFont="1" applyBorder="1" applyProtection="1"/>
    <xf numFmtId="0" fontId="8" fillId="0" borderId="163" xfId="0" applyFont="1" applyBorder="1" applyProtection="1"/>
    <xf numFmtId="0" fontId="8" fillId="0" borderId="161" xfId="0" applyFont="1" applyBorder="1" applyAlignment="1" applyProtection="1">
      <alignment horizontal="left" vertical="top" indent="3"/>
    </xf>
    <xf numFmtId="0" fontId="8" fillId="0" borderId="164" xfId="0" applyFont="1" applyBorder="1" applyAlignment="1" applyProtection="1">
      <alignment horizontal="left" indent="3"/>
    </xf>
    <xf numFmtId="0" fontId="8" fillId="0" borderId="165" xfId="0" applyFont="1" applyBorder="1" applyProtection="1"/>
    <xf numFmtId="0" fontId="8" fillId="0" borderId="166" xfId="0" applyFont="1" applyBorder="1" applyProtection="1"/>
    <xf numFmtId="0" fontId="21" fillId="0" borderId="0" xfId="1" applyFont="1" applyAlignment="1" applyProtection="1"/>
    <xf numFmtId="0" fontId="8" fillId="0" borderId="86" xfId="6" applyFont="1" applyBorder="1" applyAlignment="1">
      <alignment vertical="center"/>
    </xf>
    <xf numFmtId="0" fontId="8" fillId="0" borderId="15" xfId="6" applyFont="1" applyBorder="1" applyAlignment="1">
      <alignment vertical="center"/>
    </xf>
    <xf numFmtId="0" fontId="6" fillId="2" borderId="148" xfId="21" applyFill="1" applyBorder="1" applyProtection="1"/>
    <xf numFmtId="0" fontId="0" fillId="2" borderId="150" xfId="0" applyFill="1" applyBorder="1" applyProtection="1"/>
    <xf numFmtId="0" fontId="0" fillId="2" borderId="148" xfId="0" applyFill="1" applyBorder="1" applyProtection="1"/>
    <xf numFmtId="0" fontId="6" fillId="2" borderId="168" xfId="21" applyFill="1" applyBorder="1" applyProtection="1"/>
    <xf numFmtId="0" fontId="6" fillId="2" borderId="169" xfId="21" applyFill="1" applyBorder="1" applyProtection="1"/>
    <xf numFmtId="0" fontId="6" fillId="2" borderId="170" xfId="21" applyFill="1" applyBorder="1" applyProtection="1"/>
    <xf numFmtId="0" fontId="8" fillId="0" borderId="16" xfId="6" applyFont="1" applyBorder="1" applyAlignment="1">
      <alignment vertical="center"/>
    </xf>
    <xf numFmtId="0" fontId="17" fillId="12" borderId="114" xfId="18" applyFont="1" applyFill="1" applyBorder="1" applyAlignment="1" applyProtection="1">
      <alignment horizontal="left" vertical="top"/>
      <protection locked="0"/>
    </xf>
    <xf numFmtId="0" fontId="6" fillId="2" borderId="148" xfId="21" applyFill="1" applyBorder="1" applyAlignment="1" applyProtection="1">
      <alignment vertical="center"/>
    </xf>
    <xf numFmtId="0" fontId="6" fillId="2" borderId="168" xfId="21" applyFill="1" applyBorder="1" applyAlignment="1" applyProtection="1">
      <alignment vertical="center"/>
    </xf>
    <xf numFmtId="0" fontId="6" fillId="2" borderId="150" xfId="21" applyFill="1" applyBorder="1" applyAlignment="1" applyProtection="1">
      <alignment vertical="center"/>
    </xf>
    <xf numFmtId="0" fontId="22" fillId="6" borderId="26" xfId="7" quotePrefix="1" applyFont="1" applyBorder="1" applyAlignment="1">
      <alignment vertical="center"/>
    </xf>
    <xf numFmtId="0" fontId="6" fillId="2" borderId="171" xfId="21" applyFill="1" applyBorder="1" applyProtection="1"/>
    <xf numFmtId="0" fontId="6" fillId="2" borderId="172" xfId="21" applyFill="1" applyBorder="1" applyProtection="1"/>
    <xf numFmtId="0" fontId="6" fillId="2" borderId="173" xfId="21" applyFill="1" applyBorder="1" applyAlignment="1" applyProtection="1">
      <alignment vertical="center"/>
    </xf>
    <xf numFmtId="0" fontId="6" fillId="2" borderId="174" xfId="21" applyFill="1" applyBorder="1" applyAlignment="1" applyProtection="1">
      <alignment vertical="center"/>
    </xf>
    <xf numFmtId="0" fontId="6" fillId="2" borderId="175" xfId="21" applyFill="1" applyBorder="1" applyAlignment="1" applyProtection="1">
      <alignment vertical="center"/>
    </xf>
    <xf numFmtId="0" fontId="6" fillId="2" borderId="176" xfId="21" applyFill="1" applyBorder="1" applyAlignment="1" applyProtection="1">
      <alignment vertical="center"/>
    </xf>
    <xf numFmtId="0" fontId="22" fillId="6" borderId="27" xfId="7" quotePrefix="1" applyFont="1" applyBorder="1" applyAlignment="1">
      <alignment vertical="center"/>
    </xf>
    <xf numFmtId="0" fontId="22" fillId="6" borderId="28" xfId="7" quotePrefix="1" applyFont="1" applyBorder="1" applyAlignment="1">
      <alignment vertical="center"/>
    </xf>
    <xf numFmtId="0" fontId="6" fillId="2" borderId="182" xfId="21" applyFill="1" applyBorder="1" applyProtection="1"/>
    <xf numFmtId="0" fontId="0" fillId="2" borderId="183" xfId="0" applyFill="1" applyBorder="1" applyProtection="1"/>
    <xf numFmtId="0" fontId="0" fillId="2" borderId="184" xfId="0" applyFill="1" applyBorder="1" applyProtection="1"/>
    <xf numFmtId="0" fontId="0" fillId="2" borderId="182" xfId="0" applyFill="1" applyBorder="1" applyProtection="1"/>
    <xf numFmtId="0" fontId="6" fillId="2" borderId="184" xfId="21" applyFill="1" applyBorder="1" applyProtection="1"/>
    <xf numFmtId="0" fontId="6" fillId="2" borderId="183" xfId="21" applyFill="1" applyBorder="1" applyAlignment="1" applyProtection="1">
      <alignment vertical="center"/>
    </xf>
    <xf numFmtId="0" fontId="6" fillId="2" borderId="184" xfId="21" applyFill="1" applyBorder="1" applyAlignment="1" applyProtection="1">
      <alignment vertical="center"/>
    </xf>
    <xf numFmtId="0" fontId="0" fillId="0" borderId="0" xfId="0"/>
    <xf numFmtId="0" fontId="0" fillId="25" borderId="0" xfId="0" applyFill="1" applyBorder="1"/>
    <xf numFmtId="0" fontId="52" fillId="25" borderId="77" xfId="0" applyNumberFormat="1" applyFont="1" applyFill="1" applyBorder="1" applyAlignment="1"/>
    <xf numFmtId="0" fontId="0" fillId="25" borderId="78" xfId="0" applyFill="1" applyBorder="1"/>
    <xf numFmtId="0" fontId="52" fillId="25" borderId="0" xfId="42" applyNumberFormat="1" applyFont="1" applyFill="1" applyBorder="1" applyProtection="1">
      <alignment horizontal="center" vertical="center"/>
    </xf>
    <xf numFmtId="0" fontId="10" fillId="0" borderId="98" xfId="6" applyFont="1" applyFill="1" applyBorder="1" applyAlignment="1">
      <alignment horizontal="center" vertical="center"/>
    </xf>
    <xf numFmtId="0" fontId="10" fillId="0" borderId="98" xfId="6" applyFont="1" applyBorder="1" applyAlignment="1">
      <alignment horizontal="center" vertical="center"/>
    </xf>
    <xf numFmtId="0" fontId="10" fillId="0" borderId="99" xfId="6" applyFont="1" applyFill="1" applyBorder="1" applyAlignment="1">
      <alignment horizontal="center" vertical="center"/>
    </xf>
    <xf numFmtId="0" fontId="17" fillId="12" borderId="177" xfId="18" applyFont="1" applyFill="1" applyBorder="1" applyAlignment="1" applyProtection="1">
      <alignment horizontal="left" vertical="top"/>
      <protection locked="0"/>
    </xf>
    <xf numFmtId="14" fontId="17" fillId="12" borderId="177" xfId="18" applyNumberFormat="1" applyFont="1" applyFill="1" applyBorder="1" applyAlignment="1" applyProtection="1">
      <alignment horizontal="left" vertical="top"/>
      <protection locked="0"/>
    </xf>
    <xf numFmtId="14" fontId="17" fillId="12" borderId="114" xfId="18" applyNumberFormat="1" applyFont="1" applyFill="1" applyBorder="1" applyAlignment="1" applyProtection="1">
      <alignment horizontal="left" vertical="top"/>
      <protection locked="0"/>
    </xf>
    <xf numFmtId="14" fontId="17" fillId="12" borderId="21" xfId="18" applyNumberFormat="1" applyFont="1" applyFill="1" applyBorder="1" applyAlignment="1" applyProtection="1">
      <alignment horizontal="left" vertical="top"/>
      <protection locked="0"/>
    </xf>
    <xf numFmtId="14" fontId="17" fillId="12" borderId="18" xfId="18" applyNumberFormat="1" applyFont="1" applyFill="1" applyBorder="1" applyAlignment="1" applyProtection="1">
      <alignment horizontal="left" vertical="top"/>
      <protection locked="0"/>
    </xf>
    <xf numFmtId="0" fontId="0" fillId="0" borderId="0" xfId="0" applyProtection="1"/>
    <xf numFmtId="0" fontId="8" fillId="0" borderId="42" xfId="6" applyFont="1" applyBorder="1" applyProtection="1"/>
    <xf numFmtId="0" fontId="9" fillId="0" borderId="59" xfId="6" applyFont="1" applyBorder="1" applyAlignment="1" applyProtection="1"/>
    <xf numFmtId="0" fontId="8" fillId="0" borderId="37" xfId="6" applyFont="1" applyBorder="1" applyProtection="1"/>
    <xf numFmtId="0" fontId="9" fillId="0" borderId="56" xfId="6" applyNumberFormat="1" applyFont="1" applyBorder="1" applyAlignment="1" applyProtection="1">
      <alignment horizontal="left"/>
    </xf>
    <xf numFmtId="14" fontId="9" fillId="0" borderId="56" xfId="6" applyNumberFormat="1" applyFont="1" applyBorder="1" applyAlignment="1" applyProtection="1">
      <alignment horizontal="left"/>
    </xf>
    <xf numFmtId="0" fontId="8" fillId="0" borderId="37" xfId="6" applyNumberFormat="1" applyFont="1" applyBorder="1" applyProtection="1"/>
    <xf numFmtId="0" fontId="9" fillId="0" borderId="56" xfId="6" applyFont="1" applyBorder="1" applyAlignment="1" applyProtection="1"/>
    <xf numFmtId="0" fontId="8" fillId="0" borderId="72" xfId="6" applyFont="1" applyBorder="1" applyAlignment="1" applyProtection="1">
      <alignment horizontal="left" vertical="center"/>
    </xf>
    <xf numFmtId="0" fontId="9" fillId="0" borderId="56" xfId="6" applyNumberFormat="1" applyFont="1" applyBorder="1" applyAlignment="1" applyProtection="1">
      <alignment horizontal="left" vertical="center" wrapText="1"/>
    </xf>
    <xf numFmtId="0" fontId="8" fillId="0" borderId="40" xfId="6" applyFont="1" applyBorder="1" applyProtection="1"/>
    <xf numFmtId="14" fontId="9" fillId="0" borderId="57" xfId="6" applyNumberFormat="1" applyFont="1" applyBorder="1" applyAlignment="1" applyProtection="1">
      <alignment horizontal="left"/>
    </xf>
    <xf numFmtId="14" fontId="11" fillId="0" borderId="0" xfId="18" applyNumberFormat="1" applyFont="1" applyFill="1" applyBorder="1" applyProtection="1">
      <alignment horizontal="center" vertical="center"/>
    </xf>
    <xf numFmtId="0" fontId="11" fillId="0" borderId="0" xfId="18" applyFont="1" applyFill="1" applyBorder="1" applyAlignment="1" applyProtection="1">
      <alignment horizontal="left" vertical="center"/>
    </xf>
    <xf numFmtId="0" fontId="10" fillId="0" borderId="177" xfId="21" applyFont="1" applyBorder="1" applyAlignment="1" applyProtection="1">
      <alignment horizontal="center"/>
    </xf>
    <xf numFmtId="14" fontId="11" fillId="13" borderId="177" xfId="18" applyNumberFormat="1" applyFont="1" applyFill="1" applyBorder="1" applyProtection="1">
      <alignment horizontal="center" vertical="center"/>
    </xf>
    <xf numFmtId="0" fontId="11" fillId="13" borderId="114" xfId="18" applyFont="1" applyFill="1" applyBorder="1" applyAlignment="1" applyProtection="1">
      <alignment horizontal="left" vertical="center"/>
    </xf>
    <xf numFmtId="14" fontId="17" fillId="12" borderId="177" xfId="18" applyNumberFormat="1" applyFont="1" applyFill="1" applyBorder="1" applyProtection="1">
      <alignment horizontal="center" vertical="center"/>
      <protection locked="0"/>
    </xf>
    <xf numFmtId="0" fontId="17" fillId="2" borderId="0" xfId="26" applyFont="1" applyFill="1" applyBorder="1" applyAlignment="1" applyProtection="1">
      <alignment horizontal="center" vertical="center"/>
    </xf>
    <xf numFmtId="0" fontId="6" fillId="0" borderId="174" xfId="21" applyBorder="1" applyProtection="1"/>
    <xf numFmtId="0" fontId="6" fillId="2" borderId="0" xfId="21" applyFill="1" applyBorder="1" applyAlignment="1" applyProtection="1">
      <alignment horizontal="left"/>
    </xf>
    <xf numFmtId="0" fontId="17" fillId="2" borderId="63" xfId="26" applyFont="1" applyFill="1" applyBorder="1" applyAlignment="1" applyProtection="1">
      <alignment vertical="center"/>
    </xf>
    <xf numFmtId="0" fontId="17" fillId="2" borderId="143" xfId="26" applyFont="1" applyFill="1" applyBorder="1" applyAlignment="1" applyProtection="1">
      <alignment vertical="center"/>
    </xf>
    <xf numFmtId="0" fontId="6" fillId="2" borderId="74" xfId="21" applyFill="1" applyBorder="1" applyAlignment="1" applyProtection="1"/>
    <xf numFmtId="0" fontId="6" fillId="2" borderId="147" xfId="21" applyFill="1" applyBorder="1" applyAlignment="1" applyProtection="1"/>
    <xf numFmtId="0" fontId="17" fillId="2" borderId="143" xfId="26" applyFont="1" applyFill="1" applyBorder="1" applyAlignment="1" applyProtection="1">
      <alignment horizontal="center" vertical="center"/>
    </xf>
    <xf numFmtId="0" fontId="8" fillId="2" borderId="0" xfId="0" applyFont="1" applyFill="1" applyProtection="1"/>
    <xf numFmtId="0" fontId="17" fillId="2" borderId="0" xfId="26" applyFont="1" applyFill="1" applyBorder="1" applyAlignment="1" applyProtection="1">
      <alignment horizontal="center" vertical="center"/>
    </xf>
    <xf numFmtId="0" fontId="8" fillId="2" borderId="0" xfId="0" applyFont="1" applyFill="1" applyProtection="1"/>
    <xf numFmtId="0" fontId="8" fillId="0" borderId="191" xfId="0" applyFont="1" applyBorder="1" applyProtection="1"/>
    <xf numFmtId="0" fontId="8" fillId="0" borderId="191" xfId="0" applyFont="1" applyBorder="1"/>
    <xf numFmtId="0" fontId="8" fillId="0" borderId="98" xfId="0" applyFont="1" applyBorder="1"/>
    <xf numFmtId="0" fontId="17" fillId="2" borderId="0" xfId="0" applyFont="1" applyFill="1" applyProtection="1"/>
    <xf numFmtId="0" fontId="17" fillId="2" borderId="125" xfId="26" applyFont="1" applyFill="1" applyBorder="1" applyAlignment="1" applyProtection="1">
      <alignment horizontal="right" vertical="center"/>
    </xf>
    <xf numFmtId="0" fontId="17" fillId="2" borderId="142" xfId="26" applyFont="1" applyFill="1" applyBorder="1" applyAlignment="1" applyProtection="1">
      <alignment horizontal="right" vertical="center"/>
    </xf>
    <xf numFmtId="0" fontId="17" fillId="2" borderId="0" xfId="26" applyFont="1" applyFill="1" applyBorder="1" applyAlignment="1" applyProtection="1">
      <alignment horizontal="center" vertical="center"/>
    </xf>
    <xf numFmtId="0" fontId="8" fillId="2" borderId="0" xfId="0" applyFont="1" applyFill="1" applyProtection="1"/>
    <xf numFmtId="0" fontId="10" fillId="0" borderId="98" xfId="6" applyFont="1" applyFill="1" applyBorder="1" applyAlignment="1" applyProtection="1">
      <alignment horizontal="center" vertical="center" wrapText="1"/>
    </xf>
    <xf numFmtId="0" fontId="6" fillId="2" borderId="174" xfId="21" applyFill="1" applyBorder="1" applyProtection="1"/>
    <xf numFmtId="0" fontId="6" fillId="2" borderId="175" xfId="21" applyFill="1" applyBorder="1" applyProtection="1"/>
    <xf numFmtId="0" fontId="7" fillId="0" borderId="0" xfId="7" applyFill="1" applyBorder="1" applyAlignment="1" applyProtection="1">
      <alignment vertical="center"/>
    </xf>
    <xf numFmtId="0" fontId="26" fillId="0" borderId="0" xfId="21" applyFont="1" applyFill="1" applyBorder="1" applyAlignment="1" applyProtection="1">
      <alignment vertical="top" wrapText="1"/>
    </xf>
    <xf numFmtId="0" fontId="6" fillId="2" borderId="7" xfId="21" applyFill="1" applyBorder="1" applyProtection="1"/>
    <xf numFmtId="0" fontId="6" fillId="12" borderId="21" xfId="35" applyNumberFormat="1" applyFill="1" applyBorder="1" applyAlignment="1" applyProtection="1">
      <alignment vertical="center"/>
      <protection locked="0"/>
    </xf>
    <xf numFmtId="0" fontId="17" fillId="0" borderId="203" xfId="26" applyFont="1" applyFill="1" applyBorder="1" applyAlignment="1" applyProtection="1">
      <alignment horizontal="left" vertical="center"/>
    </xf>
    <xf numFmtId="0" fontId="17" fillId="0" borderId="201" xfId="26" applyFont="1" applyFill="1" applyBorder="1" applyAlignment="1" applyProtection="1">
      <alignment horizontal="left" vertical="center"/>
    </xf>
    <xf numFmtId="0" fontId="6" fillId="2" borderId="13" xfId="21" applyFill="1" applyBorder="1" applyProtection="1"/>
    <xf numFmtId="0" fontId="6" fillId="2" borderId="14" xfId="21" applyFill="1" applyBorder="1" applyProtection="1"/>
    <xf numFmtId="0" fontId="17" fillId="2" borderId="0" xfId="0" applyFont="1" applyFill="1" applyBorder="1" applyProtection="1"/>
    <xf numFmtId="0" fontId="26" fillId="0" borderId="125" xfId="0" applyNumberFormat="1" applyFont="1" applyFill="1" applyBorder="1" applyAlignment="1" applyProtection="1">
      <alignment horizontal="left"/>
    </xf>
    <xf numFmtId="0" fontId="26" fillId="0" borderId="127" xfId="0" applyNumberFormat="1" applyFont="1" applyFill="1" applyBorder="1" applyAlignment="1" applyProtection="1">
      <alignment horizontal="left"/>
    </xf>
    <xf numFmtId="0" fontId="17" fillId="0" borderId="128" xfId="26" applyNumberFormat="1" applyFont="1" applyFill="1" applyBorder="1" applyAlignment="1" applyProtection="1">
      <alignment vertical="center"/>
    </xf>
    <xf numFmtId="0" fontId="26" fillId="0" borderId="206" xfId="0" applyNumberFormat="1" applyFont="1" applyFill="1" applyBorder="1" applyAlignment="1" applyProtection="1">
      <alignment horizontal="left"/>
    </xf>
    <xf numFmtId="0" fontId="26" fillId="0" borderId="123" xfId="0" applyNumberFormat="1" applyFont="1" applyFill="1" applyBorder="1" applyAlignment="1" applyProtection="1">
      <alignment horizontal="left"/>
    </xf>
    <xf numFmtId="0" fontId="26" fillId="0" borderId="194" xfId="0" applyNumberFormat="1" applyFont="1" applyFill="1" applyBorder="1" applyAlignment="1" applyProtection="1">
      <alignment horizontal="left"/>
    </xf>
    <xf numFmtId="0" fontId="26" fillId="0" borderId="203" xfId="0" applyNumberFormat="1" applyFont="1" applyFill="1" applyBorder="1" applyAlignment="1" applyProtection="1">
      <alignment horizontal="left"/>
    </xf>
    <xf numFmtId="0" fontId="26" fillId="0" borderId="63" xfId="0" applyNumberFormat="1" applyFont="1" applyFill="1" applyBorder="1" applyAlignment="1" applyProtection="1">
      <alignment horizontal="left"/>
    </xf>
    <xf numFmtId="0" fontId="8" fillId="2" borderId="123" xfId="0" applyFont="1" applyFill="1" applyBorder="1" applyProtection="1"/>
    <xf numFmtId="0" fontId="8" fillId="26" borderId="0" xfId="0" applyFont="1" applyFill="1" applyBorder="1" applyProtection="1"/>
    <xf numFmtId="0" fontId="8" fillId="23" borderId="28" xfId="0" applyFont="1" applyFill="1" applyBorder="1" applyProtection="1"/>
    <xf numFmtId="0" fontId="10" fillId="0" borderId="103" xfId="17" applyFont="1" applyBorder="1" applyAlignment="1" applyProtection="1">
      <alignment horizontal="center" vertical="center" wrapText="1"/>
    </xf>
    <xf numFmtId="0" fontId="8" fillId="0" borderId="181" xfId="17" applyFont="1" applyBorder="1" applyAlignment="1" applyProtection="1">
      <alignment horizontal="center" vertical="center" wrapText="1"/>
    </xf>
    <xf numFmtId="0" fontId="8" fillId="0" borderId="29" xfId="17" quotePrefix="1" applyFont="1" applyBorder="1" applyAlignment="1" applyProtection="1">
      <alignment horizontal="center" vertical="center" wrapText="1"/>
    </xf>
    <xf numFmtId="0" fontId="10" fillId="2" borderId="177" xfId="21" applyFont="1" applyFill="1" applyBorder="1" applyAlignment="1" applyProtection="1">
      <alignment horizontal="center" wrapText="1"/>
    </xf>
    <xf numFmtId="0" fontId="6" fillId="12" borderId="177" xfId="35" applyNumberFormat="1" applyFill="1" applyBorder="1" applyAlignment="1" applyProtection="1">
      <alignment vertical="center"/>
      <protection locked="0"/>
    </xf>
    <xf numFmtId="0" fontId="17" fillId="0" borderId="146" xfId="26" applyNumberFormat="1" applyFont="1" applyFill="1" applyBorder="1" applyAlignment="1" applyProtection="1">
      <alignment vertical="center"/>
    </xf>
    <xf numFmtId="0" fontId="8" fillId="26" borderId="11" xfId="0" applyFont="1" applyFill="1" applyBorder="1" applyProtection="1"/>
    <xf numFmtId="0" fontId="22" fillId="0" borderId="0" xfId="7" applyFont="1" applyFill="1" applyBorder="1" applyAlignment="1" applyProtection="1">
      <alignment vertical="center" wrapText="1"/>
    </xf>
    <xf numFmtId="0" fontId="0" fillId="2" borderId="113" xfId="0" applyFill="1" applyBorder="1"/>
    <xf numFmtId="0" fontId="0" fillId="2" borderId="16" xfId="0" applyFill="1" applyBorder="1"/>
    <xf numFmtId="0" fontId="0" fillId="2" borderId="17" xfId="0" applyFill="1" applyBorder="1"/>
    <xf numFmtId="0" fontId="0" fillId="2" borderId="21" xfId="0" applyFill="1" applyBorder="1"/>
    <xf numFmtId="0" fontId="57" fillId="2" borderId="16" xfId="0" applyFont="1" applyFill="1" applyBorder="1"/>
    <xf numFmtId="0" fontId="57" fillId="2" borderId="113" xfId="0" applyFont="1" applyFill="1" applyBorder="1"/>
    <xf numFmtId="0" fontId="8" fillId="2" borderId="7" xfId="0" applyFont="1" applyFill="1" applyBorder="1" applyProtection="1"/>
    <xf numFmtId="0" fontId="8" fillId="2" borderId="125" xfId="0" applyFont="1" applyFill="1" applyBorder="1" applyProtection="1"/>
    <xf numFmtId="0" fontId="8" fillId="2" borderId="206" xfId="0" applyFont="1" applyFill="1" applyBorder="1" applyProtection="1"/>
    <xf numFmtId="0" fontId="8" fillId="2" borderId="206" xfId="0" applyFont="1" applyFill="1" applyBorder="1" applyAlignment="1" applyProtection="1">
      <alignment horizontal="left"/>
    </xf>
    <xf numFmtId="0" fontId="8" fillId="2" borderId="12" xfId="0" applyFont="1" applyFill="1" applyBorder="1" applyProtection="1"/>
    <xf numFmtId="0" fontId="22" fillId="6" borderId="26" xfId="7" applyFont="1" applyBorder="1" applyAlignment="1">
      <alignment horizontal="left" vertical="center"/>
    </xf>
    <xf numFmtId="0" fontId="22" fillId="6" borderId="28" xfId="7" applyFont="1" applyBorder="1" applyAlignment="1">
      <alignment horizontal="left" vertical="center"/>
    </xf>
    <xf numFmtId="0" fontId="32" fillId="6" borderId="26" xfId="7" applyFont="1" applyBorder="1" applyAlignment="1">
      <alignment horizontal="left" vertical="center"/>
    </xf>
    <xf numFmtId="0" fontId="32" fillId="6" borderId="28" xfId="7" applyFont="1" applyBorder="1" applyAlignment="1">
      <alignment horizontal="left" vertical="center"/>
    </xf>
    <xf numFmtId="0" fontId="31" fillId="2" borderId="66" xfId="7" applyFont="1" applyFill="1" applyBorder="1" applyAlignment="1">
      <alignment horizontal="center" vertical="center"/>
    </xf>
    <xf numFmtId="0" fontId="31" fillId="2" borderId="67" xfId="7" applyFont="1" applyFill="1" applyBorder="1" applyAlignment="1">
      <alignment horizontal="center" vertical="center"/>
    </xf>
    <xf numFmtId="0" fontId="31" fillId="2" borderId="68" xfId="7" applyFont="1" applyFill="1" applyBorder="1" applyAlignment="1">
      <alignment horizontal="center" vertical="center"/>
    </xf>
    <xf numFmtId="0" fontId="31" fillId="2" borderId="69" xfId="7" applyFont="1" applyFill="1" applyBorder="1" applyAlignment="1">
      <alignment horizontal="center" vertical="center"/>
    </xf>
    <xf numFmtId="0" fontId="31" fillId="2" borderId="25" xfId="7" applyFont="1" applyFill="1" applyBorder="1" applyAlignment="1">
      <alignment horizontal="center" vertical="center"/>
    </xf>
    <xf numFmtId="0" fontId="31" fillId="2" borderId="70" xfId="7" applyFont="1" applyFill="1" applyBorder="1" applyAlignment="1">
      <alignment horizontal="center" vertical="center"/>
    </xf>
    <xf numFmtId="0" fontId="21" fillId="0" borderId="12" xfId="1" applyFont="1" applyBorder="1" applyAlignment="1" applyProtection="1">
      <alignment horizontal="left" vertical="center"/>
      <protection locked="0"/>
    </xf>
    <xf numFmtId="0" fontId="21" fillId="0" borderId="14" xfId="1" applyFont="1" applyBorder="1" applyAlignment="1" applyProtection="1">
      <alignment horizontal="left" vertical="center"/>
      <protection locked="0"/>
    </xf>
    <xf numFmtId="0" fontId="17" fillId="14" borderId="8" xfId="7" applyFont="1" applyFill="1" applyBorder="1" applyAlignment="1">
      <alignment horizontal="left" vertical="center" wrapText="1"/>
    </xf>
    <xf numFmtId="0" fontId="17" fillId="14" borderId="10" xfId="7" applyFont="1" applyFill="1" applyBorder="1" applyAlignment="1">
      <alignment horizontal="left" vertical="center" wrapText="1"/>
    </xf>
    <xf numFmtId="0" fontId="17" fillId="14" borderId="7" xfId="7" applyFont="1" applyFill="1" applyBorder="1" applyAlignment="1">
      <alignment horizontal="left" vertical="center" wrapText="1"/>
    </xf>
    <xf numFmtId="0" fontId="17" fillId="14" borderId="11" xfId="7" applyFont="1" applyFill="1" applyBorder="1" applyAlignment="1">
      <alignment horizontal="left" vertical="center" wrapText="1"/>
    </xf>
    <xf numFmtId="0" fontId="17" fillId="14" borderId="12" xfId="7" applyFont="1" applyFill="1" applyBorder="1" applyAlignment="1">
      <alignment horizontal="left" vertical="center" wrapText="1"/>
    </xf>
    <xf numFmtId="0" fontId="17" fillId="14" borderId="14" xfId="7" applyFont="1" applyFill="1" applyBorder="1" applyAlignment="1">
      <alignment horizontal="left" vertical="center" wrapText="1"/>
    </xf>
    <xf numFmtId="0" fontId="17" fillId="14" borderId="8" xfId="7" applyFont="1" applyFill="1" applyBorder="1" applyAlignment="1" applyProtection="1">
      <alignment horizontal="left" vertical="center" wrapText="1"/>
    </xf>
    <xf numFmtId="0" fontId="17" fillId="14" borderId="10" xfId="7" applyFont="1" applyFill="1" applyBorder="1" applyAlignment="1" applyProtection="1">
      <alignment horizontal="left" vertical="center" wrapText="1"/>
    </xf>
    <xf numFmtId="0" fontId="17" fillId="14" borderId="12" xfId="7" applyFont="1" applyFill="1" applyBorder="1" applyAlignment="1" applyProtection="1">
      <alignment horizontal="left" vertical="center" wrapText="1"/>
    </xf>
    <xf numFmtId="0" fontId="17" fillId="14" borderId="14" xfId="7" applyFont="1" applyFill="1" applyBorder="1" applyAlignment="1" applyProtection="1">
      <alignment horizontal="left" vertical="center" wrapText="1"/>
    </xf>
    <xf numFmtId="0" fontId="10" fillId="23" borderId="26" xfId="0" applyFont="1" applyFill="1" applyBorder="1" applyAlignment="1">
      <alignment horizontal="center"/>
    </xf>
    <xf numFmtId="0" fontId="10" fillId="23" borderId="28" xfId="0" applyFont="1" applyFill="1" applyBorder="1" applyAlignment="1">
      <alignment horizontal="center"/>
    </xf>
    <xf numFmtId="0" fontId="10" fillId="23" borderId="119" xfId="0" applyFont="1" applyFill="1" applyBorder="1" applyAlignment="1">
      <alignment horizontal="center" vertical="center"/>
    </xf>
    <xf numFmtId="0" fontId="10" fillId="23" borderId="120" xfId="0" applyFont="1" applyFill="1" applyBorder="1" applyAlignment="1">
      <alignment horizontal="center" vertical="center"/>
    </xf>
    <xf numFmtId="0" fontId="10" fillId="23" borderId="107" xfId="0" applyFont="1" applyFill="1" applyBorder="1" applyAlignment="1">
      <alignment horizontal="center" vertical="center"/>
    </xf>
    <xf numFmtId="0" fontId="10" fillId="23" borderId="157" xfId="0" applyFont="1" applyFill="1" applyBorder="1" applyAlignment="1">
      <alignment horizontal="center" vertical="center"/>
    </xf>
    <xf numFmtId="0" fontId="22" fillId="6" borderId="26" xfId="7" applyFont="1" applyBorder="1" applyAlignment="1" applyProtection="1">
      <alignment horizontal="left" vertical="center"/>
    </xf>
    <xf numFmtId="0" fontId="22" fillId="6" borderId="27" xfId="7" applyFont="1" applyBorder="1" applyAlignment="1" applyProtection="1">
      <alignment horizontal="left" vertical="center"/>
    </xf>
    <xf numFmtId="0" fontId="22" fillId="6" borderId="28" xfId="7" applyFont="1" applyBorder="1" applyAlignment="1" applyProtection="1">
      <alignment horizontal="left" vertical="center"/>
    </xf>
    <xf numFmtId="0" fontId="22" fillId="6" borderId="27" xfId="7" applyFont="1" applyBorder="1" applyAlignment="1">
      <alignment horizontal="left" vertical="center"/>
    </xf>
    <xf numFmtId="0" fontId="8" fillId="0" borderId="61" xfId="21" applyFont="1" applyBorder="1" applyAlignment="1" applyProtection="1">
      <alignment horizontal="left"/>
    </xf>
    <xf numFmtId="0" fontId="8" fillId="0" borderId="58" xfId="21" applyFont="1" applyBorder="1" applyAlignment="1" applyProtection="1">
      <alignment horizontal="left"/>
    </xf>
    <xf numFmtId="0" fontId="8" fillId="0" borderId="0" xfId="21" applyFont="1" applyFill="1" applyBorder="1" applyAlignment="1" applyProtection="1">
      <alignment horizontal="left"/>
    </xf>
    <xf numFmtId="0" fontId="22" fillId="17" borderId="8" xfId="7" applyFont="1" applyFill="1" applyBorder="1" applyAlignment="1" applyProtection="1">
      <alignment horizontal="left" vertical="center" wrapText="1"/>
    </xf>
    <xf numFmtId="0" fontId="22" fillId="17" borderId="9" xfId="7" applyFont="1" applyFill="1" applyBorder="1" applyAlignment="1" applyProtection="1">
      <alignment horizontal="left" vertical="center" wrapText="1"/>
    </xf>
    <xf numFmtId="0" fontId="22" fillId="17" borderId="10" xfId="7" applyFont="1" applyFill="1" applyBorder="1" applyAlignment="1" applyProtection="1">
      <alignment horizontal="left" vertical="center" wrapText="1"/>
    </xf>
    <xf numFmtId="0" fontId="22" fillId="17" borderId="7" xfId="7" applyFont="1" applyFill="1" applyBorder="1" applyAlignment="1" applyProtection="1">
      <alignment horizontal="left" vertical="center" wrapText="1"/>
    </xf>
    <xf numFmtId="0" fontId="22" fillId="17" borderId="0" xfId="7" applyFont="1" applyFill="1" applyBorder="1" applyAlignment="1" applyProtection="1">
      <alignment horizontal="left" vertical="center" wrapText="1"/>
    </xf>
    <xf numFmtId="0" fontId="22" fillId="17" borderId="11" xfId="7" applyFont="1" applyFill="1" applyBorder="1" applyAlignment="1" applyProtection="1">
      <alignment horizontal="left" vertical="center" wrapText="1"/>
    </xf>
    <xf numFmtId="0" fontId="10" fillId="0" borderId="60" xfId="21" applyFont="1" applyBorder="1" applyAlignment="1" applyProtection="1">
      <alignment horizontal="center"/>
    </xf>
    <xf numFmtId="0" fontId="10" fillId="0" borderId="185" xfId="21" applyFont="1" applyBorder="1" applyAlignment="1" applyProtection="1">
      <alignment horizontal="center"/>
    </xf>
    <xf numFmtId="0" fontId="8" fillId="0" borderId="60" xfId="21" applyFont="1" applyBorder="1" applyAlignment="1" applyProtection="1">
      <alignment horizontal="left"/>
    </xf>
    <xf numFmtId="0" fontId="8" fillId="0" borderId="185" xfId="21" applyFont="1" applyBorder="1" applyAlignment="1" applyProtection="1">
      <alignment horizontal="left"/>
    </xf>
    <xf numFmtId="0" fontId="8" fillId="0" borderId="60" xfId="6" applyFont="1" applyBorder="1" applyAlignment="1">
      <alignment horizontal="left" vertical="center"/>
    </xf>
    <xf numFmtId="0" fontId="8" fillId="0" borderId="181" xfId="6" applyFont="1" applyBorder="1" applyAlignment="1">
      <alignment horizontal="left" vertical="center"/>
    </xf>
    <xf numFmtId="0" fontId="6" fillId="12" borderId="189" xfId="35" applyFill="1" applyBorder="1" applyAlignment="1" applyProtection="1">
      <alignment horizontal="left" vertical="top" wrapText="1"/>
      <protection locked="0"/>
    </xf>
    <xf numFmtId="0" fontId="6" fillId="12" borderId="190" xfId="35" applyFill="1" applyBorder="1" applyAlignment="1" applyProtection="1">
      <alignment horizontal="left" vertical="top" wrapText="1"/>
      <protection locked="0"/>
    </xf>
    <xf numFmtId="0" fontId="6" fillId="12" borderId="7" xfId="35" applyFill="1" applyBorder="1" applyAlignment="1" applyProtection="1">
      <alignment horizontal="left" vertical="top" wrapText="1"/>
      <protection locked="0"/>
    </xf>
    <xf numFmtId="0" fontId="6" fillId="12" borderId="11" xfId="35" applyFill="1" applyBorder="1" applyAlignment="1" applyProtection="1">
      <alignment horizontal="left" vertical="top" wrapText="1"/>
      <protection locked="0"/>
    </xf>
    <xf numFmtId="0" fontId="6" fillId="12" borderId="12" xfId="35" applyFill="1" applyBorder="1" applyAlignment="1" applyProtection="1">
      <alignment horizontal="left" vertical="top" wrapText="1"/>
      <protection locked="0"/>
    </xf>
    <xf numFmtId="0" fontId="6" fillId="12" borderId="14" xfId="35" applyFill="1" applyBorder="1" applyAlignment="1" applyProtection="1">
      <alignment horizontal="left" vertical="top" wrapText="1"/>
      <protection locked="0"/>
    </xf>
    <xf numFmtId="0" fontId="9" fillId="0" borderId="53" xfId="6" applyNumberFormat="1" applyFont="1" applyBorder="1" applyAlignment="1">
      <alignment horizontal="left" vertical="center" wrapText="1"/>
    </xf>
    <xf numFmtId="0" fontId="9" fillId="0" borderId="38" xfId="6" applyNumberFormat="1" applyFont="1" applyBorder="1" applyAlignment="1">
      <alignment horizontal="left" vertical="center" wrapText="1"/>
    </xf>
    <xf numFmtId="0" fontId="9" fillId="0" borderId="52" xfId="6" applyFont="1" applyBorder="1" applyAlignment="1">
      <alignment horizontal="left" vertical="center"/>
    </xf>
    <xf numFmtId="0" fontId="9" fillId="0" borderId="46" xfId="6" applyFont="1" applyBorder="1" applyAlignment="1">
      <alignment horizontal="left" vertical="center"/>
    </xf>
    <xf numFmtId="0" fontId="9" fillId="0" borderId="53" xfId="6" applyFont="1" applyBorder="1" applyAlignment="1">
      <alignment horizontal="left" vertical="center"/>
    </xf>
    <xf numFmtId="0" fontId="9" fillId="0" borderId="38" xfId="6" applyFont="1" applyBorder="1" applyAlignment="1">
      <alignment horizontal="left" vertical="center"/>
    </xf>
    <xf numFmtId="0" fontId="9" fillId="0" borderId="53" xfId="6" applyNumberFormat="1" applyFont="1" applyBorder="1" applyAlignment="1">
      <alignment horizontal="left" vertical="center"/>
    </xf>
    <xf numFmtId="0" fontId="9" fillId="0" borderId="38" xfId="6" applyNumberFormat="1" applyFont="1" applyBorder="1" applyAlignment="1">
      <alignment horizontal="left" vertical="center"/>
    </xf>
    <xf numFmtId="14" fontId="9" fillId="0" borderId="53" xfId="6" applyNumberFormat="1" applyFont="1" applyBorder="1" applyAlignment="1">
      <alignment horizontal="left" vertical="center"/>
    </xf>
    <xf numFmtId="14" fontId="9" fillId="0" borderId="38" xfId="6" applyNumberFormat="1" applyFont="1" applyBorder="1" applyAlignment="1">
      <alignment horizontal="left" vertical="center"/>
    </xf>
    <xf numFmtId="0" fontId="22" fillId="6" borderId="77" xfId="7" applyFont="1" applyBorder="1" applyAlignment="1">
      <alignment horizontal="left" vertical="center"/>
    </xf>
    <xf numFmtId="0" fontId="22" fillId="6" borderId="78" xfId="7" applyFont="1" applyBorder="1" applyAlignment="1">
      <alignment horizontal="left" vertical="center"/>
    </xf>
    <xf numFmtId="0" fontId="22" fillId="6" borderId="79" xfId="7" applyFont="1" applyBorder="1" applyAlignment="1">
      <alignment horizontal="left" vertical="center"/>
    </xf>
    <xf numFmtId="0" fontId="26" fillId="12" borderId="16" xfId="0" applyFont="1" applyFill="1" applyBorder="1" applyAlignment="1" applyProtection="1">
      <alignment horizontal="left" vertical="top" wrapText="1"/>
      <protection locked="0"/>
    </xf>
    <xf numFmtId="0" fontId="26" fillId="12" borderId="1" xfId="0" applyFont="1" applyFill="1" applyBorder="1" applyAlignment="1" applyProtection="1">
      <alignment horizontal="left" vertical="top" wrapText="1"/>
      <protection locked="0"/>
    </xf>
    <xf numFmtId="0" fontId="26" fillId="12" borderId="19" xfId="0" applyFont="1" applyFill="1" applyBorder="1" applyAlignment="1" applyProtection="1">
      <alignment horizontal="left" vertical="top" wrapText="1"/>
      <protection locked="0"/>
    </xf>
    <xf numFmtId="0" fontId="26" fillId="12" borderId="17" xfId="0" applyFont="1" applyFill="1" applyBorder="1" applyAlignment="1" applyProtection="1">
      <alignment horizontal="left" vertical="top" wrapText="1"/>
      <protection locked="0"/>
    </xf>
    <xf numFmtId="0" fontId="26" fillId="12" borderId="21" xfId="0" applyFont="1" applyFill="1" applyBorder="1" applyAlignment="1" applyProtection="1">
      <alignment horizontal="left" vertical="top" wrapText="1"/>
      <protection locked="0"/>
    </xf>
    <xf numFmtId="0" fontId="26" fillId="12" borderId="18" xfId="0" applyFont="1" applyFill="1" applyBorder="1" applyAlignment="1" applyProtection="1">
      <alignment horizontal="left" vertical="top" wrapText="1"/>
      <protection locked="0"/>
    </xf>
    <xf numFmtId="0" fontId="26" fillId="0" borderId="48"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34" xfId="0" applyFont="1" applyFill="1" applyBorder="1" applyAlignment="1">
      <alignment horizontal="left" vertical="center" wrapText="1"/>
    </xf>
    <xf numFmtId="14" fontId="9" fillId="0" borderId="54" xfId="6" applyNumberFormat="1" applyFont="1" applyBorder="1" applyAlignment="1">
      <alignment horizontal="left" vertical="center"/>
    </xf>
    <xf numFmtId="14" fontId="9" fillId="0" borderId="47" xfId="6" applyNumberFormat="1" applyFont="1" applyBorder="1" applyAlignment="1">
      <alignment horizontal="left" vertical="center"/>
    </xf>
    <xf numFmtId="0" fontId="17" fillId="0" borderId="203" xfId="26" applyFont="1" applyFill="1" applyBorder="1" applyAlignment="1" applyProtection="1">
      <alignment horizontal="left" vertical="center"/>
    </xf>
    <xf numFmtId="0" fontId="17" fillId="0" borderId="201" xfId="26" applyFont="1" applyFill="1" applyBorder="1" applyAlignment="1" applyProtection="1">
      <alignment horizontal="left" vertical="center"/>
    </xf>
    <xf numFmtId="0" fontId="6" fillId="12" borderId="113" xfId="35" applyNumberFormat="1" applyFill="1" applyBorder="1" applyAlignment="1" applyProtection="1">
      <alignment horizontal="center" vertical="center"/>
      <protection locked="0"/>
    </xf>
    <xf numFmtId="0" fontId="33" fillId="13" borderId="113" xfId="21" applyFont="1" applyFill="1" applyBorder="1" applyAlignment="1" applyProtection="1">
      <alignment horizontal="center"/>
    </xf>
    <xf numFmtId="0" fontId="17" fillId="0" borderId="65" xfId="26" applyFont="1" applyFill="1" applyBorder="1" applyAlignment="1" applyProtection="1">
      <alignment horizontal="left" vertical="center"/>
    </xf>
    <xf numFmtId="0" fontId="17" fillId="0" borderId="204" xfId="26" applyFont="1" applyFill="1" applyBorder="1" applyAlignment="1" applyProtection="1">
      <alignment horizontal="left" vertical="center"/>
    </xf>
    <xf numFmtId="0" fontId="33" fillId="13" borderId="21" xfId="21" applyFont="1" applyFill="1" applyBorder="1" applyAlignment="1" applyProtection="1">
      <alignment horizontal="center"/>
    </xf>
    <xf numFmtId="0" fontId="10" fillId="24" borderId="60" xfId="21" applyFont="1" applyFill="1" applyBorder="1" applyAlignment="1" applyProtection="1">
      <alignment horizontal="left"/>
    </xf>
    <xf numFmtId="0" fontId="10" fillId="24" borderId="116" xfId="21" applyFont="1" applyFill="1" applyBorder="1" applyAlignment="1" applyProtection="1">
      <alignment horizontal="left"/>
    </xf>
    <xf numFmtId="0" fontId="10" fillId="24" borderId="130" xfId="21" applyFont="1" applyFill="1" applyBorder="1" applyAlignment="1" applyProtection="1">
      <alignment horizontal="left"/>
    </xf>
    <xf numFmtId="0" fontId="17" fillId="0" borderId="63" xfId="26" applyFont="1" applyFill="1" applyBorder="1" applyAlignment="1" applyProtection="1">
      <alignment horizontal="left" vertical="center"/>
    </xf>
    <xf numFmtId="0" fontId="17" fillId="0" borderId="143" xfId="26" applyFont="1" applyFill="1" applyBorder="1" applyAlignment="1" applyProtection="1">
      <alignment horizontal="left" vertical="center"/>
    </xf>
    <xf numFmtId="0" fontId="17" fillId="0" borderId="7" xfId="26" applyNumberFormat="1" applyFont="1" applyFill="1" applyBorder="1" applyAlignment="1" applyProtection="1">
      <alignment horizontal="left" vertical="center"/>
    </xf>
    <xf numFmtId="0" fontId="17" fillId="0" borderId="0" xfId="26" applyNumberFormat="1" applyFont="1" applyFill="1" applyBorder="1" applyAlignment="1" applyProtection="1">
      <alignment horizontal="left" vertical="center"/>
    </xf>
    <xf numFmtId="0" fontId="6" fillId="12" borderId="98" xfId="35" applyNumberFormat="1" applyFill="1" applyBorder="1" applyAlignment="1" applyProtection="1">
      <alignment horizontal="center" vertical="center"/>
      <protection locked="0"/>
    </xf>
    <xf numFmtId="0" fontId="7" fillId="6" borderId="26" xfId="7" applyBorder="1" applyAlignment="1" applyProtection="1">
      <alignment horizontal="left" vertical="top"/>
    </xf>
    <xf numFmtId="0" fontId="7" fillId="6" borderId="27" xfId="7" applyBorder="1" applyAlignment="1" applyProtection="1">
      <alignment horizontal="left" vertical="top"/>
    </xf>
    <xf numFmtId="0" fontId="7" fillId="6" borderId="28" xfId="7" applyBorder="1" applyAlignment="1" applyProtection="1">
      <alignment horizontal="left" vertical="top"/>
    </xf>
    <xf numFmtId="0" fontId="26" fillId="2" borderId="8" xfId="21" applyFont="1" applyFill="1" applyBorder="1" applyAlignment="1" applyProtection="1">
      <alignment horizontal="left" vertical="top" wrapText="1"/>
    </xf>
    <xf numFmtId="0" fontId="26" fillId="2" borderId="9" xfId="21" applyFont="1" applyFill="1" applyBorder="1" applyAlignment="1" applyProtection="1">
      <alignment horizontal="left" vertical="top" wrapText="1"/>
    </xf>
    <xf numFmtId="0" fontId="26" fillId="2" borderId="10" xfId="21" applyFont="1" applyFill="1" applyBorder="1" applyAlignment="1" applyProtection="1">
      <alignment horizontal="left" vertical="top" wrapText="1"/>
    </xf>
    <xf numFmtId="0" fontId="26" fillId="2" borderId="7" xfId="21" applyFont="1" applyFill="1" applyBorder="1" applyAlignment="1" applyProtection="1">
      <alignment horizontal="left" vertical="top" wrapText="1"/>
    </xf>
    <xf numFmtId="0" fontId="26" fillId="2" borderId="0" xfId="21" applyFont="1" applyFill="1" applyBorder="1" applyAlignment="1" applyProtection="1">
      <alignment horizontal="left" vertical="top" wrapText="1"/>
    </xf>
    <xf numFmtId="0" fontId="26" fillId="2" borderId="11" xfId="21" applyFont="1" applyFill="1" applyBorder="1" applyAlignment="1" applyProtection="1">
      <alignment horizontal="left" vertical="top" wrapText="1"/>
    </xf>
    <xf numFmtId="0" fontId="17" fillId="0" borderId="7" xfId="26" applyFont="1" applyFill="1" applyBorder="1" applyAlignment="1" applyProtection="1">
      <alignment horizontal="left" vertical="center"/>
    </xf>
    <xf numFmtId="0" fontId="17" fillId="0" borderId="0" xfId="26" applyFont="1" applyFill="1" applyBorder="1" applyAlignment="1" applyProtection="1">
      <alignment horizontal="left" vertical="center"/>
    </xf>
    <xf numFmtId="0" fontId="17" fillId="0" borderId="202" xfId="26" applyFont="1" applyFill="1" applyBorder="1" applyAlignment="1" applyProtection="1">
      <alignment horizontal="left" vertical="center"/>
    </xf>
    <xf numFmtId="0" fontId="17" fillId="0" borderId="12" xfId="26" applyNumberFormat="1" applyFont="1" applyFill="1" applyBorder="1" applyAlignment="1" applyProtection="1">
      <alignment horizontal="left" vertical="center"/>
    </xf>
    <xf numFmtId="0" fontId="17" fillId="0" borderId="13" xfId="26" applyNumberFormat="1" applyFont="1" applyFill="1" applyBorder="1" applyAlignment="1" applyProtection="1">
      <alignment horizontal="left" vertical="center"/>
    </xf>
    <xf numFmtId="0" fontId="10" fillId="2" borderId="98" xfId="21" applyFont="1" applyFill="1" applyBorder="1" applyAlignment="1" applyProtection="1">
      <alignment horizontal="center"/>
    </xf>
    <xf numFmtId="0" fontId="10" fillId="2" borderId="98" xfId="21" applyFont="1" applyFill="1" applyBorder="1" applyAlignment="1" applyProtection="1">
      <alignment horizontal="center" wrapText="1"/>
    </xf>
    <xf numFmtId="0" fontId="10" fillId="2" borderId="99" xfId="21" applyFont="1" applyFill="1" applyBorder="1" applyAlignment="1" applyProtection="1">
      <alignment horizontal="center" wrapText="1"/>
    </xf>
    <xf numFmtId="0" fontId="6" fillId="12" borderId="114" xfId="35" applyNumberFormat="1" applyFill="1" applyBorder="1" applyAlignment="1" applyProtection="1">
      <alignment horizontal="center" vertical="center"/>
      <protection locked="0"/>
    </xf>
    <xf numFmtId="0" fontId="33" fillId="13" borderId="114" xfId="21" applyFont="1" applyFill="1" applyBorder="1" applyAlignment="1" applyProtection="1">
      <alignment horizontal="center"/>
    </xf>
    <xf numFmtId="0" fontId="6" fillId="12" borderId="21" xfId="35" applyNumberFormat="1" applyFill="1" applyBorder="1" applyAlignment="1" applyProtection="1">
      <alignment horizontal="center" vertical="center"/>
      <protection locked="0"/>
    </xf>
    <xf numFmtId="0" fontId="6" fillId="12" borderId="18" xfId="35" applyNumberFormat="1" applyFill="1" applyBorder="1" applyAlignment="1" applyProtection="1">
      <alignment horizontal="center" vertical="center"/>
      <protection locked="0"/>
    </xf>
    <xf numFmtId="0" fontId="26" fillId="2" borderId="48" xfId="21" applyFont="1" applyFill="1" applyBorder="1" applyAlignment="1" applyProtection="1">
      <alignment horizontal="left" vertical="top" wrapText="1"/>
    </xf>
    <xf numFmtId="0" fontId="26" fillId="2" borderId="98" xfId="21" applyFont="1" applyFill="1" applyBorder="1" applyAlignment="1" applyProtection="1">
      <alignment horizontal="left" vertical="top" wrapText="1"/>
    </xf>
    <xf numFmtId="0" fontId="26" fillId="2" borderId="99" xfId="21" applyFont="1" applyFill="1" applyBorder="1" applyAlignment="1" applyProtection="1">
      <alignment horizontal="left" vertical="top" wrapText="1"/>
    </xf>
    <xf numFmtId="0" fontId="26" fillId="2" borderId="16" xfId="21" applyFont="1" applyFill="1" applyBorder="1" applyAlignment="1" applyProtection="1">
      <alignment horizontal="left" vertical="top" wrapText="1"/>
    </xf>
    <xf numFmtId="0" fontId="26" fillId="2" borderId="113" xfId="21" applyFont="1" applyFill="1" applyBorder="1" applyAlignment="1" applyProtection="1">
      <alignment horizontal="left" vertical="top" wrapText="1"/>
    </xf>
    <xf numFmtId="0" fontId="26" fillId="2" borderId="114" xfId="21" applyFont="1" applyFill="1" applyBorder="1" applyAlignment="1" applyProtection="1">
      <alignment horizontal="left" vertical="top" wrapText="1"/>
    </xf>
    <xf numFmtId="0" fontId="17" fillId="12" borderId="179" xfId="26" applyNumberFormat="1" applyFont="1" applyFill="1" applyBorder="1" applyAlignment="1" applyProtection="1">
      <alignment horizontal="center" vertical="center"/>
      <protection locked="0"/>
    </xf>
    <xf numFmtId="0" fontId="17" fillId="12" borderId="185" xfId="26" applyNumberFormat="1" applyFont="1" applyFill="1" applyBorder="1" applyAlignment="1" applyProtection="1">
      <alignment horizontal="center" vertical="center"/>
      <protection locked="0"/>
    </xf>
    <xf numFmtId="0" fontId="6" fillId="12" borderId="179" xfId="35" applyNumberFormat="1" applyFill="1" applyBorder="1" applyAlignment="1" applyProtection="1">
      <alignment vertical="center"/>
      <protection locked="0"/>
    </xf>
    <xf numFmtId="0" fontId="6" fillId="12" borderId="185" xfId="35" applyNumberFormat="1" applyFill="1" applyBorder="1" applyAlignment="1" applyProtection="1">
      <alignment vertical="center"/>
      <protection locked="0"/>
    </xf>
    <xf numFmtId="0" fontId="10" fillId="2" borderId="179" xfId="21" applyFont="1" applyFill="1" applyBorder="1" applyAlignment="1" applyProtection="1">
      <alignment horizontal="center" wrapText="1"/>
    </xf>
    <xf numFmtId="0" fontId="10" fillId="2" borderId="185" xfId="21" applyFont="1" applyFill="1" applyBorder="1" applyAlignment="1" applyProtection="1">
      <alignment horizontal="center" wrapText="1"/>
    </xf>
    <xf numFmtId="0" fontId="6" fillId="12" borderId="179" xfId="35" applyFill="1" applyBorder="1" applyProtection="1">
      <alignment horizontal="center" vertical="center"/>
      <protection locked="0"/>
    </xf>
    <xf numFmtId="0" fontId="6" fillId="12" borderId="185" xfId="35" applyFill="1" applyBorder="1" applyProtection="1">
      <alignment horizontal="center" vertical="center"/>
      <protection locked="0"/>
    </xf>
    <xf numFmtId="0" fontId="22" fillId="2" borderId="177" xfId="26" applyFont="1" applyFill="1" applyBorder="1" applyAlignment="1" applyProtection="1">
      <alignment horizontal="center" wrapText="1"/>
    </xf>
    <xf numFmtId="0" fontId="6" fillId="12" borderId="177" xfId="35" applyNumberFormat="1" applyFill="1" applyBorder="1" applyProtection="1">
      <alignment horizontal="center" vertical="center"/>
      <protection locked="0"/>
    </xf>
    <xf numFmtId="0" fontId="6" fillId="12" borderId="98" xfId="35" applyFill="1" applyBorder="1" applyProtection="1">
      <alignment horizontal="center" vertical="center"/>
      <protection locked="0"/>
    </xf>
    <xf numFmtId="0" fontId="17" fillId="0" borderId="125" xfId="26" applyFont="1" applyFill="1" applyBorder="1" applyAlignment="1" applyProtection="1">
      <alignment horizontal="left" vertical="center"/>
    </xf>
    <xf numFmtId="0" fontId="17" fillId="0" borderId="121" xfId="26" applyFont="1" applyFill="1" applyBorder="1" applyAlignment="1" applyProtection="1">
      <alignment horizontal="left" vertical="center"/>
    </xf>
    <xf numFmtId="0" fontId="17" fillId="0" borderId="142" xfId="26" applyFont="1" applyFill="1" applyBorder="1" applyAlignment="1" applyProtection="1">
      <alignment horizontal="left" vertical="center"/>
    </xf>
    <xf numFmtId="0" fontId="33" fillId="2" borderId="0" xfId="34" applyNumberFormat="1" applyFont="1" applyFill="1" applyBorder="1" applyProtection="1">
      <alignment horizontal="center" vertical="center"/>
    </xf>
    <xf numFmtId="0" fontId="17" fillId="0" borderId="16" xfId="26" applyFont="1" applyBorder="1" applyAlignment="1" applyProtection="1">
      <alignment horizontal="left" vertical="center"/>
    </xf>
    <xf numFmtId="0" fontId="17" fillId="0" borderId="113" xfId="26" applyFont="1" applyBorder="1" applyAlignment="1" applyProtection="1">
      <alignment horizontal="left" vertical="center"/>
    </xf>
    <xf numFmtId="0" fontId="22" fillId="6" borderId="8" xfId="7" applyFont="1" applyBorder="1" applyAlignment="1" applyProtection="1">
      <alignment horizontal="left" vertical="center"/>
    </xf>
    <xf numFmtId="0" fontId="22" fillId="6" borderId="9" xfId="7" applyFont="1" applyBorder="1" applyAlignment="1" applyProtection="1">
      <alignment horizontal="left" vertical="center"/>
    </xf>
    <xf numFmtId="0" fontId="22" fillId="6" borderId="10" xfId="7" applyFont="1" applyBorder="1" applyAlignment="1" applyProtection="1">
      <alignment horizontal="left" vertical="center"/>
    </xf>
    <xf numFmtId="0" fontId="39" fillId="0" borderId="86" xfId="26" applyFont="1" applyBorder="1" applyAlignment="1" applyProtection="1">
      <alignment horizontal="left" vertical="top" wrapText="1"/>
    </xf>
    <xf numFmtId="0" fontId="39" fillId="0" borderId="87" xfId="26" applyFont="1" applyBorder="1" applyAlignment="1" applyProtection="1">
      <alignment horizontal="left" vertical="top" wrapText="1"/>
    </xf>
    <xf numFmtId="0" fontId="39" fillId="0" borderId="15" xfId="26" applyFont="1" applyBorder="1" applyAlignment="1" applyProtection="1">
      <alignment horizontal="left" vertical="top" wrapText="1"/>
    </xf>
    <xf numFmtId="0" fontId="39" fillId="0" borderId="16" xfId="26" applyFont="1" applyBorder="1" applyAlignment="1" applyProtection="1">
      <alignment horizontal="left" vertical="top" wrapText="1"/>
    </xf>
    <xf numFmtId="0" fontId="39" fillId="0" borderId="113" xfId="26" applyFont="1" applyBorder="1" applyAlignment="1" applyProtection="1">
      <alignment horizontal="left" vertical="top" wrapText="1"/>
    </xf>
    <xf numFmtId="0" fontId="39" fillId="0" borderId="114" xfId="26" applyFont="1" applyBorder="1" applyAlignment="1" applyProtection="1">
      <alignment horizontal="left" vertical="top" wrapText="1"/>
    </xf>
    <xf numFmtId="0" fontId="10" fillId="0" borderId="115" xfId="21" applyFont="1" applyBorder="1" applyAlignment="1" applyProtection="1">
      <alignment horizontal="center" vertical="center"/>
    </xf>
    <xf numFmtId="0" fontId="10" fillId="0" borderId="117" xfId="21" applyFont="1" applyBorder="1" applyAlignment="1" applyProtection="1">
      <alignment horizontal="center" vertical="center"/>
    </xf>
    <xf numFmtId="0" fontId="10" fillId="0" borderId="113" xfId="21" applyFont="1" applyBorder="1" applyAlignment="1" applyProtection="1">
      <alignment horizontal="center" vertical="center"/>
    </xf>
    <xf numFmtId="0" fontId="10" fillId="0" borderId="113" xfId="21" applyFont="1" applyBorder="1" applyAlignment="1" applyProtection="1">
      <alignment horizontal="center" vertical="center" wrapText="1"/>
    </xf>
    <xf numFmtId="0" fontId="10" fillId="0" borderId="114" xfId="21" applyFont="1" applyBorder="1" applyAlignment="1" applyProtection="1">
      <alignment horizontal="center" vertical="center" wrapText="1"/>
    </xf>
    <xf numFmtId="0" fontId="8" fillId="0" borderId="127" xfId="21" applyFont="1" applyBorder="1" applyAlignment="1" applyProtection="1">
      <alignment horizontal="left"/>
    </xf>
    <xf numFmtId="0" fontId="8" fillId="0" borderId="128" xfId="21" applyFont="1" applyBorder="1" applyAlignment="1" applyProtection="1">
      <alignment horizontal="left"/>
    </xf>
    <xf numFmtId="0" fontId="8" fillId="0" borderId="146" xfId="21" applyFont="1" applyBorder="1" applyAlignment="1" applyProtection="1">
      <alignment horizontal="left"/>
    </xf>
    <xf numFmtId="0" fontId="8" fillId="0" borderId="125" xfId="21" applyFont="1" applyBorder="1" applyAlignment="1" applyProtection="1">
      <alignment horizontal="left"/>
    </xf>
    <xf numFmtId="0" fontId="8" fillId="0" borderId="121" xfId="21" applyFont="1" applyBorder="1" applyAlignment="1" applyProtection="1">
      <alignment horizontal="left"/>
    </xf>
    <xf numFmtId="0" fontId="8" fillId="0" borderId="142" xfId="21" applyFont="1" applyBorder="1" applyAlignment="1" applyProtection="1">
      <alignment horizontal="left"/>
    </xf>
    <xf numFmtId="0" fontId="22" fillId="2" borderId="114" xfId="26" applyFont="1" applyFill="1" applyBorder="1" applyAlignment="1" applyProtection="1">
      <alignment horizontal="center" wrapText="1"/>
    </xf>
    <xf numFmtId="0" fontId="33" fillId="13" borderId="177" xfId="35" applyNumberFormat="1" applyFont="1" applyFill="1" applyBorder="1" applyProtection="1">
      <alignment horizontal="center" vertical="center"/>
    </xf>
    <xf numFmtId="0" fontId="33" fillId="13" borderId="114" xfId="35" applyNumberFormat="1" applyFont="1" applyFill="1" applyBorder="1" applyProtection="1">
      <alignment horizontal="center" vertical="center"/>
    </xf>
    <xf numFmtId="0" fontId="10" fillId="24" borderId="16" xfId="21" applyFont="1" applyFill="1" applyBorder="1" applyAlignment="1" applyProtection="1">
      <alignment horizontal="center" wrapText="1"/>
    </xf>
    <xf numFmtId="0" fontId="10" fillId="24" borderId="177" xfId="21" applyFont="1" applyFill="1" applyBorder="1" applyAlignment="1" applyProtection="1">
      <alignment horizontal="center" wrapText="1"/>
    </xf>
    <xf numFmtId="0" fontId="10" fillId="24" borderId="114" xfId="21" applyFont="1" applyFill="1" applyBorder="1" applyAlignment="1" applyProtection="1">
      <alignment horizontal="center" wrapText="1"/>
    </xf>
    <xf numFmtId="0" fontId="33" fillId="13" borderId="21" xfId="35" applyNumberFormat="1" applyFont="1" applyFill="1" applyBorder="1" applyProtection="1">
      <alignment horizontal="center" vertical="center"/>
    </xf>
    <xf numFmtId="0" fontId="33" fillId="13" borderId="18" xfId="35" applyNumberFormat="1" applyFont="1" applyFill="1" applyBorder="1" applyProtection="1">
      <alignment horizontal="center" vertical="center"/>
    </xf>
    <xf numFmtId="0" fontId="6" fillId="12" borderId="89" xfId="35" applyNumberFormat="1" applyFill="1" applyBorder="1" applyAlignment="1" applyProtection="1">
      <alignment vertical="center"/>
      <protection locked="0"/>
    </xf>
    <xf numFmtId="0" fontId="6" fillId="12" borderId="58" xfId="35" applyNumberFormat="1" applyFill="1" applyBorder="1" applyAlignment="1" applyProtection="1">
      <alignment vertical="center"/>
      <protection locked="0"/>
    </xf>
    <xf numFmtId="0" fontId="6" fillId="12" borderId="21" xfId="35" applyNumberFormat="1" applyFill="1" applyBorder="1" applyProtection="1">
      <alignment horizontal="center" vertical="center"/>
      <protection locked="0"/>
    </xf>
    <xf numFmtId="0" fontId="17" fillId="2" borderId="63" xfId="26" applyFont="1" applyFill="1" applyBorder="1" applyAlignment="1" applyProtection="1">
      <alignment horizontal="right" vertical="center"/>
    </xf>
    <xf numFmtId="0" fontId="17" fillId="2" borderId="143" xfId="26" applyFont="1" applyFill="1" applyBorder="1" applyAlignment="1" applyProtection="1">
      <alignment horizontal="right" vertical="center"/>
    </xf>
    <xf numFmtId="0" fontId="6" fillId="0" borderId="127" xfId="21" applyFill="1" applyBorder="1" applyProtection="1"/>
    <xf numFmtId="0" fontId="6" fillId="0" borderId="128" xfId="21" applyFill="1" applyBorder="1" applyProtection="1"/>
    <xf numFmtId="0" fontId="6" fillId="0" borderId="146" xfId="21" applyFill="1" applyBorder="1" applyProtection="1"/>
    <xf numFmtId="0" fontId="22" fillId="6" borderId="77" xfId="7" applyFont="1" applyBorder="1" applyAlignment="1" applyProtection="1">
      <alignment horizontal="left" vertical="center"/>
    </xf>
    <xf numFmtId="0" fontId="22" fillId="6" borderId="78" xfId="7" applyFont="1" applyBorder="1" applyAlignment="1" applyProtection="1">
      <alignment horizontal="left" vertical="center"/>
    </xf>
    <xf numFmtId="0" fontId="22" fillId="6" borderId="79" xfId="7" applyFont="1" applyBorder="1" applyAlignment="1" applyProtection="1">
      <alignment horizontal="left" vertical="center"/>
    </xf>
    <xf numFmtId="0" fontId="26" fillId="2" borderId="86" xfId="21" applyFont="1" applyFill="1" applyBorder="1" applyAlignment="1" applyProtection="1">
      <alignment horizontal="left" vertical="top" wrapText="1"/>
    </xf>
    <xf numFmtId="0" fontId="26" fillId="2" borderId="87" xfId="21" applyFont="1" applyFill="1" applyBorder="1" applyAlignment="1" applyProtection="1">
      <alignment horizontal="left" vertical="top" wrapText="1"/>
    </xf>
    <xf numFmtId="0" fontId="26" fillId="2" borderId="15" xfId="21" applyFont="1" applyFill="1" applyBorder="1" applyAlignment="1" applyProtection="1">
      <alignment horizontal="left" vertical="top" wrapText="1"/>
    </xf>
    <xf numFmtId="0" fontId="26" fillId="2" borderId="141" xfId="21" applyFont="1" applyFill="1" applyBorder="1" applyAlignment="1" applyProtection="1">
      <alignment horizontal="left" vertical="top" wrapText="1"/>
    </xf>
    <xf numFmtId="0" fontId="26" fillId="2" borderId="140" xfId="21" applyFont="1" applyFill="1" applyBorder="1" applyAlignment="1" applyProtection="1">
      <alignment horizontal="left" vertical="top" wrapText="1"/>
    </xf>
    <xf numFmtId="0" fontId="26" fillId="2" borderId="191" xfId="21" applyFont="1" applyFill="1" applyBorder="1" applyAlignment="1" applyProtection="1">
      <alignment horizontal="left" vertical="top" wrapText="1"/>
    </xf>
    <xf numFmtId="0" fontId="17" fillId="12" borderId="113" xfId="26" applyNumberFormat="1" applyFont="1" applyFill="1" applyBorder="1" applyAlignment="1" applyProtection="1">
      <alignment horizontal="center" vertical="center"/>
      <protection locked="0"/>
    </xf>
    <xf numFmtId="0" fontId="17" fillId="12" borderId="114" xfId="26" applyNumberFormat="1" applyFont="1" applyFill="1" applyBorder="1" applyAlignment="1" applyProtection="1">
      <alignment horizontal="center" vertical="center"/>
      <protection locked="0"/>
    </xf>
    <xf numFmtId="0" fontId="8" fillId="0" borderId="125" xfId="21" applyFont="1" applyFill="1" applyBorder="1" applyAlignment="1" applyProtection="1">
      <alignment horizontal="left" vertical="center"/>
    </xf>
    <xf numFmtId="0" fontId="8" fillId="0" borderId="121" xfId="21" applyFont="1" applyFill="1" applyBorder="1" applyAlignment="1" applyProtection="1">
      <alignment horizontal="left" vertical="center"/>
    </xf>
    <xf numFmtId="0" fontId="8" fillId="0" borderId="142" xfId="21" applyFont="1" applyFill="1" applyBorder="1" applyAlignment="1" applyProtection="1">
      <alignment horizontal="left" vertical="center"/>
    </xf>
    <xf numFmtId="0" fontId="6" fillId="2" borderId="127" xfId="21" applyFill="1" applyBorder="1" applyProtection="1"/>
    <xf numFmtId="0" fontId="6" fillId="2" borderId="128" xfId="21" applyFill="1" applyBorder="1" applyProtection="1"/>
    <xf numFmtId="0" fontId="6" fillId="2" borderId="146" xfId="21" applyFill="1" applyBorder="1" applyProtection="1"/>
    <xf numFmtId="0" fontId="33" fillId="13" borderId="21" xfId="34" applyNumberFormat="1" applyFont="1" applyBorder="1" applyProtection="1">
      <alignment horizontal="center" vertical="center"/>
    </xf>
    <xf numFmtId="0" fontId="33" fillId="13" borderId="18" xfId="34" applyNumberFormat="1" applyFont="1" applyBorder="1" applyProtection="1">
      <alignment horizontal="center" vertical="center"/>
    </xf>
    <xf numFmtId="0" fontId="6" fillId="12" borderId="113" xfId="35" applyFill="1" applyBorder="1" applyProtection="1">
      <alignment horizontal="center" vertical="center"/>
      <protection locked="0"/>
    </xf>
    <xf numFmtId="0" fontId="6" fillId="12" borderId="114" xfId="35" applyFill="1" applyBorder="1" applyProtection="1">
      <alignment horizontal="center" vertical="center"/>
      <protection locked="0"/>
    </xf>
    <xf numFmtId="0" fontId="8" fillId="12" borderId="177" xfId="21" applyNumberFormat="1" applyFont="1" applyFill="1" applyBorder="1" applyAlignment="1" applyProtection="1">
      <alignment horizontal="center" vertical="center"/>
      <protection locked="0"/>
    </xf>
    <xf numFmtId="0" fontId="8" fillId="12" borderId="114" xfId="21" applyNumberFormat="1" applyFont="1" applyFill="1" applyBorder="1" applyAlignment="1" applyProtection="1">
      <alignment horizontal="center" vertical="center"/>
      <protection locked="0"/>
    </xf>
    <xf numFmtId="0" fontId="11" fillId="13" borderId="113" xfId="26" applyNumberFormat="1" applyFont="1" applyFill="1" applyBorder="1" applyAlignment="1" applyProtection="1">
      <alignment horizontal="center" vertical="center"/>
    </xf>
    <xf numFmtId="0" fontId="11" fillId="13" borderId="114" xfId="26" applyNumberFormat="1" applyFont="1" applyFill="1" applyBorder="1" applyAlignment="1" applyProtection="1">
      <alignment horizontal="center" vertical="center"/>
    </xf>
    <xf numFmtId="0" fontId="6" fillId="0" borderId="125" xfId="21" applyFill="1" applyBorder="1" applyAlignment="1" applyProtection="1">
      <alignment horizontal="left"/>
    </xf>
    <xf numFmtId="0" fontId="6" fillId="0" borderId="121" xfId="21" applyFill="1" applyBorder="1" applyAlignment="1" applyProtection="1">
      <alignment horizontal="left"/>
    </xf>
    <xf numFmtId="0" fontId="6" fillId="0" borderId="142" xfId="21" applyFill="1" applyBorder="1" applyAlignment="1" applyProtection="1">
      <alignment horizontal="left"/>
    </xf>
    <xf numFmtId="0" fontId="6" fillId="12" borderId="113" xfId="35" applyNumberFormat="1" applyFill="1" applyBorder="1" applyProtection="1">
      <alignment horizontal="center" vertical="center"/>
      <protection locked="0"/>
    </xf>
    <xf numFmtId="0" fontId="6" fillId="12" borderId="114" xfId="35" applyNumberFormat="1" applyFill="1" applyBorder="1" applyProtection="1">
      <alignment horizontal="center" vertical="center"/>
      <protection locked="0"/>
    </xf>
    <xf numFmtId="0" fontId="17" fillId="0" borderId="60" xfId="26" applyFont="1" applyBorder="1" applyAlignment="1" applyProtection="1">
      <alignment horizontal="left" vertical="center"/>
    </xf>
    <xf numFmtId="0" fontId="17" fillId="0" borderId="116" xfId="26" applyFont="1" applyBorder="1" applyAlignment="1" applyProtection="1">
      <alignment horizontal="left" vertical="center"/>
    </xf>
    <xf numFmtId="0" fontId="17" fillId="0" borderId="117" xfId="26" applyFont="1" applyBorder="1" applyAlignment="1" applyProtection="1">
      <alignment horizontal="left" vertical="center"/>
    </xf>
    <xf numFmtId="0" fontId="17" fillId="12" borderId="177" xfId="26" applyNumberFormat="1" applyFont="1" applyFill="1" applyBorder="1" applyAlignment="1" applyProtection="1">
      <alignment horizontal="center" vertical="center"/>
      <protection locked="0"/>
    </xf>
    <xf numFmtId="0" fontId="17" fillId="12" borderId="21" xfId="26" applyNumberFormat="1" applyFont="1" applyFill="1" applyBorder="1" applyAlignment="1" applyProtection="1">
      <alignment horizontal="center" vertical="center"/>
      <protection locked="0"/>
    </xf>
    <xf numFmtId="0" fontId="17" fillId="0" borderId="127" xfId="26" applyFont="1" applyFill="1" applyBorder="1" applyAlignment="1" applyProtection="1">
      <alignment horizontal="left" vertical="center"/>
    </xf>
    <xf numFmtId="0" fontId="17" fillId="0" borderId="128" xfId="26" applyFont="1" applyFill="1" applyBorder="1" applyAlignment="1" applyProtection="1">
      <alignment horizontal="left" vertical="center"/>
    </xf>
    <xf numFmtId="0" fontId="17" fillId="0" borderId="146" xfId="26" applyFont="1" applyFill="1" applyBorder="1" applyAlignment="1" applyProtection="1">
      <alignment horizontal="left" vertical="center"/>
    </xf>
    <xf numFmtId="0" fontId="8" fillId="0" borderId="139" xfId="21" applyFont="1" applyFill="1" applyBorder="1" applyAlignment="1" applyProtection="1">
      <alignment horizontal="center" vertical="center"/>
    </xf>
    <xf numFmtId="0" fontId="8" fillId="0" borderId="2" xfId="21" applyFont="1" applyFill="1" applyBorder="1" applyAlignment="1" applyProtection="1">
      <alignment horizontal="center" vertical="center"/>
    </xf>
    <xf numFmtId="0" fontId="6" fillId="2" borderId="108" xfId="21" applyFill="1" applyBorder="1" applyAlignment="1" applyProtection="1">
      <alignment horizontal="center"/>
    </xf>
    <xf numFmtId="0" fontId="6" fillId="2" borderId="109" xfId="21" applyFill="1" applyBorder="1" applyAlignment="1" applyProtection="1">
      <alignment horizontal="center"/>
    </xf>
    <xf numFmtId="0" fontId="6" fillId="2" borderId="134" xfId="21" applyFill="1" applyBorder="1" applyAlignment="1" applyProtection="1">
      <alignment horizontal="center"/>
    </xf>
    <xf numFmtId="0" fontId="17" fillId="0" borderId="17" xfId="26" applyFont="1" applyBorder="1" applyAlignment="1" applyProtection="1">
      <alignment horizontal="left" vertical="center"/>
    </xf>
    <xf numFmtId="0" fontId="17" fillId="0" borderId="21" xfId="26" applyFont="1" applyBorder="1" applyAlignment="1" applyProtection="1">
      <alignment horizontal="left" vertical="center"/>
    </xf>
    <xf numFmtId="0" fontId="6" fillId="12" borderId="177" xfId="35" applyFill="1" applyBorder="1" applyProtection="1">
      <alignment horizontal="center" vertical="center"/>
      <protection locked="0"/>
    </xf>
    <xf numFmtId="0" fontId="7" fillId="6" borderId="26" xfId="7" applyBorder="1" applyProtection="1">
      <alignment horizontal="left" vertical="center"/>
    </xf>
    <xf numFmtId="0" fontId="7" fillId="6" borderId="27" xfId="7" applyBorder="1" applyProtection="1">
      <alignment horizontal="left" vertical="center"/>
    </xf>
    <xf numFmtId="0" fontId="7" fillId="6" borderId="28" xfId="7" applyBorder="1" applyProtection="1">
      <alignment horizontal="left" vertical="center"/>
    </xf>
    <xf numFmtId="0" fontId="26" fillId="2" borderId="101" xfId="21" applyFont="1" applyFill="1" applyBorder="1" applyAlignment="1" applyProtection="1">
      <alignment horizontal="left" vertical="top" wrapText="1"/>
    </xf>
    <xf numFmtId="0" fontId="26" fillId="2" borderId="102" xfId="21" applyFont="1" applyFill="1" applyBorder="1" applyAlignment="1" applyProtection="1">
      <alignment horizontal="left" vertical="top" wrapText="1"/>
    </xf>
    <xf numFmtId="0" fontId="26" fillId="2" borderId="103" xfId="21" applyFont="1" applyFill="1" applyBorder="1" applyAlignment="1" applyProtection="1">
      <alignment horizontal="left" vertical="top" wrapText="1"/>
    </xf>
    <xf numFmtId="0" fontId="10" fillId="24" borderId="60" xfId="21" applyFont="1" applyFill="1" applyBorder="1" applyAlignment="1" applyProtection="1">
      <alignment horizontal="center" vertical="top" wrapText="1"/>
    </xf>
    <xf numFmtId="0" fontId="10" fillId="24" borderId="188" xfId="21" applyFont="1" applyFill="1" applyBorder="1" applyAlignment="1" applyProtection="1">
      <alignment horizontal="center" vertical="top" wrapText="1"/>
    </xf>
    <xf numFmtId="0" fontId="10" fillId="24" borderId="181" xfId="21" applyFont="1" applyFill="1" applyBorder="1" applyAlignment="1" applyProtection="1">
      <alignment horizontal="center" vertical="top" wrapText="1"/>
    </xf>
    <xf numFmtId="0" fontId="21" fillId="0" borderId="0" xfId="1" applyFont="1" applyAlignment="1" applyProtection="1">
      <alignment horizontal="left" vertical="center"/>
      <protection locked="0"/>
    </xf>
    <xf numFmtId="0" fontId="39" fillId="0" borderId="101" xfId="26" applyFont="1" applyBorder="1" applyAlignment="1" applyProtection="1">
      <alignment horizontal="left" vertical="top"/>
    </xf>
    <xf numFmtId="0" fontId="39" fillId="0" borderId="102" xfId="26" applyFont="1" applyBorder="1" applyAlignment="1" applyProtection="1">
      <alignment horizontal="left" vertical="top"/>
    </xf>
    <xf numFmtId="0" fontId="39" fillId="0" borderId="103" xfId="26" applyFont="1" applyBorder="1" applyAlignment="1" applyProtection="1">
      <alignment horizontal="left" vertical="top"/>
    </xf>
    <xf numFmtId="0" fontId="6" fillId="2" borderId="192" xfId="21" applyFill="1" applyBorder="1" applyAlignment="1" applyProtection="1">
      <alignment horizontal="left"/>
    </xf>
    <xf numFmtId="0" fontId="6" fillId="2" borderId="193" xfId="21" applyFill="1" applyBorder="1" applyAlignment="1" applyProtection="1">
      <alignment horizontal="left"/>
    </xf>
    <xf numFmtId="0" fontId="17" fillId="2" borderId="125" xfId="26" applyFont="1" applyFill="1" applyBorder="1" applyAlignment="1" applyProtection="1">
      <alignment horizontal="right" vertical="center"/>
    </xf>
    <xf numFmtId="0" fontId="17" fillId="2" borderId="142" xfId="26" applyFont="1" applyFill="1" applyBorder="1" applyAlignment="1" applyProtection="1">
      <alignment horizontal="right" vertical="center"/>
    </xf>
    <xf numFmtId="0" fontId="11" fillId="13" borderId="21" xfId="26" applyNumberFormat="1" applyFont="1" applyFill="1" applyBorder="1" applyAlignment="1" applyProtection="1">
      <alignment horizontal="center" vertical="center"/>
    </xf>
    <xf numFmtId="0" fontId="8" fillId="0" borderId="123" xfId="6" applyFont="1" applyBorder="1" applyAlignment="1" applyProtection="1">
      <alignment horizontal="left" vertical="center"/>
    </xf>
    <xf numFmtId="0" fontId="8" fillId="0" borderId="122" xfId="6" applyFont="1" applyBorder="1" applyAlignment="1" applyProtection="1">
      <alignment horizontal="left" vertical="center"/>
    </xf>
    <xf numFmtId="0" fontId="8" fillId="0" borderId="125" xfId="6" applyFont="1" applyBorder="1" applyAlignment="1" applyProtection="1">
      <alignment horizontal="left" vertical="center"/>
    </xf>
    <xf numFmtId="0" fontId="8" fillId="0" borderId="121" xfId="6" applyFont="1" applyBorder="1" applyAlignment="1" applyProtection="1">
      <alignment horizontal="left" vertical="center"/>
    </xf>
    <xf numFmtId="0" fontId="8" fillId="0" borderId="125" xfId="6" applyNumberFormat="1" applyFont="1" applyBorder="1" applyAlignment="1" applyProtection="1">
      <alignment horizontal="left" vertical="center"/>
    </xf>
    <xf numFmtId="0" fontId="8" fillId="0" borderId="121" xfId="6" applyNumberFormat="1" applyFont="1" applyBorder="1" applyAlignment="1" applyProtection="1">
      <alignment horizontal="left" vertical="center"/>
    </xf>
    <xf numFmtId="0" fontId="8" fillId="0" borderId="127" xfId="6" applyFont="1" applyBorder="1" applyAlignment="1" applyProtection="1">
      <alignment horizontal="left" vertical="center"/>
    </xf>
    <xf numFmtId="0" fontId="8" fillId="0" borderId="128" xfId="6" applyFont="1" applyBorder="1" applyAlignment="1" applyProtection="1">
      <alignment horizontal="left" vertical="center"/>
    </xf>
    <xf numFmtId="0" fontId="9" fillId="0" borderId="122" xfId="6" applyFont="1" applyBorder="1" applyAlignment="1" applyProtection="1">
      <alignment horizontal="left" vertical="center"/>
    </xf>
    <xf numFmtId="0" fontId="9" fillId="0" borderId="124" xfId="6" applyFont="1" applyBorder="1" applyAlignment="1" applyProtection="1">
      <alignment horizontal="left" vertical="center"/>
    </xf>
    <xf numFmtId="0" fontId="8" fillId="0" borderId="126" xfId="6" applyNumberFormat="1" applyFont="1" applyBorder="1" applyAlignment="1" applyProtection="1">
      <alignment horizontal="left" vertical="center"/>
    </xf>
    <xf numFmtId="0" fontId="11" fillId="13" borderId="18" xfId="26" applyNumberFormat="1" applyFont="1" applyFill="1" applyBorder="1" applyAlignment="1" applyProtection="1">
      <alignment horizontal="center" vertical="center"/>
    </xf>
    <xf numFmtId="0" fontId="39" fillId="0" borderId="101" xfId="26" applyFont="1" applyBorder="1" applyAlignment="1" applyProtection="1">
      <alignment vertical="center"/>
    </xf>
    <xf numFmtId="0" fontId="39" fillId="0" borderId="102" xfId="26" applyFont="1" applyBorder="1" applyAlignment="1" applyProtection="1">
      <alignment vertical="center"/>
    </xf>
    <xf numFmtId="0" fontId="39" fillId="0" borderId="103" xfId="26" applyFont="1" applyBorder="1" applyAlignment="1" applyProtection="1">
      <alignment vertical="center"/>
    </xf>
    <xf numFmtId="14" fontId="8" fillId="0" borderId="121" xfId="6" applyNumberFormat="1" applyFont="1" applyBorder="1" applyAlignment="1" applyProtection="1">
      <alignment horizontal="left" vertical="center"/>
    </xf>
    <xf numFmtId="14" fontId="8" fillId="0" borderId="126" xfId="6" applyNumberFormat="1" applyFont="1" applyBorder="1" applyAlignment="1" applyProtection="1">
      <alignment horizontal="left" vertical="center"/>
    </xf>
    <xf numFmtId="0" fontId="11" fillId="13" borderId="115" xfId="26" applyNumberFormat="1" applyFont="1" applyFill="1" applyBorder="1" applyAlignment="1" applyProtection="1">
      <alignment horizontal="center" vertical="center"/>
    </xf>
    <xf numFmtId="0" fontId="11" fillId="13" borderId="100" xfId="26" applyNumberFormat="1" applyFont="1" applyFill="1" applyBorder="1" applyAlignment="1" applyProtection="1">
      <alignment horizontal="center" vertical="center"/>
    </xf>
    <xf numFmtId="0" fontId="11" fillId="13" borderId="6" xfId="26" applyNumberFormat="1" applyFont="1" applyFill="1" applyBorder="1" applyAlignment="1" applyProtection="1">
      <alignment horizontal="center" vertical="center"/>
    </xf>
    <xf numFmtId="0" fontId="8" fillId="0" borderId="139" xfId="21" applyFont="1" applyBorder="1" applyAlignment="1" applyProtection="1">
      <alignment horizontal="center" vertical="center"/>
    </xf>
    <xf numFmtId="0" fontId="8" fillId="0" borderId="186" xfId="21" applyFont="1" applyBorder="1" applyAlignment="1" applyProtection="1">
      <alignment horizontal="center" vertical="center"/>
    </xf>
    <xf numFmtId="0" fontId="8" fillId="0" borderId="2" xfId="21" applyFont="1" applyBorder="1" applyAlignment="1" applyProtection="1">
      <alignment horizontal="center" vertical="center"/>
    </xf>
    <xf numFmtId="0" fontId="8" fillId="0" borderId="187" xfId="21" applyFont="1" applyBorder="1" applyAlignment="1" applyProtection="1">
      <alignment horizontal="center" vertical="center"/>
    </xf>
    <xf numFmtId="0" fontId="8" fillId="0" borderId="101" xfId="21" applyFont="1" applyBorder="1" applyAlignment="1" applyProtection="1">
      <alignment horizontal="center" vertical="center"/>
    </xf>
    <xf numFmtId="0" fontId="8" fillId="0" borderId="102" xfId="21" applyFont="1" applyBorder="1" applyAlignment="1" applyProtection="1">
      <alignment horizontal="center" vertical="center"/>
    </xf>
    <xf numFmtId="0" fontId="8" fillId="0" borderId="132" xfId="21" applyFont="1" applyBorder="1" applyAlignment="1" applyProtection="1">
      <alignment horizontal="center" vertical="center"/>
    </xf>
    <xf numFmtId="0" fontId="6" fillId="12" borderId="177" xfId="21" applyNumberFormat="1" applyFill="1" applyBorder="1" applyAlignment="1" applyProtection="1">
      <alignment horizontal="center"/>
      <protection locked="0"/>
    </xf>
    <xf numFmtId="0" fontId="6" fillId="12" borderId="114" xfId="21" applyNumberFormat="1" applyFill="1" applyBorder="1" applyAlignment="1" applyProtection="1">
      <alignment horizontal="center"/>
      <protection locked="0"/>
    </xf>
    <xf numFmtId="0" fontId="6" fillId="12" borderId="21" xfId="21" applyNumberFormat="1" applyFill="1" applyBorder="1" applyAlignment="1" applyProtection="1">
      <alignment horizontal="center"/>
      <protection locked="0"/>
    </xf>
    <xf numFmtId="0" fontId="6" fillId="12" borderId="18" xfId="21" applyNumberFormat="1" applyFill="1" applyBorder="1" applyAlignment="1" applyProtection="1">
      <alignment horizontal="center"/>
      <protection locked="0"/>
    </xf>
    <xf numFmtId="0" fontId="6" fillId="0" borderId="125" xfId="21" applyFill="1" applyBorder="1" applyProtection="1"/>
    <xf numFmtId="0" fontId="6" fillId="0" borderId="121" xfId="21" applyFill="1" applyBorder="1" applyProtection="1"/>
    <xf numFmtId="0" fontId="6" fillId="0" borderId="142" xfId="21" applyFill="1" applyBorder="1" applyProtection="1"/>
    <xf numFmtId="0" fontId="17" fillId="12" borderId="188" xfId="26" applyNumberFormat="1" applyFont="1" applyFill="1" applyBorder="1" applyAlignment="1" applyProtection="1">
      <alignment horizontal="center" vertical="center"/>
      <protection locked="0"/>
    </xf>
    <xf numFmtId="0" fontId="33" fillId="13" borderId="178" xfId="34" applyBorder="1" applyProtection="1">
      <alignment horizontal="center" vertical="center"/>
    </xf>
    <xf numFmtId="0" fontId="33" fillId="13" borderId="177" xfId="34" applyBorder="1" applyProtection="1">
      <alignment horizontal="center" vertical="center"/>
    </xf>
    <xf numFmtId="0" fontId="33" fillId="13" borderId="114" xfId="34" applyBorder="1" applyProtection="1">
      <alignment horizontal="center" vertical="center"/>
    </xf>
    <xf numFmtId="0" fontId="8" fillId="2" borderId="177" xfId="26" applyNumberFormat="1" applyFont="1" applyFill="1" applyBorder="1" applyAlignment="1" applyProtection="1">
      <alignment horizontal="center" vertical="center"/>
    </xf>
    <xf numFmtId="0" fontId="8" fillId="2" borderId="114" xfId="26" applyNumberFormat="1" applyFont="1" applyFill="1" applyBorder="1" applyAlignment="1" applyProtection="1">
      <alignment horizontal="center" vertical="center"/>
    </xf>
    <xf numFmtId="0" fontId="33" fillId="13" borderId="58" xfId="34" applyBorder="1" applyProtection="1">
      <alignment horizontal="center" vertical="center"/>
    </xf>
    <xf numFmtId="0" fontId="33" fillId="13" borderId="21" xfId="34" applyBorder="1" applyProtection="1">
      <alignment horizontal="center" vertical="center"/>
    </xf>
    <xf numFmtId="0" fontId="33" fillId="13" borderId="18" xfId="34" applyBorder="1" applyProtection="1">
      <alignment horizontal="center" vertical="center"/>
    </xf>
    <xf numFmtId="0" fontId="11" fillId="13" borderId="89" xfId="26" applyNumberFormat="1" applyFont="1" applyFill="1" applyBorder="1" applyAlignment="1" applyProtection="1">
      <alignment horizontal="center" vertical="center"/>
    </xf>
    <xf numFmtId="0" fontId="11" fillId="13" borderId="90" xfId="26" applyNumberFormat="1" applyFont="1" applyFill="1" applyBorder="1" applyAlignment="1" applyProtection="1">
      <alignment horizontal="center" vertical="center"/>
    </xf>
    <xf numFmtId="0" fontId="11" fillId="13" borderId="29" xfId="26" applyNumberFormat="1" applyFont="1" applyFill="1" applyBorder="1" applyAlignment="1" applyProtection="1">
      <alignment horizontal="center" vertical="center"/>
    </xf>
    <xf numFmtId="0" fontId="17" fillId="0" borderId="17" xfId="26" applyFont="1" applyFill="1" applyBorder="1" applyAlignment="1" applyProtection="1">
      <alignment horizontal="left" vertical="center"/>
    </xf>
    <xf numFmtId="0" fontId="17" fillId="0" borderId="21" xfId="26" applyFont="1" applyFill="1" applyBorder="1" applyAlignment="1" applyProtection="1">
      <alignment horizontal="left" vertical="center"/>
    </xf>
    <xf numFmtId="0" fontId="17" fillId="0" borderId="60" xfId="26" applyNumberFormat="1" applyFont="1" applyFill="1" applyBorder="1" applyAlignment="1" applyProtection="1">
      <alignment horizontal="left" vertical="center"/>
    </xf>
    <xf numFmtId="0" fontId="17" fillId="0" borderId="180" xfId="26" applyNumberFormat="1" applyFont="1" applyFill="1" applyBorder="1" applyAlignment="1" applyProtection="1">
      <alignment horizontal="left" vertical="center"/>
    </xf>
    <xf numFmtId="0" fontId="17" fillId="0" borderId="116" xfId="26" applyNumberFormat="1" applyFont="1" applyFill="1" applyBorder="1" applyAlignment="1" applyProtection="1">
      <alignment horizontal="left" vertical="center"/>
    </xf>
    <xf numFmtId="0" fontId="17" fillId="0" borderId="178" xfId="26" applyNumberFormat="1" applyFont="1" applyFill="1" applyBorder="1" applyAlignment="1" applyProtection="1">
      <alignment horizontal="left" vertical="center"/>
    </xf>
    <xf numFmtId="0" fontId="8" fillId="12" borderId="177" xfId="26" applyNumberFormat="1" applyFont="1" applyFill="1" applyBorder="1" applyAlignment="1" applyProtection="1">
      <alignment horizontal="center" vertical="center"/>
      <protection locked="0"/>
    </xf>
    <xf numFmtId="0" fontId="22" fillId="6" borderId="26" xfId="7" applyFont="1" applyBorder="1" applyAlignment="1" applyProtection="1">
      <alignment vertical="center"/>
    </xf>
    <xf numFmtId="0" fontId="22" fillId="6" borderId="27" xfId="7" applyFont="1" applyBorder="1" applyAlignment="1" applyProtection="1">
      <alignment vertical="center"/>
    </xf>
    <xf numFmtId="0" fontId="22" fillId="6" borderId="28" xfId="7" applyFont="1" applyBorder="1" applyAlignment="1" applyProtection="1">
      <alignment vertical="center"/>
    </xf>
    <xf numFmtId="0" fontId="10" fillId="2" borderId="179" xfId="21" applyFont="1" applyFill="1" applyBorder="1" applyAlignment="1" applyProtection="1">
      <alignment horizontal="center" vertical="top"/>
    </xf>
    <xf numFmtId="0" fontId="10" fillId="2" borderId="178" xfId="21" applyFont="1" applyFill="1" applyBorder="1" applyAlignment="1" applyProtection="1">
      <alignment horizontal="center" vertical="top"/>
    </xf>
    <xf numFmtId="0" fontId="9" fillId="0" borderId="121" xfId="6" applyFont="1" applyBorder="1" applyAlignment="1" applyProtection="1">
      <alignment horizontal="left" vertical="center"/>
    </xf>
    <xf numFmtId="0" fontId="9" fillId="0" borderId="126" xfId="6" applyFont="1" applyBorder="1" applyAlignment="1" applyProtection="1">
      <alignment horizontal="left" vertical="center"/>
    </xf>
    <xf numFmtId="0" fontId="8" fillId="0" borderId="121" xfId="6" applyNumberFormat="1" applyFont="1" applyBorder="1" applyAlignment="1" applyProtection="1">
      <alignment horizontal="left" vertical="center" wrapText="1"/>
    </xf>
    <xf numFmtId="0" fontId="8" fillId="0" borderId="126" xfId="6" applyNumberFormat="1" applyFont="1" applyBorder="1" applyAlignment="1" applyProtection="1">
      <alignment horizontal="left" vertical="center" wrapText="1"/>
    </xf>
    <xf numFmtId="14" fontId="8" fillId="0" borderId="128" xfId="6" applyNumberFormat="1" applyFont="1" applyBorder="1" applyAlignment="1" applyProtection="1">
      <alignment horizontal="left" vertical="center"/>
    </xf>
    <xf numFmtId="14" fontId="8" fillId="0" borderId="129" xfId="6" applyNumberFormat="1" applyFont="1" applyBorder="1" applyAlignment="1" applyProtection="1">
      <alignment horizontal="left" vertical="center"/>
    </xf>
    <xf numFmtId="0" fontId="10" fillId="2" borderId="180" xfId="21" applyFont="1" applyFill="1" applyBorder="1" applyAlignment="1" applyProtection="1">
      <alignment horizontal="center" vertical="top"/>
    </xf>
    <xf numFmtId="0" fontId="10" fillId="2" borderId="181" xfId="21" applyFont="1" applyFill="1" applyBorder="1" applyAlignment="1" applyProtection="1">
      <alignment horizontal="center" vertical="top"/>
    </xf>
    <xf numFmtId="0" fontId="26" fillId="2" borderId="7" xfId="21" applyFont="1" applyFill="1" applyBorder="1" applyAlignment="1" applyProtection="1">
      <alignment vertical="top"/>
    </xf>
    <xf numFmtId="0" fontId="26" fillId="2" borderId="0" xfId="21" applyFont="1" applyFill="1" applyBorder="1" applyAlignment="1" applyProtection="1">
      <alignment vertical="top"/>
    </xf>
    <xf numFmtId="0" fontId="26" fillId="2" borderId="11" xfId="21" applyFont="1" applyFill="1" applyBorder="1" applyAlignment="1" applyProtection="1">
      <alignment vertical="top"/>
    </xf>
    <xf numFmtId="0" fontId="17" fillId="0" borderId="16" xfId="26" applyFont="1" applyFill="1" applyBorder="1" applyAlignment="1" applyProtection="1">
      <alignment horizontal="left" vertical="center"/>
    </xf>
    <xf numFmtId="0" fontId="17" fillId="0" borderId="177" xfId="26" applyFont="1" applyFill="1" applyBorder="1" applyAlignment="1" applyProtection="1">
      <alignment horizontal="left" vertical="center"/>
    </xf>
    <xf numFmtId="0" fontId="17" fillId="0" borderId="113" xfId="26" applyFont="1" applyFill="1" applyBorder="1" applyAlignment="1" applyProtection="1">
      <alignment horizontal="left" vertical="center"/>
    </xf>
    <xf numFmtId="0" fontId="26" fillId="2" borderId="60" xfId="21" applyFont="1" applyFill="1" applyBorder="1" applyAlignment="1" applyProtection="1">
      <alignment horizontal="center" vertical="top"/>
    </xf>
    <xf numFmtId="0" fontId="26" fillId="2" borderId="180" xfId="21" applyFont="1" applyFill="1" applyBorder="1" applyAlignment="1" applyProtection="1">
      <alignment horizontal="center" vertical="top"/>
    </xf>
    <xf numFmtId="0" fontId="26" fillId="2" borderId="116" xfId="21" applyFont="1" applyFill="1" applyBorder="1" applyAlignment="1" applyProtection="1">
      <alignment horizontal="center" vertical="top"/>
    </xf>
    <xf numFmtId="0" fontId="26" fillId="2" borderId="178" xfId="21" applyFont="1" applyFill="1" applyBorder="1" applyAlignment="1" applyProtection="1">
      <alignment horizontal="center" vertical="top"/>
    </xf>
    <xf numFmtId="0" fontId="8" fillId="0" borderId="7" xfId="21" applyFont="1" applyFill="1" applyBorder="1" applyAlignment="1" applyProtection="1">
      <alignment horizontal="center"/>
    </xf>
    <xf numFmtId="0" fontId="8" fillId="0" borderId="0" xfId="21" applyFont="1" applyFill="1" applyBorder="1" applyAlignment="1" applyProtection="1">
      <alignment horizontal="center"/>
    </xf>
    <xf numFmtId="0" fontId="8" fillId="0" borderId="88" xfId="21" applyFont="1" applyFill="1" applyBorder="1" applyAlignment="1" applyProtection="1">
      <alignment horizontal="center"/>
    </xf>
    <xf numFmtId="0" fontId="10" fillId="0" borderId="131" xfId="21" applyFont="1" applyBorder="1" applyAlignment="1" applyProtection="1">
      <alignment horizontal="center" vertical="center"/>
    </xf>
    <xf numFmtId="0" fontId="10" fillId="0" borderId="102" xfId="21" applyFont="1" applyBorder="1" applyAlignment="1" applyProtection="1">
      <alignment horizontal="center" vertical="center"/>
    </xf>
    <xf numFmtId="0" fontId="10" fillId="0" borderId="132" xfId="21" applyFont="1" applyBorder="1" applyAlignment="1" applyProtection="1">
      <alignment horizontal="center" vertical="center"/>
    </xf>
    <xf numFmtId="0" fontId="10" fillId="0" borderId="132" xfId="21" applyFont="1" applyBorder="1" applyAlignment="1" applyProtection="1">
      <alignment horizontal="center" vertical="center" wrapText="1"/>
    </xf>
    <xf numFmtId="0" fontId="10" fillId="0" borderId="98" xfId="21" applyFont="1" applyBorder="1" applyAlignment="1" applyProtection="1">
      <alignment horizontal="center" vertical="center" wrapText="1"/>
    </xf>
    <xf numFmtId="0" fontId="10" fillId="0" borderId="99" xfId="21" applyFont="1" applyBorder="1" applyAlignment="1" applyProtection="1">
      <alignment horizontal="center" vertical="center" wrapText="1"/>
    </xf>
    <xf numFmtId="0" fontId="39" fillId="0" borderId="91" xfId="26" applyFont="1" applyBorder="1" applyAlignment="1" applyProtection="1">
      <alignment vertical="center"/>
    </xf>
    <xf numFmtId="0" fontId="39" fillId="0" borderId="92" xfId="26" applyFont="1" applyBorder="1" applyAlignment="1" applyProtection="1">
      <alignment vertical="center"/>
    </xf>
    <xf numFmtId="0" fontId="39" fillId="0" borderId="93" xfId="26" applyFont="1" applyBorder="1" applyAlignment="1" applyProtection="1">
      <alignment vertical="center"/>
    </xf>
    <xf numFmtId="0" fontId="26" fillId="2" borderId="101" xfId="0" applyNumberFormat="1" applyFont="1" applyFill="1" applyBorder="1" applyAlignment="1" applyProtection="1">
      <alignment horizontal="left" vertical="top"/>
    </xf>
    <xf numFmtId="0" fontId="26" fillId="2" borderId="102" xfId="0" applyNumberFormat="1" applyFont="1" applyFill="1" applyBorder="1" applyAlignment="1" applyProtection="1">
      <alignment horizontal="left" vertical="top"/>
    </xf>
    <xf numFmtId="0" fontId="26" fillId="2" borderId="103" xfId="0" applyNumberFormat="1" applyFont="1" applyFill="1" applyBorder="1" applyAlignment="1" applyProtection="1">
      <alignment horizontal="left" vertical="top"/>
    </xf>
    <xf numFmtId="0" fontId="17" fillId="0" borderId="123" xfId="26" applyNumberFormat="1" applyFont="1" applyFill="1" applyBorder="1" applyAlignment="1" applyProtection="1">
      <alignment horizontal="left" vertical="center"/>
    </xf>
    <xf numFmtId="0" fontId="17" fillId="0" borderId="122" xfId="26" applyNumberFormat="1" applyFont="1" applyFill="1" applyBorder="1" applyAlignment="1" applyProtection="1">
      <alignment horizontal="left" vertical="center"/>
    </xf>
    <xf numFmtId="0" fontId="17" fillId="0" borderId="145" xfId="26" applyNumberFormat="1" applyFont="1" applyFill="1" applyBorder="1" applyAlignment="1" applyProtection="1">
      <alignment horizontal="left" vertical="center"/>
    </xf>
    <xf numFmtId="0" fontId="39" fillId="0" borderId="101" xfId="26" applyNumberFormat="1" applyFont="1" applyBorder="1" applyAlignment="1" applyProtection="1">
      <alignment horizontal="left" vertical="center"/>
    </xf>
    <xf numFmtId="0" fontId="39" fillId="0" borderId="102" xfId="26" applyNumberFormat="1" applyFont="1" applyBorder="1" applyAlignment="1" applyProtection="1">
      <alignment horizontal="left" vertical="center"/>
    </xf>
    <xf numFmtId="0" fontId="39" fillId="0" borderId="103" xfId="26" applyNumberFormat="1" applyFont="1" applyBorder="1" applyAlignment="1" applyProtection="1">
      <alignment horizontal="left" vertical="center"/>
    </xf>
    <xf numFmtId="0" fontId="11" fillId="13" borderId="98" xfId="0" applyNumberFormat="1" applyFont="1" applyFill="1" applyBorder="1" applyAlignment="1" applyProtection="1">
      <alignment horizontal="center"/>
    </xf>
    <xf numFmtId="0" fontId="11" fillId="13" borderId="99" xfId="0" applyNumberFormat="1" applyFont="1" applyFill="1" applyBorder="1" applyAlignment="1" applyProtection="1">
      <alignment horizontal="center"/>
    </xf>
    <xf numFmtId="0" fontId="8" fillId="0" borderId="127" xfId="0" applyNumberFormat="1" applyFont="1" applyFill="1" applyBorder="1" applyProtection="1"/>
    <xf numFmtId="0" fontId="8" fillId="0" borderId="128" xfId="0" applyNumberFormat="1" applyFont="1" applyFill="1" applyBorder="1" applyProtection="1"/>
    <xf numFmtId="0" fontId="8" fillId="0" borderId="146" xfId="0" applyNumberFormat="1" applyFont="1" applyFill="1" applyBorder="1" applyProtection="1"/>
    <xf numFmtId="0" fontId="8" fillId="2" borderId="125" xfId="0" applyNumberFormat="1" applyFont="1" applyFill="1" applyBorder="1" applyProtection="1"/>
    <xf numFmtId="0" fontId="8" fillId="2" borderId="121" xfId="0" applyNumberFormat="1" applyFont="1" applyFill="1" applyBorder="1" applyProtection="1"/>
    <xf numFmtId="0" fontId="8" fillId="2" borderId="142" xfId="0" applyNumberFormat="1" applyFont="1" applyFill="1" applyBorder="1" applyProtection="1"/>
    <xf numFmtId="0" fontId="11" fillId="13" borderId="113" xfId="0" applyNumberFormat="1" applyFont="1" applyFill="1" applyBorder="1" applyAlignment="1" applyProtection="1">
      <alignment horizontal="center"/>
    </xf>
    <xf numFmtId="0" fontId="11" fillId="13" borderId="114" xfId="0" applyNumberFormat="1" applyFont="1" applyFill="1" applyBorder="1" applyAlignment="1" applyProtection="1">
      <alignment horizontal="center"/>
    </xf>
    <xf numFmtId="0" fontId="17" fillId="2" borderId="0" xfId="26" applyFont="1" applyFill="1" applyBorder="1" applyAlignment="1" applyProtection="1">
      <alignment horizontal="center" vertical="center"/>
    </xf>
    <xf numFmtId="0" fontId="17" fillId="0" borderId="125" xfId="26" applyNumberFormat="1" applyFont="1" applyFill="1" applyBorder="1" applyAlignment="1" applyProtection="1">
      <alignment horizontal="left" vertical="center"/>
    </xf>
    <xf numFmtId="0" fontId="17" fillId="0" borderId="121" xfId="26" applyNumberFormat="1" applyFont="1" applyFill="1" applyBorder="1" applyAlignment="1" applyProtection="1">
      <alignment horizontal="left" vertical="center"/>
    </xf>
    <xf numFmtId="0" fontId="17" fillId="0" borderId="142" xfId="26" applyNumberFormat="1" applyFont="1" applyFill="1" applyBorder="1" applyAlignment="1" applyProtection="1">
      <alignment horizontal="left" vertical="center"/>
    </xf>
    <xf numFmtId="0" fontId="8" fillId="12" borderId="114" xfId="26" applyNumberFormat="1" applyFont="1" applyFill="1" applyBorder="1" applyAlignment="1" applyProtection="1">
      <alignment horizontal="center" vertical="center"/>
      <protection locked="0"/>
    </xf>
    <xf numFmtId="0" fontId="7" fillId="6" borderId="26" xfId="7" applyNumberFormat="1" applyBorder="1" applyProtection="1">
      <alignment horizontal="left" vertical="center"/>
    </xf>
    <xf numFmtId="0" fontId="7" fillId="6" borderId="27" xfId="7" applyNumberFormat="1" applyBorder="1" applyProtection="1">
      <alignment horizontal="left" vertical="center"/>
    </xf>
    <xf numFmtId="0" fontId="7" fillId="6" borderId="28" xfId="7" applyNumberFormat="1" applyBorder="1" applyProtection="1">
      <alignment horizontal="left" vertical="center"/>
    </xf>
    <xf numFmtId="0" fontId="17" fillId="0" borderId="125" xfId="26" applyNumberFormat="1" applyFont="1" applyFill="1" applyBorder="1" applyAlignment="1" applyProtection="1">
      <alignment horizontal="left" vertical="center" wrapText="1"/>
    </xf>
    <xf numFmtId="0" fontId="17" fillId="0" borderId="121" xfId="26" applyNumberFormat="1" applyFont="1" applyFill="1" applyBorder="1" applyAlignment="1" applyProtection="1">
      <alignment horizontal="left" vertical="center" wrapText="1"/>
    </xf>
    <xf numFmtId="0" fontId="17" fillId="0" borderId="142" xfId="26" applyNumberFormat="1" applyFont="1" applyFill="1" applyBorder="1" applyAlignment="1" applyProtection="1">
      <alignment horizontal="left" vertical="center" wrapText="1"/>
    </xf>
    <xf numFmtId="0" fontId="8" fillId="2" borderId="123" xfId="0" applyNumberFormat="1" applyFont="1" applyFill="1" applyBorder="1" applyProtection="1"/>
    <xf numFmtId="0" fontId="8" fillId="2" borderId="122" xfId="0" applyNumberFormat="1" applyFont="1" applyFill="1" applyBorder="1" applyProtection="1"/>
    <xf numFmtId="0" fontId="8" fillId="2" borderId="145" xfId="0" applyNumberFormat="1" applyFont="1" applyFill="1" applyBorder="1" applyProtection="1"/>
    <xf numFmtId="167" fontId="11" fillId="13" borderId="98" xfId="0" applyNumberFormat="1" applyFont="1" applyFill="1" applyBorder="1" applyAlignment="1" applyProtection="1">
      <alignment horizontal="center"/>
    </xf>
    <xf numFmtId="167" fontId="11" fillId="13" borderId="99" xfId="0" applyNumberFormat="1" applyFont="1" applyFill="1" applyBorder="1" applyAlignment="1" applyProtection="1">
      <alignment horizontal="center"/>
    </xf>
    <xf numFmtId="0" fontId="22" fillId="6" borderId="26" xfId="7" applyNumberFormat="1" applyFont="1" applyBorder="1" applyAlignment="1" applyProtection="1">
      <alignment vertical="center"/>
    </xf>
    <xf numFmtId="0" fontId="22" fillId="6" borderId="27" xfId="7" applyNumberFormat="1" applyFont="1" applyBorder="1" applyAlignment="1" applyProtection="1">
      <alignment vertical="center"/>
    </xf>
    <xf numFmtId="0" fontId="22" fillId="6" borderId="28" xfId="7" applyNumberFormat="1" applyFont="1" applyBorder="1" applyAlignment="1" applyProtection="1">
      <alignment vertical="center"/>
    </xf>
    <xf numFmtId="0" fontId="39" fillId="0" borderId="101" xfId="26" applyNumberFormat="1" applyFont="1" applyBorder="1" applyAlignment="1" applyProtection="1">
      <alignment horizontal="left" vertical="top"/>
    </xf>
    <xf numFmtId="0" fontId="39" fillId="0" borderId="102" xfId="26" applyNumberFormat="1" applyFont="1" applyBorder="1" applyAlignment="1" applyProtection="1">
      <alignment horizontal="left" vertical="top"/>
    </xf>
    <xf numFmtId="0" fontId="39" fillId="0" borderId="103" xfId="26" applyNumberFormat="1" applyFont="1" applyBorder="1" applyAlignment="1" applyProtection="1">
      <alignment horizontal="left" vertical="top"/>
    </xf>
    <xf numFmtId="0" fontId="8" fillId="12" borderId="98" xfId="26" applyNumberFormat="1" applyFont="1" applyFill="1" applyBorder="1" applyAlignment="1" applyProtection="1">
      <alignment horizontal="center" vertical="center"/>
      <protection locked="0"/>
    </xf>
    <xf numFmtId="0" fontId="8" fillId="12" borderId="99" xfId="26" applyNumberFormat="1" applyFont="1" applyFill="1" applyBorder="1" applyAlignment="1" applyProtection="1">
      <alignment horizontal="center" vertical="center"/>
      <protection locked="0"/>
    </xf>
    <xf numFmtId="0" fontId="17" fillId="0" borderId="194" xfId="26" applyNumberFormat="1" applyFont="1" applyFill="1" applyBorder="1" applyAlignment="1" applyProtection="1">
      <alignment horizontal="left" vertical="center"/>
    </xf>
    <xf numFmtId="0" fontId="17" fillId="0" borderId="195" xfId="26" applyNumberFormat="1" applyFont="1" applyFill="1" applyBorder="1" applyAlignment="1" applyProtection="1">
      <alignment horizontal="left" vertical="center"/>
    </xf>
    <xf numFmtId="0" fontId="17" fillId="0" borderId="196" xfId="26" applyNumberFormat="1" applyFont="1" applyFill="1" applyBorder="1" applyAlignment="1" applyProtection="1">
      <alignment horizontal="left" vertical="center"/>
    </xf>
    <xf numFmtId="0" fontId="8" fillId="12" borderId="73" xfId="26" applyNumberFormat="1" applyFont="1" applyFill="1" applyBorder="1" applyAlignment="1" applyProtection="1">
      <alignment horizontal="center" vertical="center"/>
      <protection locked="0"/>
    </xf>
    <xf numFmtId="0" fontId="8" fillId="12" borderId="25" xfId="26" applyNumberFormat="1" applyFont="1" applyFill="1" applyBorder="1" applyAlignment="1" applyProtection="1">
      <alignment horizontal="center" vertical="center"/>
      <protection locked="0"/>
    </xf>
    <xf numFmtId="0" fontId="57" fillId="2" borderId="177" xfId="0" applyNumberFormat="1" applyFont="1" applyFill="1" applyBorder="1" applyAlignment="1" applyProtection="1">
      <alignment horizontal="left" vertical="top" wrapText="1"/>
    </xf>
    <xf numFmtId="0" fontId="57" fillId="2" borderId="114" xfId="0" applyNumberFormat="1" applyFont="1" applyFill="1" applyBorder="1" applyAlignment="1" applyProtection="1">
      <alignment horizontal="left" vertical="top" wrapText="1"/>
    </xf>
    <xf numFmtId="0" fontId="22" fillId="6" borderId="26" xfId="7" applyNumberFormat="1" applyFont="1" applyBorder="1" applyAlignment="1" applyProtection="1">
      <alignment horizontal="left" vertical="top"/>
    </xf>
    <xf numFmtId="0" fontId="22" fillId="6" borderId="27" xfId="7" applyNumberFormat="1" applyFont="1" applyBorder="1" applyAlignment="1" applyProtection="1">
      <alignment horizontal="left" vertical="top"/>
    </xf>
    <xf numFmtId="0" fontId="22" fillId="6" borderId="28" xfId="7" applyNumberFormat="1" applyFont="1" applyBorder="1" applyAlignment="1" applyProtection="1">
      <alignment horizontal="left" vertical="top"/>
    </xf>
    <xf numFmtId="0" fontId="17" fillId="0" borderId="197" xfId="26" applyNumberFormat="1" applyFont="1" applyFill="1" applyBorder="1" applyAlignment="1" applyProtection="1">
      <alignment horizontal="left" vertical="center"/>
    </xf>
    <xf numFmtId="0" fontId="17" fillId="0" borderId="198" xfId="26" applyNumberFormat="1" applyFont="1" applyFill="1" applyBorder="1" applyAlignment="1" applyProtection="1">
      <alignment horizontal="left" vertical="center"/>
    </xf>
    <xf numFmtId="0" fontId="17" fillId="0" borderId="199" xfId="26" applyNumberFormat="1" applyFont="1" applyFill="1" applyBorder="1" applyAlignment="1" applyProtection="1">
      <alignment horizontal="left" vertical="center"/>
    </xf>
    <xf numFmtId="0" fontId="11" fillId="13" borderId="200" xfId="0" applyNumberFormat="1" applyFont="1" applyFill="1" applyBorder="1" applyAlignment="1" applyProtection="1">
      <alignment horizontal="center"/>
    </xf>
    <xf numFmtId="0" fontId="11" fillId="13" borderId="70" xfId="0" applyNumberFormat="1" applyFont="1" applyFill="1" applyBorder="1" applyAlignment="1" applyProtection="1">
      <alignment horizontal="center"/>
    </xf>
    <xf numFmtId="0" fontId="17" fillId="2" borderId="127" xfId="26" applyNumberFormat="1" applyFont="1" applyFill="1" applyBorder="1" applyAlignment="1" applyProtection="1">
      <alignment horizontal="left" vertical="center"/>
    </xf>
    <xf numFmtId="0" fontId="17" fillId="2" borderId="128" xfId="26" applyNumberFormat="1" applyFont="1" applyFill="1" applyBorder="1" applyAlignment="1" applyProtection="1">
      <alignment horizontal="left" vertical="center"/>
    </xf>
    <xf numFmtId="0" fontId="17" fillId="2" borderId="146" xfId="26" applyNumberFormat="1" applyFont="1" applyFill="1" applyBorder="1" applyAlignment="1" applyProtection="1">
      <alignment horizontal="left" vertical="center"/>
    </xf>
    <xf numFmtId="0" fontId="8" fillId="12" borderId="89" xfId="26" applyNumberFormat="1" applyFont="1" applyFill="1" applyBorder="1" applyAlignment="1" applyProtection="1">
      <alignment horizontal="center" vertical="center"/>
      <protection locked="0"/>
    </xf>
    <xf numFmtId="0" fontId="8" fillId="12" borderId="90" xfId="26" applyNumberFormat="1" applyFont="1" applyFill="1" applyBorder="1" applyAlignment="1" applyProtection="1">
      <alignment horizontal="center" vertical="center"/>
      <protection locked="0"/>
    </xf>
    <xf numFmtId="0" fontId="8" fillId="12" borderId="29" xfId="26" applyNumberFormat="1" applyFont="1" applyFill="1" applyBorder="1" applyAlignment="1" applyProtection="1">
      <alignment horizontal="center" vertical="center"/>
      <protection locked="0"/>
    </xf>
    <xf numFmtId="0" fontId="0" fillId="2" borderId="127" xfId="0" applyNumberFormat="1" applyFill="1" applyBorder="1" applyProtection="1"/>
    <xf numFmtId="0" fontId="0" fillId="2" borderId="128" xfId="0" applyNumberFormat="1" applyFill="1" applyBorder="1" applyProtection="1"/>
    <xf numFmtId="0" fontId="0" fillId="2" borderId="146" xfId="0" applyNumberFormat="1" applyFill="1" applyBorder="1" applyProtection="1"/>
    <xf numFmtId="0" fontId="0" fillId="2" borderId="0" xfId="0" applyNumberFormat="1" applyFill="1" applyProtection="1"/>
    <xf numFmtId="0" fontId="11" fillId="13" borderId="21" xfId="0" applyNumberFormat="1" applyFont="1" applyFill="1" applyBorder="1" applyAlignment="1" applyProtection="1">
      <alignment horizontal="center"/>
    </xf>
    <xf numFmtId="0" fontId="11" fillId="13" borderId="18" xfId="0" applyNumberFormat="1" applyFont="1" applyFill="1" applyBorder="1" applyAlignment="1" applyProtection="1">
      <alignment horizontal="center"/>
    </xf>
    <xf numFmtId="0" fontId="8" fillId="2" borderId="125" xfId="0" applyNumberFormat="1" applyFont="1" applyFill="1" applyBorder="1"/>
    <xf numFmtId="0" fontId="8" fillId="2" borderId="142" xfId="0" applyNumberFormat="1" applyFont="1" applyFill="1" applyBorder="1"/>
    <xf numFmtId="0" fontId="8" fillId="2" borderId="115" xfId="35" applyNumberFormat="1" applyFont="1" applyFill="1" applyBorder="1" applyAlignment="1" applyProtection="1">
      <alignment horizontal="center" vertical="center"/>
    </xf>
    <xf numFmtId="0" fontId="8" fillId="2" borderId="6" xfId="35" applyNumberFormat="1" applyFont="1" applyFill="1" applyBorder="1" applyAlignment="1" applyProtection="1">
      <alignment horizontal="center" vertical="center"/>
    </xf>
    <xf numFmtId="0" fontId="11" fillId="13" borderId="113" xfId="34" applyNumberFormat="1" applyFont="1" applyBorder="1" applyProtection="1">
      <alignment horizontal="center" vertical="center"/>
    </xf>
    <xf numFmtId="0" fontId="11" fillId="13" borderId="114" xfId="34" applyNumberFormat="1" applyFont="1" applyBorder="1" applyProtection="1">
      <alignment horizontal="center" vertical="center"/>
    </xf>
    <xf numFmtId="0" fontId="8" fillId="2" borderId="12" xfId="0" applyNumberFormat="1" applyFont="1" applyFill="1" applyBorder="1"/>
    <xf numFmtId="0" fontId="8" fillId="2" borderId="13" xfId="0" applyNumberFormat="1" applyFont="1" applyFill="1" applyBorder="1"/>
    <xf numFmtId="0" fontId="11" fillId="13" borderId="21" xfId="34" applyNumberFormat="1" applyFont="1" applyBorder="1" applyAlignment="1" applyProtection="1">
      <alignment horizontal="center" vertical="center"/>
    </xf>
    <xf numFmtId="0" fontId="11" fillId="13" borderId="18" xfId="34" applyNumberFormat="1" applyFont="1" applyBorder="1" applyAlignment="1" applyProtection="1">
      <alignment horizontal="center" vertical="center"/>
    </xf>
    <xf numFmtId="0" fontId="53" fillId="13" borderId="167" xfId="45" applyNumberFormat="1" applyFont="1" applyBorder="1" applyAlignment="1" applyProtection="1">
      <alignment horizontal="center" vertical="center"/>
    </xf>
    <xf numFmtId="0" fontId="53" fillId="13" borderId="28" xfId="45" applyNumberFormat="1" applyFont="1" applyBorder="1" applyAlignment="1" applyProtection="1">
      <alignment horizontal="center" vertical="center"/>
    </xf>
    <xf numFmtId="0" fontId="8" fillId="2" borderId="7" xfId="0" applyNumberFormat="1" applyFont="1" applyFill="1" applyBorder="1"/>
    <xf numFmtId="0" fontId="8" fillId="2" borderId="0" xfId="0" applyNumberFormat="1" applyFont="1" applyFill="1" applyBorder="1"/>
    <xf numFmtId="0" fontId="48" fillId="2" borderId="102" xfId="0" applyNumberFormat="1" applyFont="1" applyFill="1" applyBorder="1" applyAlignment="1">
      <alignment horizontal="center"/>
    </xf>
    <xf numFmtId="0" fontId="48" fillId="2" borderId="103" xfId="0" applyNumberFormat="1" applyFont="1" applyFill="1" applyBorder="1" applyAlignment="1">
      <alignment horizontal="center"/>
    </xf>
    <xf numFmtId="0" fontId="10" fillId="2" borderId="115" xfId="0" applyNumberFormat="1" applyFont="1" applyFill="1" applyBorder="1" applyAlignment="1">
      <alignment horizontal="center"/>
    </xf>
    <xf numFmtId="0" fontId="10" fillId="2" borderId="6" xfId="0" applyNumberFormat="1" applyFont="1" applyFill="1" applyBorder="1" applyAlignment="1">
      <alignment horizontal="center"/>
    </xf>
    <xf numFmtId="0" fontId="8" fillId="0" borderId="7" xfId="0" applyNumberFormat="1" applyFont="1" applyFill="1" applyBorder="1"/>
    <xf numFmtId="0" fontId="8" fillId="0" borderId="0" xfId="0" applyNumberFormat="1" applyFont="1" applyFill="1" applyBorder="1"/>
    <xf numFmtId="0" fontId="8" fillId="0" borderId="11" xfId="0" applyNumberFormat="1" applyFont="1" applyFill="1" applyBorder="1"/>
    <xf numFmtId="0" fontId="10" fillId="2" borderId="113" xfId="0" applyNumberFormat="1" applyFont="1" applyFill="1" applyBorder="1" applyAlignment="1">
      <alignment horizontal="center"/>
    </xf>
    <xf numFmtId="0" fontId="10" fillId="2" borderId="114" xfId="0" applyNumberFormat="1" applyFont="1" applyFill="1" applyBorder="1" applyAlignment="1">
      <alignment horizontal="center"/>
    </xf>
    <xf numFmtId="0" fontId="11" fillId="13" borderId="113" xfId="34" applyNumberFormat="1" applyFont="1" applyBorder="1" applyAlignment="1" applyProtection="1">
      <alignment horizontal="center" vertical="center"/>
    </xf>
    <xf numFmtId="0" fontId="11" fillId="13" borderId="114" xfId="34" applyNumberFormat="1" applyFont="1" applyBorder="1" applyAlignment="1" applyProtection="1">
      <alignment horizontal="center" vertical="center"/>
    </xf>
    <xf numFmtId="0" fontId="8" fillId="12" borderId="113" xfId="35" applyNumberFormat="1" applyFont="1" applyFill="1" applyBorder="1" applyProtection="1">
      <alignment horizontal="center" vertical="center"/>
      <protection locked="0"/>
    </xf>
    <xf numFmtId="0" fontId="8" fillId="12" borderId="115" xfId="35" applyNumberFormat="1" applyFont="1" applyFill="1" applyBorder="1" applyProtection="1">
      <alignment horizontal="center" vertical="center"/>
      <protection locked="0"/>
    </xf>
    <xf numFmtId="0" fontId="11" fillId="2" borderId="0" xfId="34" applyNumberFormat="1" applyFont="1" applyFill="1" applyBorder="1" applyProtection="1">
      <alignment horizontal="center" vertical="center"/>
    </xf>
    <xf numFmtId="0" fontId="11" fillId="2" borderId="11" xfId="34" applyNumberFormat="1" applyFont="1" applyFill="1" applyBorder="1" applyProtection="1">
      <alignment horizontal="center" vertical="center"/>
    </xf>
    <xf numFmtId="0" fontId="26" fillId="2" borderId="0" xfId="0" applyNumberFormat="1" applyFont="1" applyFill="1" applyBorder="1" applyAlignment="1">
      <alignment horizontal="center" vertical="top" wrapText="1"/>
    </xf>
    <xf numFmtId="0" fontId="26" fillId="2" borderId="11" xfId="0" applyNumberFormat="1" applyFont="1" applyFill="1" applyBorder="1" applyAlignment="1">
      <alignment horizontal="center" vertical="top" wrapText="1"/>
    </xf>
    <xf numFmtId="0" fontId="8" fillId="12" borderId="113" xfId="35" applyNumberFormat="1" applyFont="1" applyFill="1" applyBorder="1" applyAlignment="1" applyProtection="1">
      <alignment horizontal="center" vertical="center"/>
      <protection locked="0"/>
    </xf>
    <xf numFmtId="0" fontId="8" fillId="12" borderId="114" xfId="35" applyNumberFormat="1" applyFont="1" applyFill="1" applyBorder="1" applyAlignment="1" applyProtection="1">
      <alignment horizontal="center" vertical="center"/>
      <protection locked="0"/>
    </xf>
    <xf numFmtId="0" fontId="8" fillId="2" borderId="123" xfId="6" applyFont="1" applyFill="1" applyBorder="1" applyAlignment="1" applyProtection="1">
      <alignment horizontal="left" vertical="center"/>
    </xf>
    <xf numFmtId="0" fontId="8" fillId="2" borderId="122" xfId="6" applyFont="1" applyFill="1" applyBorder="1" applyAlignment="1" applyProtection="1">
      <alignment horizontal="left" vertical="center"/>
    </xf>
    <xf numFmtId="0" fontId="9" fillId="2" borderId="122" xfId="6" applyFont="1" applyFill="1" applyBorder="1" applyAlignment="1" applyProtection="1">
      <alignment horizontal="left" vertical="center"/>
    </xf>
    <xf numFmtId="0" fontId="9" fillId="2" borderId="124" xfId="6" applyFont="1" applyFill="1" applyBorder="1" applyAlignment="1" applyProtection="1">
      <alignment horizontal="left" vertical="center"/>
    </xf>
    <xf numFmtId="0" fontId="8" fillId="2" borderId="125" xfId="6" applyFont="1" applyFill="1" applyBorder="1" applyAlignment="1" applyProtection="1">
      <alignment horizontal="left" vertical="center"/>
    </xf>
    <xf numFmtId="0" fontId="8" fillId="2" borderId="121" xfId="6" applyFont="1" applyFill="1" applyBorder="1" applyAlignment="1" applyProtection="1">
      <alignment horizontal="left" vertical="center"/>
    </xf>
    <xf numFmtId="0" fontId="8" fillId="2" borderId="121" xfId="6" applyNumberFormat="1" applyFont="1" applyFill="1" applyBorder="1" applyAlignment="1" applyProtection="1">
      <alignment horizontal="left" vertical="center"/>
    </xf>
    <xf numFmtId="0" fontId="8" fillId="2" borderId="126" xfId="6" applyNumberFormat="1" applyFont="1" applyFill="1" applyBorder="1" applyAlignment="1" applyProtection="1">
      <alignment horizontal="left" vertical="center"/>
    </xf>
    <xf numFmtId="14" fontId="8" fillId="2" borderId="121" xfId="6" applyNumberFormat="1" applyFont="1" applyFill="1" applyBorder="1" applyAlignment="1" applyProtection="1">
      <alignment horizontal="left" vertical="center"/>
    </xf>
    <xf numFmtId="14" fontId="8" fillId="2" borderId="126" xfId="6" applyNumberFormat="1" applyFont="1" applyFill="1" applyBorder="1" applyAlignment="1" applyProtection="1">
      <alignment horizontal="left" vertical="center"/>
    </xf>
    <xf numFmtId="0" fontId="8" fillId="2" borderId="125" xfId="6" applyNumberFormat="1" applyFont="1" applyFill="1" applyBorder="1" applyAlignment="1" applyProtection="1">
      <alignment horizontal="left" vertical="center"/>
    </xf>
    <xf numFmtId="0" fontId="9" fillId="2" borderId="121" xfId="6" applyFont="1" applyFill="1" applyBorder="1" applyAlignment="1" applyProtection="1">
      <alignment horizontal="left" vertical="center"/>
    </xf>
    <xf numFmtId="0" fontId="9" fillId="2" borderId="126" xfId="6" applyFont="1" applyFill="1" applyBorder="1" applyAlignment="1" applyProtection="1">
      <alignment horizontal="left" vertical="center"/>
    </xf>
    <xf numFmtId="0" fontId="8" fillId="2" borderId="121" xfId="6" applyNumberFormat="1" applyFont="1" applyFill="1" applyBorder="1" applyAlignment="1" applyProtection="1">
      <alignment horizontal="left" vertical="center" wrapText="1"/>
    </xf>
    <xf numFmtId="0" fontId="8" fillId="2" borderId="126" xfId="6" applyNumberFormat="1" applyFont="1" applyFill="1" applyBorder="1" applyAlignment="1" applyProtection="1">
      <alignment horizontal="left" vertical="center" wrapText="1"/>
    </xf>
    <xf numFmtId="0" fontId="8" fillId="2" borderId="127" xfId="6" applyFont="1" applyFill="1" applyBorder="1" applyAlignment="1" applyProtection="1">
      <alignment horizontal="left" vertical="center"/>
    </xf>
    <xf numFmtId="0" fontId="8" fillId="2" borderId="128" xfId="6" applyFont="1" applyFill="1" applyBorder="1" applyAlignment="1" applyProtection="1">
      <alignment horizontal="left" vertical="center"/>
    </xf>
    <xf numFmtId="14" fontId="8" fillId="2" borderId="128" xfId="6" applyNumberFormat="1" applyFont="1" applyFill="1" applyBorder="1" applyAlignment="1" applyProtection="1">
      <alignment horizontal="left" vertical="center"/>
    </xf>
    <xf numFmtId="14" fontId="8" fillId="2" borderId="129" xfId="6" applyNumberFormat="1" applyFont="1" applyFill="1" applyBorder="1" applyAlignment="1" applyProtection="1">
      <alignment horizontal="left" vertical="center"/>
    </xf>
    <xf numFmtId="0" fontId="11" fillId="13" borderId="113" xfId="34" applyNumberFormat="1" applyFont="1" applyBorder="1">
      <alignment horizontal="center" vertical="center"/>
    </xf>
    <xf numFmtId="0" fontId="11" fillId="13" borderId="114" xfId="34" applyNumberFormat="1" applyFont="1" applyBorder="1">
      <alignment horizontal="center" vertical="center"/>
    </xf>
    <xf numFmtId="0" fontId="8" fillId="2" borderId="11" xfId="0" applyNumberFormat="1" applyFont="1" applyFill="1" applyBorder="1"/>
    <xf numFmtId="0" fontId="8" fillId="12" borderId="114" xfId="35" applyNumberFormat="1" applyFont="1" applyFill="1" applyBorder="1" applyProtection="1">
      <alignment horizontal="center" vertical="center"/>
      <protection locked="0"/>
    </xf>
    <xf numFmtId="0" fontId="7" fillId="6" borderId="26" xfId="7" applyNumberFormat="1" applyBorder="1" applyAlignment="1">
      <alignment horizontal="left" vertical="center"/>
    </xf>
    <xf numFmtId="0" fontId="7" fillId="6" borderId="27" xfId="7" applyNumberFormat="1" applyBorder="1" applyAlignment="1">
      <alignment horizontal="left" vertical="center"/>
    </xf>
    <xf numFmtId="0" fontId="7" fillId="6" borderId="28" xfId="7" applyNumberFormat="1" applyBorder="1" applyAlignment="1">
      <alignment horizontal="left" vertical="center"/>
    </xf>
    <xf numFmtId="0" fontId="17" fillId="12" borderId="78" xfId="45" applyNumberFormat="1" applyFont="1" applyFill="1" applyBorder="1" applyProtection="1">
      <alignment horizontal="center" vertical="center"/>
      <protection locked="0"/>
    </xf>
    <xf numFmtId="0" fontId="17" fillId="12" borderId="79" xfId="45" applyNumberFormat="1" applyFont="1" applyFill="1" applyBorder="1" applyProtection="1">
      <alignment horizontal="center" vertical="center"/>
      <protection locked="0"/>
    </xf>
    <xf numFmtId="0" fontId="53" fillId="13" borderId="78" xfId="45" applyNumberFormat="1" applyFont="1" applyBorder="1" applyProtection="1">
      <alignment horizontal="center" vertical="center"/>
    </xf>
    <xf numFmtId="0" fontId="53" fillId="13" borderId="79" xfId="45" applyNumberFormat="1" applyFont="1" applyBorder="1" applyProtection="1">
      <alignment horizontal="center" vertical="center"/>
    </xf>
    <xf numFmtId="0" fontId="23" fillId="0" borderId="0" xfId="1" applyFont="1" applyBorder="1" applyAlignment="1" applyProtection="1">
      <alignment horizontal="left" vertical="center"/>
      <protection locked="0"/>
    </xf>
    <xf numFmtId="0" fontId="26" fillId="2" borderId="8" xfId="0" applyNumberFormat="1" applyFont="1" applyFill="1" applyBorder="1" applyAlignment="1">
      <alignment horizontal="left" vertical="top" wrapText="1"/>
    </xf>
    <xf numFmtId="0" fontId="26" fillId="2" borderId="9" xfId="0" applyNumberFormat="1" applyFont="1" applyFill="1" applyBorder="1" applyAlignment="1">
      <alignment horizontal="left" vertical="top" wrapText="1"/>
    </xf>
    <xf numFmtId="0" fontId="26" fillId="2" borderId="10" xfId="0" applyNumberFormat="1" applyFont="1" applyFill="1" applyBorder="1" applyAlignment="1">
      <alignment horizontal="left" vertical="top" wrapText="1"/>
    </xf>
    <xf numFmtId="0" fontId="26" fillId="2" borderId="101" xfId="0" applyNumberFormat="1" applyFont="1" applyFill="1" applyBorder="1" applyAlignment="1">
      <alignment horizontal="left" vertical="top" wrapText="1"/>
    </xf>
    <xf numFmtId="0" fontId="26" fillId="2" borderId="102" xfId="0" applyNumberFormat="1" applyFont="1" applyFill="1" applyBorder="1" applyAlignment="1">
      <alignment horizontal="left" vertical="top" wrapText="1"/>
    </xf>
    <xf numFmtId="0" fontId="26" fillId="2" borderId="103" xfId="0" applyNumberFormat="1" applyFont="1" applyFill="1" applyBorder="1" applyAlignment="1">
      <alignment horizontal="left" vertical="top" wrapText="1"/>
    </xf>
    <xf numFmtId="0" fontId="8" fillId="0" borderId="121" xfId="0" applyNumberFormat="1" applyFont="1" applyFill="1" applyBorder="1" applyAlignment="1" applyProtection="1"/>
    <xf numFmtId="0" fontId="8" fillId="0" borderId="128" xfId="0" applyNumberFormat="1" applyFont="1" applyFill="1" applyBorder="1" applyAlignment="1" applyProtection="1"/>
    <xf numFmtId="0" fontId="17" fillId="0" borderId="121" xfId="26" applyNumberFormat="1" applyFont="1" applyFill="1" applyBorder="1" applyAlignment="1" applyProtection="1">
      <alignment vertical="center"/>
    </xf>
    <xf numFmtId="0" fontId="17" fillId="0" borderId="142" xfId="26" applyNumberFormat="1" applyFont="1" applyFill="1" applyBorder="1" applyAlignment="1" applyProtection="1">
      <alignment vertical="center"/>
    </xf>
    <xf numFmtId="0" fontId="11" fillId="13" borderId="113" xfId="0" applyFont="1" applyFill="1" applyBorder="1" applyAlignment="1" applyProtection="1">
      <alignment horizontal="center"/>
    </xf>
    <xf numFmtId="0" fontId="11" fillId="13" borderId="114" xfId="0" applyFont="1" applyFill="1" applyBorder="1" applyAlignment="1" applyProtection="1">
      <alignment horizontal="center"/>
    </xf>
    <xf numFmtId="0" fontId="11" fillId="13" borderId="115" xfId="0" applyFont="1" applyFill="1" applyBorder="1" applyAlignment="1" applyProtection="1">
      <alignment horizontal="center"/>
    </xf>
    <xf numFmtId="0" fontId="11" fillId="13" borderId="188" xfId="0" applyFont="1" applyFill="1" applyBorder="1" applyAlignment="1" applyProtection="1">
      <alignment horizontal="center"/>
    </xf>
    <xf numFmtId="0" fontId="11" fillId="13" borderId="130" xfId="0" applyFont="1" applyFill="1" applyBorder="1" applyAlignment="1" applyProtection="1">
      <alignment horizontal="center"/>
    </xf>
    <xf numFmtId="0" fontId="39" fillId="0" borderId="48" xfId="26" applyNumberFormat="1" applyFont="1" applyBorder="1" applyAlignment="1" applyProtection="1">
      <alignment vertical="center" wrapText="1"/>
    </xf>
    <xf numFmtId="0" fontId="39" fillId="0" borderId="98" xfId="26" applyNumberFormat="1" applyFont="1" applyBorder="1" applyAlignment="1" applyProtection="1">
      <alignment vertical="center" wrapText="1"/>
    </xf>
    <xf numFmtId="0" fontId="39" fillId="0" borderId="99" xfId="26" applyNumberFormat="1" applyFont="1" applyBorder="1" applyAlignment="1" applyProtection="1">
      <alignment vertical="center" wrapText="1"/>
    </xf>
    <xf numFmtId="0" fontId="39" fillId="0" borderId="16" xfId="26" applyNumberFormat="1" applyFont="1" applyBorder="1" applyAlignment="1" applyProtection="1">
      <alignment vertical="center" wrapText="1"/>
    </xf>
    <xf numFmtId="0" fontId="39" fillId="0" borderId="113" xfId="26" applyNumberFormat="1" applyFont="1" applyBorder="1" applyAlignment="1" applyProtection="1">
      <alignment vertical="center" wrapText="1"/>
    </xf>
    <xf numFmtId="0" fontId="39" fillId="0" borderId="114" xfId="26" applyNumberFormat="1" applyFont="1" applyBorder="1" applyAlignment="1" applyProtection="1">
      <alignment vertical="center" wrapText="1"/>
    </xf>
    <xf numFmtId="167" fontId="11" fillId="13" borderId="113" xfId="0" applyNumberFormat="1" applyFont="1" applyFill="1" applyBorder="1" applyAlignment="1" applyProtection="1">
      <alignment horizontal="center"/>
    </xf>
    <xf numFmtId="167" fontId="11" fillId="13" borderId="114" xfId="0" applyNumberFormat="1" applyFont="1" applyFill="1" applyBorder="1" applyAlignment="1" applyProtection="1">
      <alignment horizontal="center"/>
    </xf>
    <xf numFmtId="0" fontId="11" fillId="13" borderId="177" xfId="0" applyNumberFormat="1" applyFont="1" applyFill="1" applyBorder="1" applyAlignment="1" applyProtection="1">
      <alignment horizontal="center"/>
    </xf>
    <xf numFmtId="0" fontId="17" fillId="0" borderId="144" xfId="26" applyNumberFormat="1" applyFont="1" applyFill="1" applyBorder="1" applyAlignment="1" applyProtection="1">
      <alignment horizontal="left" vertical="center"/>
    </xf>
    <xf numFmtId="0" fontId="17" fillId="12" borderId="177" xfId="0" applyNumberFormat="1" applyFont="1" applyFill="1" applyBorder="1" applyAlignment="1" applyProtection="1">
      <alignment horizontal="center"/>
      <protection locked="0"/>
    </xf>
    <xf numFmtId="0" fontId="17" fillId="12" borderId="114" xfId="0" applyNumberFormat="1" applyFont="1" applyFill="1" applyBorder="1" applyAlignment="1" applyProtection="1">
      <alignment horizontal="center"/>
      <protection locked="0"/>
    </xf>
    <xf numFmtId="0" fontId="11" fillId="13" borderId="185" xfId="26" applyNumberFormat="1" applyFont="1" applyFill="1" applyBorder="1" applyAlignment="1" applyProtection="1">
      <alignment horizontal="center" vertical="center"/>
    </xf>
    <xf numFmtId="0" fontId="11" fillId="13" borderId="177" xfId="26" applyNumberFormat="1" applyFont="1" applyFill="1" applyBorder="1" applyAlignment="1" applyProtection="1">
      <alignment horizontal="center" vertical="center"/>
    </xf>
    <xf numFmtId="0" fontId="11" fillId="13" borderId="58" xfId="26" applyNumberFormat="1" applyFont="1" applyFill="1" applyBorder="1" applyAlignment="1" applyProtection="1">
      <alignment horizontal="center" vertical="center"/>
    </xf>
    <xf numFmtId="0" fontId="17" fillId="0" borderId="128" xfId="26" applyNumberFormat="1" applyFont="1" applyFill="1" applyBorder="1" applyAlignment="1" applyProtection="1">
      <alignment vertical="center"/>
    </xf>
    <xf numFmtId="0" fontId="11" fillId="13" borderId="179" xfId="26" applyNumberFormat="1" applyFont="1" applyFill="1" applyBorder="1" applyAlignment="1" applyProtection="1">
      <alignment horizontal="center" vertical="center"/>
    </xf>
    <xf numFmtId="0" fontId="11" fillId="13" borderId="188" xfId="26" applyNumberFormat="1" applyFont="1" applyFill="1" applyBorder="1" applyAlignment="1" applyProtection="1">
      <alignment horizontal="center" vertical="center"/>
    </xf>
    <xf numFmtId="0" fontId="11" fillId="13" borderId="181" xfId="26" applyNumberFormat="1" applyFont="1" applyFill="1" applyBorder="1" applyAlignment="1" applyProtection="1">
      <alignment horizontal="center" vertical="center"/>
    </xf>
    <xf numFmtId="0" fontId="8" fillId="0" borderId="121" xfId="0" applyNumberFormat="1" applyFont="1" applyFill="1" applyBorder="1" applyProtection="1"/>
    <xf numFmtId="0" fontId="39" fillId="0" borderId="177" xfId="26" applyNumberFormat="1" applyFont="1" applyBorder="1" applyAlignment="1" applyProtection="1">
      <alignment vertical="center" wrapText="1"/>
    </xf>
    <xf numFmtId="0" fontId="10" fillId="0" borderId="131" xfId="21" applyNumberFormat="1" applyFont="1" applyBorder="1" applyAlignment="1" applyProtection="1">
      <alignment horizontal="center" wrapText="1"/>
    </xf>
    <xf numFmtId="0" fontId="10" fillId="0" borderId="102" xfId="21" applyNumberFormat="1" applyFont="1" applyBorder="1" applyAlignment="1" applyProtection="1">
      <alignment horizontal="center" wrapText="1"/>
    </xf>
    <xf numFmtId="0" fontId="10" fillId="0" borderId="132" xfId="21" applyNumberFormat="1" applyFont="1" applyBorder="1" applyAlignment="1" applyProtection="1">
      <alignment horizontal="center" wrapText="1"/>
    </xf>
    <xf numFmtId="0" fontId="8" fillId="0" borderId="0" xfId="21" applyNumberFormat="1" applyFont="1" applyFill="1" applyBorder="1" applyAlignment="1" applyProtection="1">
      <alignment wrapText="1"/>
    </xf>
    <xf numFmtId="0" fontId="8" fillId="0" borderId="88" xfId="21" applyNumberFormat="1" applyFont="1" applyFill="1" applyBorder="1" applyAlignment="1" applyProtection="1">
      <alignment wrapText="1"/>
    </xf>
    <xf numFmtId="0" fontId="10" fillId="0" borderId="103" xfId="21" applyNumberFormat="1" applyFont="1" applyBorder="1" applyAlignment="1" applyProtection="1">
      <alignment horizontal="center" wrapText="1"/>
    </xf>
    <xf numFmtId="0" fontId="8" fillId="0" borderId="144" xfId="0" applyNumberFormat="1" applyFont="1" applyFill="1" applyBorder="1" applyAlignment="1" applyProtection="1"/>
    <xf numFmtId="0" fontId="8" fillId="0" borderId="142" xfId="0" applyNumberFormat="1" applyFont="1" applyFill="1" applyBorder="1" applyAlignment="1" applyProtection="1"/>
    <xf numFmtId="0" fontId="8" fillId="26" borderId="177" xfId="0" applyFont="1" applyFill="1" applyBorder="1" applyAlignment="1" applyProtection="1">
      <alignment horizontal="center"/>
    </xf>
    <xf numFmtId="0" fontId="22" fillId="6" borderId="26" xfId="7" applyNumberFormat="1" applyFont="1" applyBorder="1" applyAlignment="1" applyProtection="1">
      <alignment vertical="center" wrapText="1"/>
    </xf>
    <xf numFmtId="0" fontId="22" fillId="6" borderId="27" xfId="7" applyNumberFormat="1" applyFont="1" applyBorder="1" applyAlignment="1" applyProtection="1">
      <alignment vertical="center" wrapText="1"/>
    </xf>
    <xf numFmtId="0" fontId="22" fillId="6" borderId="28" xfId="7" applyNumberFormat="1" applyFont="1" applyBorder="1" applyAlignment="1" applyProtection="1">
      <alignment vertical="center" wrapText="1"/>
    </xf>
    <xf numFmtId="0" fontId="8" fillId="0" borderId="16" xfId="17" applyFont="1" applyBorder="1" applyAlignment="1" applyProtection="1">
      <alignment horizontal="center" vertical="center" wrapText="1"/>
    </xf>
    <xf numFmtId="0" fontId="8" fillId="0" borderId="177" xfId="17" applyFont="1" applyBorder="1" applyAlignment="1" applyProtection="1">
      <alignment horizontal="center" vertical="center" wrapText="1"/>
    </xf>
    <xf numFmtId="0" fontId="8" fillId="0" borderId="17" xfId="6" applyFont="1" applyBorder="1" applyAlignment="1" applyProtection="1">
      <alignment horizontal="center" vertical="center"/>
    </xf>
    <xf numFmtId="0" fontId="8" fillId="0" borderId="21" xfId="6" applyFont="1" applyBorder="1" applyAlignment="1" applyProtection="1">
      <alignment horizontal="center" vertical="center"/>
    </xf>
    <xf numFmtId="0" fontId="10" fillId="0" borderId="48" xfId="17" applyFont="1" applyBorder="1" applyAlignment="1" applyProtection="1">
      <alignment horizontal="center" vertical="center" wrapText="1"/>
    </xf>
    <xf numFmtId="0" fontId="10" fillId="0" borderId="98" xfId="17" applyFont="1" applyBorder="1" applyAlignment="1" applyProtection="1">
      <alignment horizontal="center" vertical="center" wrapText="1"/>
    </xf>
    <xf numFmtId="0" fontId="10" fillId="2" borderId="98" xfId="0" applyFont="1" applyFill="1" applyBorder="1" applyAlignment="1" applyProtection="1">
      <alignment horizontal="center" vertical="center" wrapText="1"/>
    </xf>
    <xf numFmtId="0" fontId="10" fillId="2" borderId="99" xfId="0" applyFont="1" applyFill="1" applyBorder="1" applyAlignment="1" applyProtection="1">
      <alignment horizontal="center" vertical="center" wrapText="1"/>
    </xf>
    <xf numFmtId="0" fontId="22" fillId="23" borderId="26" xfId="7" applyFont="1" applyFill="1" applyBorder="1" applyAlignment="1" applyProtection="1">
      <alignment horizontal="left" vertical="center"/>
    </xf>
    <xf numFmtId="0" fontId="22" fillId="23" borderId="27" xfId="7" applyFont="1" applyFill="1" applyBorder="1" applyAlignment="1" applyProtection="1">
      <alignment horizontal="left" vertical="center"/>
    </xf>
    <xf numFmtId="49" fontId="17" fillId="12" borderId="179" xfId="0" applyNumberFormat="1" applyFont="1" applyFill="1" applyBorder="1" applyAlignment="1" applyProtection="1">
      <alignment horizontal="center" vertical="center"/>
      <protection locked="0"/>
    </xf>
    <xf numFmtId="49" fontId="17" fillId="12" borderId="188" xfId="0" applyNumberFormat="1" applyFont="1" applyFill="1" applyBorder="1" applyAlignment="1" applyProtection="1">
      <alignment horizontal="center" vertical="center"/>
      <protection locked="0"/>
    </xf>
    <xf numFmtId="49" fontId="17" fillId="12" borderId="181" xfId="0" applyNumberFormat="1" applyFont="1" applyFill="1" applyBorder="1" applyAlignment="1" applyProtection="1">
      <alignment horizontal="center" vertical="center"/>
      <protection locked="0"/>
    </xf>
    <xf numFmtId="49" fontId="17" fillId="12" borderId="89" xfId="0" applyNumberFormat="1" applyFont="1" applyFill="1" applyBorder="1" applyAlignment="1" applyProtection="1">
      <alignment horizontal="center" vertical="center"/>
      <protection locked="0"/>
    </xf>
    <xf numFmtId="49" fontId="17" fillId="12" borderId="90" xfId="0" applyNumberFormat="1" applyFont="1" applyFill="1" applyBorder="1" applyAlignment="1" applyProtection="1">
      <alignment horizontal="center" vertical="center"/>
      <protection locked="0"/>
    </xf>
    <xf numFmtId="49" fontId="17" fillId="12" borderId="29" xfId="0" applyNumberFormat="1" applyFont="1" applyFill="1" applyBorder="1" applyAlignment="1" applyProtection="1">
      <alignment horizontal="center" vertical="center"/>
      <protection locked="0"/>
    </xf>
    <xf numFmtId="0" fontId="21" fillId="0" borderId="0" xfId="1" applyFont="1" applyBorder="1" applyAlignment="1" applyProtection="1">
      <alignment horizontal="left" vertical="center"/>
      <protection locked="0"/>
    </xf>
    <xf numFmtId="0" fontId="8" fillId="0" borderId="152" xfId="6" applyFont="1" applyBorder="1" applyAlignment="1" applyProtection="1">
      <alignment horizontal="left" vertical="center"/>
    </xf>
    <xf numFmtId="0" fontId="8" fillId="0" borderId="153" xfId="6" applyFont="1" applyBorder="1" applyAlignment="1" applyProtection="1">
      <alignment horizontal="left" vertical="center"/>
    </xf>
    <xf numFmtId="0" fontId="8" fillId="0" borderId="63" xfId="6" applyFont="1" applyBorder="1" applyAlignment="1" applyProtection="1">
      <alignment horizontal="left" vertical="center"/>
    </xf>
    <xf numFmtId="0" fontId="8" fillId="0" borderId="144" xfId="6" applyFont="1" applyBorder="1" applyAlignment="1" applyProtection="1">
      <alignment horizontal="left" vertical="center"/>
    </xf>
    <xf numFmtId="0" fontId="8" fillId="0" borderId="63" xfId="6" applyNumberFormat="1" applyFont="1" applyBorder="1" applyAlignment="1" applyProtection="1">
      <alignment horizontal="left" vertical="center"/>
    </xf>
    <xf numFmtId="0" fontId="8" fillId="0" borderId="144" xfId="6" applyNumberFormat="1" applyFont="1" applyBorder="1" applyAlignment="1" applyProtection="1">
      <alignment horizontal="left" vertical="center"/>
    </xf>
    <xf numFmtId="0" fontId="8" fillId="0" borderId="65" xfId="6" applyFont="1" applyBorder="1" applyAlignment="1" applyProtection="1">
      <alignment horizontal="left" vertical="center"/>
    </xf>
    <xf numFmtId="0" fontId="8" fillId="0" borderId="154" xfId="6" applyFont="1" applyBorder="1" applyAlignment="1" applyProtection="1">
      <alignment horizontal="left" vertical="center"/>
    </xf>
    <xf numFmtId="0" fontId="11" fillId="26" borderId="177" xfId="26" applyNumberFormat="1" applyFont="1" applyFill="1" applyBorder="1" applyAlignment="1" applyProtection="1">
      <alignment horizontal="center" vertical="center"/>
    </xf>
    <xf numFmtId="0" fontId="11" fillId="26" borderId="114" xfId="26" applyNumberFormat="1" applyFont="1" applyFill="1" applyBorder="1" applyAlignment="1" applyProtection="1">
      <alignment horizontal="center" vertical="center"/>
    </xf>
    <xf numFmtId="0" fontId="11" fillId="13" borderId="188" xfId="0" applyNumberFormat="1" applyFont="1" applyFill="1" applyBorder="1" applyAlignment="1" applyProtection="1">
      <alignment horizontal="center"/>
    </xf>
    <xf numFmtId="0" fontId="11" fillId="13" borderId="181" xfId="0" applyNumberFormat="1" applyFont="1" applyFill="1" applyBorder="1" applyAlignment="1" applyProtection="1">
      <alignment horizontal="center"/>
    </xf>
    <xf numFmtId="0" fontId="39" fillId="0" borderId="48" xfId="26" applyNumberFormat="1" applyFont="1" applyBorder="1" applyAlignment="1" applyProtection="1">
      <alignment horizontal="left" vertical="top" wrapText="1"/>
    </xf>
    <xf numFmtId="0" fontId="39" fillId="0" borderId="98" xfId="26" applyNumberFormat="1" applyFont="1" applyBorder="1" applyAlignment="1" applyProtection="1">
      <alignment horizontal="left" vertical="top" wrapText="1"/>
    </xf>
    <xf numFmtId="0" fontId="39" fillId="0" borderId="99" xfId="26" applyNumberFormat="1" applyFont="1" applyBorder="1" applyAlignment="1" applyProtection="1">
      <alignment horizontal="left" vertical="top" wrapText="1"/>
    </xf>
    <xf numFmtId="0" fontId="39" fillId="0" borderId="16" xfId="26" applyNumberFormat="1" applyFont="1" applyBorder="1" applyAlignment="1" applyProtection="1">
      <alignment horizontal="left" vertical="top" wrapText="1"/>
    </xf>
    <xf numFmtId="0" fontId="39" fillId="0" borderId="177" xfId="26" applyNumberFormat="1" applyFont="1" applyBorder="1" applyAlignment="1" applyProtection="1">
      <alignment horizontal="left" vertical="top" wrapText="1"/>
    </xf>
    <xf numFmtId="0" fontId="39" fillId="0" borderId="114" xfId="26" applyNumberFormat="1" applyFont="1" applyBorder="1" applyAlignment="1" applyProtection="1">
      <alignment horizontal="left" vertical="top" wrapText="1"/>
    </xf>
    <xf numFmtId="0" fontId="11" fillId="13" borderId="207" xfId="26" applyNumberFormat="1" applyFont="1" applyFill="1" applyBorder="1" applyAlignment="1" applyProtection="1">
      <alignment horizontal="center" vertical="center"/>
    </xf>
    <xf numFmtId="0" fontId="10" fillId="0" borderId="98" xfId="21" applyNumberFormat="1" applyFont="1" applyBorder="1" applyAlignment="1" applyProtection="1">
      <alignment horizontal="center" wrapText="1"/>
    </xf>
    <xf numFmtId="0" fontId="10" fillId="0" borderId="99" xfId="21" applyNumberFormat="1" applyFont="1" applyBorder="1" applyAlignment="1" applyProtection="1">
      <alignment horizontal="center" wrapText="1"/>
    </xf>
    <xf numFmtId="0" fontId="47" fillId="0" borderId="7" xfId="26" applyNumberFormat="1" applyFont="1" applyBorder="1" applyAlignment="1" applyProtection="1">
      <alignment vertical="center" wrapText="1"/>
    </xf>
    <xf numFmtId="0" fontId="47" fillId="0" borderId="0" xfId="26" applyNumberFormat="1" applyFont="1" applyBorder="1" applyAlignment="1" applyProtection="1">
      <alignment vertical="center" wrapText="1"/>
    </xf>
    <xf numFmtId="0" fontId="47" fillId="0" borderId="88" xfId="26" applyNumberFormat="1" applyFont="1" applyBorder="1" applyAlignment="1" applyProtection="1">
      <alignment vertical="center" wrapText="1"/>
    </xf>
    <xf numFmtId="0" fontId="33" fillId="13" borderId="188" xfId="34" applyNumberFormat="1" applyBorder="1" applyAlignment="1" applyProtection="1">
      <alignment horizontal="center" vertical="center"/>
    </xf>
    <xf numFmtId="0" fontId="33" fillId="13" borderId="185" xfId="34" applyNumberFormat="1" applyBorder="1" applyAlignment="1" applyProtection="1">
      <alignment horizontal="center" vertical="center"/>
    </xf>
    <xf numFmtId="0" fontId="33" fillId="26" borderId="179" xfId="34" applyNumberFormat="1" applyFill="1" applyBorder="1" applyAlignment="1" applyProtection="1">
      <alignment horizontal="center" vertical="center"/>
    </xf>
    <xf numFmtId="0" fontId="33" fillId="26" borderId="188" xfId="34" applyNumberFormat="1" applyFill="1" applyBorder="1" applyAlignment="1" applyProtection="1">
      <alignment horizontal="center" vertical="center"/>
    </xf>
    <xf numFmtId="0" fontId="33" fillId="26" borderId="181" xfId="34" applyNumberFormat="1" applyFill="1" applyBorder="1" applyAlignment="1" applyProtection="1">
      <alignment horizontal="center" vertical="center"/>
    </xf>
    <xf numFmtId="0" fontId="8" fillId="0" borderId="143" xfId="0" applyNumberFormat="1" applyFont="1" applyFill="1" applyBorder="1" applyAlignment="1" applyProtection="1">
      <alignment horizontal="left" vertical="center"/>
    </xf>
    <xf numFmtId="0" fontId="8" fillId="0" borderId="144" xfId="0" applyNumberFormat="1" applyFont="1" applyFill="1" applyBorder="1" applyAlignment="1" applyProtection="1">
      <alignment horizontal="left" vertical="center"/>
    </xf>
    <xf numFmtId="0" fontId="33" fillId="13" borderId="177" xfId="34" applyNumberFormat="1" applyBorder="1" applyAlignment="1" applyProtection="1">
      <alignment horizontal="center" vertical="center"/>
    </xf>
    <xf numFmtId="0" fontId="33" fillId="13" borderId="21" xfId="34" quotePrefix="1" applyNumberFormat="1" applyBorder="1" applyAlignment="1" applyProtection="1">
      <alignment horizontal="center" vertical="center"/>
    </xf>
    <xf numFmtId="0" fontId="10" fillId="0" borderId="205" xfId="17" applyFont="1" applyBorder="1" applyAlignment="1" applyProtection="1">
      <alignment horizontal="center" vertical="center" wrapText="1"/>
    </xf>
    <xf numFmtId="0" fontId="10" fillId="0" borderId="0" xfId="17" applyFont="1" applyBorder="1" applyAlignment="1" applyProtection="1">
      <alignment horizontal="center" vertical="center" wrapText="1"/>
    </xf>
    <xf numFmtId="0" fontId="8" fillId="2" borderId="121" xfId="0" applyFont="1" applyFill="1" applyBorder="1" applyAlignment="1" applyProtection="1">
      <alignment horizontal="left"/>
    </xf>
    <xf numFmtId="166" fontId="11" fillId="13" borderId="177" xfId="0" applyNumberFormat="1" applyFont="1" applyFill="1" applyBorder="1" applyAlignment="1" applyProtection="1">
      <alignment horizontal="center"/>
    </xf>
    <xf numFmtId="166" fontId="11" fillId="13" borderId="114" xfId="0" applyNumberFormat="1" applyFont="1" applyFill="1" applyBorder="1" applyAlignment="1" applyProtection="1">
      <alignment horizontal="center"/>
    </xf>
    <xf numFmtId="0" fontId="10" fillId="23" borderId="77" xfId="0" applyFont="1" applyFill="1" applyBorder="1" applyAlignment="1" applyProtection="1">
      <alignment horizontal="left"/>
    </xf>
    <xf numFmtId="0" fontId="10" fillId="23" borderId="78" xfId="0" applyFont="1" applyFill="1" applyBorder="1" applyAlignment="1" applyProtection="1">
      <alignment horizontal="left"/>
    </xf>
    <xf numFmtId="0" fontId="10" fillId="23" borderId="79" xfId="0" applyFont="1" applyFill="1" applyBorder="1" applyAlignment="1" applyProtection="1">
      <alignment horizontal="left"/>
    </xf>
    <xf numFmtId="0" fontId="26" fillId="0" borderId="26" xfId="0" applyFont="1" applyBorder="1" applyAlignment="1" applyProtection="1">
      <alignment horizontal="left" vertical="top" wrapText="1"/>
    </xf>
    <xf numFmtId="0" fontId="26" fillId="0" borderId="27" xfId="0" applyFont="1" applyBorder="1" applyAlignment="1" applyProtection="1">
      <alignment horizontal="left" vertical="top" wrapText="1"/>
    </xf>
    <xf numFmtId="0" fontId="26" fillId="0" borderId="28" xfId="0" applyFont="1" applyBorder="1" applyAlignment="1" applyProtection="1">
      <alignment horizontal="left" vertical="top" wrapText="1"/>
    </xf>
    <xf numFmtId="0" fontId="21" fillId="0" borderId="0" xfId="1" applyFont="1" applyAlignment="1" applyProtection="1">
      <alignment horizontal="left"/>
      <protection locked="0"/>
    </xf>
    <xf numFmtId="0" fontId="22" fillId="6" borderId="26" xfId="7" quotePrefix="1" applyFont="1" applyBorder="1" applyAlignment="1">
      <alignment horizontal="left" vertical="center"/>
    </xf>
    <xf numFmtId="0" fontId="8" fillId="12" borderId="7" xfId="0" applyFont="1" applyFill="1" applyBorder="1" applyAlignment="1" applyProtection="1">
      <alignment horizontal="left" vertical="top" wrapText="1"/>
      <protection locked="0"/>
    </xf>
    <xf numFmtId="0" fontId="8" fillId="12" borderId="0" xfId="0" applyFont="1" applyFill="1" applyBorder="1" applyAlignment="1" applyProtection="1">
      <alignment horizontal="left" vertical="top" wrapText="1"/>
      <protection locked="0"/>
    </xf>
    <xf numFmtId="0" fontId="8" fillId="12" borderId="11" xfId="0" applyFont="1" applyFill="1" applyBorder="1" applyAlignment="1" applyProtection="1">
      <alignment horizontal="left" vertical="top" wrapText="1"/>
      <protection locked="0"/>
    </xf>
    <xf numFmtId="0" fontId="8" fillId="12" borderId="12" xfId="0" applyFont="1" applyFill="1" applyBorder="1" applyAlignment="1" applyProtection="1">
      <alignment horizontal="left" vertical="top" wrapText="1"/>
      <protection locked="0"/>
    </xf>
    <xf numFmtId="0" fontId="8" fillId="12" borderId="13" xfId="0" applyFont="1" applyFill="1" applyBorder="1" applyAlignment="1" applyProtection="1">
      <alignment horizontal="left" vertical="top" wrapText="1"/>
      <protection locked="0"/>
    </xf>
    <xf numFmtId="0" fontId="8" fillId="12" borderId="14" xfId="0" applyFont="1" applyFill="1" applyBorder="1" applyAlignment="1" applyProtection="1">
      <alignment horizontal="left" vertical="top" wrapText="1"/>
      <protection locked="0"/>
    </xf>
    <xf numFmtId="0" fontId="8" fillId="12" borderId="8" xfId="0" applyFont="1" applyFill="1" applyBorder="1" applyAlignment="1" applyProtection="1">
      <alignment horizontal="left" vertical="top" wrapText="1"/>
      <protection locked="0"/>
    </xf>
    <xf numFmtId="0" fontId="8" fillId="12" borderId="9" xfId="0" applyFont="1" applyFill="1" applyBorder="1" applyAlignment="1" applyProtection="1">
      <alignment horizontal="left" vertical="top" wrapText="1"/>
      <protection locked="0"/>
    </xf>
    <xf numFmtId="0" fontId="8" fillId="12" borderId="10" xfId="0" applyFont="1" applyFill="1" applyBorder="1" applyAlignment="1" applyProtection="1">
      <alignment horizontal="left" vertical="top" wrapText="1"/>
      <protection locked="0"/>
    </xf>
    <xf numFmtId="0" fontId="22" fillId="6" borderId="27" xfId="7" quotePrefix="1" applyFont="1" applyBorder="1" applyAlignment="1">
      <alignment horizontal="left" vertical="center"/>
    </xf>
    <xf numFmtId="0" fontId="22" fillId="6" borderId="28" xfId="7" quotePrefix="1" applyFont="1" applyBorder="1" applyAlignment="1">
      <alignment horizontal="left" vertical="center"/>
    </xf>
    <xf numFmtId="0" fontId="22" fillId="23" borderId="26" xfId="7" quotePrefix="1" applyFont="1" applyFill="1" applyBorder="1" applyAlignment="1">
      <alignment horizontal="left" vertical="center"/>
    </xf>
    <xf numFmtId="0" fontId="22" fillId="23" borderId="27" xfId="7" quotePrefix="1" applyFont="1" applyFill="1" applyBorder="1" applyAlignment="1">
      <alignment horizontal="left" vertical="center"/>
    </xf>
    <xf numFmtId="0" fontId="22" fillId="23" borderId="28" xfId="7" quotePrefix="1" applyFont="1" applyFill="1" applyBorder="1" applyAlignment="1">
      <alignment horizontal="left" vertical="center"/>
    </xf>
    <xf numFmtId="0" fontId="8" fillId="12" borderId="22"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76" xfId="0" applyFont="1" applyFill="1" applyBorder="1" applyAlignment="1" applyProtection="1">
      <alignment horizontal="left" vertical="top" wrapText="1"/>
      <protection locked="0"/>
    </xf>
    <xf numFmtId="0" fontId="8" fillId="12" borderId="23"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8" fillId="12" borderId="24" xfId="0" applyFont="1" applyFill="1" applyBorder="1" applyAlignment="1" applyProtection="1">
      <alignment horizontal="left" vertical="top" wrapText="1"/>
      <protection locked="0"/>
    </xf>
    <xf numFmtId="0" fontId="22" fillId="6" borderId="26" xfId="7" applyFont="1" applyBorder="1" applyAlignment="1">
      <alignment horizontal="left" vertical="top"/>
    </xf>
    <xf numFmtId="0" fontId="22" fillId="6" borderId="27" xfId="7" applyFont="1" applyBorder="1" applyAlignment="1">
      <alignment horizontal="left" vertical="top"/>
    </xf>
    <xf numFmtId="0" fontId="22" fillId="6" borderId="28" xfId="7" applyFont="1" applyBorder="1" applyAlignment="1">
      <alignment horizontal="left" vertical="top"/>
    </xf>
    <xf numFmtId="0" fontId="7" fillId="6" borderId="26" xfId="7" applyBorder="1" applyAlignment="1">
      <alignment horizontal="left" vertical="center"/>
    </xf>
    <xf numFmtId="0" fontId="7" fillId="6" borderId="28" xfId="7" applyBorder="1" applyAlignment="1">
      <alignment horizontal="left" vertical="center"/>
    </xf>
    <xf numFmtId="0" fontId="17" fillId="17" borderId="48" xfId="7" applyFont="1" applyFill="1" applyBorder="1" applyAlignment="1" applyProtection="1">
      <alignment horizontal="left" vertical="center" wrapText="1"/>
    </xf>
    <xf numFmtId="0" fontId="17" fillId="17" borderId="98" xfId="7" applyFont="1" applyFill="1" applyBorder="1" applyAlignment="1" applyProtection="1">
      <alignment horizontal="left" vertical="center" wrapText="1"/>
    </xf>
    <xf numFmtId="0" fontId="17" fillId="17" borderId="99" xfId="7" applyFont="1" applyFill="1" applyBorder="1" applyAlignment="1" applyProtection="1">
      <alignment horizontal="left" vertical="center" wrapText="1"/>
    </xf>
    <xf numFmtId="0" fontId="17" fillId="17" borderId="16" xfId="7" applyFont="1" applyFill="1" applyBorder="1" applyAlignment="1" applyProtection="1">
      <alignment horizontal="left" vertical="center" wrapText="1"/>
    </xf>
    <xf numFmtId="0" fontId="17" fillId="17" borderId="177" xfId="7" applyFont="1" applyFill="1" applyBorder="1" applyAlignment="1" applyProtection="1">
      <alignment horizontal="left" vertical="center" wrapText="1"/>
    </xf>
    <xf numFmtId="0" fontId="17" fillId="17" borderId="114" xfId="7" applyFont="1" applyFill="1" applyBorder="1" applyAlignment="1" applyProtection="1">
      <alignment horizontal="left" vertical="center" wrapText="1"/>
    </xf>
    <xf numFmtId="0" fontId="10" fillId="0" borderId="16" xfId="21" applyFont="1" applyBorder="1" applyAlignment="1" applyProtection="1">
      <alignment horizontal="center"/>
    </xf>
    <xf numFmtId="0" fontId="10" fillId="0" borderId="177" xfId="21" applyFont="1" applyBorder="1" applyAlignment="1" applyProtection="1">
      <alignment horizontal="center"/>
    </xf>
    <xf numFmtId="0" fontId="8" fillId="0" borderId="123" xfId="21" applyFont="1" applyBorder="1" applyAlignment="1" applyProtection="1">
      <alignment horizontal="left"/>
    </xf>
    <xf numFmtId="0" fontId="8" fillId="0" borderId="145" xfId="21" applyFont="1" applyBorder="1" applyAlignment="1" applyProtection="1">
      <alignment horizontal="left"/>
    </xf>
    <xf numFmtId="165" fontId="8" fillId="2" borderId="89" xfId="0" applyNumberFormat="1" applyFont="1" applyFill="1" applyBorder="1" applyAlignment="1">
      <alignment horizontal="center"/>
    </xf>
    <xf numFmtId="165" fontId="8" fillId="2" borderId="29" xfId="0" applyNumberFormat="1" applyFont="1" applyFill="1" applyBorder="1" applyAlignment="1">
      <alignment horizontal="center"/>
    </xf>
    <xf numFmtId="0" fontId="10" fillId="23" borderId="26" xfId="0" applyFont="1" applyFill="1" applyBorder="1" applyAlignment="1">
      <alignment horizontal="left" vertical="top" wrapText="1"/>
    </xf>
    <xf numFmtId="0" fontId="10" fillId="23" borderId="27" xfId="0" applyFont="1" applyFill="1" applyBorder="1" applyAlignment="1">
      <alignment horizontal="left" vertical="top" wrapText="1"/>
    </xf>
    <xf numFmtId="0" fontId="10" fillId="23" borderId="28" xfId="0" applyFont="1" applyFill="1" applyBorder="1" applyAlignment="1">
      <alignment horizontal="left" vertical="top" wrapText="1"/>
    </xf>
    <xf numFmtId="165" fontId="8" fillId="2" borderId="115" xfId="0" applyNumberFormat="1" applyFont="1" applyFill="1" applyBorder="1" applyAlignment="1">
      <alignment horizontal="center"/>
    </xf>
    <xf numFmtId="165" fontId="8" fillId="2" borderId="130" xfId="0" applyNumberFormat="1" applyFont="1" applyFill="1" applyBorder="1" applyAlignment="1">
      <alignment horizontal="center"/>
    </xf>
    <xf numFmtId="0" fontId="10" fillId="2" borderId="48" xfId="0" applyFont="1" applyFill="1" applyBorder="1" applyAlignment="1">
      <alignment horizontal="left" vertical="top" wrapText="1"/>
    </xf>
    <xf numFmtId="0" fontId="10" fillId="2" borderId="98" xfId="0" applyFont="1" applyFill="1" applyBorder="1" applyAlignment="1">
      <alignment horizontal="left" vertical="top" wrapText="1"/>
    </xf>
    <xf numFmtId="0" fontId="10" fillId="2" borderId="99" xfId="0" applyFont="1" applyFill="1" applyBorder="1" applyAlignment="1">
      <alignment horizontal="left" vertical="top" wrapText="1"/>
    </xf>
    <xf numFmtId="0" fontId="10" fillId="2" borderId="113" xfId="0" applyFont="1" applyFill="1" applyBorder="1" applyAlignment="1">
      <alignment horizontal="left" vertical="top" wrapText="1"/>
    </xf>
    <xf numFmtId="0" fontId="10" fillId="2" borderId="114" xfId="0" applyFont="1" applyFill="1" applyBorder="1" applyAlignment="1">
      <alignment horizontal="left" vertical="top" wrapText="1"/>
    </xf>
    <xf numFmtId="0" fontId="22" fillId="6" borderId="26" xfId="7" applyFont="1" applyBorder="1" applyAlignment="1" applyProtection="1">
      <alignment horizontal="left" vertical="center" wrapText="1"/>
    </xf>
    <xf numFmtId="0" fontId="22" fillId="6" borderId="27" xfId="7" applyFont="1" applyBorder="1" applyAlignment="1" applyProtection="1">
      <alignment horizontal="left" vertical="center" wrapText="1"/>
    </xf>
    <xf numFmtId="0" fontId="22" fillId="6" borderId="28" xfId="7" applyFont="1" applyBorder="1" applyAlignment="1" applyProtection="1">
      <alignment horizontal="left" vertical="center" wrapText="1"/>
    </xf>
    <xf numFmtId="0" fontId="8" fillId="0" borderId="125" xfId="6" applyNumberFormat="1" applyFont="1" applyBorder="1" applyAlignment="1" applyProtection="1">
      <alignment vertical="center"/>
    </xf>
    <xf numFmtId="0" fontId="8" fillId="0" borderId="121" xfId="6" applyNumberFormat="1" applyFont="1" applyBorder="1" applyAlignment="1" applyProtection="1">
      <alignment vertical="center"/>
    </xf>
    <xf numFmtId="0" fontId="8" fillId="0" borderId="127" xfId="6" applyFont="1" applyBorder="1" applyAlignment="1" applyProtection="1">
      <alignment vertical="center"/>
    </xf>
    <xf numFmtId="0" fontId="8" fillId="0" borderId="128" xfId="6" applyFont="1" applyBorder="1" applyAlignment="1" applyProtection="1">
      <alignment vertical="center"/>
    </xf>
    <xf numFmtId="0" fontId="17" fillId="0" borderId="1" xfId="18" applyFont="1" applyFill="1" applyBorder="1" applyAlignment="1" applyProtection="1">
      <alignment horizontal="left" vertical="center" wrapText="1"/>
    </xf>
    <xf numFmtId="0" fontId="17" fillId="0" borderId="21" xfId="18" applyFont="1" applyFill="1" applyBorder="1" applyAlignment="1" applyProtection="1">
      <alignment horizontal="left" vertical="center" wrapText="1"/>
    </xf>
    <xf numFmtId="0" fontId="17" fillId="0" borderId="16" xfId="18" applyFont="1" applyFill="1" applyBorder="1" applyAlignment="1" applyProtection="1">
      <alignment horizontal="center" vertical="center" wrapText="1"/>
    </xf>
    <xf numFmtId="0" fontId="17" fillId="0" borderId="1" xfId="18" applyFont="1" applyFill="1" applyBorder="1" applyAlignment="1" applyProtection="1">
      <alignment horizontal="center" vertical="center" wrapText="1"/>
    </xf>
    <xf numFmtId="0" fontId="17" fillId="0" borderId="17" xfId="18" applyFont="1" applyFill="1" applyBorder="1" applyAlignment="1" applyProtection="1">
      <alignment horizontal="center" vertical="center" wrapText="1"/>
    </xf>
    <xf numFmtId="0" fontId="17" fillId="0" borderId="21" xfId="18"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10" fillId="0" borderId="48" xfId="6" applyFont="1" applyFill="1" applyBorder="1" applyAlignment="1" applyProtection="1">
      <alignment horizontal="center" vertical="center" wrapText="1"/>
    </xf>
    <xf numFmtId="0" fontId="10" fillId="0" borderId="98" xfId="6"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0" borderId="123" xfId="6" applyFont="1" applyBorder="1" applyAlignment="1" applyProtection="1">
      <alignment vertical="center"/>
    </xf>
    <xf numFmtId="0" fontId="8" fillId="0" borderId="122" xfId="6" applyFont="1" applyBorder="1" applyAlignment="1" applyProtection="1">
      <alignment vertical="center"/>
    </xf>
    <xf numFmtId="0" fontId="8" fillId="0" borderId="125" xfId="6" applyFont="1" applyBorder="1" applyAlignment="1" applyProtection="1">
      <alignment vertical="center"/>
    </xf>
    <xf numFmtId="0" fontId="8" fillId="0" borderId="121" xfId="6" applyFont="1" applyBorder="1" applyAlignment="1" applyProtection="1">
      <alignment vertical="center"/>
    </xf>
    <xf numFmtId="0" fontId="22" fillId="6" borderId="26" xfId="7" applyFont="1" applyBorder="1" applyAlignment="1" applyProtection="1">
      <alignment horizontal="left" vertical="top" wrapText="1"/>
    </xf>
    <xf numFmtId="0" fontId="22" fillId="6" borderId="27" xfId="7" applyFont="1" applyBorder="1" applyAlignment="1" applyProtection="1">
      <alignment horizontal="left" vertical="top" wrapText="1"/>
    </xf>
    <xf numFmtId="0" fontId="22" fillId="6" borderId="28" xfId="7" applyFont="1" applyBorder="1" applyAlignment="1" applyProtection="1">
      <alignment horizontal="left" vertical="top" wrapText="1"/>
    </xf>
    <xf numFmtId="0" fontId="10" fillId="0" borderId="98" xfId="6" applyFont="1" applyFill="1" applyBorder="1" applyAlignment="1" applyProtection="1">
      <alignment horizontal="left" vertical="center" wrapText="1"/>
    </xf>
    <xf numFmtId="0" fontId="17" fillId="0" borderId="19" xfId="18" applyFont="1" applyFill="1" applyBorder="1" applyAlignment="1" applyProtection="1">
      <alignment horizontal="left" vertical="center" wrapText="1"/>
    </xf>
    <xf numFmtId="0" fontId="10" fillId="0" borderId="98" xfId="6" applyFont="1" applyBorder="1" applyAlignment="1" applyProtection="1">
      <alignment horizontal="left" vertical="center" wrapText="1"/>
    </xf>
    <xf numFmtId="0" fontId="10" fillId="0" borderId="99" xfId="6" applyFont="1" applyBorder="1" applyAlignment="1" applyProtection="1">
      <alignment horizontal="left" vertical="center" wrapText="1"/>
    </xf>
    <xf numFmtId="0" fontId="8" fillId="2" borderId="21"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7" fillId="6" borderId="26" xfId="7" applyFont="1" applyBorder="1" applyAlignment="1">
      <alignment horizontal="left" vertical="center"/>
    </xf>
    <xf numFmtId="0" fontId="7" fillId="6" borderId="28" xfId="7" applyFont="1" applyBorder="1" applyAlignment="1">
      <alignment horizontal="left" vertical="center"/>
    </xf>
  </cellXfs>
  <cellStyles count="48">
    <cellStyle name="40% - Accent1" xfId="4" builtinId="31"/>
    <cellStyle name="40% - Accent1 2" xfId="27" xr:uid="{00000000-0005-0000-0000-000001000000}"/>
    <cellStyle name="60% - Accent1 2" xfId="24" xr:uid="{00000000-0005-0000-0000-000002000000}"/>
    <cellStyle name="60% - Accent2" xfId="5" builtinId="36"/>
    <cellStyle name="60% - Accent2 2" xfId="28" xr:uid="{00000000-0005-0000-0000-000004000000}"/>
    <cellStyle name="Auto Populated Cells" xfId="8" xr:uid="{00000000-0005-0000-0000-000005000000}"/>
    <cellStyle name="Auto Populated Cells 2" xfId="36" xr:uid="{00000000-0005-0000-0000-000006000000}"/>
    <cellStyle name="Calculation 2" xfId="9" xr:uid="{00000000-0005-0000-0000-000007000000}"/>
    <cellStyle name="Calculation 2 2" xfId="37" xr:uid="{00000000-0005-0000-0000-000008000000}"/>
    <cellStyle name="Conditional Cell" xfId="10" xr:uid="{00000000-0005-0000-0000-000009000000}"/>
    <cellStyle name="Conditional Cell 2" xfId="38" xr:uid="{00000000-0005-0000-0000-00000A000000}"/>
    <cellStyle name="Explanatory Text 2" xfId="11" xr:uid="{00000000-0005-0000-0000-00000B000000}"/>
    <cellStyle name="Explanatory Text 3" xfId="20" xr:uid="{00000000-0005-0000-0000-00000C000000}"/>
    <cellStyle name="Fixed Values" xfId="12" xr:uid="{00000000-0005-0000-0000-00000D000000}"/>
    <cellStyle name="Fixed Values 2" xfId="39" xr:uid="{00000000-0005-0000-0000-00000E000000}"/>
    <cellStyle name="Heading 4 2" xfId="7" xr:uid="{00000000-0005-0000-0000-00000F000000}"/>
    <cellStyle name="Hyperlink" xfId="1" builtinId="8"/>
    <cellStyle name="Hyperlink 2" xfId="19" xr:uid="{00000000-0005-0000-0000-000011000000}"/>
    <cellStyle name="Input 2" xfId="13" xr:uid="{00000000-0005-0000-0000-000012000000}"/>
    <cellStyle name="Input 2 2" xfId="40" xr:uid="{00000000-0005-0000-0000-000013000000}"/>
    <cellStyle name="Input 3" xfId="18" xr:uid="{00000000-0005-0000-0000-000014000000}"/>
    <cellStyle name="Input 3 2" xfId="41" xr:uid="{00000000-0005-0000-0000-000015000000}"/>
    <cellStyle name="Input Cell" xfId="35" xr:uid="{00000000-0005-0000-0000-000016000000}"/>
    <cellStyle name="Input Cell 2" xfId="42" xr:uid="{00000000-0005-0000-0000-000017000000}"/>
    <cellStyle name="Neutral 2" xfId="25" xr:uid="{00000000-0005-0000-0000-000018000000}"/>
    <cellStyle name="Normal" xfId="0" builtinId="0"/>
    <cellStyle name="Normal 2" xfId="2" xr:uid="{00000000-0005-0000-0000-00001A000000}"/>
    <cellStyle name="Normal 2 2" xfId="21" xr:uid="{00000000-0005-0000-0000-00001B000000}"/>
    <cellStyle name="Normal 3" xfId="3" xr:uid="{00000000-0005-0000-0000-00001C000000}"/>
    <cellStyle name="Normal 3 2" xfId="22" xr:uid="{00000000-0005-0000-0000-00001D000000}"/>
    <cellStyle name="Normal 3 3" xfId="23" xr:uid="{00000000-0005-0000-0000-00001E000000}"/>
    <cellStyle name="Normal 3_Comments" xfId="29" xr:uid="{00000000-0005-0000-0000-00001F000000}"/>
    <cellStyle name="Normal 4" xfId="6" xr:uid="{00000000-0005-0000-0000-000020000000}"/>
    <cellStyle name="Normal_Excel Formatted AFUE Output" xfId="26" xr:uid="{00000000-0005-0000-0000-000021000000}"/>
    <cellStyle name="Output 2" xfId="14" xr:uid="{00000000-0005-0000-0000-000022000000}"/>
    <cellStyle name="Output 2 2" xfId="30" xr:uid="{00000000-0005-0000-0000-000023000000}"/>
    <cellStyle name="Output 2 2 2" xfId="44" xr:uid="{00000000-0005-0000-0000-000024000000}"/>
    <cellStyle name="Output 2 3" xfId="43" xr:uid="{00000000-0005-0000-0000-000025000000}"/>
    <cellStyle name="Output Cell" xfId="34" xr:uid="{00000000-0005-0000-0000-000026000000}"/>
    <cellStyle name="Output Cell 2" xfId="45" xr:uid="{00000000-0005-0000-0000-000027000000}"/>
    <cellStyle name="Revision Needed" xfId="15" xr:uid="{00000000-0005-0000-0000-000028000000}"/>
    <cellStyle name="Tab Header" xfId="16" xr:uid="{00000000-0005-0000-0000-000029000000}"/>
    <cellStyle name="Table Header" xfId="17" xr:uid="{00000000-0005-0000-0000-00002A000000}"/>
    <cellStyle name="Variable" xfId="31" xr:uid="{00000000-0005-0000-0000-00002B000000}"/>
    <cellStyle name="Variable 2" xfId="32" xr:uid="{00000000-0005-0000-0000-00002C000000}"/>
    <cellStyle name="Variable 2 2" xfId="47" xr:uid="{00000000-0005-0000-0000-00002D000000}"/>
    <cellStyle name="Variable 3" xfId="46" xr:uid="{00000000-0005-0000-0000-00002E000000}"/>
    <cellStyle name="Variable_Comments" xfId="33" xr:uid="{00000000-0005-0000-0000-00002F000000}"/>
  </cellStyles>
  <dxfs count="11">
    <dxf>
      <fill>
        <patternFill patternType="lightUp"/>
      </fill>
    </dxf>
    <dxf>
      <fill>
        <patternFill patternType="lightUp"/>
      </fill>
    </dxf>
    <dxf>
      <fill>
        <patternFill patternType="lightUp"/>
      </fill>
    </dxf>
    <dxf>
      <fill>
        <patternFill patternType="lightUp"/>
      </fill>
    </dxf>
    <dxf>
      <fill>
        <patternFill patternType="lightUp"/>
      </fill>
    </dxf>
    <dxf>
      <font>
        <color theme="1"/>
      </font>
      <fill>
        <patternFill patternType="lightUp"/>
      </fill>
    </dxf>
    <dxf>
      <fill>
        <patternFill patternType="lightUp"/>
      </fill>
    </dxf>
    <dxf>
      <font>
        <color theme="1"/>
      </font>
      <fill>
        <patternFill patternType="lightUp"/>
      </fill>
    </dxf>
    <dxf>
      <font>
        <color auto="1"/>
      </font>
      <fill>
        <patternFill patternType="lightUp"/>
      </fill>
    </dxf>
    <dxf>
      <font>
        <color theme="1"/>
      </font>
      <fill>
        <patternFill patternType="lightUp"/>
      </fill>
    </dxf>
    <dxf>
      <font>
        <color theme="0"/>
      </font>
      <fill>
        <patternFill>
          <bgColor rgb="FF8000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SID=b5bbb16ff3ad98a2ce7fb06a88ba0e52&amp;mc=true&amp;node=pt10.3.430&amp;rgn=div5" TargetMode="External"/><Relationship Id="rId2" Type="http://schemas.openxmlformats.org/officeDocument/2006/relationships/hyperlink" Target="http://ecfr.gpoaccess.gov/cgi/t/text/text-idx?c=ecfr&amp;sid=90b436e5a5fddce10dde4ce1be7a9bea&amp;rgn=div9&amp;view=text&amp;node=10:3.0.1.4.17.2.9.6.6&amp;idno=10"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2"/>
  <sheetViews>
    <sheetView showGridLines="0" tabSelected="1" zoomScale="80" zoomScaleNormal="80" workbookViewId="0">
      <selection activeCell="B11" sqref="B11:C11"/>
    </sheetView>
  </sheetViews>
  <sheetFormatPr defaultRowHeight="16.5" x14ac:dyDescent="0.25"/>
  <cols>
    <col min="1" max="1" width="2.7109375" style="54" customWidth="1"/>
    <col min="2" max="2" width="37.7109375" style="54" customWidth="1"/>
    <col min="3" max="3" width="131.28515625" style="54" customWidth="1"/>
    <col min="4" max="4" width="5.85546875" style="54" customWidth="1"/>
    <col min="5" max="5" width="4.140625" style="54" customWidth="1"/>
    <col min="6" max="16384" width="9.140625" style="54"/>
  </cols>
  <sheetData>
    <row r="1" spans="2:5" ht="17.25" thickBot="1" x14ac:dyDescent="0.3">
      <c r="E1" s="55"/>
    </row>
    <row r="2" spans="2:5" ht="18" thickBot="1" x14ac:dyDescent="0.3">
      <c r="B2" s="513" t="str">
        <f>'Version Control'!$B$2</f>
        <v>Title Block</v>
      </c>
      <c r="C2" s="514"/>
      <c r="E2" s="55"/>
    </row>
    <row r="3" spans="2:5" s="56" customFormat="1" x14ac:dyDescent="0.25">
      <c r="B3" s="37" t="str">
        <f>'Version Control'!$B$3</f>
        <v>Test Report Template Name:</v>
      </c>
      <c r="C3" s="38" t="str">
        <f>'Version Control'!$C$3</f>
        <v>Direct Heating Equipment</v>
      </c>
      <c r="E3" s="57"/>
    </row>
    <row r="4" spans="2:5" s="56" customFormat="1" x14ac:dyDescent="0.25">
      <c r="B4" s="41" t="str">
        <f>'Version Control'!$B$4</f>
        <v>Version Number:</v>
      </c>
      <c r="C4" s="287" t="str">
        <f>'Version Control'!$C$4</f>
        <v>v2.2</v>
      </c>
      <c r="E4" s="57"/>
    </row>
    <row r="5" spans="2:5" s="56" customFormat="1" x14ac:dyDescent="0.25">
      <c r="B5" s="41" t="str">
        <f>'Version Control'!$B$5</f>
        <v xml:space="preserve">Latest Template Revision: </v>
      </c>
      <c r="C5" s="42">
        <f>'Version Control'!$C$5</f>
        <v>43336</v>
      </c>
      <c r="E5" s="57"/>
    </row>
    <row r="6" spans="2:5" s="56" customFormat="1" x14ac:dyDescent="0.25">
      <c r="B6" s="39" t="str">
        <f>'Version Control'!$B$6</f>
        <v>Tab Name:</v>
      </c>
      <c r="C6" s="40" t="str">
        <f ca="1">MID(CELL("filename",A1), FIND("]", CELL("filename", A1))+ 1, 255)</f>
        <v>Instructions</v>
      </c>
      <c r="E6" s="57"/>
    </row>
    <row r="7" spans="2:5" ht="17.25" thickBot="1" x14ac:dyDescent="0.3">
      <c r="B7" s="232" t="str">
        <f>'Version Control'!$B$7</f>
        <v>File Name:</v>
      </c>
      <c r="C7" s="288" t="str">
        <f ca="1">'Version Control'!$C$7</f>
        <v>Direct Heating Equipment - v2.2.xlsx</v>
      </c>
      <c r="E7" s="55"/>
    </row>
    <row r="8" spans="2:5" x14ac:dyDescent="0.25">
      <c r="E8" s="55"/>
    </row>
    <row r="9" spans="2:5" ht="17.25" thickBot="1" x14ac:dyDescent="0.3">
      <c r="E9" s="55"/>
    </row>
    <row r="10" spans="2:5" ht="18" thickBot="1" x14ac:dyDescent="0.3">
      <c r="B10" s="513" t="s">
        <v>32</v>
      </c>
      <c r="C10" s="514"/>
      <c r="E10" s="55"/>
    </row>
    <row r="11" spans="2:5" ht="20.25" customHeight="1" thickBot="1" x14ac:dyDescent="0.3">
      <c r="B11" s="523" t="s">
        <v>515</v>
      </c>
      <c r="C11" s="524"/>
      <c r="E11" s="55"/>
    </row>
    <row r="12" spans="2:5" ht="17.25" thickBot="1" x14ac:dyDescent="0.3">
      <c r="E12" s="55"/>
    </row>
    <row r="13" spans="2:5" ht="18" thickBot="1" x14ac:dyDescent="0.3">
      <c r="B13" s="513" t="s">
        <v>15</v>
      </c>
      <c r="C13" s="514"/>
      <c r="E13" s="55"/>
    </row>
    <row r="14" spans="2:5" ht="17.25" x14ac:dyDescent="0.25">
      <c r="B14" s="100" t="s">
        <v>33</v>
      </c>
      <c r="C14" s="101" t="s">
        <v>34</v>
      </c>
      <c r="E14" s="55"/>
    </row>
    <row r="15" spans="2:5" x14ac:dyDescent="0.25">
      <c r="B15" s="37" t="s">
        <v>52</v>
      </c>
      <c r="C15" s="58" t="s">
        <v>81</v>
      </c>
      <c r="E15" s="55"/>
    </row>
    <row r="16" spans="2:5" x14ac:dyDescent="0.25">
      <c r="B16" s="41" t="s">
        <v>35</v>
      </c>
      <c r="C16" s="59" t="s">
        <v>82</v>
      </c>
      <c r="E16" s="55"/>
    </row>
    <row r="17" spans="2:5" x14ac:dyDescent="0.25">
      <c r="B17" s="41" t="s">
        <v>49</v>
      </c>
      <c r="C17" s="59" t="s">
        <v>83</v>
      </c>
      <c r="E17" s="55"/>
    </row>
    <row r="18" spans="2:5" x14ac:dyDescent="0.25">
      <c r="B18" s="41" t="s">
        <v>4</v>
      </c>
      <c r="C18" s="59" t="s">
        <v>90</v>
      </c>
      <c r="E18" s="55"/>
    </row>
    <row r="19" spans="2:5" x14ac:dyDescent="0.25">
      <c r="B19" s="41" t="s">
        <v>352</v>
      </c>
      <c r="C19" s="59" t="s">
        <v>353</v>
      </c>
      <c r="E19" s="55"/>
    </row>
    <row r="20" spans="2:5" x14ac:dyDescent="0.25">
      <c r="B20" s="41" t="s">
        <v>235</v>
      </c>
      <c r="C20" s="59" t="s">
        <v>344</v>
      </c>
      <c r="E20" s="55"/>
    </row>
    <row r="21" spans="2:5" x14ac:dyDescent="0.25">
      <c r="B21" s="41" t="s">
        <v>324</v>
      </c>
      <c r="C21" s="59" t="s">
        <v>345</v>
      </c>
      <c r="E21" s="55"/>
    </row>
    <row r="22" spans="2:5" x14ac:dyDescent="0.25">
      <c r="B22" s="41" t="s">
        <v>346</v>
      </c>
      <c r="C22" s="59" t="s">
        <v>355</v>
      </c>
      <c r="E22" s="55"/>
    </row>
    <row r="23" spans="2:5" x14ac:dyDescent="0.25">
      <c r="B23" s="41" t="s">
        <v>359</v>
      </c>
      <c r="C23" s="59" t="s">
        <v>362</v>
      </c>
      <c r="E23" s="55"/>
    </row>
    <row r="24" spans="2:5" x14ac:dyDescent="0.25">
      <c r="B24" s="41" t="s">
        <v>18</v>
      </c>
      <c r="C24" s="59" t="s">
        <v>84</v>
      </c>
      <c r="E24" s="55"/>
    </row>
    <row r="25" spans="2:5" x14ac:dyDescent="0.25">
      <c r="B25" s="41" t="s">
        <v>470</v>
      </c>
      <c r="C25" s="59" t="s">
        <v>471</v>
      </c>
      <c r="E25" s="55"/>
    </row>
    <row r="26" spans="2:5" x14ac:dyDescent="0.25">
      <c r="B26" s="41" t="s">
        <v>58</v>
      </c>
      <c r="C26" s="59" t="s">
        <v>85</v>
      </c>
      <c r="E26" s="55"/>
    </row>
    <row r="27" spans="2:5" x14ac:dyDescent="0.25">
      <c r="B27" s="41" t="s">
        <v>48</v>
      </c>
      <c r="C27" s="59" t="s">
        <v>86</v>
      </c>
      <c r="E27" s="55"/>
    </row>
    <row r="28" spans="2:5" x14ac:dyDescent="0.25">
      <c r="B28" s="41" t="s">
        <v>347</v>
      </c>
      <c r="C28" s="59" t="s">
        <v>348</v>
      </c>
      <c r="E28" s="55"/>
    </row>
    <row r="29" spans="2:5" x14ac:dyDescent="0.25">
      <c r="B29" s="28" t="s">
        <v>91</v>
      </c>
      <c r="C29" s="60" t="s">
        <v>87</v>
      </c>
      <c r="E29" s="55"/>
    </row>
    <row r="30" spans="2:5" ht="17.25" thickBot="1" x14ac:dyDescent="0.3">
      <c r="B30" s="29" t="s">
        <v>50</v>
      </c>
      <c r="C30" s="61" t="s">
        <v>88</v>
      </c>
      <c r="E30" s="55"/>
    </row>
    <row r="31" spans="2:5" ht="17.25" thickBot="1" x14ac:dyDescent="0.3">
      <c r="E31" s="55"/>
    </row>
    <row r="32" spans="2:5" ht="18" thickBot="1" x14ac:dyDescent="0.4">
      <c r="B32" s="535" t="s">
        <v>63</v>
      </c>
      <c r="C32" s="536"/>
      <c r="E32" s="55"/>
    </row>
    <row r="33" spans="2:5" ht="16.5" customHeight="1" x14ac:dyDescent="0.25">
      <c r="B33" s="539" t="s">
        <v>340</v>
      </c>
      <c r="C33" s="343" t="s">
        <v>341</v>
      </c>
      <c r="E33" s="55"/>
    </row>
    <row r="34" spans="2:5" ht="16.5" customHeight="1" x14ac:dyDescent="0.25">
      <c r="B34" s="540"/>
      <c r="C34" s="344" t="s">
        <v>361</v>
      </c>
      <c r="E34" s="55"/>
    </row>
    <row r="35" spans="2:5" x14ac:dyDescent="0.25">
      <c r="B35" s="537" t="s">
        <v>342</v>
      </c>
      <c r="C35" s="345" t="s">
        <v>20</v>
      </c>
      <c r="E35" s="55"/>
    </row>
    <row r="36" spans="2:5" x14ac:dyDescent="0.25">
      <c r="B36" s="537"/>
      <c r="C36" s="346" t="s">
        <v>343</v>
      </c>
      <c r="E36" s="55"/>
    </row>
    <row r="37" spans="2:5" x14ac:dyDescent="0.25">
      <c r="B37" s="537"/>
      <c r="C37" s="347" t="s">
        <v>89</v>
      </c>
      <c r="E37" s="55"/>
    </row>
    <row r="38" spans="2:5" ht="21.75" thickBot="1" x14ac:dyDescent="0.3">
      <c r="B38" s="538"/>
      <c r="C38" s="348" t="s">
        <v>68</v>
      </c>
      <c r="E38" s="55"/>
    </row>
    <row r="39" spans="2:5" ht="17.25" thickBot="1" x14ac:dyDescent="0.3">
      <c r="C39" s="49"/>
      <c r="E39" s="55"/>
    </row>
    <row r="40" spans="2:5" ht="18.75" thickBot="1" x14ac:dyDescent="0.3">
      <c r="B40" s="515" t="s">
        <v>71</v>
      </c>
      <c r="C40" s="516"/>
      <c r="E40" s="55"/>
    </row>
    <row r="41" spans="2:5" ht="16.5" customHeight="1" x14ac:dyDescent="0.25">
      <c r="B41" s="525" t="s">
        <v>69</v>
      </c>
      <c r="C41" s="526"/>
      <c r="E41" s="55"/>
    </row>
    <row r="42" spans="2:5" x14ac:dyDescent="0.25">
      <c r="B42" s="527"/>
      <c r="C42" s="528"/>
      <c r="E42" s="55"/>
    </row>
    <row r="43" spans="2:5" ht="17.25" thickBot="1" x14ac:dyDescent="0.3">
      <c r="B43" s="529"/>
      <c r="C43" s="530"/>
      <c r="E43" s="55"/>
    </row>
    <row r="44" spans="2:5" ht="16.5" customHeight="1" x14ac:dyDescent="0.25">
      <c r="B44" s="531" t="s">
        <v>78</v>
      </c>
      <c r="C44" s="532"/>
      <c r="E44" s="55"/>
    </row>
    <row r="45" spans="2:5" ht="17.25" thickBot="1" x14ac:dyDescent="0.3">
      <c r="B45" s="533"/>
      <c r="C45" s="534"/>
      <c r="E45" s="55"/>
    </row>
    <row r="46" spans="2:5" x14ac:dyDescent="0.25">
      <c r="B46" s="517" t="s">
        <v>64</v>
      </c>
      <c r="C46" s="520" t="s">
        <v>65</v>
      </c>
      <c r="E46" s="55"/>
    </row>
    <row r="47" spans="2:5" x14ac:dyDescent="0.25">
      <c r="B47" s="518"/>
      <c r="C47" s="521"/>
      <c r="E47" s="55"/>
    </row>
    <row r="48" spans="2:5" ht="18" customHeight="1" thickBot="1" x14ac:dyDescent="0.3">
      <c r="B48" s="519"/>
      <c r="C48" s="522"/>
      <c r="E48" s="55"/>
    </row>
    <row r="49" spans="1:5" s="56" customFormat="1" ht="15" customHeight="1" x14ac:dyDescent="0.25">
      <c r="B49" s="62" t="s">
        <v>5</v>
      </c>
      <c r="C49" s="63" t="s">
        <v>35</v>
      </c>
      <c r="E49" s="57"/>
    </row>
    <row r="50" spans="1:5" x14ac:dyDescent="0.25">
      <c r="B50" s="62" t="s">
        <v>6</v>
      </c>
      <c r="C50" s="63" t="s">
        <v>49</v>
      </c>
      <c r="E50" s="55"/>
    </row>
    <row r="51" spans="1:5" x14ac:dyDescent="0.25">
      <c r="B51" s="62" t="s">
        <v>7</v>
      </c>
      <c r="C51" s="63" t="s">
        <v>4</v>
      </c>
      <c r="E51" s="55"/>
    </row>
    <row r="52" spans="1:5" x14ac:dyDescent="0.25">
      <c r="B52" s="62" t="s">
        <v>8</v>
      </c>
      <c r="C52" s="63" t="s">
        <v>352</v>
      </c>
      <c r="E52" s="55"/>
    </row>
    <row r="53" spans="1:5" x14ac:dyDescent="0.25">
      <c r="B53" s="62" t="s">
        <v>9</v>
      </c>
      <c r="C53" s="63" t="s">
        <v>235</v>
      </c>
      <c r="E53" s="55"/>
    </row>
    <row r="54" spans="1:5" x14ac:dyDescent="0.25">
      <c r="B54" s="62" t="s">
        <v>80</v>
      </c>
      <c r="C54" s="63" t="s">
        <v>324</v>
      </c>
      <c r="E54" s="55"/>
    </row>
    <row r="55" spans="1:5" x14ac:dyDescent="0.25">
      <c r="B55" s="62" t="s">
        <v>10</v>
      </c>
      <c r="C55" s="63" t="s">
        <v>346</v>
      </c>
      <c r="E55" s="55"/>
    </row>
    <row r="56" spans="1:5" x14ac:dyDescent="0.25">
      <c r="B56" s="62" t="s">
        <v>349</v>
      </c>
      <c r="C56" s="63" t="s">
        <v>359</v>
      </c>
      <c r="E56" s="55"/>
    </row>
    <row r="57" spans="1:5" x14ac:dyDescent="0.25">
      <c r="B57" s="62" t="s">
        <v>350</v>
      </c>
      <c r="C57" s="63" t="s">
        <v>18</v>
      </c>
      <c r="E57" s="55"/>
    </row>
    <row r="58" spans="1:5" x14ac:dyDescent="0.25">
      <c r="B58" s="62" t="s">
        <v>356</v>
      </c>
      <c r="C58" s="63" t="s">
        <v>470</v>
      </c>
      <c r="E58" s="55"/>
    </row>
    <row r="59" spans="1:5" x14ac:dyDescent="0.25">
      <c r="B59" s="62" t="s">
        <v>360</v>
      </c>
      <c r="C59" s="63" t="s">
        <v>58</v>
      </c>
      <c r="E59" s="55"/>
    </row>
    <row r="60" spans="1:5" ht="17.25" thickBot="1" x14ac:dyDescent="0.3">
      <c r="B60" s="64" t="s">
        <v>472</v>
      </c>
      <c r="C60" s="65" t="s">
        <v>62</v>
      </c>
      <c r="E60" s="55"/>
    </row>
    <row r="61" spans="1:5" x14ac:dyDescent="0.25">
      <c r="B61" s="50"/>
      <c r="C61" s="66"/>
      <c r="E61" s="55"/>
    </row>
    <row r="62" spans="1:5" x14ac:dyDescent="0.25">
      <c r="A62" s="55"/>
      <c r="B62" s="55"/>
      <c r="C62" s="55"/>
      <c r="D62" s="55"/>
      <c r="E62" s="55"/>
    </row>
  </sheetData>
  <sheetProtection password="CA08" sheet="1" objects="1" scenarios="1" selectLockedCells="1"/>
  <customSheetViews>
    <customSheetView guid="{D9CE0BAE-997C-449F-8FFB-BD77BD9E89A6}" scale="80" showGridLines="0" topLeftCell="A34">
      <selection activeCell="B37" sqref="B37:C38"/>
      <pageMargins left="0.7" right="0.7" top="0.75" bottom="0.75" header="0.3" footer="0.3"/>
      <pageSetup orientation="portrait" horizontalDpi="200" verticalDpi="200" r:id="rId1"/>
    </customSheetView>
  </customSheetViews>
  <mergeCells count="12">
    <mergeCell ref="B2:C2"/>
    <mergeCell ref="B10:C10"/>
    <mergeCell ref="B40:C40"/>
    <mergeCell ref="B46:B48"/>
    <mergeCell ref="C46:C48"/>
    <mergeCell ref="B11:C11"/>
    <mergeCell ref="B41:C43"/>
    <mergeCell ref="B44:C45"/>
    <mergeCell ref="B13:C13"/>
    <mergeCell ref="B32:C32"/>
    <mergeCell ref="B35:B38"/>
    <mergeCell ref="B33:B34"/>
  </mergeCells>
  <hyperlinks>
    <hyperlink ref="B11" r:id="rId2" display="10 CFR 430 Subpart B Appendix A1:  Uniform Test Method for Measuring the Energy Consumption of Electric Refrigerators and Electric Refrigerator-Freezers [76 FR 12502, Mar. 7, 2011]" xr:uid="{00000000-0004-0000-0000-000000000000}"/>
    <hyperlink ref="B11:C11" r:id="rId3" display="10 CFR 430 Subpart B Appendix O:  Uniform Test Method for Measuring the Energy Consumption of Vented Home Heating Equipment [77 FR 74571, Dec. 17, 2012]" xr:uid="{00000000-0004-0000-0000-000001000000}"/>
    <hyperlink ref="C57" location="Photos!A1" display="Fill in Input Cells on &quot;Photos&quot; tab, if applicable" xr:uid="{00000000-0004-0000-0000-000002000000}"/>
    <hyperlink ref="C59" location="Comments!A1" display="Fill in Input Cells on &quot;Comments&quot; tab" xr:uid="{00000000-0004-0000-0000-000003000000}"/>
    <hyperlink ref="C60" location="'Report Sign-Off Block'!A1" display="Fill in Input Cells on &quot;Report Sign-off Block&quot; tab" xr:uid="{00000000-0004-0000-0000-000004000000}"/>
    <hyperlink ref="C51" location="'Test Conditions'!A1" display="Fill in Input Cells on &quot;Test Conditions&quot; tab" xr:uid="{00000000-0004-0000-0000-000005000000}"/>
    <hyperlink ref="C50" location="'Setup &amp; Instrumentation'!A1" display="Fill in Input Cells on &quot;Setup &amp; Instrumentation&quot; tab" xr:uid="{00000000-0004-0000-0000-000006000000}"/>
    <hyperlink ref="C49" location="'General Info &amp; Test Results'!A1" display="Fill in Input Cells on &quot;General Info &amp; Test Results&quot; tab" xr:uid="{00000000-0004-0000-0000-000007000000}"/>
    <hyperlink ref="C52" location="'Steady-State &amp; Cool-Down Tests'!A1" display="Steady-State &amp; Cool-Down Tests" xr:uid="{00000000-0004-0000-0000-000008000000}"/>
    <hyperlink ref="C53" location="'Draft Factor Test'!A1" display="Draft Factor Test" xr:uid="{00000000-0004-0000-0000-000009000000}"/>
    <hyperlink ref="C54" location="'Jacket Loss Test'!A1" display="Jacket Loss Test" xr:uid="{00000000-0004-0000-0000-00000A000000}"/>
    <hyperlink ref="C55" location="Calculations!A1" display="Calculations" xr:uid="{00000000-0004-0000-0000-00000B000000}"/>
    <hyperlink ref="C56" location="'Raw Data'!A1" display="Raw Data" xr:uid="{00000000-0004-0000-0000-00000C000000}"/>
    <hyperlink ref="C58" location="'Photos adding'!A1" display="Photos adding" xr:uid="{00000000-0004-0000-0000-00000D000000}"/>
  </hyperlinks>
  <pageMargins left="0.7" right="0.7" top="0.75" bottom="0.75" header="0.3" footer="0.3"/>
  <pageSetup orientation="portrait"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70C0"/>
  </sheetPr>
  <dimension ref="A1:AG288"/>
  <sheetViews>
    <sheetView showGridLines="0" zoomScale="70" zoomScaleNormal="70" zoomScaleSheetLayoutView="100" workbookViewId="0">
      <selection activeCell="E2" sqref="E2"/>
    </sheetView>
  </sheetViews>
  <sheetFormatPr defaultRowHeight="16.5" x14ac:dyDescent="0.25"/>
  <cols>
    <col min="1" max="1" width="4.7109375" style="34" customWidth="1"/>
    <col min="2" max="2" width="56.42578125" style="34" customWidth="1"/>
    <col min="3" max="3" width="43.5703125" style="34" customWidth="1"/>
    <col min="4" max="4" width="17.140625" style="34" customWidth="1"/>
    <col min="5" max="5" width="27.140625" style="34" bestFit="1" customWidth="1"/>
    <col min="6" max="7" width="14.140625" style="34" customWidth="1"/>
    <col min="8" max="8" width="14.5703125" style="34" customWidth="1"/>
    <col min="9" max="9" width="9.140625" style="34"/>
    <col min="10" max="10" width="14.140625" style="34" customWidth="1"/>
    <col min="11" max="11" width="15.28515625" style="34" customWidth="1"/>
    <col min="12" max="21" width="9.140625" style="34"/>
    <col min="22" max="22" width="12.7109375" style="34" customWidth="1"/>
    <col min="23" max="23" width="9.140625" style="34"/>
    <col min="24" max="24" width="11.7109375" style="34" customWidth="1"/>
    <col min="25" max="25" width="14.140625" style="34" customWidth="1"/>
    <col min="26" max="26" width="5.42578125" style="34" customWidth="1"/>
    <col min="27" max="27" width="4.7109375" style="34" customWidth="1"/>
    <col min="28" max="16384" width="9.140625" style="34"/>
  </cols>
  <sheetData>
    <row r="1" spans="1:33" ht="17.25" thickBot="1" x14ac:dyDescent="0.3">
      <c r="AA1" s="35"/>
    </row>
    <row r="2" spans="1:33" ht="18.75" thickBot="1" x14ac:dyDescent="0.3">
      <c r="B2" s="513" t="str">
        <f>'Version Control'!$B$2</f>
        <v>Title Block</v>
      </c>
      <c r="C2" s="514"/>
      <c r="D2" s="30"/>
      <c r="E2" s="36" t="s">
        <v>61</v>
      </c>
      <c r="F2" s="30"/>
      <c r="G2" s="30"/>
      <c r="AA2" s="35"/>
    </row>
    <row r="3" spans="1:33" x14ac:dyDescent="0.25">
      <c r="B3" s="37" t="str">
        <f>'Version Control'!$B$3</f>
        <v>Test Report Template Name:</v>
      </c>
      <c r="C3" s="105" t="str">
        <f>'Version Control'!$C$3</f>
        <v>Direct Heating Equipment</v>
      </c>
      <c r="D3" s="102"/>
      <c r="E3" s="102"/>
      <c r="F3" s="102"/>
      <c r="G3" s="102"/>
      <c r="AA3" s="35"/>
    </row>
    <row r="4" spans="1:33" x14ac:dyDescent="0.25">
      <c r="B4" s="41" t="str">
        <f>'Version Control'!$B$4</f>
        <v>Version Number:</v>
      </c>
      <c r="C4" s="286" t="str">
        <f>'Version Control'!$C$4</f>
        <v>v2.2</v>
      </c>
      <c r="D4" s="102"/>
      <c r="E4" s="102"/>
      <c r="F4" s="102"/>
      <c r="G4" s="102"/>
      <c r="AA4" s="35"/>
    </row>
    <row r="5" spans="1:33" x14ac:dyDescent="0.25">
      <c r="B5" s="41" t="str">
        <f>'Version Control'!$B$5</f>
        <v xml:space="preserve">Latest Template Revision: </v>
      </c>
      <c r="C5" s="103">
        <f>'Version Control'!$C$5</f>
        <v>43336</v>
      </c>
      <c r="D5" s="102"/>
      <c r="E5" s="102"/>
      <c r="F5" s="102"/>
      <c r="G5" s="102"/>
      <c r="AA5" s="35"/>
    </row>
    <row r="6" spans="1:33" x14ac:dyDescent="0.25">
      <c r="B6" s="39" t="str">
        <f>'Version Control'!$B$6</f>
        <v>Tab Name:</v>
      </c>
      <c r="C6" s="106" t="str">
        <f ca="1">MID(CELL("filename",A1), FIND("]", CELL("filename", A1))+ 1, 255)</f>
        <v>Photos</v>
      </c>
      <c r="D6" s="102"/>
      <c r="F6" s="102"/>
      <c r="G6" s="102"/>
      <c r="AA6" s="35"/>
    </row>
    <row r="7" spans="1:33" ht="34.5" customHeight="1" x14ac:dyDescent="0.25">
      <c r="B7" s="39" t="str">
        <f>'Version Control'!$B$7</f>
        <v>File Name:</v>
      </c>
      <c r="C7" s="283" t="str">
        <f ca="1">'Version Control'!$C$7</f>
        <v>Direct Heating Equipment - v2.2.xlsx</v>
      </c>
      <c r="D7" s="102"/>
      <c r="E7" s="102"/>
      <c r="F7" s="102"/>
      <c r="G7" s="102"/>
      <c r="AA7" s="35"/>
    </row>
    <row r="8" spans="1:33" ht="17.25" thickBot="1" x14ac:dyDescent="0.3">
      <c r="B8" s="43" t="str">
        <f>'Version Control'!$B$8</f>
        <v xml:space="preserve">Test Completion Date: </v>
      </c>
      <c r="C8" s="104" t="str">
        <f>'Version Control'!$C$8</f>
        <v>[MM/DD/YYYY]</v>
      </c>
      <c r="D8" s="102"/>
      <c r="E8" s="102"/>
      <c r="F8" s="102"/>
      <c r="G8" s="102"/>
      <c r="AA8" s="35"/>
    </row>
    <row r="9" spans="1:33" x14ac:dyDescent="0.25">
      <c r="AA9" s="35"/>
    </row>
    <row r="10" spans="1:33" ht="17.25" thickBot="1" x14ac:dyDescent="0.3">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AA10" s="35"/>
    </row>
    <row r="11" spans="1:33" ht="18" thickBot="1" x14ac:dyDescent="0.3">
      <c r="B11" s="1081" t="s">
        <v>79</v>
      </c>
      <c r="C11" s="1091"/>
      <c r="D11" s="1091"/>
      <c r="E11" s="1091"/>
      <c r="F11" s="1091"/>
      <c r="G11" s="1091"/>
      <c r="H11" s="1092"/>
      <c r="J11" s="1081" t="s">
        <v>57</v>
      </c>
      <c r="K11" s="1091"/>
      <c r="L11" s="1091"/>
      <c r="M11" s="1091"/>
      <c r="N11" s="1091"/>
      <c r="O11" s="1091"/>
      <c r="P11" s="1091"/>
      <c r="Q11" s="1091"/>
      <c r="R11" s="1091"/>
      <c r="S11" s="1091"/>
      <c r="T11" s="1091"/>
      <c r="U11" s="1091"/>
      <c r="V11" s="1091"/>
      <c r="W11" s="1091"/>
      <c r="X11" s="1091"/>
      <c r="Y11" s="1092"/>
      <c r="AA11" s="35"/>
    </row>
    <row r="12" spans="1:33" x14ac:dyDescent="0.25">
      <c r="B12" s="1088"/>
      <c r="C12" s="1089"/>
      <c r="D12" s="1089"/>
      <c r="E12" s="1089"/>
      <c r="F12" s="1089"/>
      <c r="G12" s="1089"/>
      <c r="H12" s="1090"/>
      <c r="J12" s="1082"/>
      <c r="K12" s="1083"/>
      <c r="L12" s="1083"/>
      <c r="M12" s="1083"/>
      <c r="N12" s="1083"/>
      <c r="O12" s="1083"/>
      <c r="P12" s="1083"/>
      <c r="Q12" s="1083"/>
      <c r="R12" s="1083"/>
      <c r="S12" s="1083"/>
      <c r="T12" s="1083"/>
      <c r="U12" s="1083"/>
      <c r="V12" s="1083"/>
      <c r="W12" s="1083"/>
      <c r="X12" s="1083"/>
      <c r="Y12" s="1084"/>
      <c r="AA12" s="35"/>
    </row>
    <row r="13" spans="1:33" x14ac:dyDescent="0.25">
      <c r="B13" s="1082"/>
      <c r="C13" s="1083"/>
      <c r="D13" s="1083"/>
      <c r="E13" s="1083"/>
      <c r="F13" s="1083"/>
      <c r="G13" s="1083"/>
      <c r="H13" s="1084"/>
      <c r="J13" s="1082"/>
      <c r="K13" s="1083"/>
      <c r="L13" s="1083"/>
      <c r="M13" s="1083"/>
      <c r="N13" s="1083"/>
      <c r="O13" s="1083"/>
      <c r="P13" s="1083"/>
      <c r="Q13" s="1083"/>
      <c r="R13" s="1083"/>
      <c r="S13" s="1083"/>
      <c r="T13" s="1083"/>
      <c r="U13" s="1083"/>
      <c r="V13" s="1083"/>
      <c r="W13" s="1083"/>
      <c r="X13" s="1083"/>
      <c r="Y13" s="1084"/>
      <c r="AA13" s="35"/>
      <c r="AC13" s="72"/>
      <c r="AD13" s="69"/>
      <c r="AE13" s="69"/>
      <c r="AF13" s="69"/>
      <c r="AG13" s="73"/>
    </row>
    <row r="14" spans="1:33" x14ac:dyDescent="0.25">
      <c r="B14" s="1082"/>
      <c r="C14" s="1083"/>
      <c r="D14" s="1083"/>
      <c r="E14" s="1083"/>
      <c r="F14" s="1083"/>
      <c r="G14" s="1083"/>
      <c r="H14" s="1084"/>
      <c r="J14" s="1082"/>
      <c r="K14" s="1083"/>
      <c r="L14" s="1083"/>
      <c r="M14" s="1083"/>
      <c r="N14" s="1083"/>
      <c r="O14" s="1083"/>
      <c r="P14" s="1083"/>
      <c r="Q14" s="1083"/>
      <c r="R14" s="1083"/>
      <c r="S14" s="1083"/>
      <c r="T14" s="1083"/>
      <c r="U14" s="1083"/>
      <c r="V14" s="1083"/>
      <c r="W14" s="1083"/>
      <c r="X14" s="1083"/>
      <c r="Y14" s="1084"/>
      <c r="AA14" s="35"/>
    </row>
    <row r="15" spans="1:33" x14ac:dyDescent="0.25">
      <c r="B15" s="1082"/>
      <c r="C15" s="1083"/>
      <c r="D15" s="1083"/>
      <c r="E15" s="1083"/>
      <c r="F15" s="1083"/>
      <c r="G15" s="1083"/>
      <c r="H15" s="1084"/>
      <c r="J15" s="1082"/>
      <c r="K15" s="1083"/>
      <c r="L15" s="1083"/>
      <c r="M15" s="1083"/>
      <c r="N15" s="1083"/>
      <c r="O15" s="1083"/>
      <c r="P15" s="1083"/>
      <c r="Q15" s="1083"/>
      <c r="R15" s="1083"/>
      <c r="S15" s="1083"/>
      <c r="T15" s="1083"/>
      <c r="U15" s="1083"/>
      <c r="V15" s="1083"/>
      <c r="W15" s="1083"/>
      <c r="X15" s="1083"/>
      <c r="Y15" s="1084"/>
      <c r="AA15" s="35"/>
    </row>
    <row r="16" spans="1:33" x14ac:dyDescent="0.25">
      <c r="B16" s="1082"/>
      <c r="C16" s="1083"/>
      <c r="D16" s="1083"/>
      <c r="E16" s="1083"/>
      <c r="F16" s="1083"/>
      <c r="G16" s="1083"/>
      <c r="H16" s="1084"/>
      <c r="J16" s="1082"/>
      <c r="K16" s="1083"/>
      <c r="L16" s="1083"/>
      <c r="M16" s="1083"/>
      <c r="N16" s="1083"/>
      <c r="O16" s="1083"/>
      <c r="P16" s="1083"/>
      <c r="Q16" s="1083"/>
      <c r="R16" s="1083"/>
      <c r="S16" s="1083"/>
      <c r="T16" s="1083"/>
      <c r="U16" s="1083"/>
      <c r="V16" s="1083"/>
      <c r="W16" s="1083"/>
      <c r="X16" s="1083"/>
      <c r="Y16" s="1084"/>
      <c r="AA16" s="35"/>
    </row>
    <row r="17" spans="2:27" x14ac:dyDescent="0.25">
      <c r="B17" s="1082"/>
      <c r="C17" s="1083"/>
      <c r="D17" s="1083"/>
      <c r="E17" s="1083"/>
      <c r="F17" s="1083"/>
      <c r="G17" s="1083"/>
      <c r="H17" s="1084"/>
      <c r="J17" s="1082"/>
      <c r="K17" s="1083"/>
      <c r="L17" s="1083"/>
      <c r="M17" s="1083"/>
      <c r="N17" s="1083"/>
      <c r="O17" s="1083"/>
      <c r="P17" s="1083"/>
      <c r="Q17" s="1083"/>
      <c r="R17" s="1083"/>
      <c r="S17" s="1083"/>
      <c r="T17" s="1083"/>
      <c r="U17" s="1083"/>
      <c r="V17" s="1083"/>
      <c r="W17" s="1083"/>
      <c r="X17" s="1083"/>
      <c r="Y17" s="1084"/>
      <c r="AA17" s="35"/>
    </row>
    <row r="18" spans="2:27" x14ac:dyDescent="0.25">
      <c r="B18" s="1082"/>
      <c r="C18" s="1083"/>
      <c r="D18" s="1083"/>
      <c r="E18" s="1083"/>
      <c r="F18" s="1083"/>
      <c r="G18" s="1083"/>
      <c r="H18" s="1084"/>
      <c r="J18" s="1082"/>
      <c r="K18" s="1083"/>
      <c r="L18" s="1083"/>
      <c r="M18" s="1083"/>
      <c r="N18" s="1083"/>
      <c r="O18" s="1083"/>
      <c r="P18" s="1083"/>
      <c r="Q18" s="1083"/>
      <c r="R18" s="1083"/>
      <c r="S18" s="1083"/>
      <c r="T18" s="1083"/>
      <c r="U18" s="1083"/>
      <c r="V18" s="1083"/>
      <c r="W18" s="1083"/>
      <c r="X18" s="1083"/>
      <c r="Y18" s="1084"/>
      <c r="AA18" s="35"/>
    </row>
    <row r="19" spans="2:27" x14ac:dyDescent="0.25">
      <c r="B19" s="1082"/>
      <c r="C19" s="1083"/>
      <c r="D19" s="1083"/>
      <c r="E19" s="1083"/>
      <c r="F19" s="1083"/>
      <c r="G19" s="1083"/>
      <c r="H19" s="1084"/>
      <c r="J19" s="1082"/>
      <c r="K19" s="1083"/>
      <c r="L19" s="1083"/>
      <c r="M19" s="1083"/>
      <c r="N19" s="1083"/>
      <c r="O19" s="1083"/>
      <c r="P19" s="1083"/>
      <c r="Q19" s="1083"/>
      <c r="R19" s="1083"/>
      <c r="S19" s="1083"/>
      <c r="T19" s="1083"/>
      <c r="U19" s="1083"/>
      <c r="V19" s="1083"/>
      <c r="W19" s="1083"/>
      <c r="X19" s="1083"/>
      <c r="Y19" s="1084"/>
      <c r="AA19" s="35"/>
    </row>
    <row r="20" spans="2:27" x14ac:dyDescent="0.25">
      <c r="B20" s="1082"/>
      <c r="C20" s="1083"/>
      <c r="D20" s="1083"/>
      <c r="E20" s="1083"/>
      <c r="F20" s="1083"/>
      <c r="G20" s="1083"/>
      <c r="H20" s="1084"/>
      <c r="J20" s="1082"/>
      <c r="K20" s="1083"/>
      <c r="L20" s="1083"/>
      <c r="M20" s="1083"/>
      <c r="N20" s="1083"/>
      <c r="O20" s="1083"/>
      <c r="P20" s="1083"/>
      <c r="Q20" s="1083"/>
      <c r="R20" s="1083"/>
      <c r="S20" s="1083"/>
      <c r="T20" s="1083"/>
      <c r="U20" s="1083"/>
      <c r="V20" s="1083"/>
      <c r="W20" s="1083"/>
      <c r="X20" s="1083"/>
      <c r="Y20" s="1084"/>
      <c r="AA20" s="35"/>
    </row>
    <row r="21" spans="2:27" x14ac:dyDescent="0.25">
      <c r="B21" s="1082"/>
      <c r="C21" s="1083"/>
      <c r="D21" s="1083"/>
      <c r="E21" s="1083"/>
      <c r="F21" s="1083"/>
      <c r="G21" s="1083"/>
      <c r="H21" s="1084"/>
      <c r="J21" s="1082"/>
      <c r="K21" s="1083"/>
      <c r="L21" s="1083"/>
      <c r="M21" s="1083"/>
      <c r="N21" s="1083"/>
      <c r="O21" s="1083"/>
      <c r="P21" s="1083"/>
      <c r="Q21" s="1083"/>
      <c r="R21" s="1083"/>
      <c r="S21" s="1083"/>
      <c r="T21" s="1083"/>
      <c r="U21" s="1083"/>
      <c r="V21" s="1083"/>
      <c r="W21" s="1083"/>
      <c r="X21" s="1083"/>
      <c r="Y21" s="1084"/>
      <c r="AA21" s="35"/>
    </row>
    <row r="22" spans="2:27" x14ac:dyDescent="0.25">
      <c r="B22" s="1082"/>
      <c r="C22" s="1083"/>
      <c r="D22" s="1083"/>
      <c r="E22" s="1083"/>
      <c r="F22" s="1083"/>
      <c r="G22" s="1083"/>
      <c r="H22" s="1084"/>
      <c r="J22" s="1082"/>
      <c r="K22" s="1083"/>
      <c r="L22" s="1083"/>
      <c r="M22" s="1083"/>
      <c r="N22" s="1083"/>
      <c r="O22" s="1083"/>
      <c r="P22" s="1083"/>
      <c r="Q22" s="1083"/>
      <c r="R22" s="1083"/>
      <c r="S22" s="1083"/>
      <c r="T22" s="1083"/>
      <c r="U22" s="1083"/>
      <c r="V22" s="1083"/>
      <c r="W22" s="1083"/>
      <c r="X22" s="1083"/>
      <c r="Y22" s="1084"/>
      <c r="AA22" s="35"/>
    </row>
    <row r="23" spans="2:27" x14ac:dyDescent="0.25">
      <c r="B23" s="1082"/>
      <c r="C23" s="1083"/>
      <c r="D23" s="1083"/>
      <c r="E23" s="1083"/>
      <c r="F23" s="1083"/>
      <c r="G23" s="1083"/>
      <c r="H23" s="1084"/>
      <c r="J23" s="1082"/>
      <c r="K23" s="1083"/>
      <c r="L23" s="1083"/>
      <c r="M23" s="1083"/>
      <c r="N23" s="1083"/>
      <c r="O23" s="1083"/>
      <c r="P23" s="1083"/>
      <c r="Q23" s="1083"/>
      <c r="R23" s="1083"/>
      <c r="S23" s="1083"/>
      <c r="T23" s="1083"/>
      <c r="U23" s="1083"/>
      <c r="V23" s="1083"/>
      <c r="W23" s="1083"/>
      <c r="X23" s="1083"/>
      <c r="Y23" s="1084"/>
      <c r="AA23" s="35"/>
    </row>
    <row r="24" spans="2:27" x14ac:dyDescent="0.25">
      <c r="B24" s="1082"/>
      <c r="C24" s="1083"/>
      <c r="D24" s="1083"/>
      <c r="E24" s="1083"/>
      <c r="F24" s="1083"/>
      <c r="G24" s="1083"/>
      <c r="H24" s="1084"/>
      <c r="J24" s="1082"/>
      <c r="K24" s="1083"/>
      <c r="L24" s="1083"/>
      <c r="M24" s="1083"/>
      <c r="N24" s="1083"/>
      <c r="O24" s="1083"/>
      <c r="P24" s="1083"/>
      <c r="Q24" s="1083"/>
      <c r="R24" s="1083"/>
      <c r="S24" s="1083"/>
      <c r="T24" s="1083"/>
      <c r="U24" s="1083"/>
      <c r="V24" s="1083"/>
      <c r="W24" s="1083"/>
      <c r="X24" s="1083"/>
      <c r="Y24" s="1084"/>
      <c r="AA24" s="35"/>
    </row>
    <row r="25" spans="2:27" x14ac:dyDescent="0.25">
      <c r="B25" s="1082"/>
      <c r="C25" s="1083"/>
      <c r="D25" s="1083"/>
      <c r="E25" s="1083"/>
      <c r="F25" s="1083"/>
      <c r="G25" s="1083"/>
      <c r="H25" s="1084"/>
      <c r="J25" s="1082"/>
      <c r="K25" s="1083"/>
      <c r="L25" s="1083"/>
      <c r="M25" s="1083"/>
      <c r="N25" s="1083"/>
      <c r="O25" s="1083"/>
      <c r="P25" s="1083"/>
      <c r="Q25" s="1083"/>
      <c r="R25" s="1083"/>
      <c r="S25" s="1083"/>
      <c r="T25" s="1083"/>
      <c r="U25" s="1083"/>
      <c r="V25" s="1083"/>
      <c r="W25" s="1083"/>
      <c r="X25" s="1083"/>
      <c r="Y25" s="1084"/>
      <c r="AA25" s="35"/>
    </row>
    <row r="26" spans="2:27" x14ac:dyDescent="0.25">
      <c r="B26" s="1082"/>
      <c r="C26" s="1083"/>
      <c r="D26" s="1083"/>
      <c r="E26" s="1083"/>
      <c r="F26" s="1083"/>
      <c r="G26" s="1083"/>
      <c r="H26" s="1084"/>
      <c r="J26" s="1082"/>
      <c r="K26" s="1083"/>
      <c r="L26" s="1083"/>
      <c r="M26" s="1083"/>
      <c r="N26" s="1083"/>
      <c r="O26" s="1083"/>
      <c r="P26" s="1083"/>
      <c r="Q26" s="1083"/>
      <c r="R26" s="1083"/>
      <c r="S26" s="1083"/>
      <c r="T26" s="1083"/>
      <c r="U26" s="1083"/>
      <c r="V26" s="1083"/>
      <c r="W26" s="1083"/>
      <c r="X26" s="1083"/>
      <c r="Y26" s="1084"/>
      <c r="AA26" s="35"/>
    </row>
    <row r="27" spans="2:27" x14ac:dyDescent="0.25">
      <c r="B27" s="1082"/>
      <c r="C27" s="1083"/>
      <c r="D27" s="1083"/>
      <c r="E27" s="1083"/>
      <c r="F27" s="1083"/>
      <c r="G27" s="1083"/>
      <c r="H27" s="1084"/>
      <c r="J27" s="1082"/>
      <c r="K27" s="1083"/>
      <c r="L27" s="1083"/>
      <c r="M27" s="1083"/>
      <c r="N27" s="1083"/>
      <c r="O27" s="1083"/>
      <c r="P27" s="1083"/>
      <c r="Q27" s="1083"/>
      <c r="R27" s="1083"/>
      <c r="S27" s="1083"/>
      <c r="T27" s="1083"/>
      <c r="U27" s="1083"/>
      <c r="V27" s="1083"/>
      <c r="W27" s="1083"/>
      <c r="X27" s="1083"/>
      <c r="Y27" s="1084"/>
      <c r="AA27" s="35"/>
    </row>
    <row r="28" spans="2:27" x14ac:dyDescent="0.25">
      <c r="B28" s="1082"/>
      <c r="C28" s="1083"/>
      <c r="D28" s="1083"/>
      <c r="E28" s="1083"/>
      <c r="F28" s="1083"/>
      <c r="G28" s="1083"/>
      <c r="H28" s="1084"/>
      <c r="J28" s="1082"/>
      <c r="K28" s="1083"/>
      <c r="L28" s="1083"/>
      <c r="M28" s="1083"/>
      <c r="N28" s="1083"/>
      <c r="O28" s="1083"/>
      <c r="P28" s="1083"/>
      <c r="Q28" s="1083"/>
      <c r="R28" s="1083"/>
      <c r="S28" s="1083"/>
      <c r="T28" s="1083"/>
      <c r="U28" s="1083"/>
      <c r="V28" s="1083"/>
      <c r="W28" s="1083"/>
      <c r="X28" s="1083"/>
      <c r="Y28" s="1084"/>
      <c r="AA28" s="35"/>
    </row>
    <row r="29" spans="2:27" x14ac:dyDescent="0.25">
      <c r="B29" s="1082"/>
      <c r="C29" s="1083"/>
      <c r="D29" s="1083"/>
      <c r="E29" s="1083"/>
      <c r="F29" s="1083"/>
      <c r="G29" s="1083"/>
      <c r="H29" s="1084"/>
      <c r="J29" s="1082"/>
      <c r="K29" s="1083"/>
      <c r="L29" s="1083"/>
      <c r="M29" s="1083"/>
      <c r="N29" s="1083"/>
      <c r="O29" s="1083"/>
      <c r="P29" s="1083"/>
      <c r="Q29" s="1083"/>
      <c r="R29" s="1083"/>
      <c r="S29" s="1083"/>
      <c r="T29" s="1083"/>
      <c r="U29" s="1083"/>
      <c r="V29" s="1083"/>
      <c r="W29" s="1083"/>
      <c r="X29" s="1083"/>
      <c r="Y29" s="1084"/>
      <c r="AA29" s="35"/>
    </row>
    <row r="30" spans="2:27" x14ac:dyDescent="0.25">
      <c r="B30" s="1082"/>
      <c r="C30" s="1083"/>
      <c r="D30" s="1083"/>
      <c r="E30" s="1083"/>
      <c r="F30" s="1083"/>
      <c r="G30" s="1083"/>
      <c r="H30" s="1084"/>
      <c r="J30" s="1082"/>
      <c r="K30" s="1083"/>
      <c r="L30" s="1083"/>
      <c r="M30" s="1083"/>
      <c r="N30" s="1083"/>
      <c r="O30" s="1083"/>
      <c r="P30" s="1083"/>
      <c r="Q30" s="1083"/>
      <c r="R30" s="1083"/>
      <c r="S30" s="1083"/>
      <c r="T30" s="1083"/>
      <c r="U30" s="1083"/>
      <c r="V30" s="1083"/>
      <c r="W30" s="1083"/>
      <c r="X30" s="1083"/>
      <c r="Y30" s="1084"/>
      <c r="AA30" s="35"/>
    </row>
    <row r="31" spans="2:27" x14ac:dyDescent="0.25">
      <c r="B31" s="1082"/>
      <c r="C31" s="1083"/>
      <c r="D31" s="1083"/>
      <c r="E31" s="1083"/>
      <c r="F31" s="1083"/>
      <c r="G31" s="1083"/>
      <c r="H31" s="1084"/>
      <c r="J31" s="1082"/>
      <c r="K31" s="1083"/>
      <c r="L31" s="1083"/>
      <c r="M31" s="1083"/>
      <c r="N31" s="1083"/>
      <c r="O31" s="1083"/>
      <c r="P31" s="1083"/>
      <c r="Q31" s="1083"/>
      <c r="R31" s="1083"/>
      <c r="S31" s="1083"/>
      <c r="T31" s="1083"/>
      <c r="U31" s="1083"/>
      <c r="V31" s="1083"/>
      <c r="W31" s="1083"/>
      <c r="X31" s="1083"/>
      <c r="Y31" s="1084"/>
      <c r="AA31" s="35"/>
    </row>
    <row r="32" spans="2:27" x14ac:dyDescent="0.25">
      <c r="B32" s="1082"/>
      <c r="C32" s="1083"/>
      <c r="D32" s="1083"/>
      <c r="E32" s="1083"/>
      <c r="F32" s="1083"/>
      <c r="G32" s="1083"/>
      <c r="H32" s="1084"/>
      <c r="J32" s="1082"/>
      <c r="K32" s="1083"/>
      <c r="L32" s="1083"/>
      <c r="M32" s="1083"/>
      <c r="N32" s="1083"/>
      <c r="O32" s="1083"/>
      <c r="P32" s="1083"/>
      <c r="Q32" s="1083"/>
      <c r="R32" s="1083"/>
      <c r="S32" s="1083"/>
      <c r="T32" s="1083"/>
      <c r="U32" s="1083"/>
      <c r="V32" s="1083"/>
      <c r="W32" s="1083"/>
      <c r="X32" s="1083"/>
      <c r="Y32" s="1084"/>
      <c r="AA32" s="35"/>
    </row>
    <row r="33" spans="2:27" x14ac:dyDescent="0.25">
      <c r="B33" s="1082"/>
      <c r="C33" s="1083"/>
      <c r="D33" s="1083"/>
      <c r="E33" s="1083"/>
      <c r="F33" s="1083"/>
      <c r="G33" s="1083"/>
      <c r="H33" s="1084"/>
      <c r="J33" s="1082"/>
      <c r="K33" s="1083"/>
      <c r="L33" s="1083"/>
      <c r="M33" s="1083"/>
      <c r="N33" s="1083"/>
      <c r="O33" s="1083"/>
      <c r="P33" s="1083"/>
      <c r="Q33" s="1083"/>
      <c r="R33" s="1083"/>
      <c r="S33" s="1083"/>
      <c r="T33" s="1083"/>
      <c r="U33" s="1083"/>
      <c r="V33" s="1083"/>
      <c r="W33" s="1083"/>
      <c r="X33" s="1083"/>
      <c r="Y33" s="1084"/>
      <c r="AA33" s="35"/>
    </row>
    <row r="34" spans="2:27" x14ac:dyDescent="0.25">
      <c r="B34" s="1082"/>
      <c r="C34" s="1083"/>
      <c r="D34" s="1083"/>
      <c r="E34" s="1083"/>
      <c r="F34" s="1083"/>
      <c r="G34" s="1083"/>
      <c r="H34" s="1084"/>
      <c r="J34" s="1082"/>
      <c r="K34" s="1083"/>
      <c r="L34" s="1083"/>
      <c r="M34" s="1083"/>
      <c r="N34" s="1083"/>
      <c r="O34" s="1083"/>
      <c r="P34" s="1083"/>
      <c r="Q34" s="1083"/>
      <c r="R34" s="1083"/>
      <c r="S34" s="1083"/>
      <c r="T34" s="1083"/>
      <c r="U34" s="1083"/>
      <c r="V34" s="1083"/>
      <c r="W34" s="1083"/>
      <c r="X34" s="1083"/>
      <c r="Y34" s="1084"/>
      <c r="AA34" s="35"/>
    </row>
    <row r="35" spans="2:27" x14ac:dyDescent="0.25">
      <c r="B35" s="1082"/>
      <c r="C35" s="1083"/>
      <c r="D35" s="1083"/>
      <c r="E35" s="1083"/>
      <c r="F35" s="1083"/>
      <c r="G35" s="1083"/>
      <c r="H35" s="1084"/>
      <c r="J35" s="1082"/>
      <c r="K35" s="1083"/>
      <c r="L35" s="1083"/>
      <c r="M35" s="1083"/>
      <c r="N35" s="1083"/>
      <c r="O35" s="1083"/>
      <c r="P35" s="1083"/>
      <c r="Q35" s="1083"/>
      <c r="R35" s="1083"/>
      <c r="S35" s="1083"/>
      <c r="T35" s="1083"/>
      <c r="U35" s="1083"/>
      <c r="V35" s="1083"/>
      <c r="W35" s="1083"/>
      <c r="X35" s="1083"/>
      <c r="Y35" s="1084"/>
      <c r="AA35" s="35"/>
    </row>
    <row r="36" spans="2:27" x14ac:dyDescent="0.25">
      <c r="B36" s="1082"/>
      <c r="C36" s="1083"/>
      <c r="D36" s="1083"/>
      <c r="E36" s="1083"/>
      <c r="F36" s="1083"/>
      <c r="G36" s="1083"/>
      <c r="H36" s="1084"/>
      <c r="J36" s="1082"/>
      <c r="K36" s="1083"/>
      <c r="L36" s="1083"/>
      <c r="M36" s="1083"/>
      <c r="N36" s="1083"/>
      <c r="O36" s="1083"/>
      <c r="P36" s="1083"/>
      <c r="Q36" s="1083"/>
      <c r="R36" s="1083"/>
      <c r="S36" s="1083"/>
      <c r="T36" s="1083"/>
      <c r="U36" s="1083"/>
      <c r="V36" s="1083"/>
      <c r="W36" s="1083"/>
      <c r="X36" s="1083"/>
      <c r="Y36" s="1084"/>
      <c r="AA36" s="35"/>
    </row>
    <row r="37" spans="2:27" ht="17.25" thickBot="1" x14ac:dyDescent="0.3">
      <c r="B37" s="1085"/>
      <c r="C37" s="1086"/>
      <c r="D37" s="1086"/>
      <c r="E37" s="1086"/>
      <c r="F37" s="1086"/>
      <c r="G37" s="1086"/>
      <c r="H37" s="1087"/>
      <c r="J37" s="1085"/>
      <c r="K37" s="1086"/>
      <c r="L37" s="1086"/>
      <c r="M37" s="1086"/>
      <c r="N37" s="1086"/>
      <c r="O37" s="1086"/>
      <c r="P37" s="1086"/>
      <c r="Q37" s="1086"/>
      <c r="R37" s="1086"/>
      <c r="S37" s="1086"/>
      <c r="T37" s="1086"/>
      <c r="U37" s="1086"/>
      <c r="V37" s="1086"/>
      <c r="W37" s="1086"/>
      <c r="X37" s="1086"/>
      <c r="Y37" s="1087"/>
      <c r="AA37" s="35"/>
    </row>
    <row r="38" spans="2:27" ht="17.25" thickBot="1" x14ac:dyDescent="0.3">
      <c r="AA38" s="35"/>
    </row>
    <row r="39" spans="2:27" ht="18" thickBot="1" x14ac:dyDescent="0.3">
      <c r="B39" s="1081" t="s">
        <v>357</v>
      </c>
      <c r="C39" s="544"/>
      <c r="D39" s="544"/>
      <c r="E39" s="544"/>
      <c r="F39" s="544"/>
      <c r="G39" s="544"/>
      <c r="H39" s="544"/>
      <c r="I39" s="544"/>
      <c r="J39" s="544"/>
      <c r="K39" s="544"/>
      <c r="L39" s="544"/>
      <c r="M39" s="544"/>
      <c r="N39" s="544"/>
      <c r="O39" s="544"/>
      <c r="P39" s="544"/>
      <c r="Q39" s="544"/>
      <c r="R39" s="544"/>
      <c r="S39" s="544"/>
      <c r="T39" s="544"/>
      <c r="U39" s="544"/>
      <c r="V39" s="544"/>
      <c r="W39" s="544"/>
      <c r="X39" s="544"/>
      <c r="Y39" s="514"/>
      <c r="AA39" s="35"/>
    </row>
    <row r="40" spans="2:27" x14ac:dyDescent="0.25">
      <c r="B40" s="1082"/>
      <c r="C40" s="1083"/>
      <c r="D40" s="1083"/>
      <c r="E40" s="1083"/>
      <c r="F40" s="1083"/>
      <c r="G40" s="1083"/>
      <c r="H40" s="1083"/>
      <c r="I40" s="1083"/>
      <c r="J40" s="1083"/>
      <c r="K40" s="1083"/>
      <c r="L40" s="1083"/>
      <c r="M40" s="1083"/>
      <c r="N40" s="1083"/>
      <c r="O40" s="1083"/>
      <c r="P40" s="1083"/>
      <c r="Q40" s="1083"/>
      <c r="R40" s="1083"/>
      <c r="S40" s="1083"/>
      <c r="T40" s="1083"/>
      <c r="U40" s="1083"/>
      <c r="V40" s="1083"/>
      <c r="W40" s="1083"/>
      <c r="X40" s="1083"/>
      <c r="Y40" s="1084"/>
      <c r="AA40" s="35"/>
    </row>
    <row r="41" spans="2:27" x14ac:dyDescent="0.25">
      <c r="B41" s="1082"/>
      <c r="C41" s="1083"/>
      <c r="D41" s="1083"/>
      <c r="E41" s="1083"/>
      <c r="F41" s="1083"/>
      <c r="G41" s="1083"/>
      <c r="H41" s="1083"/>
      <c r="I41" s="1083"/>
      <c r="J41" s="1083"/>
      <c r="K41" s="1083"/>
      <c r="L41" s="1083"/>
      <c r="M41" s="1083"/>
      <c r="N41" s="1083"/>
      <c r="O41" s="1083"/>
      <c r="P41" s="1083"/>
      <c r="Q41" s="1083"/>
      <c r="R41" s="1083"/>
      <c r="S41" s="1083"/>
      <c r="T41" s="1083"/>
      <c r="U41" s="1083"/>
      <c r="V41" s="1083"/>
      <c r="W41" s="1083"/>
      <c r="X41" s="1083"/>
      <c r="Y41" s="1084"/>
      <c r="AA41" s="35"/>
    </row>
    <row r="42" spans="2:27" x14ac:dyDescent="0.25">
      <c r="B42" s="1082"/>
      <c r="C42" s="1083"/>
      <c r="D42" s="1083"/>
      <c r="E42" s="1083"/>
      <c r="F42" s="1083"/>
      <c r="G42" s="1083"/>
      <c r="H42" s="1083"/>
      <c r="I42" s="1083"/>
      <c r="J42" s="1083"/>
      <c r="K42" s="1083"/>
      <c r="L42" s="1083"/>
      <c r="M42" s="1083"/>
      <c r="N42" s="1083"/>
      <c r="O42" s="1083"/>
      <c r="P42" s="1083"/>
      <c r="Q42" s="1083"/>
      <c r="R42" s="1083"/>
      <c r="S42" s="1083"/>
      <c r="T42" s="1083"/>
      <c r="U42" s="1083"/>
      <c r="V42" s="1083"/>
      <c r="W42" s="1083"/>
      <c r="X42" s="1083"/>
      <c r="Y42" s="1084"/>
      <c r="AA42" s="35"/>
    </row>
    <row r="43" spans="2:27" x14ac:dyDescent="0.25">
      <c r="B43" s="1082"/>
      <c r="C43" s="1083"/>
      <c r="D43" s="1083"/>
      <c r="E43" s="1083"/>
      <c r="F43" s="1083"/>
      <c r="G43" s="1083"/>
      <c r="H43" s="1083"/>
      <c r="I43" s="1083"/>
      <c r="J43" s="1083"/>
      <c r="K43" s="1083"/>
      <c r="L43" s="1083"/>
      <c r="M43" s="1083"/>
      <c r="N43" s="1083"/>
      <c r="O43" s="1083"/>
      <c r="P43" s="1083"/>
      <c r="Q43" s="1083"/>
      <c r="R43" s="1083"/>
      <c r="S43" s="1083"/>
      <c r="T43" s="1083"/>
      <c r="U43" s="1083"/>
      <c r="V43" s="1083"/>
      <c r="W43" s="1083"/>
      <c r="X43" s="1083"/>
      <c r="Y43" s="1084"/>
      <c r="AA43" s="35"/>
    </row>
    <row r="44" spans="2:27" x14ac:dyDescent="0.25">
      <c r="B44" s="1082"/>
      <c r="C44" s="1083"/>
      <c r="D44" s="1083"/>
      <c r="E44" s="1083"/>
      <c r="F44" s="1083"/>
      <c r="G44" s="1083"/>
      <c r="H44" s="1083"/>
      <c r="I44" s="1083"/>
      <c r="J44" s="1083"/>
      <c r="K44" s="1083"/>
      <c r="L44" s="1083"/>
      <c r="M44" s="1083"/>
      <c r="N44" s="1083"/>
      <c r="O44" s="1083"/>
      <c r="P44" s="1083"/>
      <c r="Q44" s="1083"/>
      <c r="R44" s="1083"/>
      <c r="S44" s="1083"/>
      <c r="T44" s="1083"/>
      <c r="U44" s="1083"/>
      <c r="V44" s="1083"/>
      <c r="W44" s="1083"/>
      <c r="X44" s="1083"/>
      <c r="Y44" s="1084"/>
      <c r="AA44" s="35"/>
    </row>
    <row r="45" spans="2:27" x14ac:dyDescent="0.25">
      <c r="B45" s="1082"/>
      <c r="C45" s="1083"/>
      <c r="D45" s="1083"/>
      <c r="E45" s="1083"/>
      <c r="F45" s="1083"/>
      <c r="G45" s="1083"/>
      <c r="H45" s="1083"/>
      <c r="I45" s="1083"/>
      <c r="J45" s="1083"/>
      <c r="K45" s="1083"/>
      <c r="L45" s="1083"/>
      <c r="M45" s="1083"/>
      <c r="N45" s="1083"/>
      <c r="O45" s="1083"/>
      <c r="P45" s="1083"/>
      <c r="Q45" s="1083"/>
      <c r="R45" s="1083"/>
      <c r="S45" s="1083"/>
      <c r="T45" s="1083"/>
      <c r="U45" s="1083"/>
      <c r="V45" s="1083"/>
      <c r="W45" s="1083"/>
      <c r="X45" s="1083"/>
      <c r="Y45" s="1084"/>
      <c r="AA45" s="35"/>
    </row>
    <row r="46" spans="2:27" x14ac:dyDescent="0.25">
      <c r="B46" s="1082"/>
      <c r="C46" s="1083"/>
      <c r="D46" s="1083"/>
      <c r="E46" s="1083"/>
      <c r="F46" s="1083"/>
      <c r="G46" s="1083"/>
      <c r="H46" s="1083"/>
      <c r="I46" s="1083"/>
      <c r="J46" s="1083"/>
      <c r="K46" s="1083"/>
      <c r="L46" s="1083"/>
      <c r="M46" s="1083"/>
      <c r="N46" s="1083"/>
      <c r="O46" s="1083"/>
      <c r="P46" s="1083"/>
      <c r="Q46" s="1083"/>
      <c r="R46" s="1083"/>
      <c r="S46" s="1083"/>
      <c r="T46" s="1083"/>
      <c r="U46" s="1083"/>
      <c r="V46" s="1083"/>
      <c r="W46" s="1083"/>
      <c r="X46" s="1083"/>
      <c r="Y46" s="1084"/>
      <c r="AA46" s="35"/>
    </row>
    <row r="47" spans="2:27" x14ac:dyDescent="0.25">
      <c r="B47" s="1082"/>
      <c r="C47" s="1083"/>
      <c r="D47" s="1083"/>
      <c r="E47" s="1083"/>
      <c r="F47" s="1083"/>
      <c r="G47" s="1083"/>
      <c r="H47" s="1083"/>
      <c r="I47" s="1083"/>
      <c r="J47" s="1083"/>
      <c r="K47" s="1083"/>
      <c r="L47" s="1083"/>
      <c r="M47" s="1083"/>
      <c r="N47" s="1083"/>
      <c r="O47" s="1083"/>
      <c r="P47" s="1083"/>
      <c r="Q47" s="1083"/>
      <c r="R47" s="1083"/>
      <c r="S47" s="1083"/>
      <c r="T47" s="1083"/>
      <c r="U47" s="1083"/>
      <c r="V47" s="1083"/>
      <c r="W47" s="1083"/>
      <c r="X47" s="1083"/>
      <c r="Y47" s="1084"/>
      <c r="AA47" s="35"/>
    </row>
    <row r="48" spans="2:27" x14ac:dyDescent="0.25">
      <c r="B48" s="1082"/>
      <c r="C48" s="1083"/>
      <c r="D48" s="1083"/>
      <c r="E48" s="1083"/>
      <c r="F48" s="1083"/>
      <c r="G48" s="1083"/>
      <c r="H48" s="1083"/>
      <c r="I48" s="1083"/>
      <c r="J48" s="1083"/>
      <c r="K48" s="1083"/>
      <c r="L48" s="1083"/>
      <c r="M48" s="1083"/>
      <c r="N48" s="1083"/>
      <c r="O48" s="1083"/>
      <c r="P48" s="1083"/>
      <c r="Q48" s="1083"/>
      <c r="R48" s="1083"/>
      <c r="S48" s="1083"/>
      <c r="T48" s="1083"/>
      <c r="U48" s="1083"/>
      <c r="V48" s="1083"/>
      <c r="W48" s="1083"/>
      <c r="X48" s="1083"/>
      <c r="Y48" s="1084"/>
      <c r="AA48" s="35"/>
    </row>
    <row r="49" spans="2:27" x14ac:dyDescent="0.25">
      <c r="B49" s="1082"/>
      <c r="C49" s="1083"/>
      <c r="D49" s="1083"/>
      <c r="E49" s="1083"/>
      <c r="F49" s="1083"/>
      <c r="G49" s="1083"/>
      <c r="H49" s="1083"/>
      <c r="I49" s="1083"/>
      <c r="J49" s="1083"/>
      <c r="K49" s="1083"/>
      <c r="L49" s="1083"/>
      <c r="M49" s="1083"/>
      <c r="N49" s="1083"/>
      <c r="O49" s="1083"/>
      <c r="P49" s="1083"/>
      <c r="Q49" s="1083"/>
      <c r="R49" s="1083"/>
      <c r="S49" s="1083"/>
      <c r="T49" s="1083"/>
      <c r="U49" s="1083"/>
      <c r="V49" s="1083"/>
      <c r="W49" s="1083"/>
      <c r="X49" s="1083"/>
      <c r="Y49" s="1084"/>
      <c r="AA49" s="35"/>
    </row>
    <row r="50" spans="2:27" x14ac:dyDescent="0.25">
      <c r="B50" s="1082"/>
      <c r="C50" s="1083"/>
      <c r="D50" s="1083"/>
      <c r="E50" s="1083"/>
      <c r="F50" s="1083"/>
      <c r="G50" s="1083"/>
      <c r="H50" s="1083"/>
      <c r="I50" s="1083"/>
      <c r="J50" s="1083"/>
      <c r="K50" s="1083"/>
      <c r="L50" s="1083"/>
      <c r="M50" s="1083"/>
      <c r="N50" s="1083"/>
      <c r="O50" s="1083"/>
      <c r="P50" s="1083"/>
      <c r="Q50" s="1083"/>
      <c r="R50" s="1083"/>
      <c r="S50" s="1083"/>
      <c r="T50" s="1083"/>
      <c r="U50" s="1083"/>
      <c r="V50" s="1083"/>
      <c r="W50" s="1083"/>
      <c r="X50" s="1083"/>
      <c r="Y50" s="1084"/>
      <c r="AA50" s="35"/>
    </row>
    <row r="51" spans="2:27" x14ac:dyDescent="0.25">
      <c r="B51" s="1082"/>
      <c r="C51" s="1083"/>
      <c r="D51" s="1083"/>
      <c r="E51" s="1083"/>
      <c r="F51" s="1083"/>
      <c r="G51" s="1083"/>
      <c r="H51" s="1083"/>
      <c r="I51" s="1083"/>
      <c r="J51" s="1083"/>
      <c r="K51" s="1083"/>
      <c r="L51" s="1083"/>
      <c r="M51" s="1083"/>
      <c r="N51" s="1083"/>
      <c r="O51" s="1083"/>
      <c r="P51" s="1083"/>
      <c r="Q51" s="1083"/>
      <c r="R51" s="1083"/>
      <c r="S51" s="1083"/>
      <c r="T51" s="1083"/>
      <c r="U51" s="1083"/>
      <c r="V51" s="1083"/>
      <c r="W51" s="1083"/>
      <c r="X51" s="1083"/>
      <c r="Y51" s="1084"/>
      <c r="AA51" s="35"/>
    </row>
    <row r="52" spans="2:27" x14ac:dyDescent="0.25">
      <c r="B52" s="1082"/>
      <c r="C52" s="1083"/>
      <c r="D52" s="1083"/>
      <c r="E52" s="1083"/>
      <c r="F52" s="1083"/>
      <c r="G52" s="1083"/>
      <c r="H52" s="1083"/>
      <c r="I52" s="1083"/>
      <c r="J52" s="1083"/>
      <c r="K52" s="1083"/>
      <c r="L52" s="1083"/>
      <c r="M52" s="1083"/>
      <c r="N52" s="1083"/>
      <c r="O52" s="1083"/>
      <c r="P52" s="1083"/>
      <c r="Q52" s="1083"/>
      <c r="R52" s="1083"/>
      <c r="S52" s="1083"/>
      <c r="T52" s="1083"/>
      <c r="U52" s="1083"/>
      <c r="V52" s="1083"/>
      <c r="W52" s="1083"/>
      <c r="X52" s="1083"/>
      <c r="Y52" s="1084"/>
      <c r="AA52" s="35"/>
    </row>
    <row r="53" spans="2:27" x14ac:dyDescent="0.25">
      <c r="B53" s="1082"/>
      <c r="C53" s="1083"/>
      <c r="D53" s="1083"/>
      <c r="E53" s="1083"/>
      <c r="F53" s="1083"/>
      <c r="G53" s="1083"/>
      <c r="H53" s="1083"/>
      <c r="I53" s="1083"/>
      <c r="J53" s="1083"/>
      <c r="K53" s="1083"/>
      <c r="L53" s="1083"/>
      <c r="M53" s="1083"/>
      <c r="N53" s="1083"/>
      <c r="O53" s="1083"/>
      <c r="P53" s="1083"/>
      <c r="Q53" s="1083"/>
      <c r="R53" s="1083"/>
      <c r="S53" s="1083"/>
      <c r="T53" s="1083"/>
      <c r="U53" s="1083"/>
      <c r="V53" s="1083"/>
      <c r="W53" s="1083"/>
      <c r="X53" s="1083"/>
      <c r="Y53" s="1084"/>
      <c r="AA53" s="35"/>
    </row>
    <row r="54" spans="2:27" x14ac:dyDescent="0.25">
      <c r="B54" s="1082"/>
      <c r="C54" s="1083"/>
      <c r="D54" s="1083"/>
      <c r="E54" s="1083"/>
      <c r="F54" s="1083"/>
      <c r="G54" s="1083"/>
      <c r="H54" s="1083"/>
      <c r="I54" s="1083"/>
      <c r="J54" s="1083"/>
      <c r="K54" s="1083"/>
      <c r="L54" s="1083"/>
      <c r="M54" s="1083"/>
      <c r="N54" s="1083"/>
      <c r="O54" s="1083"/>
      <c r="P54" s="1083"/>
      <c r="Q54" s="1083"/>
      <c r="R54" s="1083"/>
      <c r="S54" s="1083"/>
      <c r="T54" s="1083"/>
      <c r="U54" s="1083"/>
      <c r="V54" s="1083"/>
      <c r="W54" s="1083"/>
      <c r="X54" s="1083"/>
      <c r="Y54" s="1084"/>
      <c r="AA54" s="35"/>
    </row>
    <row r="55" spans="2:27" x14ac:dyDescent="0.25">
      <c r="B55" s="1082"/>
      <c r="C55" s="1083"/>
      <c r="D55" s="1083"/>
      <c r="E55" s="1083"/>
      <c r="F55" s="1083"/>
      <c r="G55" s="1083"/>
      <c r="H55" s="1083"/>
      <c r="I55" s="1083"/>
      <c r="J55" s="1083"/>
      <c r="K55" s="1083"/>
      <c r="L55" s="1083"/>
      <c r="M55" s="1083"/>
      <c r="N55" s="1083"/>
      <c r="O55" s="1083"/>
      <c r="P55" s="1083"/>
      <c r="Q55" s="1083"/>
      <c r="R55" s="1083"/>
      <c r="S55" s="1083"/>
      <c r="T55" s="1083"/>
      <c r="U55" s="1083"/>
      <c r="V55" s="1083"/>
      <c r="W55" s="1083"/>
      <c r="X55" s="1083"/>
      <c r="Y55" s="1084"/>
      <c r="AA55" s="35"/>
    </row>
    <row r="56" spans="2:27" x14ac:dyDescent="0.25">
      <c r="B56" s="1082"/>
      <c r="C56" s="1083"/>
      <c r="D56" s="1083"/>
      <c r="E56" s="1083"/>
      <c r="F56" s="1083"/>
      <c r="G56" s="1083"/>
      <c r="H56" s="1083"/>
      <c r="I56" s="1083"/>
      <c r="J56" s="1083"/>
      <c r="K56" s="1083"/>
      <c r="L56" s="1083"/>
      <c r="M56" s="1083"/>
      <c r="N56" s="1083"/>
      <c r="O56" s="1083"/>
      <c r="P56" s="1083"/>
      <c r="Q56" s="1083"/>
      <c r="R56" s="1083"/>
      <c r="S56" s="1083"/>
      <c r="T56" s="1083"/>
      <c r="U56" s="1083"/>
      <c r="V56" s="1083"/>
      <c r="W56" s="1083"/>
      <c r="X56" s="1083"/>
      <c r="Y56" s="1084"/>
      <c r="AA56" s="35"/>
    </row>
    <row r="57" spans="2:27" x14ac:dyDescent="0.25">
      <c r="B57" s="1082"/>
      <c r="C57" s="1083"/>
      <c r="D57" s="1083"/>
      <c r="E57" s="1083"/>
      <c r="F57" s="1083"/>
      <c r="G57" s="1083"/>
      <c r="H57" s="1083"/>
      <c r="I57" s="1083"/>
      <c r="J57" s="1083"/>
      <c r="K57" s="1083"/>
      <c r="L57" s="1083"/>
      <c r="M57" s="1083"/>
      <c r="N57" s="1083"/>
      <c r="O57" s="1083"/>
      <c r="P57" s="1083"/>
      <c r="Q57" s="1083"/>
      <c r="R57" s="1083"/>
      <c r="S57" s="1083"/>
      <c r="T57" s="1083"/>
      <c r="U57" s="1083"/>
      <c r="V57" s="1083"/>
      <c r="W57" s="1083"/>
      <c r="X57" s="1083"/>
      <c r="Y57" s="1084"/>
      <c r="AA57" s="35"/>
    </row>
    <row r="58" spans="2:27" x14ac:dyDescent="0.25">
      <c r="B58" s="1082"/>
      <c r="C58" s="1083"/>
      <c r="D58" s="1083"/>
      <c r="E58" s="1083"/>
      <c r="F58" s="1083"/>
      <c r="G58" s="1083"/>
      <c r="H58" s="1083"/>
      <c r="I58" s="1083"/>
      <c r="J58" s="1083"/>
      <c r="K58" s="1083"/>
      <c r="L58" s="1083"/>
      <c r="M58" s="1083"/>
      <c r="N58" s="1083"/>
      <c r="O58" s="1083"/>
      <c r="P58" s="1083"/>
      <c r="Q58" s="1083"/>
      <c r="R58" s="1083"/>
      <c r="S58" s="1083"/>
      <c r="T58" s="1083"/>
      <c r="U58" s="1083"/>
      <c r="V58" s="1083"/>
      <c r="W58" s="1083"/>
      <c r="X58" s="1083"/>
      <c r="Y58" s="1084"/>
      <c r="AA58" s="35"/>
    </row>
    <row r="59" spans="2:27" x14ac:dyDescent="0.25">
      <c r="B59" s="1082"/>
      <c r="C59" s="1083"/>
      <c r="D59" s="1083"/>
      <c r="E59" s="1083"/>
      <c r="F59" s="1083"/>
      <c r="G59" s="1083"/>
      <c r="H59" s="1083"/>
      <c r="I59" s="1083"/>
      <c r="J59" s="1083"/>
      <c r="K59" s="1083"/>
      <c r="L59" s="1083"/>
      <c r="M59" s="1083"/>
      <c r="N59" s="1083"/>
      <c r="O59" s="1083"/>
      <c r="P59" s="1083"/>
      <c r="Q59" s="1083"/>
      <c r="R59" s="1083"/>
      <c r="S59" s="1083"/>
      <c r="T59" s="1083"/>
      <c r="U59" s="1083"/>
      <c r="V59" s="1083"/>
      <c r="W59" s="1083"/>
      <c r="X59" s="1083"/>
      <c r="Y59" s="1084"/>
      <c r="AA59" s="35"/>
    </row>
    <row r="60" spans="2:27" x14ac:dyDescent="0.25">
      <c r="B60" s="1082"/>
      <c r="C60" s="1083"/>
      <c r="D60" s="1083"/>
      <c r="E60" s="1083"/>
      <c r="F60" s="1083"/>
      <c r="G60" s="1083"/>
      <c r="H60" s="1083"/>
      <c r="I60" s="1083"/>
      <c r="J60" s="1083"/>
      <c r="K60" s="1083"/>
      <c r="L60" s="1083"/>
      <c r="M60" s="1083"/>
      <c r="N60" s="1083"/>
      <c r="O60" s="1083"/>
      <c r="P60" s="1083"/>
      <c r="Q60" s="1083"/>
      <c r="R60" s="1083"/>
      <c r="S60" s="1083"/>
      <c r="T60" s="1083"/>
      <c r="U60" s="1083"/>
      <c r="V60" s="1083"/>
      <c r="W60" s="1083"/>
      <c r="X60" s="1083"/>
      <c r="Y60" s="1084"/>
      <c r="AA60" s="35"/>
    </row>
    <row r="61" spans="2:27" x14ac:dyDescent="0.25">
      <c r="B61" s="1082"/>
      <c r="C61" s="1083"/>
      <c r="D61" s="1083"/>
      <c r="E61" s="1083"/>
      <c r="F61" s="1083"/>
      <c r="G61" s="1083"/>
      <c r="H61" s="1083"/>
      <c r="I61" s="1083"/>
      <c r="J61" s="1083"/>
      <c r="K61" s="1083"/>
      <c r="L61" s="1083"/>
      <c r="M61" s="1083"/>
      <c r="N61" s="1083"/>
      <c r="O61" s="1083"/>
      <c r="P61" s="1083"/>
      <c r="Q61" s="1083"/>
      <c r="R61" s="1083"/>
      <c r="S61" s="1083"/>
      <c r="T61" s="1083"/>
      <c r="U61" s="1083"/>
      <c r="V61" s="1083"/>
      <c r="W61" s="1083"/>
      <c r="X61" s="1083"/>
      <c r="Y61" s="1084"/>
      <c r="AA61" s="35"/>
    </row>
    <row r="62" spans="2:27" x14ac:dyDescent="0.25">
      <c r="B62" s="1082"/>
      <c r="C62" s="1083"/>
      <c r="D62" s="1083"/>
      <c r="E62" s="1083"/>
      <c r="F62" s="1083"/>
      <c r="G62" s="1083"/>
      <c r="H62" s="1083"/>
      <c r="I62" s="1083"/>
      <c r="J62" s="1083"/>
      <c r="K62" s="1083"/>
      <c r="L62" s="1083"/>
      <c r="M62" s="1083"/>
      <c r="N62" s="1083"/>
      <c r="O62" s="1083"/>
      <c r="P62" s="1083"/>
      <c r="Q62" s="1083"/>
      <c r="R62" s="1083"/>
      <c r="S62" s="1083"/>
      <c r="T62" s="1083"/>
      <c r="U62" s="1083"/>
      <c r="V62" s="1083"/>
      <c r="W62" s="1083"/>
      <c r="X62" s="1083"/>
      <c r="Y62" s="1084"/>
      <c r="AA62" s="35"/>
    </row>
    <row r="63" spans="2:27" x14ac:dyDescent="0.25">
      <c r="B63" s="1082"/>
      <c r="C63" s="1083"/>
      <c r="D63" s="1083"/>
      <c r="E63" s="1083"/>
      <c r="F63" s="1083"/>
      <c r="G63" s="1083"/>
      <c r="H63" s="1083"/>
      <c r="I63" s="1083"/>
      <c r="J63" s="1083"/>
      <c r="K63" s="1083"/>
      <c r="L63" s="1083"/>
      <c r="M63" s="1083"/>
      <c r="N63" s="1083"/>
      <c r="O63" s="1083"/>
      <c r="P63" s="1083"/>
      <c r="Q63" s="1083"/>
      <c r="R63" s="1083"/>
      <c r="S63" s="1083"/>
      <c r="T63" s="1083"/>
      <c r="U63" s="1083"/>
      <c r="V63" s="1083"/>
      <c r="W63" s="1083"/>
      <c r="X63" s="1083"/>
      <c r="Y63" s="1084"/>
      <c r="AA63" s="35"/>
    </row>
    <row r="64" spans="2:27" x14ac:dyDescent="0.25">
      <c r="B64" s="1082"/>
      <c r="C64" s="1083"/>
      <c r="D64" s="1083"/>
      <c r="E64" s="1083"/>
      <c r="F64" s="1083"/>
      <c r="G64" s="1083"/>
      <c r="H64" s="1083"/>
      <c r="I64" s="1083"/>
      <c r="J64" s="1083"/>
      <c r="K64" s="1083"/>
      <c r="L64" s="1083"/>
      <c r="M64" s="1083"/>
      <c r="N64" s="1083"/>
      <c r="O64" s="1083"/>
      <c r="P64" s="1083"/>
      <c r="Q64" s="1083"/>
      <c r="R64" s="1083"/>
      <c r="S64" s="1083"/>
      <c r="T64" s="1083"/>
      <c r="U64" s="1083"/>
      <c r="V64" s="1083"/>
      <c r="W64" s="1083"/>
      <c r="X64" s="1083"/>
      <c r="Y64" s="1084"/>
      <c r="AA64" s="35"/>
    </row>
    <row r="65" spans="2:27" ht="17.25" thickBot="1" x14ac:dyDescent="0.3">
      <c r="B65" s="1085"/>
      <c r="C65" s="1086"/>
      <c r="D65" s="1086"/>
      <c r="E65" s="1086"/>
      <c r="F65" s="1086"/>
      <c r="G65" s="1086"/>
      <c r="H65" s="1086"/>
      <c r="I65" s="1086"/>
      <c r="J65" s="1086"/>
      <c r="K65" s="1086"/>
      <c r="L65" s="1086"/>
      <c r="M65" s="1086"/>
      <c r="N65" s="1086"/>
      <c r="O65" s="1086"/>
      <c r="P65" s="1086"/>
      <c r="Q65" s="1086"/>
      <c r="R65" s="1086"/>
      <c r="S65" s="1086"/>
      <c r="T65" s="1086"/>
      <c r="U65" s="1086"/>
      <c r="V65" s="1086"/>
      <c r="W65" s="1086"/>
      <c r="X65" s="1086"/>
      <c r="Y65" s="1087"/>
      <c r="AA65" s="35"/>
    </row>
    <row r="66" spans="2:27" s="340" customFormat="1" ht="17.25" thickBot="1" x14ac:dyDescent="0.3">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AA66" s="35"/>
    </row>
    <row r="67" spans="2:27" ht="16.5" customHeight="1" thickBot="1" x14ac:dyDescent="0.3">
      <c r="B67" s="405" t="s">
        <v>480</v>
      </c>
      <c r="C67" s="412" t="str">
        <f>'Setup &amp; Instrumentation'!C12</f>
        <v>-</v>
      </c>
      <c r="D67" s="412"/>
      <c r="E67" s="412"/>
      <c r="F67" s="412"/>
      <c r="G67" s="412"/>
      <c r="H67" s="412"/>
      <c r="I67" s="412"/>
      <c r="J67" s="412"/>
      <c r="K67" s="412"/>
      <c r="L67" s="412"/>
      <c r="M67" s="412"/>
      <c r="N67" s="412"/>
      <c r="O67" s="412"/>
      <c r="P67" s="412"/>
      <c r="Q67" s="412"/>
      <c r="R67" s="412"/>
      <c r="S67" s="412"/>
      <c r="T67" s="412"/>
      <c r="U67" s="412"/>
      <c r="V67" s="412"/>
      <c r="W67" s="412"/>
      <c r="X67" s="412"/>
      <c r="Y67" s="413"/>
      <c r="AA67" s="35"/>
    </row>
    <row r="68" spans="2:27" x14ac:dyDescent="0.25">
      <c r="B68" s="1082"/>
      <c r="C68" s="1083"/>
      <c r="D68" s="1083"/>
      <c r="E68" s="1083"/>
      <c r="F68" s="1083"/>
      <c r="G68" s="1083"/>
      <c r="H68" s="1083"/>
      <c r="I68" s="1083"/>
      <c r="J68" s="1083"/>
      <c r="K68" s="1083"/>
      <c r="L68" s="1083"/>
      <c r="M68" s="1083"/>
      <c r="N68" s="1083"/>
      <c r="O68" s="1083"/>
      <c r="P68" s="1083"/>
      <c r="Q68" s="1083"/>
      <c r="R68" s="1083"/>
      <c r="S68" s="1083"/>
      <c r="T68" s="1083"/>
      <c r="U68" s="1083"/>
      <c r="V68" s="1083"/>
      <c r="W68" s="1083"/>
      <c r="X68" s="1083"/>
      <c r="Y68" s="1084"/>
      <c r="AA68" s="35"/>
    </row>
    <row r="69" spans="2:27" x14ac:dyDescent="0.25">
      <c r="B69" s="1082"/>
      <c r="C69" s="1083"/>
      <c r="D69" s="1083"/>
      <c r="E69" s="1083"/>
      <c r="F69" s="1083"/>
      <c r="G69" s="1083"/>
      <c r="H69" s="1083"/>
      <c r="I69" s="1083"/>
      <c r="J69" s="1083"/>
      <c r="K69" s="1083"/>
      <c r="L69" s="1083"/>
      <c r="M69" s="1083"/>
      <c r="N69" s="1083"/>
      <c r="O69" s="1083"/>
      <c r="P69" s="1083"/>
      <c r="Q69" s="1083"/>
      <c r="R69" s="1083"/>
      <c r="S69" s="1083"/>
      <c r="T69" s="1083"/>
      <c r="U69" s="1083"/>
      <c r="V69" s="1083"/>
      <c r="W69" s="1083"/>
      <c r="X69" s="1083"/>
      <c r="Y69" s="1084"/>
      <c r="AA69" s="35"/>
    </row>
    <row r="70" spans="2:27" x14ac:dyDescent="0.25">
      <c r="B70" s="1082"/>
      <c r="C70" s="1083"/>
      <c r="D70" s="1083"/>
      <c r="E70" s="1083"/>
      <c r="F70" s="1083"/>
      <c r="G70" s="1083"/>
      <c r="H70" s="1083"/>
      <c r="I70" s="1083"/>
      <c r="J70" s="1083"/>
      <c r="K70" s="1083"/>
      <c r="L70" s="1083"/>
      <c r="M70" s="1083"/>
      <c r="N70" s="1083"/>
      <c r="O70" s="1083"/>
      <c r="P70" s="1083"/>
      <c r="Q70" s="1083"/>
      <c r="R70" s="1083"/>
      <c r="S70" s="1083"/>
      <c r="T70" s="1083"/>
      <c r="U70" s="1083"/>
      <c r="V70" s="1083"/>
      <c r="W70" s="1083"/>
      <c r="X70" s="1083"/>
      <c r="Y70" s="1084"/>
      <c r="AA70" s="35"/>
    </row>
    <row r="71" spans="2:27" x14ac:dyDescent="0.25">
      <c r="B71" s="1082"/>
      <c r="C71" s="1083"/>
      <c r="D71" s="1083"/>
      <c r="E71" s="1083"/>
      <c r="F71" s="1083"/>
      <c r="G71" s="1083"/>
      <c r="H71" s="1083"/>
      <c r="I71" s="1083"/>
      <c r="J71" s="1083"/>
      <c r="K71" s="1083"/>
      <c r="L71" s="1083"/>
      <c r="M71" s="1083"/>
      <c r="N71" s="1083"/>
      <c r="O71" s="1083"/>
      <c r="P71" s="1083"/>
      <c r="Q71" s="1083"/>
      <c r="R71" s="1083"/>
      <c r="S71" s="1083"/>
      <c r="T71" s="1083"/>
      <c r="U71" s="1083"/>
      <c r="V71" s="1083"/>
      <c r="W71" s="1083"/>
      <c r="X71" s="1083"/>
      <c r="Y71" s="1084"/>
      <c r="AA71" s="35"/>
    </row>
    <row r="72" spans="2:27" x14ac:dyDescent="0.25">
      <c r="B72" s="1082"/>
      <c r="C72" s="1083"/>
      <c r="D72" s="1083"/>
      <c r="E72" s="1083"/>
      <c r="F72" s="1083"/>
      <c r="G72" s="1083"/>
      <c r="H72" s="1083"/>
      <c r="I72" s="1083"/>
      <c r="J72" s="1083"/>
      <c r="K72" s="1083"/>
      <c r="L72" s="1083"/>
      <c r="M72" s="1083"/>
      <c r="N72" s="1083"/>
      <c r="O72" s="1083"/>
      <c r="P72" s="1083"/>
      <c r="Q72" s="1083"/>
      <c r="R72" s="1083"/>
      <c r="S72" s="1083"/>
      <c r="T72" s="1083"/>
      <c r="U72" s="1083"/>
      <c r="V72" s="1083"/>
      <c r="W72" s="1083"/>
      <c r="X72" s="1083"/>
      <c r="Y72" s="1084"/>
      <c r="AA72" s="35"/>
    </row>
    <row r="73" spans="2:27" x14ac:dyDescent="0.25">
      <c r="B73" s="1082"/>
      <c r="C73" s="1083"/>
      <c r="D73" s="1083"/>
      <c r="E73" s="1083"/>
      <c r="F73" s="1083"/>
      <c r="G73" s="1083"/>
      <c r="H73" s="1083"/>
      <c r="I73" s="1083"/>
      <c r="J73" s="1083"/>
      <c r="K73" s="1083"/>
      <c r="L73" s="1083"/>
      <c r="M73" s="1083"/>
      <c r="N73" s="1083"/>
      <c r="O73" s="1083"/>
      <c r="P73" s="1083"/>
      <c r="Q73" s="1083"/>
      <c r="R73" s="1083"/>
      <c r="S73" s="1083"/>
      <c r="T73" s="1083"/>
      <c r="U73" s="1083"/>
      <c r="V73" s="1083"/>
      <c r="W73" s="1083"/>
      <c r="X73" s="1083"/>
      <c r="Y73" s="1084"/>
      <c r="AA73" s="35"/>
    </row>
    <row r="74" spans="2:27" x14ac:dyDescent="0.25">
      <c r="B74" s="1082"/>
      <c r="C74" s="1083"/>
      <c r="D74" s="1083"/>
      <c r="E74" s="1083"/>
      <c r="F74" s="1083"/>
      <c r="G74" s="1083"/>
      <c r="H74" s="1083"/>
      <c r="I74" s="1083"/>
      <c r="J74" s="1083"/>
      <c r="K74" s="1083"/>
      <c r="L74" s="1083"/>
      <c r="M74" s="1083"/>
      <c r="N74" s="1083"/>
      <c r="O74" s="1083"/>
      <c r="P74" s="1083"/>
      <c r="Q74" s="1083"/>
      <c r="R74" s="1083"/>
      <c r="S74" s="1083"/>
      <c r="T74" s="1083"/>
      <c r="U74" s="1083"/>
      <c r="V74" s="1083"/>
      <c r="W74" s="1083"/>
      <c r="X74" s="1083"/>
      <c r="Y74" s="1084"/>
      <c r="AA74" s="35"/>
    </row>
    <row r="75" spans="2:27" x14ac:dyDescent="0.25">
      <c r="B75" s="1082"/>
      <c r="C75" s="1083"/>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4"/>
      <c r="AA75" s="35"/>
    </row>
    <row r="76" spans="2:27" x14ac:dyDescent="0.25">
      <c r="B76" s="1082"/>
      <c r="C76" s="1083"/>
      <c r="D76" s="1083"/>
      <c r="E76" s="1083"/>
      <c r="F76" s="1083"/>
      <c r="G76" s="1083"/>
      <c r="H76" s="1083"/>
      <c r="I76" s="1083"/>
      <c r="J76" s="1083"/>
      <c r="K76" s="1083"/>
      <c r="L76" s="1083"/>
      <c r="M76" s="1083"/>
      <c r="N76" s="1083"/>
      <c r="O76" s="1083"/>
      <c r="P76" s="1083"/>
      <c r="Q76" s="1083"/>
      <c r="R76" s="1083"/>
      <c r="S76" s="1083"/>
      <c r="T76" s="1083"/>
      <c r="U76" s="1083"/>
      <c r="V76" s="1083"/>
      <c r="W76" s="1083"/>
      <c r="X76" s="1083"/>
      <c r="Y76" s="1084"/>
      <c r="AA76" s="35"/>
    </row>
    <row r="77" spans="2:27" x14ac:dyDescent="0.25">
      <c r="B77" s="1082"/>
      <c r="C77" s="1083"/>
      <c r="D77" s="1083"/>
      <c r="E77" s="1083"/>
      <c r="F77" s="1083"/>
      <c r="G77" s="1083"/>
      <c r="H77" s="1083"/>
      <c r="I77" s="1083"/>
      <c r="J77" s="1083"/>
      <c r="K77" s="1083"/>
      <c r="L77" s="1083"/>
      <c r="M77" s="1083"/>
      <c r="N77" s="1083"/>
      <c r="O77" s="1083"/>
      <c r="P77" s="1083"/>
      <c r="Q77" s="1083"/>
      <c r="R77" s="1083"/>
      <c r="S77" s="1083"/>
      <c r="T77" s="1083"/>
      <c r="U77" s="1083"/>
      <c r="V77" s="1083"/>
      <c r="W77" s="1083"/>
      <c r="X77" s="1083"/>
      <c r="Y77" s="1084"/>
      <c r="AA77" s="35"/>
    </row>
    <row r="78" spans="2:27" x14ac:dyDescent="0.25">
      <c r="B78" s="1082"/>
      <c r="C78" s="1083"/>
      <c r="D78" s="1083"/>
      <c r="E78" s="1083"/>
      <c r="F78" s="1083"/>
      <c r="G78" s="1083"/>
      <c r="H78" s="1083"/>
      <c r="I78" s="1083"/>
      <c r="J78" s="1083"/>
      <c r="K78" s="1083"/>
      <c r="L78" s="1083"/>
      <c r="M78" s="1083"/>
      <c r="N78" s="1083"/>
      <c r="O78" s="1083"/>
      <c r="P78" s="1083"/>
      <c r="Q78" s="1083"/>
      <c r="R78" s="1083"/>
      <c r="S78" s="1083"/>
      <c r="T78" s="1083"/>
      <c r="U78" s="1083"/>
      <c r="V78" s="1083"/>
      <c r="W78" s="1083"/>
      <c r="X78" s="1083"/>
      <c r="Y78" s="1084"/>
      <c r="AA78" s="35"/>
    </row>
    <row r="79" spans="2:27" x14ac:dyDescent="0.25">
      <c r="B79" s="1082"/>
      <c r="C79" s="1083"/>
      <c r="D79" s="1083"/>
      <c r="E79" s="1083"/>
      <c r="F79" s="1083"/>
      <c r="G79" s="1083"/>
      <c r="H79" s="1083"/>
      <c r="I79" s="1083"/>
      <c r="J79" s="1083"/>
      <c r="K79" s="1083"/>
      <c r="L79" s="1083"/>
      <c r="M79" s="1083"/>
      <c r="N79" s="1083"/>
      <c r="O79" s="1083"/>
      <c r="P79" s="1083"/>
      <c r="Q79" s="1083"/>
      <c r="R79" s="1083"/>
      <c r="S79" s="1083"/>
      <c r="T79" s="1083"/>
      <c r="U79" s="1083"/>
      <c r="V79" s="1083"/>
      <c r="W79" s="1083"/>
      <c r="X79" s="1083"/>
      <c r="Y79" s="1084"/>
      <c r="AA79" s="35"/>
    </row>
    <row r="80" spans="2:27" x14ac:dyDescent="0.25">
      <c r="B80" s="1082"/>
      <c r="C80" s="1083"/>
      <c r="D80" s="1083"/>
      <c r="E80" s="1083"/>
      <c r="F80" s="1083"/>
      <c r="G80" s="1083"/>
      <c r="H80" s="1083"/>
      <c r="I80" s="1083"/>
      <c r="J80" s="1083"/>
      <c r="K80" s="1083"/>
      <c r="L80" s="1083"/>
      <c r="M80" s="1083"/>
      <c r="N80" s="1083"/>
      <c r="O80" s="1083"/>
      <c r="P80" s="1083"/>
      <c r="Q80" s="1083"/>
      <c r="R80" s="1083"/>
      <c r="S80" s="1083"/>
      <c r="T80" s="1083"/>
      <c r="U80" s="1083"/>
      <c r="V80" s="1083"/>
      <c r="W80" s="1083"/>
      <c r="X80" s="1083"/>
      <c r="Y80" s="1084"/>
      <c r="AA80" s="35"/>
    </row>
    <row r="81" spans="2:27" x14ac:dyDescent="0.25">
      <c r="B81" s="1082"/>
      <c r="C81" s="1083"/>
      <c r="D81" s="1083"/>
      <c r="E81" s="1083"/>
      <c r="F81" s="1083"/>
      <c r="G81" s="1083"/>
      <c r="H81" s="1083"/>
      <c r="I81" s="1083"/>
      <c r="J81" s="1083"/>
      <c r="K81" s="1083"/>
      <c r="L81" s="1083"/>
      <c r="M81" s="1083"/>
      <c r="N81" s="1083"/>
      <c r="O81" s="1083"/>
      <c r="P81" s="1083"/>
      <c r="Q81" s="1083"/>
      <c r="R81" s="1083"/>
      <c r="S81" s="1083"/>
      <c r="T81" s="1083"/>
      <c r="U81" s="1083"/>
      <c r="V81" s="1083"/>
      <c r="W81" s="1083"/>
      <c r="X81" s="1083"/>
      <c r="Y81" s="1084"/>
      <c r="AA81" s="35"/>
    </row>
    <row r="82" spans="2:27" x14ac:dyDescent="0.25">
      <c r="B82" s="1082"/>
      <c r="C82" s="1083"/>
      <c r="D82" s="1083"/>
      <c r="E82" s="1083"/>
      <c r="F82" s="1083"/>
      <c r="G82" s="1083"/>
      <c r="H82" s="1083"/>
      <c r="I82" s="1083"/>
      <c r="J82" s="1083"/>
      <c r="K82" s="1083"/>
      <c r="L82" s="1083"/>
      <c r="M82" s="1083"/>
      <c r="N82" s="1083"/>
      <c r="O82" s="1083"/>
      <c r="P82" s="1083"/>
      <c r="Q82" s="1083"/>
      <c r="R82" s="1083"/>
      <c r="S82" s="1083"/>
      <c r="T82" s="1083"/>
      <c r="U82" s="1083"/>
      <c r="V82" s="1083"/>
      <c r="W82" s="1083"/>
      <c r="X82" s="1083"/>
      <c r="Y82" s="1084"/>
      <c r="AA82" s="35"/>
    </row>
    <row r="83" spans="2:27" x14ac:dyDescent="0.25">
      <c r="B83" s="1082"/>
      <c r="C83" s="1083"/>
      <c r="D83" s="1083"/>
      <c r="E83" s="1083"/>
      <c r="F83" s="1083"/>
      <c r="G83" s="1083"/>
      <c r="H83" s="1083"/>
      <c r="I83" s="1083"/>
      <c r="J83" s="1083"/>
      <c r="K83" s="1083"/>
      <c r="L83" s="1083"/>
      <c r="M83" s="1083"/>
      <c r="N83" s="1083"/>
      <c r="O83" s="1083"/>
      <c r="P83" s="1083"/>
      <c r="Q83" s="1083"/>
      <c r="R83" s="1083"/>
      <c r="S83" s="1083"/>
      <c r="T83" s="1083"/>
      <c r="U83" s="1083"/>
      <c r="V83" s="1083"/>
      <c r="W83" s="1083"/>
      <c r="X83" s="1083"/>
      <c r="Y83" s="1084"/>
      <c r="AA83" s="35"/>
    </row>
    <row r="84" spans="2:27" x14ac:dyDescent="0.25">
      <c r="B84" s="1082"/>
      <c r="C84" s="1083"/>
      <c r="D84" s="1083"/>
      <c r="E84" s="1083"/>
      <c r="F84" s="1083"/>
      <c r="G84" s="1083"/>
      <c r="H84" s="1083"/>
      <c r="I84" s="1083"/>
      <c r="J84" s="1083"/>
      <c r="K84" s="1083"/>
      <c r="L84" s="1083"/>
      <c r="M84" s="1083"/>
      <c r="N84" s="1083"/>
      <c r="O84" s="1083"/>
      <c r="P84" s="1083"/>
      <c r="Q84" s="1083"/>
      <c r="R84" s="1083"/>
      <c r="S84" s="1083"/>
      <c r="T84" s="1083"/>
      <c r="U84" s="1083"/>
      <c r="V84" s="1083"/>
      <c r="W84" s="1083"/>
      <c r="X84" s="1083"/>
      <c r="Y84" s="1084"/>
      <c r="AA84" s="35"/>
    </row>
    <row r="85" spans="2:27" x14ac:dyDescent="0.25">
      <c r="B85" s="1082"/>
      <c r="C85" s="1083"/>
      <c r="D85" s="1083"/>
      <c r="E85" s="1083"/>
      <c r="F85" s="1083"/>
      <c r="G85" s="1083"/>
      <c r="H85" s="1083"/>
      <c r="I85" s="1083"/>
      <c r="J85" s="1083"/>
      <c r="K85" s="1083"/>
      <c r="L85" s="1083"/>
      <c r="M85" s="1083"/>
      <c r="N85" s="1083"/>
      <c r="O85" s="1083"/>
      <c r="P85" s="1083"/>
      <c r="Q85" s="1083"/>
      <c r="R85" s="1083"/>
      <c r="S85" s="1083"/>
      <c r="T85" s="1083"/>
      <c r="U85" s="1083"/>
      <c r="V85" s="1083"/>
      <c r="W85" s="1083"/>
      <c r="X85" s="1083"/>
      <c r="Y85" s="1084"/>
      <c r="AA85" s="35"/>
    </row>
    <row r="86" spans="2:27" x14ac:dyDescent="0.25">
      <c r="B86" s="1082"/>
      <c r="C86" s="1083"/>
      <c r="D86" s="1083"/>
      <c r="E86" s="1083"/>
      <c r="F86" s="1083"/>
      <c r="G86" s="1083"/>
      <c r="H86" s="1083"/>
      <c r="I86" s="1083"/>
      <c r="J86" s="1083"/>
      <c r="K86" s="1083"/>
      <c r="L86" s="1083"/>
      <c r="M86" s="1083"/>
      <c r="N86" s="1083"/>
      <c r="O86" s="1083"/>
      <c r="P86" s="1083"/>
      <c r="Q86" s="1083"/>
      <c r="R86" s="1083"/>
      <c r="S86" s="1083"/>
      <c r="T86" s="1083"/>
      <c r="U86" s="1083"/>
      <c r="V86" s="1083"/>
      <c r="W86" s="1083"/>
      <c r="X86" s="1083"/>
      <c r="Y86" s="1084"/>
      <c r="AA86" s="35"/>
    </row>
    <row r="87" spans="2:27" x14ac:dyDescent="0.25">
      <c r="B87" s="1082"/>
      <c r="C87" s="1083"/>
      <c r="D87" s="1083"/>
      <c r="E87" s="1083"/>
      <c r="F87" s="1083"/>
      <c r="G87" s="1083"/>
      <c r="H87" s="1083"/>
      <c r="I87" s="1083"/>
      <c r="J87" s="1083"/>
      <c r="K87" s="1083"/>
      <c r="L87" s="1083"/>
      <c r="M87" s="1083"/>
      <c r="N87" s="1083"/>
      <c r="O87" s="1083"/>
      <c r="P87" s="1083"/>
      <c r="Q87" s="1083"/>
      <c r="R87" s="1083"/>
      <c r="S87" s="1083"/>
      <c r="T87" s="1083"/>
      <c r="U87" s="1083"/>
      <c r="V87" s="1083"/>
      <c r="W87" s="1083"/>
      <c r="X87" s="1083"/>
      <c r="Y87" s="1084"/>
      <c r="AA87" s="35"/>
    </row>
    <row r="88" spans="2:27" x14ac:dyDescent="0.25">
      <c r="B88" s="1082"/>
      <c r="C88" s="1083"/>
      <c r="D88" s="1083"/>
      <c r="E88" s="1083"/>
      <c r="F88" s="1083"/>
      <c r="G88" s="1083"/>
      <c r="H88" s="1083"/>
      <c r="I88" s="1083"/>
      <c r="J88" s="1083"/>
      <c r="K88" s="1083"/>
      <c r="L88" s="1083"/>
      <c r="M88" s="1083"/>
      <c r="N88" s="1083"/>
      <c r="O88" s="1083"/>
      <c r="P88" s="1083"/>
      <c r="Q88" s="1083"/>
      <c r="R88" s="1083"/>
      <c r="S88" s="1083"/>
      <c r="T88" s="1083"/>
      <c r="U88" s="1083"/>
      <c r="V88" s="1083"/>
      <c r="W88" s="1083"/>
      <c r="X88" s="1083"/>
      <c r="Y88" s="1084"/>
      <c r="AA88" s="35"/>
    </row>
    <row r="89" spans="2:27" x14ac:dyDescent="0.25">
      <c r="B89" s="1082"/>
      <c r="C89" s="1083"/>
      <c r="D89" s="1083"/>
      <c r="E89" s="1083"/>
      <c r="F89" s="1083"/>
      <c r="G89" s="1083"/>
      <c r="H89" s="1083"/>
      <c r="I89" s="1083"/>
      <c r="J89" s="1083"/>
      <c r="K89" s="1083"/>
      <c r="L89" s="1083"/>
      <c r="M89" s="1083"/>
      <c r="N89" s="1083"/>
      <c r="O89" s="1083"/>
      <c r="P89" s="1083"/>
      <c r="Q89" s="1083"/>
      <c r="R89" s="1083"/>
      <c r="S89" s="1083"/>
      <c r="T89" s="1083"/>
      <c r="U89" s="1083"/>
      <c r="V89" s="1083"/>
      <c r="W89" s="1083"/>
      <c r="X89" s="1083"/>
      <c r="Y89" s="1084"/>
      <c r="AA89" s="35"/>
    </row>
    <row r="90" spans="2:27" x14ac:dyDescent="0.25">
      <c r="B90" s="1082"/>
      <c r="C90" s="1083"/>
      <c r="D90" s="1083"/>
      <c r="E90" s="1083"/>
      <c r="F90" s="1083"/>
      <c r="G90" s="1083"/>
      <c r="H90" s="1083"/>
      <c r="I90" s="1083"/>
      <c r="J90" s="1083"/>
      <c r="K90" s="1083"/>
      <c r="L90" s="1083"/>
      <c r="M90" s="1083"/>
      <c r="N90" s="1083"/>
      <c r="O90" s="1083"/>
      <c r="P90" s="1083"/>
      <c r="Q90" s="1083"/>
      <c r="R90" s="1083"/>
      <c r="S90" s="1083"/>
      <c r="T90" s="1083"/>
      <c r="U90" s="1083"/>
      <c r="V90" s="1083"/>
      <c r="W90" s="1083"/>
      <c r="X90" s="1083"/>
      <c r="Y90" s="1084"/>
      <c r="AA90" s="35"/>
    </row>
    <row r="91" spans="2:27" x14ac:dyDescent="0.25">
      <c r="B91" s="1082"/>
      <c r="C91" s="1083"/>
      <c r="D91" s="1083"/>
      <c r="E91" s="1083"/>
      <c r="F91" s="1083"/>
      <c r="G91" s="1083"/>
      <c r="H91" s="1083"/>
      <c r="I91" s="1083"/>
      <c r="J91" s="1083"/>
      <c r="K91" s="1083"/>
      <c r="L91" s="1083"/>
      <c r="M91" s="1083"/>
      <c r="N91" s="1083"/>
      <c r="O91" s="1083"/>
      <c r="P91" s="1083"/>
      <c r="Q91" s="1083"/>
      <c r="R91" s="1083"/>
      <c r="S91" s="1083"/>
      <c r="T91" s="1083"/>
      <c r="U91" s="1083"/>
      <c r="V91" s="1083"/>
      <c r="W91" s="1083"/>
      <c r="X91" s="1083"/>
      <c r="Y91" s="1084"/>
      <c r="AA91" s="35"/>
    </row>
    <row r="92" spans="2:27" x14ac:dyDescent="0.25">
      <c r="B92" s="1082"/>
      <c r="C92" s="1083"/>
      <c r="D92" s="1083"/>
      <c r="E92" s="1083"/>
      <c r="F92" s="1083"/>
      <c r="G92" s="1083"/>
      <c r="H92" s="1083"/>
      <c r="I92" s="1083"/>
      <c r="J92" s="1083"/>
      <c r="K92" s="1083"/>
      <c r="L92" s="1083"/>
      <c r="M92" s="1083"/>
      <c r="N92" s="1083"/>
      <c r="O92" s="1083"/>
      <c r="P92" s="1083"/>
      <c r="Q92" s="1083"/>
      <c r="R92" s="1083"/>
      <c r="S92" s="1083"/>
      <c r="T92" s="1083"/>
      <c r="U92" s="1083"/>
      <c r="V92" s="1083"/>
      <c r="W92" s="1083"/>
      <c r="X92" s="1083"/>
      <c r="Y92" s="1084"/>
      <c r="AA92" s="35"/>
    </row>
    <row r="93" spans="2:27" ht="17.25" thickBot="1" x14ac:dyDescent="0.3">
      <c r="B93" s="1085"/>
      <c r="C93" s="1086"/>
      <c r="D93" s="1086"/>
      <c r="E93" s="1086"/>
      <c r="F93" s="1086"/>
      <c r="G93" s="1086"/>
      <c r="H93" s="1086"/>
      <c r="I93" s="1086"/>
      <c r="J93" s="1086"/>
      <c r="K93" s="1086"/>
      <c r="L93" s="1086"/>
      <c r="M93" s="1086"/>
      <c r="N93" s="1086"/>
      <c r="O93" s="1086"/>
      <c r="P93" s="1086"/>
      <c r="Q93" s="1086"/>
      <c r="R93" s="1086"/>
      <c r="S93" s="1086"/>
      <c r="T93" s="1086"/>
      <c r="U93" s="1086"/>
      <c r="V93" s="1086"/>
      <c r="W93" s="1086"/>
      <c r="X93" s="1086"/>
      <c r="Y93" s="1087"/>
      <c r="AA93" s="35"/>
    </row>
    <row r="94" spans="2:27" ht="17.25" thickBot="1" x14ac:dyDescent="0.3">
      <c r="AA94" s="35"/>
    </row>
    <row r="95" spans="2:27" ht="18" thickBot="1" x14ac:dyDescent="0.3">
      <c r="B95" s="1093" t="s">
        <v>481</v>
      </c>
      <c r="C95" s="1094"/>
      <c r="D95" s="1094"/>
      <c r="E95" s="1094"/>
      <c r="F95" s="1094"/>
      <c r="G95" s="1094"/>
      <c r="H95" s="1095"/>
      <c r="J95" s="1093" t="s">
        <v>482</v>
      </c>
      <c r="K95" s="1094"/>
      <c r="L95" s="1094"/>
      <c r="M95" s="1094"/>
      <c r="N95" s="1094"/>
      <c r="O95" s="1094"/>
      <c r="P95" s="1094"/>
      <c r="Q95" s="1094"/>
      <c r="R95" s="1094"/>
      <c r="S95" s="1094"/>
      <c r="T95" s="1094"/>
      <c r="U95" s="1094"/>
      <c r="V95" s="1094"/>
      <c r="W95" s="1094"/>
      <c r="X95" s="1094"/>
      <c r="Y95" s="1095"/>
      <c r="AA95" s="35"/>
    </row>
    <row r="96" spans="2:27" x14ac:dyDescent="0.25">
      <c r="B96" s="1082"/>
      <c r="C96" s="1083"/>
      <c r="D96" s="1083"/>
      <c r="E96" s="1083"/>
      <c r="F96" s="1083"/>
      <c r="G96" s="1083"/>
      <c r="H96" s="1084"/>
      <c r="J96" s="1082"/>
      <c r="K96" s="1083"/>
      <c r="L96" s="1083"/>
      <c r="M96" s="1083"/>
      <c r="N96" s="1083"/>
      <c r="O96" s="1083"/>
      <c r="P96" s="1083"/>
      <c r="Q96" s="1083"/>
      <c r="R96" s="1083"/>
      <c r="S96" s="1083"/>
      <c r="T96" s="1083"/>
      <c r="U96" s="1083"/>
      <c r="V96" s="1083"/>
      <c r="W96" s="1083"/>
      <c r="X96" s="1083"/>
      <c r="Y96" s="1084"/>
      <c r="AA96" s="35"/>
    </row>
    <row r="97" spans="2:27" x14ac:dyDescent="0.25">
      <c r="B97" s="1082"/>
      <c r="C97" s="1083"/>
      <c r="D97" s="1083"/>
      <c r="E97" s="1083"/>
      <c r="F97" s="1083"/>
      <c r="G97" s="1083"/>
      <c r="H97" s="1084"/>
      <c r="J97" s="1082"/>
      <c r="K97" s="1083"/>
      <c r="L97" s="1083"/>
      <c r="M97" s="1083"/>
      <c r="N97" s="1083"/>
      <c r="O97" s="1083"/>
      <c r="P97" s="1083"/>
      <c r="Q97" s="1083"/>
      <c r="R97" s="1083"/>
      <c r="S97" s="1083"/>
      <c r="T97" s="1083"/>
      <c r="U97" s="1083"/>
      <c r="V97" s="1083"/>
      <c r="W97" s="1083"/>
      <c r="X97" s="1083"/>
      <c r="Y97" s="1084"/>
      <c r="AA97" s="35"/>
    </row>
    <row r="98" spans="2:27" x14ac:dyDescent="0.25">
      <c r="B98" s="1082"/>
      <c r="C98" s="1083"/>
      <c r="D98" s="1083"/>
      <c r="E98" s="1083"/>
      <c r="F98" s="1083"/>
      <c r="G98" s="1083"/>
      <c r="H98" s="1084"/>
      <c r="J98" s="1082"/>
      <c r="K98" s="1083"/>
      <c r="L98" s="1083"/>
      <c r="M98" s="1083"/>
      <c r="N98" s="1083"/>
      <c r="O98" s="1083"/>
      <c r="P98" s="1083"/>
      <c r="Q98" s="1083"/>
      <c r="R98" s="1083"/>
      <c r="S98" s="1083"/>
      <c r="T98" s="1083"/>
      <c r="U98" s="1083"/>
      <c r="V98" s="1083"/>
      <c r="W98" s="1083"/>
      <c r="X98" s="1083"/>
      <c r="Y98" s="1084"/>
      <c r="AA98" s="35"/>
    </row>
    <row r="99" spans="2:27" x14ac:dyDescent="0.25">
      <c r="B99" s="1082"/>
      <c r="C99" s="1083"/>
      <c r="D99" s="1083"/>
      <c r="E99" s="1083"/>
      <c r="F99" s="1083"/>
      <c r="G99" s="1083"/>
      <c r="H99" s="1084"/>
      <c r="J99" s="1082"/>
      <c r="K99" s="1083"/>
      <c r="L99" s="1083"/>
      <c r="M99" s="1083"/>
      <c r="N99" s="1083"/>
      <c r="O99" s="1083"/>
      <c r="P99" s="1083"/>
      <c r="Q99" s="1083"/>
      <c r="R99" s="1083"/>
      <c r="S99" s="1083"/>
      <c r="T99" s="1083"/>
      <c r="U99" s="1083"/>
      <c r="V99" s="1083"/>
      <c r="W99" s="1083"/>
      <c r="X99" s="1083"/>
      <c r="Y99" s="1084"/>
      <c r="AA99" s="35"/>
    </row>
    <row r="100" spans="2:27" x14ac:dyDescent="0.25">
      <c r="B100" s="1082"/>
      <c r="C100" s="1083"/>
      <c r="D100" s="1083"/>
      <c r="E100" s="1083"/>
      <c r="F100" s="1083"/>
      <c r="G100" s="1083"/>
      <c r="H100" s="1084"/>
      <c r="J100" s="1082"/>
      <c r="K100" s="1083"/>
      <c r="L100" s="1083"/>
      <c r="M100" s="1083"/>
      <c r="N100" s="1083"/>
      <c r="O100" s="1083"/>
      <c r="P100" s="1083"/>
      <c r="Q100" s="1083"/>
      <c r="R100" s="1083"/>
      <c r="S100" s="1083"/>
      <c r="T100" s="1083"/>
      <c r="U100" s="1083"/>
      <c r="V100" s="1083"/>
      <c r="W100" s="1083"/>
      <c r="X100" s="1083"/>
      <c r="Y100" s="1084"/>
      <c r="AA100" s="35"/>
    </row>
    <row r="101" spans="2:27" x14ac:dyDescent="0.25">
      <c r="B101" s="1082"/>
      <c r="C101" s="1083"/>
      <c r="D101" s="1083"/>
      <c r="E101" s="1083"/>
      <c r="F101" s="1083"/>
      <c r="G101" s="1083"/>
      <c r="H101" s="1084"/>
      <c r="J101" s="1082"/>
      <c r="K101" s="1083"/>
      <c r="L101" s="1083"/>
      <c r="M101" s="1083"/>
      <c r="N101" s="1083"/>
      <c r="O101" s="1083"/>
      <c r="P101" s="1083"/>
      <c r="Q101" s="1083"/>
      <c r="R101" s="1083"/>
      <c r="S101" s="1083"/>
      <c r="T101" s="1083"/>
      <c r="U101" s="1083"/>
      <c r="V101" s="1083"/>
      <c r="W101" s="1083"/>
      <c r="X101" s="1083"/>
      <c r="Y101" s="1084"/>
      <c r="AA101" s="35"/>
    </row>
    <row r="102" spans="2:27" x14ac:dyDescent="0.25">
      <c r="B102" s="1082"/>
      <c r="C102" s="1083"/>
      <c r="D102" s="1083"/>
      <c r="E102" s="1083"/>
      <c r="F102" s="1083"/>
      <c r="G102" s="1083"/>
      <c r="H102" s="1084"/>
      <c r="J102" s="1082"/>
      <c r="K102" s="1083"/>
      <c r="L102" s="1083"/>
      <c r="M102" s="1083"/>
      <c r="N102" s="1083"/>
      <c r="O102" s="1083"/>
      <c r="P102" s="1083"/>
      <c r="Q102" s="1083"/>
      <c r="R102" s="1083"/>
      <c r="S102" s="1083"/>
      <c r="T102" s="1083"/>
      <c r="U102" s="1083"/>
      <c r="V102" s="1083"/>
      <c r="W102" s="1083"/>
      <c r="X102" s="1083"/>
      <c r="Y102" s="1084"/>
      <c r="AA102" s="35"/>
    </row>
    <row r="103" spans="2:27" x14ac:dyDescent="0.25">
      <c r="B103" s="1082"/>
      <c r="C103" s="1083"/>
      <c r="D103" s="1083"/>
      <c r="E103" s="1083"/>
      <c r="F103" s="1083"/>
      <c r="G103" s="1083"/>
      <c r="H103" s="1084"/>
      <c r="J103" s="1082"/>
      <c r="K103" s="1083"/>
      <c r="L103" s="1083"/>
      <c r="M103" s="1083"/>
      <c r="N103" s="1083"/>
      <c r="O103" s="1083"/>
      <c r="P103" s="1083"/>
      <c r="Q103" s="1083"/>
      <c r="R103" s="1083"/>
      <c r="S103" s="1083"/>
      <c r="T103" s="1083"/>
      <c r="U103" s="1083"/>
      <c r="V103" s="1083"/>
      <c r="W103" s="1083"/>
      <c r="X103" s="1083"/>
      <c r="Y103" s="1084"/>
      <c r="AA103" s="35"/>
    </row>
    <row r="104" spans="2:27" x14ac:dyDescent="0.25">
      <c r="B104" s="1082"/>
      <c r="C104" s="1083"/>
      <c r="D104" s="1083"/>
      <c r="E104" s="1083"/>
      <c r="F104" s="1083"/>
      <c r="G104" s="1083"/>
      <c r="H104" s="1084"/>
      <c r="J104" s="1082"/>
      <c r="K104" s="1083"/>
      <c r="L104" s="1083"/>
      <c r="M104" s="1083"/>
      <c r="N104" s="1083"/>
      <c r="O104" s="1083"/>
      <c r="P104" s="1083"/>
      <c r="Q104" s="1083"/>
      <c r="R104" s="1083"/>
      <c r="S104" s="1083"/>
      <c r="T104" s="1083"/>
      <c r="U104" s="1083"/>
      <c r="V104" s="1083"/>
      <c r="W104" s="1083"/>
      <c r="X104" s="1083"/>
      <c r="Y104" s="1084"/>
      <c r="AA104" s="35"/>
    </row>
    <row r="105" spans="2:27" x14ac:dyDescent="0.25">
      <c r="B105" s="1082"/>
      <c r="C105" s="1083"/>
      <c r="D105" s="1083"/>
      <c r="E105" s="1083"/>
      <c r="F105" s="1083"/>
      <c r="G105" s="1083"/>
      <c r="H105" s="1084"/>
      <c r="J105" s="1082"/>
      <c r="K105" s="1083"/>
      <c r="L105" s="1083"/>
      <c r="M105" s="1083"/>
      <c r="N105" s="1083"/>
      <c r="O105" s="1083"/>
      <c r="P105" s="1083"/>
      <c r="Q105" s="1083"/>
      <c r="R105" s="1083"/>
      <c r="S105" s="1083"/>
      <c r="T105" s="1083"/>
      <c r="U105" s="1083"/>
      <c r="V105" s="1083"/>
      <c r="W105" s="1083"/>
      <c r="X105" s="1083"/>
      <c r="Y105" s="1084"/>
      <c r="AA105" s="35"/>
    </row>
    <row r="106" spans="2:27" x14ac:dyDescent="0.25">
      <c r="B106" s="1082"/>
      <c r="C106" s="1083"/>
      <c r="D106" s="1083"/>
      <c r="E106" s="1083"/>
      <c r="F106" s="1083"/>
      <c r="G106" s="1083"/>
      <c r="H106" s="1084"/>
      <c r="J106" s="1082"/>
      <c r="K106" s="1083"/>
      <c r="L106" s="1083"/>
      <c r="M106" s="1083"/>
      <c r="N106" s="1083"/>
      <c r="O106" s="1083"/>
      <c r="P106" s="1083"/>
      <c r="Q106" s="1083"/>
      <c r="R106" s="1083"/>
      <c r="S106" s="1083"/>
      <c r="T106" s="1083"/>
      <c r="U106" s="1083"/>
      <c r="V106" s="1083"/>
      <c r="W106" s="1083"/>
      <c r="X106" s="1083"/>
      <c r="Y106" s="1084"/>
      <c r="AA106" s="35"/>
    </row>
    <row r="107" spans="2:27" x14ac:dyDescent="0.25">
      <c r="B107" s="1082"/>
      <c r="C107" s="1083"/>
      <c r="D107" s="1083"/>
      <c r="E107" s="1083"/>
      <c r="F107" s="1083"/>
      <c r="G107" s="1083"/>
      <c r="H107" s="1084"/>
      <c r="J107" s="1082"/>
      <c r="K107" s="1083"/>
      <c r="L107" s="1083"/>
      <c r="M107" s="1083"/>
      <c r="N107" s="1083"/>
      <c r="O107" s="1083"/>
      <c r="P107" s="1083"/>
      <c r="Q107" s="1083"/>
      <c r="R107" s="1083"/>
      <c r="S107" s="1083"/>
      <c r="T107" s="1083"/>
      <c r="U107" s="1083"/>
      <c r="V107" s="1083"/>
      <c r="W107" s="1083"/>
      <c r="X107" s="1083"/>
      <c r="Y107" s="1084"/>
      <c r="AA107" s="35"/>
    </row>
    <row r="108" spans="2:27" x14ac:dyDescent="0.25">
      <c r="B108" s="1082"/>
      <c r="C108" s="1083"/>
      <c r="D108" s="1083"/>
      <c r="E108" s="1083"/>
      <c r="F108" s="1083"/>
      <c r="G108" s="1083"/>
      <c r="H108" s="1084"/>
      <c r="J108" s="1082"/>
      <c r="K108" s="1083"/>
      <c r="L108" s="1083"/>
      <c r="M108" s="1083"/>
      <c r="N108" s="1083"/>
      <c r="O108" s="1083"/>
      <c r="P108" s="1083"/>
      <c r="Q108" s="1083"/>
      <c r="R108" s="1083"/>
      <c r="S108" s="1083"/>
      <c r="T108" s="1083"/>
      <c r="U108" s="1083"/>
      <c r="V108" s="1083"/>
      <c r="W108" s="1083"/>
      <c r="X108" s="1083"/>
      <c r="Y108" s="1084"/>
      <c r="AA108" s="35"/>
    </row>
    <row r="109" spans="2:27" x14ac:dyDescent="0.25">
      <c r="B109" s="1082"/>
      <c r="C109" s="1083"/>
      <c r="D109" s="1083"/>
      <c r="E109" s="1083"/>
      <c r="F109" s="1083"/>
      <c r="G109" s="1083"/>
      <c r="H109" s="1084"/>
      <c r="J109" s="1082"/>
      <c r="K109" s="1083"/>
      <c r="L109" s="1083"/>
      <c r="M109" s="1083"/>
      <c r="N109" s="1083"/>
      <c r="O109" s="1083"/>
      <c r="P109" s="1083"/>
      <c r="Q109" s="1083"/>
      <c r="R109" s="1083"/>
      <c r="S109" s="1083"/>
      <c r="T109" s="1083"/>
      <c r="U109" s="1083"/>
      <c r="V109" s="1083"/>
      <c r="W109" s="1083"/>
      <c r="X109" s="1083"/>
      <c r="Y109" s="1084"/>
      <c r="AA109" s="35"/>
    </row>
    <row r="110" spans="2:27" x14ac:dyDescent="0.25">
      <c r="B110" s="1082"/>
      <c r="C110" s="1083"/>
      <c r="D110" s="1083"/>
      <c r="E110" s="1083"/>
      <c r="F110" s="1083"/>
      <c r="G110" s="1083"/>
      <c r="H110" s="1084"/>
      <c r="J110" s="1082"/>
      <c r="K110" s="1083"/>
      <c r="L110" s="1083"/>
      <c r="M110" s="1083"/>
      <c r="N110" s="1083"/>
      <c r="O110" s="1083"/>
      <c r="P110" s="1083"/>
      <c r="Q110" s="1083"/>
      <c r="R110" s="1083"/>
      <c r="S110" s="1083"/>
      <c r="T110" s="1083"/>
      <c r="U110" s="1083"/>
      <c r="V110" s="1083"/>
      <c r="W110" s="1083"/>
      <c r="X110" s="1083"/>
      <c r="Y110" s="1084"/>
      <c r="AA110" s="35"/>
    </row>
    <row r="111" spans="2:27" x14ac:dyDescent="0.25">
      <c r="B111" s="1082"/>
      <c r="C111" s="1083"/>
      <c r="D111" s="1083"/>
      <c r="E111" s="1083"/>
      <c r="F111" s="1083"/>
      <c r="G111" s="1083"/>
      <c r="H111" s="1084"/>
      <c r="J111" s="1082"/>
      <c r="K111" s="1083"/>
      <c r="L111" s="1083"/>
      <c r="M111" s="1083"/>
      <c r="N111" s="1083"/>
      <c r="O111" s="1083"/>
      <c r="P111" s="1083"/>
      <c r="Q111" s="1083"/>
      <c r="R111" s="1083"/>
      <c r="S111" s="1083"/>
      <c r="T111" s="1083"/>
      <c r="U111" s="1083"/>
      <c r="V111" s="1083"/>
      <c r="W111" s="1083"/>
      <c r="X111" s="1083"/>
      <c r="Y111" s="1084"/>
      <c r="AA111" s="35"/>
    </row>
    <row r="112" spans="2:27" x14ac:dyDescent="0.25">
      <c r="B112" s="1082"/>
      <c r="C112" s="1083"/>
      <c r="D112" s="1083"/>
      <c r="E112" s="1083"/>
      <c r="F112" s="1083"/>
      <c r="G112" s="1083"/>
      <c r="H112" s="1084"/>
      <c r="J112" s="1082"/>
      <c r="K112" s="1083"/>
      <c r="L112" s="1083"/>
      <c r="M112" s="1083"/>
      <c r="N112" s="1083"/>
      <c r="O112" s="1083"/>
      <c r="P112" s="1083"/>
      <c r="Q112" s="1083"/>
      <c r="R112" s="1083"/>
      <c r="S112" s="1083"/>
      <c r="T112" s="1083"/>
      <c r="U112" s="1083"/>
      <c r="V112" s="1083"/>
      <c r="W112" s="1083"/>
      <c r="X112" s="1083"/>
      <c r="Y112" s="1084"/>
      <c r="AA112" s="35"/>
    </row>
    <row r="113" spans="2:27" x14ac:dyDescent="0.25">
      <c r="B113" s="1082"/>
      <c r="C113" s="1083"/>
      <c r="D113" s="1083"/>
      <c r="E113" s="1083"/>
      <c r="F113" s="1083"/>
      <c r="G113" s="1083"/>
      <c r="H113" s="1084"/>
      <c r="J113" s="1082"/>
      <c r="K113" s="1083"/>
      <c r="L113" s="1083"/>
      <c r="M113" s="1083"/>
      <c r="N113" s="1083"/>
      <c r="O113" s="1083"/>
      <c r="P113" s="1083"/>
      <c r="Q113" s="1083"/>
      <c r="R113" s="1083"/>
      <c r="S113" s="1083"/>
      <c r="T113" s="1083"/>
      <c r="U113" s="1083"/>
      <c r="V113" s="1083"/>
      <c r="W113" s="1083"/>
      <c r="X113" s="1083"/>
      <c r="Y113" s="1084"/>
      <c r="AA113" s="35"/>
    </row>
    <row r="114" spans="2:27" x14ac:dyDescent="0.25">
      <c r="B114" s="1082"/>
      <c r="C114" s="1083"/>
      <c r="D114" s="1083"/>
      <c r="E114" s="1083"/>
      <c r="F114" s="1083"/>
      <c r="G114" s="1083"/>
      <c r="H114" s="1084"/>
      <c r="J114" s="1082"/>
      <c r="K114" s="1083"/>
      <c r="L114" s="1083"/>
      <c r="M114" s="1083"/>
      <c r="N114" s="1083"/>
      <c r="O114" s="1083"/>
      <c r="P114" s="1083"/>
      <c r="Q114" s="1083"/>
      <c r="R114" s="1083"/>
      <c r="S114" s="1083"/>
      <c r="T114" s="1083"/>
      <c r="U114" s="1083"/>
      <c r="V114" s="1083"/>
      <c r="W114" s="1083"/>
      <c r="X114" s="1083"/>
      <c r="Y114" s="1084"/>
      <c r="AA114" s="35"/>
    </row>
    <row r="115" spans="2:27" x14ac:dyDescent="0.25">
      <c r="B115" s="1082"/>
      <c r="C115" s="1083"/>
      <c r="D115" s="1083"/>
      <c r="E115" s="1083"/>
      <c r="F115" s="1083"/>
      <c r="G115" s="1083"/>
      <c r="H115" s="1084"/>
      <c r="J115" s="1082"/>
      <c r="K115" s="1083"/>
      <c r="L115" s="1083"/>
      <c r="M115" s="1083"/>
      <c r="N115" s="1083"/>
      <c r="O115" s="1083"/>
      <c r="P115" s="1083"/>
      <c r="Q115" s="1083"/>
      <c r="R115" s="1083"/>
      <c r="S115" s="1083"/>
      <c r="T115" s="1083"/>
      <c r="U115" s="1083"/>
      <c r="V115" s="1083"/>
      <c r="W115" s="1083"/>
      <c r="X115" s="1083"/>
      <c r="Y115" s="1084"/>
      <c r="AA115" s="35"/>
    </row>
    <row r="116" spans="2:27" x14ac:dyDescent="0.25">
      <c r="B116" s="1082"/>
      <c r="C116" s="1083"/>
      <c r="D116" s="1083"/>
      <c r="E116" s="1083"/>
      <c r="F116" s="1083"/>
      <c r="G116" s="1083"/>
      <c r="H116" s="1084"/>
      <c r="J116" s="1082"/>
      <c r="K116" s="1083"/>
      <c r="L116" s="1083"/>
      <c r="M116" s="1083"/>
      <c r="N116" s="1083"/>
      <c r="O116" s="1083"/>
      <c r="P116" s="1083"/>
      <c r="Q116" s="1083"/>
      <c r="R116" s="1083"/>
      <c r="S116" s="1083"/>
      <c r="T116" s="1083"/>
      <c r="U116" s="1083"/>
      <c r="V116" s="1083"/>
      <c r="W116" s="1083"/>
      <c r="X116" s="1083"/>
      <c r="Y116" s="1084"/>
      <c r="AA116" s="35"/>
    </row>
    <row r="117" spans="2:27" x14ac:dyDescent="0.25">
      <c r="B117" s="1082"/>
      <c r="C117" s="1083"/>
      <c r="D117" s="1083"/>
      <c r="E117" s="1083"/>
      <c r="F117" s="1083"/>
      <c r="G117" s="1083"/>
      <c r="H117" s="1084"/>
      <c r="J117" s="1082"/>
      <c r="K117" s="1083"/>
      <c r="L117" s="1083"/>
      <c r="M117" s="1083"/>
      <c r="N117" s="1083"/>
      <c r="O117" s="1083"/>
      <c r="P117" s="1083"/>
      <c r="Q117" s="1083"/>
      <c r="R117" s="1083"/>
      <c r="S117" s="1083"/>
      <c r="T117" s="1083"/>
      <c r="U117" s="1083"/>
      <c r="V117" s="1083"/>
      <c r="W117" s="1083"/>
      <c r="X117" s="1083"/>
      <c r="Y117" s="1084"/>
      <c r="AA117" s="35"/>
    </row>
    <row r="118" spans="2:27" x14ac:dyDescent="0.25">
      <c r="B118" s="1082"/>
      <c r="C118" s="1083"/>
      <c r="D118" s="1083"/>
      <c r="E118" s="1083"/>
      <c r="F118" s="1083"/>
      <c r="G118" s="1083"/>
      <c r="H118" s="1084"/>
      <c r="J118" s="1082"/>
      <c r="K118" s="1083"/>
      <c r="L118" s="1083"/>
      <c r="M118" s="1083"/>
      <c r="N118" s="1083"/>
      <c r="O118" s="1083"/>
      <c r="P118" s="1083"/>
      <c r="Q118" s="1083"/>
      <c r="R118" s="1083"/>
      <c r="S118" s="1083"/>
      <c r="T118" s="1083"/>
      <c r="U118" s="1083"/>
      <c r="V118" s="1083"/>
      <c r="W118" s="1083"/>
      <c r="X118" s="1083"/>
      <c r="Y118" s="1084"/>
      <c r="AA118" s="35"/>
    </row>
    <row r="119" spans="2:27" x14ac:dyDescent="0.25">
      <c r="B119" s="1082"/>
      <c r="C119" s="1083"/>
      <c r="D119" s="1083"/>
      <c r="E119" s="1083"/>
      <c r="F119" s="1083"/>
      <c r="G119" s="1083"/>
      <c r="H119" s="1084"/>
      <c r="J119" s="1082"/>
      <c r="K119" s="1083"/>
      <c r="L119" s="1083"/>
      <c r="M119" s="1083"/>
      <c r="N119" s="1083"/>
      <c r="O119" s="1083"/>
      <c r="P119" s="1083"/>
      <c r="Q119" s="1083"/>
      <c r="R119" s="1083"/>
      <c r="S119" s="1083"/>
      <c r="T119" s="1083"/>
      <c r="U119" s="1083"/>
      <c r="V119" s="1083"/>
      <c r="W119" s="1083"/>
      <c r="X119" s="1083"/>
      <c r="Y119" s="1084"/>
      <c r="AA119" s="35"/>
    </row>
    <row r="120" spans="2:27" x14ac:dyDescent="0.25">
      <c r="B120" s="1082"/>
      <c r="C120" s="1083"/>
      <c r="D120" s="1083"/>
      <c r="E120" s="1083"/>
      <c r="F120" s="1083"/>
      <c r="G120" s="1083"/>
      <c r="H120" s="1084"/>
      <c r="J120" s="1082"/>
      <c r="K120" s="1083"/>
      <c r="L120" s="1083"/>
      <c r="M120" s="1083"/>
      <c r="N120" s="1083"/>
      <c r="O120" s="1083"/>
      <c r="P120" s="1083"/>
      <c r="Q120" s="1083"/>
      <c r="R120" s="1083"/>
      <c r="S120" s="1083"/>
      <c r="T120" s="1083"/>
      <c r="U120" s="1083"/>
      <c r="V120" s="1083"/>
      <c r="W120" s="1083"/>
      <c r="X120" s="1083"/>
      <c r="Y120" s="1084"/>
      <c r="AA120" s="35"/>
    </row>
    <row r="121" spans="2:27" ht="17.25" thickBot="1" x14ac:dyDescent="0.3">
      <c r="B121" s="1085"/>
      <c r="C121" s="1086"/>
      <c r="D121" s="1086"/>
      <c r="E121" s="1086"/>
      <c r="F121" s="1086"/>
      <c r="G121" s="1086"/>
      <c r="H121" s="1087"/>
      <c r="J121" s="1085"/>
      <c r="K121" s="1086"/>
      <c r="L121" s="1086"/>
      <c r="M121" s="1086"/>
      <c r="N121" s="1086"/>
      <c r="O121" s="1086"/>
      <c r="P121" s="1086"/>
      <c r="Q121" s="1086"/>
      <c r="R121" s="1086"/>
      <c r="S121" s="1086"/>
      <c r="T121" s="1086"/>
      <c r="U121" s="1086"/>
      <c r="V121" s="1086"/>
      <c r="W121" s="1086"/>
      <c r="X121" s="1086"/>
      <c r="Y121" s="1087"/>
      <c r="AA121" s="35"/>
    </row>
    <row r="122" spans="2:27" ht="17.25" thickBot="1" x14ac:dyDescent="0.3">
      <c r="AA122" s="35"/>
    </row>
    <row r="123" spans="2:27" ht="18" thickBot="1" x14ac:dyDescent="0.3">
      <c r="B123" s="1093" t="s">
        <v>483</v>
      </c>
      <c r="C123" s="1094"/>
      <c r="D123" s="1094"/>
      <c r="E123" s="1094"/>
      <c r="F123" s="1094"/>
      <c r="G123" s="1094"/>
      <c r="H123" s="1094"/>
      <c r="I123" s="1094"/>
      <c r="J123" s="1094"/>
      <c r="K123" s="1094"/>
      <c r="L123" s="1094"/>
      <c r="M123" s="1094"/>
      <c r="N123" s="1094"/>
      <c r="O123" s="1094"/>
      <c r="P123" s="1094"/>
      <c r="Q123" s="1094"/>
      <c r="R123" s="1094"/>
      <c r="S123" s="1094"/>
      <c r="T123" s="1094"/>
      <c r="U123" s="1094"/>
      <c r="V123" s="1094"/>
      <c r="W123" s="1094"/>
      <c r="X123" s="1094"/>
      <c r="Y123" s="1095"/>
      <c r="AA123" s="35"/>
    </row>
    <row r="124" spans="2:27" x14ac:dyDescent="0.25">
      <c r="B124" s="1088"/>
      <c r="C124" s="1089"/>
      <c r="D124" s="1089"/>
      <c r="E124" s="1089"/>
      <c r="F124" s="1089"/>
      <c r="G124" s="1089"/>
      <c r="H124" s="1089"/>
      <c r="I124" s="1089"/>
      <c r="J124" s="1089"/>
      <c r="K124" s="1089"/>
      <c r="L124" s="1089"/>
      <c r="M124" s="1089"/>
      <c r="N124" s="1089"/>
      <c r="O124" s="1089"/>
      <c r="P124" s="1089"/>
      <c r="Q124" s="1089"/>
      <c r="R124" s="1089"/>
      <c r="S124" s="1089"/>
      <c r="T124" s="1089"/>
      <c r="U124" s="1089"/>
      <c r="V124" s="1089"/>
      <c r="W124" s="1089"/>
      <c r="X124" s="1089"/>
      <c r="Y124" s="1090"/>
      <c r="AA124" s="35"/>
    </row>
    <row r="125" spans="2:27" x14ac:dyDescent="0.25">
      <c r="B125" s="1082"/>
      <c r="C125" s="1083"/>
      <c r="D125" s="1083"/>
      <c r="E125" s="1083"/>
      <c r="F125" s="1083"/>
      <c r="G125" s="1083"/>
      <c r="H125" s="1083"/>
      <c r="I125" s="1083"/>
      <c r="J125" s="1083"/>
      <c r="K125" s="1083"/>
      <c r="L125" s="1083"/>
      <c r="M125" s="1083"/>
      <c r="N125" s="1083"/>
      <c r="O125" s="1083"/>
      <c r="P125" s="1083"/>
      <c r="Q125" s="1083"/>
      <c r="R125" s="1083"/>
      <c r="S125" s="1083"/>
      <c r="T125" s="1083"/>
      <c r="U125" s="1083"/>
      <c r="V125" s="1083"/>
      <c r="W125" s="1083"/>
      <c r="X125" s="1083"/>
      <c r="Y125" s="1084"/>
      <c r="AA125" s="35"/>
    </row>
    <row r="126" spans="2:27" x14ac:dyDescent="0.25">
      <c r="B126" s="1082"/>
      <c r="C126" s="1083"/>
      <c r="D126" s="1083"/>
      <c r="E126" s="1083"/>
      <c r="F126" s="1083"/>
      <c r="G126" s="1083"/>
      <c r="H126" s="1083"/>
      <c r="I126" s="1083"/>
      <c r="J126" s="1083"/>
      <c r="K126" s="1083"/>
      <c r="L126" s="1083"/>
      <c r="M126" s="1083"/>
      <c r="N126" s="1083"/>
      <c r="O126" s="1083"/>
      <c r="P126" s="1083"/>
      <c r="Q126" s="1083"/>
      <c r="R126" s="1083"/>
      <c r="S126" s="1083"/>
      <c r="T126" s="1083"/>
      <c r="U126" s="1083"/>
      <c r="V126" s="1083"/>
      <c r="W126" s="1083"/>
      <c r="X126" s="1083"/>
      <c r="Y126" s="1084"/>
      <c r="AA126" s="35"/>
    </row>
    <row r="127" spans="2:27" x14ac:dyDescent="0.25">
      <c r="B127" s="1082"/>
      <c r="C127" s="1083"/>
      <c r="D127" s="1083"/>
      <c r="E127" s="1083"/>
      <c r="F127" s="1083"/>
      <c r="G127" s="1083"/>
      <c r="H127" s="1083"/>
      <c r="I127" s="1083"/>
      <c r="J127" s="1083"/>
      <c r="K127" s="1083"/>
      <c r="L127" s="1083"/>
      <c r="M127" s="1083"/>
      <c r="N127" s="1083"/>
      <c r="O127" s="1083"/>
      <c r="P127" s="1083"/>
      <c r="Q127" s="1083"/>
      <c r="R127" s="1083"/>
      <c r="S127" s="1083"/>
      <c r="T127" s="1083"/>
      <c r="U127" s="1083"/>
      <c r="V127" s="1083"/>
      <c r="W127" s="1083"/>
      <c r="X127" s="1083"/>
      <c r="Y127" s="1084"/>
      <c r="AA127" s="35"/>
    </row>
    <row r="128" spans="2:27" x14ac:dyDescent="0.25">
      <c r="B128" s="1082"/>
      <c r="C128" s="1083"/>
      <c r="D128" s="1083"/>
      <c r="E128" s="1083"/>
      <c r="F128" s="1083"/>
      <c r="G128" s="1083"/>
      <c r="H128" s="1083"/>
      <c r="I128" s="1083"/>
      <c r="J128" s="1083"/>
      <c r="K128" s="1083"/>
      <c r="L128" s="1083"/>
      <c r="M128" s="1083"/>
      <c r="N128" s="1083"/>
      <c r="O128" s="1083"/>
      <c r="P128" s="1083"/>
      <c r="Q128" s="1083"/>
      <c r="R128" s="1083"/>
      <c r="S128" s="1083"/>
      <c r="T128" s="1083"/>
      <c r="U128" s="1083"/>
      <c r="V128" s="1083"/>
      <c r="W128" s="1083"/>
      <c r="X128" s="1083"/>
      <c r="Y128" s="1084"/>
      <c r="AA128" s="35"/>
    </row>
    <row r="129" spans="2:27" x14ac:dyDescent="0.25">
      <c r="B129" s="1082"/>
      <c r="C129" s="1083"/>
      <c r="D129" s="1083"/>
      <c r="E129" s="1083"/>
      <c r="F129" s="1083"/>
      <c r="G129" s="1083"/>
      <c r="H129" s="1083"/>
      <c r="I129" s="1083"/>
      <c r="J129" s="1083"/>
      <c r="K129" s="1083"/>
      <c r="L129" s="1083"/>
      <c r="M129" s="1083"/>
      <c r="N129" s="1083"/>
      <c r="O129" s="1083"/>
      <c r="P129" s="1083"/>
      <c r="Q129" s="1083"/>
      <c r="R129" s="1083"/>
      <c r="S129" s="1083"/>
      <c r="T129" s="1083"/>
      <c r="U129" s="1083"/>
      <c r="V129" s="1083"/>
      <c r="W129" s="1083"/>
      <c r="X129" s="1083"/>
      <c r="Y129" s="1084"/>
      <c r="AA129" s="35"/>
    </row>
    <row r="130" spans="2:27" x14ac:dyDescent="0.25">
      <c r="B130" s="1082"/>
      <c r="C130" s="1083"/>
      <c r="D130" s="1083"/>
      <c r="E130" s="1083"/>
      <c r="F130" s="1083"/>
      <c r="G130" s="1083"/>
      <c r="H130" s="1083"/>
      <c r="I130" s="1083"/>
      <c r="J130" s="1083"/>
      <c r="K130" s="1083"/>
      <c r="L130" s="1083"/>
      <c r="M130" s="1083"/>
      <c r="N130" s="1083"/>
      <c r="O130" s="1083"/>
      <c r="P130" s="1083"/>
      <c r="Q130" s="1083"/>
      <c r="R130" s="1083"/>
      <c r="S130" s="1083"/>
      <c r="T130" s="1083"/>
      <c r="U130" s="1083"/>
      <c r="V130" s="1083"/>
      <c r="W130" s="1083"/>
      <c r="X130" s="1083"/>
      <c r="Y130" s="1084"/>
      <c r="AA130" s="35"/>
    </row>
    <row r="131" spans="2:27" x14ac:dyDescent="0.25">
      <c r="B131" s="1082"/>
      <c r="C131" s="1083"/>
      <c r="D131" s="1083"/>
      <c r="E131" s="1083"/>
      <c r="F131" s="1083"/>
      <c r="G131" s="1083"/>
      <c r="H131" s="1083"/>
      <c r="I131" s="1083"/>
      <c r="J131" s="1083"/>
      <c r="K131" s="1083"/>
      <c r="L131" s="1083"/>
      <c r="M131" s="1083"/>
      <c r="N131" s="1083"/>
      <c r="O131" s="1083"/>
      <c r="P131" s="1083"/>
      <c r="Q131" s="1083"/>
      <c r="R131" s="1083"/>
      <c r="S131" s="1083"/>
      <c r="T131" s="1083"/>
      <c r="U131" s="1083"/>
      <c r="V131" s="1083"/>
      <c r="W131" s="1083"/>
      <c r="X131" s="1083"/>
      <c r="Y131" s="1084"/>
      <c r="AA131" s="35"/>
    </row>
    <row r="132" spans="2:27" x14ac:dyDescent="0.25">
      <c r="B132" s="1082"/>
      <c r="C132" s="1083"/>
      <c r="D132" s="1083"/>
      <c r="E132" s="1083"/>
      <c r="F132" s="1083"/>
      <c r="G132" s="1083"/>
      <c r="H132" s="1083"/>
      <c r="I132" s="1083"/>
      <c r="J132" s="1083"/>
      <c r="K132" s="1083"/>
      <c r="L132" s="1083"/>
      <c r="M132" s="1083"/>
      <c r="N132" s="1083"/>
      <c r="O132" s="1083"/>
      <c r="P132" s="1083"/>
      <c r="Q132" s="1083"/>
      <c r="R132" s="1083"/>
      <c r="S132" s="1083"/>
      <c r="T132" s="1083"/>
      <c r="U132" s="1083"/>
      <c r="V132" s="1083"/>
      <c r="W132" s="1083"/>
      <c r="X132" s="1083"/>
      <c r="Y132" s="1084"/>
      <c r="AA132" s="35"/>
    </row>
    <row r="133" spans="2:27" x14ac:dyDescent="0.25">
      <c r="B133" s="1082"/>
      <c r="C133" s="1083"/>
      <c r="D133" s="1083"/>
      <c r="E133" s="1083"/>
      <c r="F133" s="1083"/>
      <c r="G133" s="1083"/>
      <c r="H133" s="1083"/>
      <c r="I133" s="1083"/>
      <c r="J133" s="1083"/>
      <c r="K133" s="1083"/>
      <c r="L133" s="1083"/>
      <c r="M133" s="1083"/>
      <c r="N133" s="1083"/>
      <c r="O133" s="1083"/>
      <c r="P133" s="1083"/>
      <c r="Q133" s="1083"/>
      <c r="R133" s="1083"/>
      <c r="S133" s="1083"/>
      <c r="T133" s="1083"/>
      <c r="U133" s="1083"/>
      <c r="V133" s="1083"/>
      <c r="W133" s="1083"/>
      <c r="X133" s="1083"/>
      <c r="Y133" s="1084"/>
      <c r="AA133" s="35"/>
    </row>
    <row r="134" spans="2:27" x14ac:dyDescent="0.25">
      <c r="B134" s="1082"/>
      <c r="C134" s="1083"/>
      <c r="D134" s="1083"/>
      <c r="E134" s="1083"/>
      <c r="F134" s="1083"/>
      <c r="G134" s="1083"/>
      <c r="H134" s="1083"/>
      <c r="I134" s="1083"/>
      <c r="J134" s="1083"/>
      <c r="K134" s="1083"/>
      <c r="L134" s="1083"/>
      <c r="M134" s="1083"/>
      <c r="N134" s="1083"/>
      <c r="O134" s="1083"/>
      <c r="P134" s="1083"/>
      <c r="Q134" s="1083"/>
      <c r="R134" s="1083"/>
      <c r="S134" s="1083"/>
      <c r="T134" s="1083"/>
      <c r="U134" s="1083"/>
      <c r="V134" s="1083"/>
      <c r="W134" s="1083"/>
      <c r="X134" s="1083"/>
      <c r="Y134" s="1084"/>
      <c r="AA134" s="35"/>
    </row>
    <row r="135" spans="2:27" x14ac:dyDescent="0.25">
      <c r="B135" s="1082"/>
      <c r="C135" s="1083"/>
      <c r="D135" s="1083"/>
      <c r="E135" s="1083"/>
      <c r="F135" s="1083"/>
      <c r="G135" s="1083"/>
      <c r="H135" s="1083"/>
      <c r="I135" s="1083"/>
      <c r="J135" s="1083"/>
      <c r="K135" s="1083"/>
      <c r="L135" s="1083"/>
      <c r="M135" s="1083"/>
      <c r="N135" s="1083"/>
      <c r="O135" s="1083"/>
      <c r="P135" s="1083"/>
      <c r="Q135" s="1083"/>
      <c r="R135" s="1083"/>
      <c r="S135" s="1083"/>
      <c r="T135" s="1083"/>
      <c r="U135" s="1083"/>
      <c r="V135" s="1083"/>
      <c r="W135" s="1083"/>
      <c r="X135" s="1083"/>
      <c r="Y135" s="1084"/>
      <c r="AA135" s="35"/>
    </row>
    <row r="136" spans="2:27" x14ac:dyDescent="0.25">
      <c r="B136" s="1082"/>
      <c r="C136" s="1083"/>
      <c r="D136" s="1083"/>
      <c r="E136" s="1083"/>
      <c r="F136" s="1083"/>
      <c r="G136" s="1083"/>
      <c r="H136" s="1083"/>
      <c r="I136" s="1083"/>
      <c r="J136" s="1083"/>
      <c r="K136" s="1083"/>
      <c r="L136" s="1083"/>
      <c r="M136" s="1083"/>
      <c r="N136" s="1083"/>
      <c r="O136" s="1083"/>
      <c r="P136" s="1083"/>
      <c r="Q136" s="1083"/>
      <c r="R136" s="1083"/>
      <c r="S136" s="1083"/>
      <c r="T136" s="1083"/>
      <c r="U136" s="1083"/>
      <c r="V136" s="1083"/>
      <c r="W136" s="1083"/>
      <c r="X136" s="1083"/>
      <c r="Y136" s="1084"/>
      <c r="AA136" s="35"/>
    </row>
    <row r="137" spans="2:27" x14ac:dyDescent="0.25">
      <c r="B137" s="1082"/>
      <c r="C137" s="1083"/>
      <c r="D137" s="1083"/>
      <c r="E137" s="1083"/>
      <c r="F137" s="1083"/>
      <c r="G137" s="1083"/>
      <c r="H137" s="1083"/>
      <c r="I137" s="1083"/>
      <c r="J137" s="1083"/>
      <c r="K137" s="1083"/>
      <c r="L137" s="1083"/>
      <c r="M137" s="1083"/>
      <c r="N137" s="1083"/>
      <c r="O137" s="1083"/>
      <c r="P137" s="1083"/>
      <c r="Q137" s="1083"/>
      <c r="R137" s="1083"/>
      <c r="S137" s="1083"/>
      <c r="T137" s="1083"/>
      <c r="U137" s="1083"/>
      <c r="V137" s="1083"/>
      <c r="W137" s="1083"/>
      <c r="X137" s="1083"/>
      <c r="Y137" s="1084"/>
      <c r="AA137" s="35"/>
    </row>
    <row r="138" spans="2:27" x14ac:dyDescent="0.25">
      <c r="B138" s="1082"/>
      <c r="C138" s="1083"/>
      <c r="D138" s="1083"/>
      <c r="E138" s="1083"/>
      <c r="F138" s="1083"/>
      <c r="G138" s="1083"/>
      <c r="H138" s="1083"/>
      <c r="I138" s="1083"/>
      <c r="J138" s="1083"/>
      <c r="K138" s="1083"/>
      <c r="L138" s="1083"/>
      <c r="M138" s="1083"/>
      <c r="N138" s="1083"/>
      <c r="O138" s="1083"/>
      <c r="P138" s="1083"/>
      <c r="Q138" s="1083"/>
      <c r="R138" s="1083"/>
      <c r="S138" s="1083"/>
      <c r="T138" s="1083"/>
      <c r="U138" s="1083"/>
      <c r="V138" s="1083"/>
      <c r="W138" s="1083"/>
      <c r="X138" s="1083"/>
      <c r="Y138" s="1084"/>
      <c r="AA138" s="35"/>
    </row>
    <row r="139" spans="2:27" x14ac:dyDescent="0.25">
      <c r="B139" s="1082"/>
      <c r="C139" s="1083"/>
      <c r="D139" s="1083"/>
      <c r="E139" s="1083"/>
      <c r="F139" s="1083"/>
      <c r="G139" s="1083"/>
      <c r="H139" s="1083"/>
      <c r="I139" s="1083"/>
      <c r="J139" s="1083"/>
      <c r="K139" s="1083"/>
      <c r="L139" s="1083"/>
      <c r="M139" s="1083"/>
      <c r="N139" s="1083"/>
      <c r="O139" s="1083"/>
      <c r="P139" s="1083"/>
      <c r="Q139" s="1083"/>
      <c r="R139" s="1083"/>
      <c r="S139" s="1083"/>
      <c r="T139" s="1083"/>
      <c r="U139" s="1083"/>
      <c r="V139" s="1083"/>
      <c r="W139" s="1083"/>
      <c r="X139" s="1083"/>
      <c r="Y139" s="1084"/>
      <c r="AA139" s="35"/>
    </row>
    <row r="140" spans="2:27" x14ac:dyDescent="0.25">
      <c r="B140" s="1082"/>
      <c r="C140" s="1083"/>
      <c r="D140" s="1083"/>
      <c r="E140" s="1083"/>
      <c r="F140" s="1083"/>
      <c r="G140" s="1083"/>
      <c r="H140" s="1083"/>
      <c r="I140" s="1083"/>
      <c r="J140" s="1083"/>
      <c r="K140" s="1083"/>
      <c r="L140" s="1083"/>
      <c r="M140" s="1083"/>
      <c r="N140" s="1083"/>
      <c r="O140" s="1083"/>
      <c r="P140" s="1083"/>
      <c r="Q140" s="1083"/>
      <c r="R140" s="1083"/>
      <c r="S140" s="1083"/>
      <c r="T140" s="1083"/>
      <c r="U140" s="1083"/>
      <c r="V140" s="1083"/>
      <c r="W140" s="1083"/>
      <c r="X140" s="1083"/>
      <c r="Y140" s="1084"/>
      <c r="AA140" s="35"/>
    </row>
    <row r="141" spans="2:27" x14ac:dyDescent="0.25">
      <c r="B141" s="1082"/>
      <c r="C141" s="1083"/>
      <c r="D141" s="1083"/>
      <c r="E141" s="1083"/>
      <c r="F141" s="1083"/>
      <c r="G141" s="1083"/>
      <c r="H141" s="1083"/>
      <c r="I141" s="1083"/>
      <c r="J141" s="1083"/>
      <c r="K141" s="1083"/>
      <c r="L141" s="1083"/>
      <c r="M141" s="1083"/>
      <c r="N141" s="1083"/>
      <c r="O141" s="1083"/>
      <c r="P141" s="1083"/>
      <c r="Q141" s="1083"/>
      <c r="R141" s="1083"/>
      <c r="S141" s="1083"/>
      <c r="T141" s="1083"/>
      <c r="U141" s="1083"/>
      <c r="V141" s="1083"/>
      <c r="W141" s="1083"/>
      <c r="X141" s="1083"/>
      <c r="Y141" s="1084"/>
      <c r="AA141" s="35"/>
    </row>
    <row r="142" spans="2:27" x14ac:dyDescent="0.25">
      <c r="B142" s="1082"/>
      <c r="C142" s="1083"/>
      <c r="D142" s="1083"/>
      <c r="E142" s="1083"/>
      <c r="F142" s="1083"/>
      <c r="G142" s="1083"/>
      <c r="H142" s="1083"/>
      <c r="I142" s="1083"/>
      <c r="J142" s="1083"/>
      <c r="K142" s="1083"/>
      <c r="L142" s="1083"/>
      <c r="M142" s="1083"/>
      <c r="N142" s="1083"/>
      <c r="O142" s="1083"/>
      <c r="P142" s="1083"/>
      <c r="Q142" s="1083"/>
      <c r="R142" s="1083"/>
      <c r="S142" s="1083"/>
      <c r="T142" s="1083"/>
      <c r="U142" s="1083"/>
      <c r="V142" s="1083"/>
      <c r="W142" s="1083"/>
      <c r="X142" s="1083"/>
      <c r="Y142" s="1084"/>
      <c r="AA142" s="35"/>
    </row>
    <row r="143" spans="2:27" x14ac:dyDescent="0.25">
      <c r="B143" s="1082"/>
      <c r="C143" s="1083"/>
      <c r="D143" s="1083"/>
      <c r="E143" s="1083"/>
      <c r="F143" s="1083"/>
      <c r="G143" s="1083"/>
      <c r="H143" s="1083"/>
      <c r="I143" s="1083"/>
      <c r="J143" s="1083"/>
      <c r="K143" s="1083"/>
      <c r="L143" s="1083"/>
      <c r="M143" s="1083"/>
      <c r="N143" s="1083"/>
      <c r="O143" s="1083"/>
      <c r="P143" s="1083"/>
      <c r="Q143" s="1083"/>
      <c r="R143" s="1083"/>
      <c r="S143" s="1083"/>
      <c r="T143" s="1083"/>
      <c r="U143" s="1083"/>
      <c r="V143" s="1083"/>
      <c r="W143" s="1083"/>
      <c r="X143" s="1083"/>
      <c r="Y143" s="1084"/>
      <c r="AA143" s="35"/>
    </row>
    <row r="144" spans="2:27" x14ac:dyDescent="0.25">
      <c r="B144" s="1082"/>
      <c r="C144" s="1083"/>
      <c r="D144" s="1083"/>
      <c r="E144" s="1083"/>
      <c r="F144" s="1083"/>
      <c r="G144" s="1083"/>
      <c r="H144" s="1083"/>
      <c r="I144" s="1083"/>
      <c r="J144" s="1083"/>
      <c r="K144" s="1083"/>
      <c r="L144" s="1083"/>
      <c r="M144" s="1083"/>
      <c r="N144" s="1083"/>
      <c r="O144" s="1083"/>
      <c r="P144" s="1083"/>
      <c r="Q144" s="1083"/>
      <c r="R144" s="1083"/>
      <c r="S144" s="1083"/>
      <c r="T144" s="1083"/>
      <c r="U144" s="1083"/>
      <c r="V144" s="1083"/>
      <c r="W144" s="1083"/>
      <c r="X144" s="1083"/>
      <c r="Y144" s="1084"/>
      <c r="AA144" s="35"/>
    </row>
    <row r="145" spans="2:27" x14ac:dyDescent="0.25">
      <c r="B145" s="1082"/>
      <c r="C145" s="1083"/>
      <c r="D145" s="1083"/>
      <c r="E145" s="1083"/>
      <c r="F145" s="1083"/>
      <c r="G145" s="1083"/>
      <c r="H145" s="1083"/>
      <c r="I145" s="1083"/>
      <c r="J145" s="1083"/>
      <c r="K145" s="1083"/>
      <c r="L145" s="1083"/>
      <c r="M145" s="1083"/>
      <c r="N145" s="1083"/>
      <c r="O145" s="1083"/>
      <c r="P145" s="1083"/>
      <c r="Q145" s="1083"/>
      <c r="R145" s="1083"/>
      <c r="S145" s="1083"/>
      <c r="T145" s="1083"/>
      <c r="U145" s="1083"/>
      <c r="V145" s="1083"/>
      <c r="W145" s="1083"/>
      <c r="X145" s="1083"/>
      <c r="Y145" s="1084"/>
      <c r="AA145" s="35"/>
    </row>
    <row r="146" spans="2:27" x14ac:dyDescent="0.25">
      <c r="B146" s="1082"/>
      <c r="C146" s="1083"/>
      <c r="D146" s="1083"/>
      <c r="E146" s="1083"/>
      <c r="F146" s="1083"/>
      <c r="G146" s="1083"/>
      <c r="H146" s="1083"/>
      <c r="I146" s="1083"/>
      <c r="J146" s="1083"/>
      <c r="K146" s="1083"/>
      <c r="L146" s="1083"/>
      <c r="M146" s="1083"/>
      <c r="N146" s="1083"/>
      <c r="O146" s="1083"/>
      <c r="P146" s="1083"/>
      <c r="Q146" s="1083"/>
      <c r="R146" s="1083"/>
      <c r="S146" s="1083"/>
      <c r="T146" s="1083"/>
      <c r="U146" s="1083"/>
      <c r="V146" s="1083"/>
      <c r="W146" s="1083"/>
      <c r="X146" s="1083"/>
      <c r="Y146" s="1084"/>
      <c r="AA146" s="35"/>
    </row>
    <row r="147" spans="2:27" x14ac:dyDescent="0.25">
      <c r="B147" s="1082"/>
      <c r="C147" s="1083"/>
      <c r="D147" s="1083"/>
      <c r="E147" s="1083"/>
      <c r="F147" s="1083"/>
      <c r="G147" s="1083"/>
      <c r="H147" s="1083"/>
      <c r="I147" s="1083"/>
      <c r="J147" s="1083"/>
      <c r="K147" s="1083"/>
      <c r="L147" s="1083"/>
      <c r="M147" s="1083"/>
      <c r="N147" s="1083"/>
      <c r="O147" s="1083"/>
      <c r="P147" s="1083"/>
      <c r="Q147" s="1083"/>
      <c r="R147" s="1083"/>
      <c r="S147" s="1083"/>
      <c r="T147" s="1083"/>
      <c r="U147" s="1083"/>
      <c r="V147" s="1083"/>
      <c r="W147" s="1083"/>
      <c r="X147" s="1083"/>
      <c r="Y147" s="1084"/>
      <c r="AA147" s="35"/>
    </row>
    <row r="148" spans="2:27" x14ac:dyDescent="0.25">
      <c r="B148" s="1082"/>
      <c r="C148" s="1083"/>
      <c r="D148" s="1083"/>
      <c r="E148" s="1083"/>
      <c r="F148" s="1083"/>
      <c r="G148" s="1083"/>
      <c r="H148" s="1083"/>
      <c r="I148" s="1083"/>
      <c r="J148" s="1083"/>
      <c r="K148" s="1083"/>
      <c r="L148" s="1083"/>
      <c r="M148" s="1083"/>
      <c r="N148" s="1083"/>
      <c r="O148" s="1083"/>
      <c r="P148" s="1083"/>
      <c r="Q148" s="1083"/>
      <c r="R148" s="1083"/>
      <c r="S148" s="1083"/>
      <c r="T148" s="1083"/>
      <c r="U148" s="1083"/>
      <c r="V148" s="1083"/>
      <c r="W148" s="1083"/>
      <c r="X148" s="1083"/>
      <c r="Y148" s="1084"/>
      <c r="AA148" s="35"/>
    </row>
    <row r="149" spans="2:27" ht="17.25" thickBot="1" x14ac:dyDescent="0.3">
      <c r="B149" s="1085"/>
      <c r="C149" s="1086"/>
      <c r="D149" s="1086"/>
      <c r="E149" s="1086"/>
      <c r="F149" s="1086"/>
      <c r="G149" s="1086"/>
      <c r="H149" s="1086"/>
      <c r="I149" s="1086"/>
      <c r="J149" s="1086"/>
      <c r="K149" s="1086"/>
      <c r="L149" s="1086"/>
      <c r="M149" s="1086"/>
      <c r="N149" s="1086"/>
      <c r="O149" s="1086"/>
      <c r="P149" s="1086"/>
      <c r="Q149" s="1086"/>
      <c r="R149" s="1086"/>
      <c r="S149" s="1086"/>
      <c r="T149" s="1086"/>
      <c r="U149" s="1086"/>
      <c r="V149" s="1086"/>
      <c r="W149" s="1086"/>
      <c r="X149" s="1086"/>
      <c r="Y149" s="1087"/>
      <c r="AA149" s="35"/>
    </row>
    <row r="150" spans="2:27" s="340" customFormat="1" ht="17.25" thickBot="1" x14ac:dyDescent="0.3">
      <c r="B150" s="372"/>
      <c r="C150" s="372"/>
      <c r="D150" s="372"/>
      <c r="E150" s="372"/>
      <c r="F150" s="372"/>
      <c r="G150" s="372"/>
      <c r="H150" s="372"/>
      <c r="I150" s="373"/>
      <c r="J150" s="372"/>
      <c r="K150" s="372"/>
      <c r="L150" s="372"/>
      <c r="M150" s="372"/>
      <c r="N150" s="372"/>
      <c r="O150" s="372"/>
      <c r="P150" s="372"/>
      <c r="Q150" s="372"/>
      <c r="R150" s="372"/>
      <c r="S150" s="372"/>
      <c r="T150" s="372"/>
      <c r="U150" s="372"/>
      <c r="V150" s="372"/>
      <c r="W150" s="372"/>
      <c r="X150" s="372"/>
      <c r="Y150" s="372"/>
      <c r="Z150" s="374"/>
      <c r="AA150" s="35"/>
    </row>
    <row r="151" spans="2:27" ht="18" thickBot="1" x14ac:dyDescent="0.3">
      <c r="B151" s="1081" t="s">
        <v>484</v>
      </c>
      <c r="C151" s="544"/>
      <c r="D151" s="544"/>
      <c r="E151" s="544"/>
      <c r="F151" s="544"/>
      <c r="G151" s="544"/>
      <c r="H151" s="544"/>
      <c r="I151" s="544"/>
      <c r="J151" s="544"/>
      <c r="K151" s="544"/>
      <c r="L151" s="544"/>
      <c r="M151" s="544"/>
      <c r="N151" s="544"/>
      <c r="O151" s="544"/>
      <c r="P151" s="544"/>
      <c r="Q151" s="544"/>
      <c r="R151" s="544"/>
      <c r="S151" s="544"/>
      <c r="T151" s="544"/>
      <c r="U151" s="544"/>
      <c r="V151" s="544"/>
      <c r="W151" s="544"/>
      <c r="X151" s="544"/>
      <c r="Y151" s="514"/>
      <c r="AA151" s="35"/>
    </row>
    <row r="152" spans="2:27" x14ac:dyDescent="0.25">
      <c r="B152" s="1082"/>
      <c r="C152" s="1083"/>
      <c r="D152" s="1083"/>
      <c r="E152" s="1083"/>
      <c r="F152" s="1083"/>
      <c r="G152" s="1083"/>
      <c r="H152" s="1083"/>
      <c r="I152" s="1083"/>
      <c r="J152" s="1083"/>
      <c r="K152" s="1083"/>
      <c r="L152" s="1083"/>
      <c r="M152" s="1083"/>
      <c r="N152" s="1083"/>
      <c r="O152" s="1083"/>
      <c r="P152" s="1083"/>
      <c r="Q152" s="1083"/>
      <c r="R152" s="1083"/>
      <c r="S152" s="1083"/>
      <c r="T152" s="1083"/>
      <c r="U152" s="1083"/>
      <c r="V152" s="1083"/>
      <c r="W152" s="1083"/>
      <c r="X152" s="1083"/>
      <c r="Y152" s="1084"/>
      <c r="AA152" s="35"/>
    </row>
    <row r="153" spans="2:27" x14ac:dyDescent="0.25">
      <c r="B153" s="1082"/>
      <c r="C153" s="1083"/>
      <c r="D153" s="1083"/>
      <c r="E153" s="1083"/>
      <c r="F153" s="1083"/>
      <c r="G153" s="1083"/>
      <c r="H153" s="1083"/>
      <c r="I153" s="1083"/>
      <c r="J153" s="1083"/>
      <c r="K153" s="1083"/>
      <c r="L153" s="1083"/>
      <c r="M153" s="1083"/>
      <c r="N153" s="1083"/>
      <c r="O153" s="1083"/>
      <c r="P153" s="1083"/>
      <c r="Q153" s="1083"/>
      <c r="R153" s="1083"/>
      <c r="S153" s="1083"/>
      <c r="T153" s="1083"/>
      <c r="U153" s="1083"/>
      <c r="V153" s="1083"/>
      <c r="W153" s="1083"/>
      <c r="X153" s="1083"/>
      <c r="Y153" s="1084"/>
      <c r="AA153" s="35"/>
    </row>
    <row r="154" spans="2:27" x14ac:dyDescent="0.25">
      <c r="B154" s="1082"/>
      <c r="C154" s="1083"/>
      <c r="D154" s="1083"/>
      <c r="E154" s="1083"/>
      <c r="F154" s="1083"/>
      <c r="G154" s="1083"/>
      <c r="H154" s="1083"/>
      <c r="I154" s="1083"/>
      <c r="J154" s="1083"/>
      <c r="K154" s="1083"/>
      <c r="L154" s="1083"/>
      <c r="M154" s="1083"/>
      <c r="N154" s="1083"/>
      <c r="O154" s="1083"/>
      <c r="P154" s="1083"/>
      <c r="Q154" s="1083"/>
      <c r="R154" s="1083"/>
      <c r="S154" s="1083"/>
      <c r="T154" s="1083"/>
      <c r="U154" s="1083"/>
      <c r="V154" s="1083"/>
      <c r="W154" s="1083"/>
      <c r="X154" s="1083"/>
      <c r="Y154" s="1084"/>
      <c r="AA154" s="35"/>
    </row>
    <row r="155" spans="2:27" x14ac:dyDescent="0.25">
      <c r="B155" s="1082"/>
      <c r="C155" s="1083"/>
      <c r="D155" s="1083"/>
      <c r="E155" s="1083"/>
      <c r="F155" s="1083"/>
      <c r="G155" s="1083"/>
      <c r="H155" s="1083"/>
      <c r="I155" s="1083"/>
      <c r="J155" s="1083"/>
      <c r="K155" s="1083"/>
      <c r="L155" s="1083"/>
      <c r="M155" s="1083"/>
      <c r="N155" s="1083"/>
      <c r="O155" s="1083"/>
      <c r="P155" s="1083"/>
      <c r="Q155" s="1083"/>
      <c r="R155" s="1083"/>
      <c r="S155" s="1083"/>
      <c r="T155" s="1083"/>
      <c r="U155" s="1083"/>
      <c r="V155" s="1083"/>
      <c r="W155" s="1083"/>
      <c r="X155" s="1083"/>
      <c r="Y155" s="1084"/>
      <c r="AA155" s="35"/>
    </row>
    <row r="156" spans="2:27" x14ac:dyDescent="0.25">
      <c r="B156" s="1082"/>
      <c r="C156" s="1083"/>
      <c r="D156" s="1083"/>
      <c r="E156" s="1083"/>
      <c r="F156" s="1083"/>
      <c r="G156" s="1083"/>
      <c r="H156" s="1083"/>
      <c r="I156" s="1083"/>
      <c r="J156" s="1083"/>
      <c r="K156" s="1083"/>
      <c r="L156" s="1083"/>
      <c r="M156" s="1083"/>
      <c r="N156" s="1083"/>
      <c r="O156" s="1083"/>
      <c r="P156" s="1083"/>
      <c r="Q156" s="1083"/>
      <c r="R156" s="1083"/>
      <c r="S156" s="1083"/>
      <c r="T156" s="1083"/>
      <c r="U156" s="1083"/>
      <c r="V156" s="1083"/>
      <c r="W156" s="1083"/>
      <c r="X156" s="1083"/>
      <c r="Y156" s="1084"/>
      <c r="AA156" s="35"/>
    </row>
    <row r="157" spans="2:27" x14ac:dyDescent="0.25">
      <c r="B157" s="1082"/>
      <c r="C157" s="1083"/>
      <c r="D157" s="1083"/>
      <c r="E157" s="1083"/>
      <c r="F157" s="1083"/>
      <c r="G157" s="1083"/>
      <c r="H157" s="1083"/>
      <c r="I157" s="1083"/>
      <c r="J157" s="1083"/>
      <c r="K157" s="1083"/>
      <c r="L157" s="1083"/>
      <c r="M157" s="1083"/>
      <c r="N157" s="1083"/>
      <c r="O157" s="1083"/>
      <c r="P157" s="1083"/>
      <c r="Q157" s="1083"/>
      <c r="R157" s="1083"/>
      <c r="S157" s="1083"/>
      <c r="T157" s="1083"/>
      <c r="U157" s="1083"/>
      <c r="V157" s="1083"/>
      <c r="W157" s="1083"/>
      <c r="X157" s="1083"/>
      <c r="Y157" s="1084"/>
      <c r="AA157" s="35"/>
    </row>
    <row r="158" spans="2:27" x14ac:dyDescent="0.25">
      <c r="B158" s="1082"/>
      <c r="C158" s="1083"/>
      <c r="D158" s="1083"/>
      <c r="E158" s="1083"/>
      <c r="F158" s="1083"/>
      <c r="G158" s="1083"/>
      <c r="H158" s="1083"/>
      <c r="I158" s="1083"/>
      <c r="J158" s="1083"/>
      <c r="K158" s="1083"/>
      <c r="L158" s="1083"/>
      <c r="M158" s="1083"/>
      <c r="N158" s="1083"/>
      <c r="O158" s="1083"/>
      <c r="P158" s="1083"/>
      <c r="Q158" s="1083"/>
      <c r="R158" s="1083"/>
      <c r="S158" s="1083"/>
      <c r="T158" s="1083"/>
      <c r="U158" s="1083"/>
      <c r="V158" s="1083"/>
      <c r="W158" s="1083"/>
      <c r="X158" s="1083"/>
      <c r="Y158" s="1084"/>
      <c r="AA158" s="35"/>
    </row>
    <row r="159" spans="2:27" x14ac:dyDescent="0.25">
      <c r="B159" s="1082"/>
      <c r="C159" s="1083"/>
      <c r="D159" s="1083"/>
      <c r="E159" s="1083"/>
      <c r="F159" s="1083"/>
      <c r="G159" s="1083"/>
      <c r="H159" s="1083"/>
      <c r="I159" s="1083"/>
      <c r="J159" s="1083"/>
      <c r="K159" s="1083"/>
      <c r="L159" s="1083"/>
      <c r="M159" s="1083"/>
      <c r="N159" s="1083"/>
      <c r="O159" s="1083"/>
      <c r="P159" s="1083"/>
      <c r="Q159" s="1083"/>
      <c r="R159" s="1083"/>
      <c r="S159" s="1083"/>
      <c r="T159" s="1083"/>
      <c r="U159" s="1083"/>
      <c r="V159" s="1083"/>
      <c r="W159" s="1083"/>
      <c r="X159" s="1083"/>
      <c r="Y159" s="1084"/>
      <c r="AA159" s="35"/>
    </row>
    <row r="160" spans="2:27" x14ac:dyDescent="0.25">
      <c r="B160" s="1082"/>
      <c r="C160" s="1083"/>
      <c r="D160" s="1083"/>
      <c r="E160" s="1083"/>
      <c r="F160" s="1083"/>
      <c r="G160" s="1083"/>
      <c r="H160" s="1083"/>
      <c r="I160" s="1083"/>
      <c r="J160" s="1083"/>
      <c r="K160" s="1083"/>
      <c r="L160" s="1083"/>
      <c r="M160" s="1083"/>
      <c r="N160" s="1083"/>
      <c r="O160" s="1083"/>
      <c r="P160" s="1083"/>
      <c r="Q160" s="1083"/>
      <c r="R160" s="1083"/>
      <c r="S160" s="1083"/>
      <c r="T160" s="1083"/>
      <c r="U160" s="1083"/>
      <c r="V160" s="1083"/>
      <c r="W160" s="1083"/>
      <c r="X160" s="1083"/>
      <c r="Y160" s="1084"/>
      <c r="AA160" s="35"/>
    </row>
    <row r="161" spans="2:27" x14ac:dyDescent="0.25">
      <c r="B161" s="1082"/>
      <c r="C161" s="1083"/>
      <c r="D161" s="1083"/>
      <c r="E161" s="1083"/>
      <c r="F161" s="1083"/>
      <c r="G161" s="1083"/>
      <c r="H161" s="1083"/>
      <c r="I161" s="1083"/>
      <c r="J161" s="1083"/>
      <c r="K161" s="1083"/>
      <c r="L161" s="1083"/>
      <c r="M161" s="1083"/>
      <c r="N161" s="1083"/>
      <c r="O161" s="1083"/>
      <c r="P161" s="1083"/>
      <c r="Q161" s="1083"/>
      <c r="R161" s="1083"/>
      <c r="S161" s="1083"/>
      <c r="T161" s="1083"/>
      <c r="U161" s="1083"/>
      <c r="V161" s="1083"/>
      <c r="W161" s="1083"/>
      <c r="X161" s="1083"/>
      <c r="Y161" s="1084"/>
      <c r="AA161" s="35"/>
    </row>
    <row r="162" spans="2:27" x14ac:dyDescent="0.25">
      <c r="B162" s="1082"/>
      <c r="C162" s="1083"/>
      <c r="D162" s="1083"/>
      <c r="E162" s="1083"/>
      <c r="F162" s="1083"/>
      <c r="G162" s="1083"/>
      <c r="H162" s="1083"/>
      <c r="I162" s="1083"/>
      <c r="J162" s="1083"/>
      <c r="K162" s="1083"/>
      <c r="L162" s="1083"/>
      <c r="M162" s="1083"/>
      <c r="N162" s="1083"/>
      <c r="O162" s="1083"/>
      <c r="P162" s="1083"/>
      <c r="Q162" s="1083"/>
      <c r="R162" s="1083"/>
      <c r="S162" s="1083"/>
      <c r="T162" s="1083"/>
      <c r="U162" s="1083"/>
      <c r="V162" s="1083"/>
      <c r="W162" s="1083"/>
      <c r="X162" s="1083"/>
      <c r="Y162" s="1084"/>
      <c r="AA162" s="35"/>
    </row>
    <row r="163" spans="2:27" x14ac:dyDescent="0.25">
      <c r="B163" s="1082"/>
      <c r="C163" s="1083"/>
      <c r="D163" s="1083"/>
      <c r="E163" s="1083"/>
      <c r="F163" s="1083"/>
      <c r="G163" s="1083"/>
      <c r="H163" s="1083"/>
      <c r="I163" s="1083"/>
      <c r="J163" s="1083"/>
      <c r="K163" s="1083"/>
      <c r="L163" s="1083"/>
      <c r="M163" s="1083"/>
      <c r="N163" s="1083"/>
      <c r="O163" s="1083"/>
      <c r="P163" s="1083"/>
      <c r="Q163" s="1083"/>
      <c r="R163" s="1083"/>
      <c r="S163" s="1083"/>
      <c r="T163" s="1083"/>
      <c r="U163" s="1083"/>
      <c r="V163" s="1083"/>
      <c r="W163" s="1083"/>
      <c r="X163" s="1083"/>
      <c r="Y163" s="1084"/>
      <c r="AA163" s="35"/>
    </row>
    <row r="164" spans="2:27" x14ac:dyDescent="0.25">
      <c r="B164" s="1082"/>
      <c r="C164" s="1083"/>
      <c r="D164" s="1083"/>
      <c r="E164" s="1083"/>
      <c r="F164" s="1083"/>
      <c r="G164" s="1083"/>
      <c r="H164" s="1083"/>
      <c r="I164" s="1083"/>
      <c r="J164" s="1083"/>
      <c r="K164" s="1083"/>
      <c r="L164" s="1083"/>
      <c r="M164" s="1083"/>
      <c r="N164" s="1083"/>
      <c r="O164" s="1083"/>
      <c r="P164" s="1083"/>
      <c r="Q164" s="1083"/>
      <c r="R164" s="1083"/>
      <c r="S164" s="1083"/>
      <c r="T164" s="1083"/>
      <c r="U164" s="1083"/>
      <c r="V164" s="1083"/>
      <c r="W164" s="1083"/>
      <c r="X164" s="1083"/>
      <c r="Y164" s="1084"/>
      <c r="AA164" s="35"/>
    </row>
    <row r="165" spans="2:27" x14ac:dyDescent="0.25">
      <c r="B165" s="1082"/>
      <c r="C165" s="1083"/>
      <c r="D165" s="1083"/>
      <c r="E165" s="1083"/>
      <c r="F165" s="1083"/>
      <c r="G165" s="1083"/>
      <c r="H165" s="1083"/>
      <c r="I165" s="1083"/>
      <c r="J165" s="1083"/>
      <c r="K165" s="1083"/>
      <c r="L165" s="1083"/>
      <c r="M165" s="1083"/>
      <c r="N165" s="1083"/>
      <c r="O165" s="1083"/>
      <c r="P165" s="1083"/>
      <c r="Q165" s="1083"/>
      <c r="R165" s="1083"/>
      <c r="S165" s="1083"/>
      <c r="T165" s="1083"/>
      <c r="U165" s="1083"/>
      <c r="V165" s="1083"/>
      <c r="W165" s="1083"/>
      <c r="X165" s="1083"/>
      <c r="Y165" s="1084"/>
      <c r="AA165" s="35"/>
    </row>
    <row r="166" spans="2:27" x14ac:dyDescent="0.25">
      <c r="B166" s="1082"/>
      <c r="C166" s="1083"/>
      <c r="D166" s="1083"/>
      <c r="E166" s="1083"/>
      <c r="F166" s="1083"/>
      <c r="G166" s="1083"/>
      <c r="H166" s="1083"/>
      <c r="I166" s="1083"/>
      <c r="J166" s="1083"/>
      <c r="K166" s="1083"/>
      <c r="L166" s="1083"/>
      <c r="M166" s="1083"/>
      <c r="N166" s="1083"/>
      <c r="O166" s="1083"/>
      <c r="P166" s="1083"/>
      <c r="Q166" s="1083"/>
      <c r="R166" s="1083"/>
      <c r="S166" s="1083"/>
      <c r="T166" s="1083"/>
      <c r="U166" s="1083"/>
      <c r="V166" s="1083"/>
      <c r="W166" s="1083"/>
      <c r="X166" s="1083"/>
      <c r="Y166" s="1084"/>
      <c r="AA166" s="35"/>
    </row>
    <row r="167" spans="2:27" x14ac:dyDescent="0.25">
      <c r="B167" s="1082"/>
      <c r="C167" s="1083"/>
      <c r="D167" s="1083"/>
      <c r="E167" s="1083"/>
      <c r="F167" s="1083"/>
      <c r="G167" s="1083"/>
      <c r="H167" s="1083"/>
      <c r="I167" s="1083"/>
      <c r="J167" s="1083"/>
      <c r="K167" s="1083"/>
      <c r="L167" s="1083"/>
      <c r="M167" s="1083"/>
      <c r="N167" s="1083"/>
      <c r="O167" s="1083"/>
      <c r="P167" s="1083"/>
      <c r="Q167" s="1083"/>
      <c r="R167" s="1083"/>
      <c r="S167" s="1083"/>
      <c r="T167" s="1083"/>
      <c r="U167" s="1083"/>
      <c r="V167" s="1083"/>
      <c r="W167" s="1083"/>
      <c r="X167" s="1083"/>
      <c r="Y167" s="1084"/>
      <c r="AA167" s="35"/>
    </row>
    <row r="168" spans="2:27" x14ac:dyDescent="0.25">
      <c r="B168" s="1082"/>
      <c r="C168" s="1083"/>
      <c r="D168" s="1083"/>
      <c r="E168" s="1083"/>
      <c r="F168" s="1083"/>
      <c r="G168" s="1083"/>
      <c r="H168" s="1083"/>
      <c r="I168" s="1083"/>
      <c r="J168" s="1083"/>
      <c r="K168" s="1083"/>
      <c r="L168" s="1083"/>
      <c r="M168" s="1083"/>
      <c r="N168" s="1083"/>
      <c r="O168" s="1083"/>
      <c r="P168" s="1083"/>
      <c r="Q168" s="1083"/>
      <c r="R168" s="1083"/>
      <c r="S168" s="1083"/>
      <c r="T168" s="1083"/>
      <c r="U168" s="1083"/>
      <c r="V168" s="1083"/>
      <c r="W168" s="1083"/>
      <c r="X168" s="1083"/>
      <c r="Y168" s="1084"/>
      <c r="AA168" s="35"/>
    </row>
    <row r="169" spans="2:27" x14ac:dyDescent="0.25">
      <c r="B169" s="1082"/>
      <c r="C169" s="1083"/>
      <c r="D169" s="1083"/>
      <c r="E169" s="1083"/>
      <c r="F169" s="1083"/>
      <c r="G169" s="1083"/>
      <c r="H169" s="1083"/>
      <c r="I169" s="1083"/>
      <c r="J169" s="1083"/>
      <c r="K169" s="1083"/>
      <c r="L169" s="1083"/>
      <c r="M169" s="1083"/>
      <c r="N169" s="1083"/>
      <c r="O169" s="1083"/>
      <c r="P169" s="1083"/>
      <c r="Q169" s="1083"/>
      <c r="R169" s="1083"/>
      <c r="S169" s="1083"/>
      <c r="T169" s="1083"/>
      <c r="U169" s="1083"/>
      <c r="V169" s="1083"/>
      <c r="W169" s="1083"/>
      <c r="X169" s="1083"/>
      <c r="Y169" s="1084"/>
      <c r="AA169" s="35"/>
    </row>
    <row r="170" spans="2:27" x14ac:dyDescent="0.25">
      <c r="B170" s="1082"/>
      <c r="C170" s="1083"/>
      <c r="D170" s="1083"/>
      <c r="E170" s="1083"/>
      <c r="F170" s="1083"/>
      <c r="G170" s="1083"/>
      <c r="H170" s="1083"/>
      <c r="I170" s="1083"/>
      <c r="J170" s="1083"/>
      <c r="K170" s="1083"/>
      <c r="L170" s="1083"/>
      <c r="M170" s="1083"/>
      <c r="N170" s="1083"/>
      <c r="O170" s="1083"/>
      <c r="P170" s="1083"/>
      <c r="Q170" s="1083"/>
      <c r="R170" s="1083"/>
      <c r="S170" s="1083"/>
      <c r="T170" s="1083"/>
      <c r="U170" s="1083"/>
      <c r="V170" s="1083"/>
      <c r="W170" s="1083"/>
      <c r="X170" s="1083"/>
      <c r="Y170" s="1084"/>
      <c r="AA170" s="35"/>
    </row>
    <row r="171" spans="2:27" x14ac:dyDescent="0.25">
      <c r="B171" s="1082"/>
      <c r="C171" s="1083"/>
      <c r="D171" s="1083"/>
      <c r="E171" s="1083"/>
      <c r="F171" s="1083"/>
      <c r="G171" s="1083"/>
      <c r="H171" s="1083"/>
      <c r="I171" s="1083"/>
      <c r="J171" s="1083"/>
      <c r="K171" s="1083"/>
      <c r="L171" s="1083"/>
      <c r="M171" s="1083"/>
      <c r="N171" s="1083"/>
      <c r="O171" s="1083"/>
      <c r="P171" s="1083"/>
      <c r="Q171" s="1083"/>
      <c r="R171" s="1083"/>
      <c r="S171" s="1083"/>
      <c r="T171" s="1083"/>
      <c r="U171" s="1083"/>
      <c r="V171" s="1083"/>
      <c r="W171" s="1083"/>
      <c r="X171" s="1083"/>
      <c r="Y171" s="1084"/>
      <c r="AA171" s="35"/>
    </row>
    <row r="172" spans="2:27" x14ac:dyDescent="0.25">
      <c r="B172" s="1082"/>
      <c r="C172" s="1083"/>
      <c r="D172" s="1083"/>
      <c r="E172" s="1083"/>
      <c r="F172" s="1083"/>
      <c r="G172" s="1083"/>
      <c r="H172" s="1083"/>
      <c r="I172" s="1083"/>
      <c r="J172" s="1083"/>
      <c r="K172" s="1083"/>
      <c r="L172" s="1083"/>
      <c r="M172" s="1083"/>
      <c r="N172" s="1083"/>
      <c r="O172" s="1083"/>
      <c r="P172" s="1083"/>
      <c r="Q172" s="1083"/>
      <c r="R172" s="1083"/>
      <c r="S172" s="1083"/>
      <c r="T172" s="1083"/>
      <c r="U172" s="1083"/>
      <c r="V172" s="1083"/>
      <c r="W172" s="1083"/>
      <c r="X172" s="1083"/>
      <c r="Y172" s="1084"/>
      <c r="AA172" s="35"/>
    </row>
    <row r="173" spans="2:27" x14ac:dyDescent="0.25">
      <c r="B173" s="1082"/>
      <c r="C173" s="1083"/>
      <c r="D173" s="1083"/>
      <c r="E173" s="1083"/>
      <c r="F173" s="1083"/>
      <c r="G173" s="1083"/>
      <c r="H173" s="1083"/>
      <c r="I173" s="1083"/>
      <c r="J173" s="1083"/>
      <c r="K173" s="1083"/>
      <c r="L173" s="1083"/>
      <c r="M173" s="1083"/>
      <c r="N173" s="1083"/>
      <c r="O173" s="1083"/>
      <c r="P173" s="1083"/>
      <c r="Q173" s="1083"/>
      <c r="R173" s="1083"/>
      <c r="S173" s="1083"/>
      <c r="T173" s="1083"/>
      <c r="U173" s="1083"/>
      <c r="V173" s="1083"/>
      <c r="W173" s="1083"/>
      <c r="X173" s="1083"/>
      <c r="Y173" s="1084"/>
      <c r="AA173" s="35"/>
    </row>
    <row r="174" spans="2:27" x14ac:dyDescent="0.25">
      <c r="B174" s="1082"/>
      <c r="C174" s="1083"/>
      <c r="D174" s="1083"/>
      <c r="E174" s="1083"/>
      <c r="F174" s="1083"/>
      <c r="G174" s="1083"/>
      <c r="H174" s="1083"/>
      <c r="I174" s="1083"/>
      <c r="J174" s="1083"/>
      <c r="K174" s="1083"/>
      <c r="L174" s="1083"/>
      <c r="M174" s="1083"/>
      <c r="N174" s="1083"/>
      <c r="O174" s="1083"/>
      <c r="P174" s="1083"/>
      <c r="Q174" s="1083"/>
      <c r="R174" s="1083"/>
      <c r="S174" s="1083"/>
      <c r="T174" s="1083"/>
      <c r="U174" s="1083"/>
      <c r="V174" s="1083"/>
      <c r="W174" s="1083"/>
      <c r="X174" s="1083"/>
      <c r="Y174" s="1084"/>
      <c r="AA174" s="35"/>
    </row>
    <row r="175" spans="2:27" x14ac:dyDescent="0.25">
      <c r="B175" s="1082"/>
      <c r="C175" s="1083"/>
      <c r="D175" s="1083"/>
      <c r="E175" s="1083"/>
      <c r="F175" s="1083"/>
      <c r="G175" s="1083"/>
      <c r="H175" s="1083"/>
      <c r="I175" s="1083"/>
      <c r="J175" s="1083"/>
      <c r="K175" s="1083"/>
      <c r="L175" s="1083"/>
      <c r="M175" s="1083"/>
      <c r="N175" s="1083"/>
      <c r="O175" s="1083"/>
      <c r="P175" s="1083"/>
      <c r="Q175" s="1083"/>
      <c r="R175" s="1083"/>
      <c r="S175" s="1083"/>
      <c r="T175" s="1083"/>
      <c r="U175" s="1083"/>
      <c r="V175" s="1083"/>
      <c r="W175" s="1083"/>
      <c r="X175" s="1083"/>
      <c r="Y175" s="1084"/>
      <c r="AA175" s="35"/>
    </row>
    <row r="176" spans="2:27" x14ac:dyDescent="0.25">
      <c r="B176" s="1082"/>
      <c r="C176" s="1083"/>
      <c r="D176" s="1083"/>
      <c r="E176" s="1083"/>
      <c r="F176" s="1083"/>
      <c r="G176" s="1083"/>
      <c r="H176" s="1083"/>
      <c r="I176" s="1083"/>
      <c r="J176" s="1083"/>
      <c r="K176" s="1083"/>
      <c r="L176" s="1083"/>
      <c r="M176" s="1083"/>
      <c r="N176" s="1083"/>
      <c r="O176" s="1083"/>
      <c r="P176" s="1083"/>
      <c r="Q176" s="1083"/>
      <c r="R176" s="1083"/>
      <c r="S176" s="1083"/>
      <c r="T176" s="1083"/>
      <c r="U176" s="1083"/>
      <c r="V176" s="1083"/>
      <c r="W176" s="1083"/>
      <c r="X176" s="1083"/>
      <c r="Y176" s="1084"/>
      <c r="AA176" s="35"/>
    </row>
    <row r="177" spans="2:27" ht="17.25" thickBot="1" x14ac:dyDescent="0.3">
      <c r="B177" s="1085"/>
      <c r="C177" s="1086"/>
      <c r="D177" s="1086"/>
      <c r="E177" s="1086"/>
      <c r="F177" s="1086"/>
      <c r="G177" s="1086"/>
      <c r="H177" s="1086"/>
      <c r="I177" s="1086"/>
      <c r="J177" s="1086"/>
      <c r="K177" s="1086"/>
      <c r="L177" s="1086"/>
      <c r="M177" s="1086"/>
      <c r="N177" s="1086"/>
      <c r="O177" s="1086"/>
      <c r="P177" s="1086"/>
      <c r="Q177" s="1086"/>
      <c r="R177" s="1086"/>
      <c r="S177" s="1086"/>
      <c r="T177" s="1086"/>
      <c r="U177" s="1086"/>
      <c r="V177" s="1086"/>
      <c r="W177" s="1086"/>
      <c r="X177" s="1086"/>
      <c r="Y177" s="1087"/>
      <c r="AA177" s="35"/>
    </row>
    <row r="178" spans="2:27" ht="17.25" thickBot="1" x14ac:dyDescent="0.3">
      <c r="AA178" s="35"/>
    </row>
    <row r="179" spans="2:27" ht="18" thickBot="1" x14ac:dyDescent="0.3">
      <c r="B179" s="1081" t="s">
        <v>485</v>
      </c>
      <c r="C179" s="544"/>
      <c r="D179" s="544"/>
      <c r="E179" s="544"/>
      <c r="F179" s="544"/>
      <c r="G179" s="544"/>
      <c r="H179" s="544"/>
      <c r="I179" s="544"/>
      <c r="J179" s="544"/>
      <c r="K179" s="544"/>
      <c r="L179" s="544"/>
      <c r="M179" s="544"/>
      <c r="N179" s="544"/>
      <c r="O179" s="544"/>
      <c r="P179" s="544"/>
      <c r="Q179" s="544"/>
      <c r="R179" s="544"/>
      <c r="S179" s="544"/>
      <c r="T179" s="544"/>
      <c r="U179" s="544"/>
      <c r="V179" s="544"/>
      <c r="W179" s="544"/>
      <c r="X179" s="544"/>
      <c r="Y179" s="514"/>
      <c r="AA179" s="35"/>
    </row>
    <row r="180" spans="2:27" x14ac:dyDescent="0.25">
      <c r="B180" s="1082"/>
      <c r="C180" s="1083"/>
      <c r="D180" s="1083"/>
      <c r="E180" s="1083"/>
      <c r="F180" s="1083"/>
      <c r="G180" s="1083"/>
      <c r="H180" s="1083"/>
      <c r="I180" s="1083"/>
      <c r="J180" s="1083"/>
      <c r="K180" s="1083"/>
      <c r="L180" s="1083"/>
      <c r="M180" s="1083"/>
      <c r="N180" s="1083"/>
      <c r="O180" s="1083"/>
      <c r="P180" s="1083"/>
      <c r="Q180" s="1083"/>
      <c r="R180" s="1083"/>
      <c r="S180" s="1083"/>
      <c r="T180" s="1083"/>
      <c r="U180" s="1083"/>
      <c r="V180" s="1083"/>
      <c r="W180" s="1083"/>
      <c r="X180" s="1083"/>
      <c r="Y180" s="1084"/>
      <c r="AA180" s="35"/>
    </row>
    <row r="181" spans="2:27" x14ac:dyDescent="0.25">
      <c r="B181" s="1082"/>
      <c r="C181" s="1083"/>
      <c r="D181" s="1083"/>
      <c r="E181" s="1083"/>
      <c r="F181" s="1083"/>
      <c r="G181" s="1083"/>
      <c r="H181" s="1083"/>
      <c r="I181" s="1083"/>
      <c r="J181" s="1083"/>
      <c r="K181" s="1083"/>
      <c r="L181" s="1083"/>
      <c r="M181" s="1083"/>
      <c r="N181" s="1083"/>
      <c r="O181" s="1083"/>
      <c r="P181" s="1083"/>
      <c r="Q181" s="1083"/>
      <c r="R181" s="1083"/>
      <c r="S181" s="1083"/>
      <c r="T181" s="1083"/>
      <c r="U181" s="1083"/>
      <c r="V181" s="1083"/>
      <c r="W181" s="1083"/>
      <c r="X181" s="1083"/>
      <c r="Y181" s="1084"/>
      <c r="AA181" s="35"/>
    </row>
    <row r="182" spans="2:27" x14ac:dyDescent="0.25">
      <c r="B182" s="1082"/>
      <c r="C182" s="1083"/>
      <c r="D182" s="1083"/>
      <c r="E182" s="1083"/>
      <c r="F182" s="1083"/>
      <c r="G182" s="1083"/>
      <c r="H182" s="1083"/>
      <c r="I182" s="1083"/>
      <c r="J182" s="1083"/>
      <c r="K182" s="1083"/>
      <c r="L182" s="1083"/>
      <c r="M182" s="1083"/>
      <c r="N182" s="1083"/>
      <c r="O182" s="1083"/>
      <c r="P182" s="1083"/>
      <c r="Q182" s="1083"/>
      <c r="R182" s="1083"/>
      <c r="S182" s="1083"/>
      <c r="T182" s="1083"/>
      <c r="U182" s="1083"/>
      <c r="V182" s="1083"/>
      <c r="W182" s="1083"/>
      <c r="X182" s="1083"/>
      <c r="Y182" s="1084"/>
      <c r="AA182" s="35"/>
    </row>
    <row r="183" spans="2:27" x14ac:dyDescent="0.25">
      <c r="B183" s="1082"/>
      <c r="C183" s="1083"/>
      <c r="D183" s="1083"/>
      <c r="E183" s="1083"/>
      <c r="F183" s="1083"/>
      <c r="G183" s="1083"/>
      <c r="H183" s="1083"/>
      <c r="I183" s="1083"/>
      <c r="J183" s="1083"/>
      <c r="K183" s="1083"/>
      <c r="L183" s="1083"/>
      <c r="M183" s="1083"/>
      <c r="N183" s="1083"/>
      <c r="O183" s="1083"/>
      <c r="P183" s="1083"/>
      <c r="Q183" s="1083"/>
      <c r="R183" s="1083"/>
      <c r="S183" s="1083"/>
      <c r="T183" s="1083"/>
      <c r="U183" s="1083"/>
      <c r="V183" s="1083"/>
      <c r="W183" s="1083"/>
      <c r="X183" s="1083"/>
      <c r="Y183" s="1084"/>
      <c r="AA183" s="35"/>
    </row>
    <row r="184" spans="2:27" x14ac:dyDescent="0.25">
      <c r="B184" s="1082"/>
      <c r="C184" s="1083"/>
      <c r="D184" s="1083"/>
      <c r="E184" s="1083"/>
      <c r="F184" s="1083"/>
      <c r="G184" s="1083"/>
      <c r="H184" s="1083"/>
      <c r="I184" s="1083"/>
      <c r="J184" s="1083"/>
      <c r="K184" s="1083"/>
      <c r="L184" s="1083"/>
      <c r="M184" s="1083"/>
      <c r="N184" s="1083"/>
      <c r="O184" s="1083"/>
      <c r="P184" s="1083"/>
      <c r="Q184" s="1083"/>
      <c r="R184" s="1083"/>
      <c r="S184" s="1083"/>
      <c r="T184" s="1083"/>
      <c r="U184" s="1083"/>
      <c r="V184" s="1083"/>
      <c r="W184" s="1083"/>
      <c r="X184" s="1083"/>
      <c r="Y184" s="1084"/>
      <c r="AA184" s="35"/>
    </row>
    <row r="185" spans="2:27" x14ac:dyDescent="0.25">
      <c r="B185" s="1082"/>
      <c r="C185" s="1083"/>
      <c r="D185" s="1083"/>
      <c r="E185" s="1083"/>
      <c r="F185" s="1083"/>
      <c r="G185" s="1083"/>
      <c r="H185" s="1083"/>
      <c r="I185" s="1083"/>
      <c r="J185" s="1083"/>
      <c r="K185" s="1083"/>
      <c r="L185" s="1083"/>
      <c r="M185" s="1083"/>
      <c r="N185" s="1083"/>
      <c r="O185" s="1083"/>
      <c r="P185" s="1083"/>
      <c r="Q185" s="1083"/>
      <c r="R185" s="1083"/>
      <c r="S185" s="1083"/>
      <c r="T185" s="1083"/>
      <c r="U185" s="1083"/>
      <c r="V185" s="1083"/>
      <c r="W185" s="1083"/>
      <c r="X185" s="1083"/>
      <c r="Y185" s="1084"/>
      <c r="AA185" s="35"/>
    </row>
    <row r="186" spans="2:27" x14ac:dyDescent="0.25">
      <c r="B186" s="1082"/>
      <c r="C186" s="1083"/>
      <c r="D186" s="1083"/>
      <c r="E186" s="1083"/>
      <c r="F186" s="1083"/>
      <c r="G186" s="1083"/>
      <c r="H186" s="1083"/>
      <c r="I186" s="1083"/>
      <c r="J186" s="1083"/>
      <c r="K186" s="1083"/>
      <c r="L186" s="1083"/>
      <c r="M186" s="1083"/>
      <c r="N186" s="1083"/>
      <c r="O186" s="1083"/>
      <c r="P186" s="1083"/>
      <c r="Q186" s="1083"/>
      <c r="R186" s="1083"/>
      <c r="S186" s="1083"/>
      <c r="T186" s="1083"/>
      <c r="U186" s="1083"/>
      <c r="V186" s="1083"/>
      <c r="W186" s="1083"/>
      <c r="X186" s="1083"/>
      <c r="Y186" s="1084"/>
      <c r="AA186" s="35"/>
    </row>
    <row r="187" spans="2:27" x14ac:dyDescent="0.25">
      <c r="B187" s="1082"/>
      <c r="C187" s="1083"/>
      <c r="D187" s="1083"/>
      <c r="E187" s="1083"/>
      <c r="F187" s="1083"/>
      <c r="G187" s="1083"/>
      <c r="H187" s="1083"/>
      <c r="I187" s="1083"/>
      <c r="J187" s="1083"/>
      <c r="K187" s="1083"/>
      <c r="L187" s="1083"/>
      <c r="M187" s="1083"/>
      <c r="N187" s="1083"/>
      <c r="O187" s="1083"/>
      <c r="P187" s="1083"/>
      <c r="Q187" s="1083"/>
      <c r="R187" s="1083"/>
      <c r="S187" s="1083"/>
      <c r="T187" s="1083"/>
      <c r="U187" s="1083"/>
      <c r="V187" s="1083"/>
      <c r="W187" s="1083"/>
      <c r="X187" s="1083"/>
      <c r="Y187" s="1084"/>
      <c r="AA187" s="35"/>
    </row>
    <row r="188" spans="2:27" x14ac:dyDescent="0.25">
      <c r="B188" s="1082"/>
      <c r="C188" s="1083"/>
      <c r="D188" s="1083"/>
      <c r="E188" s="1083"/>
      <c r="F188" s="1083"/>
      <c r="G188" s="1083"/>
      <c r="H188" s="1083"/>
      <c r="I188" s="1083"/>
      <c r="J188" s="1083"/>
      <c r="K188" s="1083"/>
      <c r="L188" s="1083"/>
      <c r="M188" s="1083"/>
      <c r="N188" s="1083"/>
      <c r="O188" s="1083"/>
      <c r="P188" s="1083"/>
      <c r="Q188" s="1083"/>
      <c r="R188" s="1083"/>
      <c r="S188" s="1083"/>
      <c r="T188" s="1083"/>
      <c r="U188" s="1083"/>
      <c r="V188" s="1083"/>
      <c r="W188" s="1083"/>
      <c r="X188" s="1083"/>
      <c r="Y188" s="1084"/>
      <c r="AA188" s="35"/>
    </row>
    <row r="189" spans="2:27" x14ac:dyDescent="0.25">
      <c r="B189" s="1082"/>
      <c r="C189" s="1083"/>
      <c r="D189" s="1083"/>
      <c r="E189" s="1083"/>
      <c r="F189" s="1083"/>
      <c r="G189" s="1083"/>
      <c r="H189" s="1083"/>
      <c r="I189" s="1083"/>
      <c r="J189" s="1083"/>
      <c r="K189" s="1083"/>
      <c r="L189" s="1083"/>
      <c r="M189" s="1083"/>
      <c r="N189" s="1083"/>
      <c r="O189" s="1083"/>
      <c r="P189" s="1083"/>
      <c r="Q189" s="1083"/>
      <c r="R189" s="1083"/>
      <c r="S189" s="1083"/>
      <c r="T189" s="1083"/>
      <c r="U189" s="1083"/>
      <c r="V189" s="1083"/>
      <c r="W189" s="1083"/>
      <c r="X189" s="1083"/>
      <c r="Y189" s="1084"/>
      <c r="AA189" s="35"/>
    </row>
    <row r="190" spans="2:27" x14ac:dyDescent="0.25">
      <c r="B190" s="1082"/>
      <c r="C190" s="1083"/>
      <c r="D190" s="1083"/>
      <c r="E190" s="1083"/>
      <c r="F190" s="1083"/>
      <c r="G190" s="1083"/>
      <c r="H190" s="1083"/>
      <c r="I190" s="1083"/>
      <c r="J190" s="1083"/>
      <c r="K190" s="1083"/>
      <c r="L190" s="1083"/>
      <c r="M190" s="1083"/>
      <c r="N190" s="1083"/>
      <c r="O190" s="1083"/>
      <c r="P190" s="1083"/>
      <c r="Q190" s="1083"/>
      <c r="R190" s="1083"/>
      <c r="S190" s="1083"/>
      <c r="T190" s="1083"/>
      <c r="U190" s="1083"/>
      <c r="V190" s="1083"/>
      <c r="W190" s="1083"/>
      <c r="X190" s="1083"/>
      <c r="Y190" s="1084"/>
      <c r="AA190" s="35"/>
    </row>
    <row r="191" spans="2:27" x14ac:dyDescent="0.25">
      <c r="B191" s="1082"/>
      <c r="C191" s="1083"/>
      <c r="D191" s="1083"/>
      <c r="E191" s="1083"/>
      <c r="F191" s="1083"/>
      <c r="G191" s="1083"/>
      <c r="H191" s="1083"/>
      <c r="I191" s="1083"/>
      <c r="J191" s="1083"/>
      <c r="K191" s="1083"/>
      <c r="L191" s="1083"/>
      <c r="M191" s="1083"/>
      <c r="N191" s="1083"/>
      <c r="O191" s="1083"/>
      <c r="P191" s="1083"/>
      <c r="Q191" s="1083"/>
      <c r="R191" s="1083"/>
      <c r="S191" s="1083"/>
      <c r="T191" s="1083"/>
      <c r="U191" s="1083"/>
      <c r="V191" s="1083"/>
      <c r="W191" s="1083"/>
      <c r="X191" s="1083"/>
      <c r="Y191" s="1084"/>
      <c r="AA191" s="35"/>
    </row>
    <row r="192" spans="2:27" x14ac:dyDescent="0.25">
      <c r="B192" s="1082"/>
      <c r="C192" s="1083"/>
      <c r="D192" s="1083"/>
      <c r="E192" s="1083"/>
      <c r="F192" s="1083"/>
      <c r="G192" s="1083"/>
      <c r="H192" s="1083"/>
      <c r="I192" s="1083"/>
      <c r="J192" s="1083"/>
      <c r="K192" s="1083"/>
      <c r="L192" s="1083"/>
      <c r="M192" s="1083"/>
      <c r="N192" s="1083"/>
      <c r="O192" s="1083"/>
      <c r="P192" s="1083"/>
      <c r="Q192" s="1083"/>
      <c r="R192" s="1083"/>
      <c r="S192" s="1083"/>
      <c r="T192" s="1083"/>
      <c r="U192" s="1083"/>
      <c r="V192" s="1083"/>
      <c r="W192" s="1083"/>
      <c r="X192" s="1083"/>
      <c r="Y192" s="1084"/>
      <c r="AA192" s="35"/>
    </row>
    <row r="193" spans="2:27" x14ac:dyDescent="0.25">
      <c r="B193" s="1082"/>
      <c r="C193" s="1083"/>
      <c r="D193" s="1083"/>
      <c r="E193" s="1083"/>
      <c r="F193" s="1083"/>
      <c r="G193" s="1083"/>
      <c r="H193" s="1083"/>
      <c r="I193" s="1083"/>
      <c r="J193" s="1083"/>
      <c r="K193" s="1083"/>
      <c r="L193" s="1083"/>
      <c r="M193" s="1083"/>
      <c r="N193" s="1083"/>
      <c r="O193" s="1083"/>
      <c r="P193" s="1083"/>
      <c r="Q193" s="1083"/>
      <c r="R193" s="1083"/>
      <c r="S193" s="1083"/>
      <c r="T193" s="1083"/>
      <c r="U193" s="1083"/>
      <c r="V193" s="1083"/>
      <c r="W193" s="1083"/>
      <c r="X193" s="1083"/>
      <c r="Y193" s="1084"/>
      <c r="AA193" s="35"/>
    </row>
    <row r="194" spans="2:27" x14ac:dyDescent="0.25">
      <c r="B194" s="1082"/>
      <c r="C194" s="1083"/>
      <c r="D194" s="1083"/>
      <c r="E194" s="1083"/>
      <c r="F194" s="1083"/>
      <c r="G194" s="1083"/>
      <c r="H194" s="1083"/>
      <c r="I194" s="1083"/>
      <c r="J194" s="1083"/>
      <c r="K194" s="1083"/>
      <c r="L194" s="1083"/>
      <c r="M194" s="1083"/>
      <c r="N194" s="1083"/>
      <c r="O194" s="1083"/>
      <c r="P194" s="1083"/>
      <c r="Q194" s="1083"/>
      <c r="R194" s="1083"/>
      <c r="S194" s="1083"/>
      <c r="T194" s="1083"/>
      <c r="U194" s="1083"/>
      <c r="V194" s="1083"/>
      <c r="W194" s="1083"/>
      <c r="X194" s="1083"/>
      <c r="Y194" s="1084"/>
      <c r="AA194" s="35"/>
    </row>
    <row r="195" spans="2:27" x14ac:dyDescent="0.25">
      <c r="B195" s="1082"/>
      <c r="C195" s="1083"/>
      <c r="D195" s="1083"/>
      <c r="E195" s="1083"/>
      <c r="F195" s="1083"/>
      <c r="G195" s="1083"/>
      <c r="H195" s="1083"/>
      <c r="I195" s="1083"/>
      <c r="J195" s="1083"/>
      <c r="K195" s="1083"/>
      <c r="L195" s="1083"/>
      <c r="M195" s="1083"/>
      <c r="N195" s="1083"/>
      <c r="O195" s="1083"/>
      <c r="P195" s="1083"/>
      <c r="Q195" s="1083"/>
      <c r="R195" s="1083"/>
      <c r="S195" s="1083"/>
      <c r="T195" s="1083"/>
      <c r="U195" s="1083"/>
      <c r="V195" s="1083"/>
      <c r="W195" s="1083"/>
      <c r="X195" s="1083"/>
      <c r="Y195" s="1084"/>
      <c r="AA195" s="35"/>
    </row>
    <row r="196" spans="2:27" x14ac:dyDescent="0.25">
      <c r="B196" s="1082"/>
      <c r="C196" s="1083"/>
      <c r="D196" s="1083"/>
      <c r="E196" s="1083"/>
      <c r="F196" s="1083"/>
      <c r="G196" s="1083"/>
      <c r="H196" s="1083"/>
      <c r="I196" s="1083"/>
      <c r="J196" s="1083"/>
      <c r="K196" s="1083"/>
      <c r="L196" s="1083"/>
      <c r="M196" s="1083"/>
      <c r="N196" s="1083"/>
      <c r="O196" s="1083"/>
      <c r="P196" s="1083"/>
      <c r="Q196" s="1083"/>
      <c r="R196" s="1083"/>
      <c r="S196" s="1083"/>
      <c r="T196" s="1083"/>
      <c r="U196" s="1083"/>
      <c r="V196" s="1083"/>
      <c r="W196" s="1083"/>
      <c r="X196" s="1083"/>
      <c r="Y196" s="1084"/>
      <c r="AA196" s="35"/>
    </row>
    <row r="197" spans="2:27" x14ac:dyDescent="0.25">
      <c r="B197" s="1082"/>
      <c r="C197" s="1083"/>
      <c r="D197" s="1083"/>
      <c r="E197" s="1083"/>
      <c r="F197" s="1083"/>
      <c r="G197" s="1083"/>
      <c r="H197" s="1083"/>
      <c r="I197" s="1083"/>
      <c r="J197" s="1083"/>
      <c r="K197" s="1083"/>
      <c r="L197" s="1083"/>
      <c r="M197" s="1083"/>
      <c r="N197" s="1083"/>
      <c r="O197" s="1083"/>
      <c r="P197" s="1083"/>
      <c r="Q197" s="1083"/>
      <c r="R197" s="1083"/>
      <c r="S197" s="1083"/>
      <c r="T197" s="1083"/>
      <c r="U197" s="1083"/>
      <c r="V197" s="1083"/>
      <c r="W197" s="1083"/>
      <c r="X197" s="1083"/>
      <c r="Y197" s="1084"/>
      <c r="AA197" s="35"/>
    </row>
    <row r="198" spans="2:27" x14ac:dyDescent="0.25">
      <c r="B198" s="1082"/>
      <c r="C198" s="1083"/>
      <c r="D198" s="1083"/>
      <c r="E198" s="1083"/>
      <c r="F198" s="1083"/>
      <c r="G198" s="1083"/>
      <c r="H198" s="1083"/>
      <c r="I198" s="1083"/>
      <c r="J198" s="1083"/>
      <c r="K198" s="1083"/>
      <c r="L198" s="1083"/>
      <c r="M198" s="1083"/>
      <c r="N198" s="1083"/>
      <c r="O198" s="1083"/>
      <c r="P198" s="1083"/>
      <c r="Q198" s="1083"/>
      <c r="R198" s="1083"/>
      <c r="S198" s="1083"/>
      <c r="T198" s="1083"/>
      <c r="U198" s="1083"/>
      <c r="V198" s="1083"/>
      <c r="W198" s="1083"/>
      <c r="X198" s="1083"/>
      <c r="Y198" s="1084"/>
      <c r="AA198" s="35"/>
    </row>
    <row r="199" spans="2:27" x14ac:dyDescent="0.25">
      <c r="B199" s="1082"/>
      <c r="C199" s="1083"/>
      <c r="D199" s="1083"/>
      <c r="E199" s="1083"/>
      <c r="F199" s="1083"/>
      <c r="G199" s="1083"/>
      <c r="H199" s="1083"/>
      <c r="I199" s="1083"/>
      <c r="J199" s="1083"/>
      <c r="K199" s="1083"/>
      <c r="L199" s="1083"/>
      <c r="M199" s="1083"/>
      <c r="N199" s="1083"/>
      <c r="O199" s="1083"/>
      <c r="P199" s="1083"/>
      <c r="Q199" s="1083"/>
      <c r="R199" s="1083"/>
      <c r="S199" s="1083"/>
      <c r="T199" s="1083"/>
      <c r="U199" s="1083"/>
      <c r="V199" s="1083"/>
      <c r="W199" s="1083"/>
      <c r="X199" s="1083"/>
      <c r="Y199" s="1084"/>
      <c r="AA199" s="35"/>
    </row>
    <row r="200" spans="2:27" x14ac:dyDescent="0.25">
      <c r="B200" s="1082"/>
      <c r="C200" s="1083"/>
      <c r="D200" s="1083"/>
      <c r="E200" s="1083"/>
      <c r="F200" s="1083"/>
      <c r="G200" s="1083"/>
      <c r="H200" s="1083"/>
      <c r="I200" s="1083"/>
      <c r="J200" s="1083"/>
      <c r="K200" s="1083"/>
      <c r="L200" s="1083"/>
      <c r="M200" s="1083"/>
      <c r="N200" s="1083"/>
      <c r="O200" s="1083"/>
      <c r="P200" s="1083"/>
      <c r="Q200" s="1083"/>
      <c r="R200" s="1083"/>
      <c r="S200" s="1083"/>
      <c r="T200" s="1083"/>
      <c r="U200" s="1083"/>
      <c r="V200" s="1083"/>
      <c r="W200" s="1083"/>
      <c r="X200" s="1083"/>
      <c r="Y200" s="1084"/>
      <c r="AA200" s="35"/>
    </row>
    <row r="201" spans="2:27" x14ac:dyDescent="0.25">
      <c r="B201" s="1082"/>
      <c r="C201" s="1083"/>
      <c r="D201" s="1083"/>
      <c r="E201" s="1083"/>
      <c r="F201" s="1083"/>
      <c r="G201" s="1083"/>
      <c r="H201" s="1083"/>
      <c r="I201" s="1083"/>
      <c r="J201" s="1083"/>
      <c r="K201" s="1083"/>
      <c r="L201" s="1083"/>
      <c r="M201" s="1083"/>
      <c r="N201" s="1083"/>
      <c r="O201" s="1083"/>
      <c r="P201" s="1083"/>
      <c r="Q201" s="1083"/>
      <c r="R201" s="1083"/>
      <c r="S201" s="1083"/>
      <c r="T201" s="1083"/>
      <c r="U201" s="1083"/>
      <c r="V201" s="1083"/>
      <c r="W201" s="1083"/>
      <c r="X201" s="1083"/>
      <c r="Y201" s="1084"/>
      <c r="AA201" s="35"/>
    </row>
    <row r="202" spans="2:27" x14ac:dyDescent="0.25">
      <c r="B202" s="1082"/>
      <c r="C202" s="1083"/>
      <c r="D202" s="1083"/>
      <c r="E202" s="1083"/>
      <c r="F202" s="1083"/>
      <c r="G202" s="1083"/>
      <c r="H202" s="1083"/>
      <c r="I202" s="1083"/>
      <c r="J202" s="1083"/>
      <c r="K202" s="1083"/>
      <c r="L202" s="1083"/>
      <c r="M202" s="1083"/>
      <c r="N202" s="1083"/>
      <c r="O202" s="1083"/>
      <c r="P202" s="1083"/>
      <c r="Q202" s="1083"/>
      <c r="R202" s="1083"/>
      <c r="S202" s="1083"/>
      <c r="T202" s="1083"/>
      <c r="U202" s="1083"/>
      <c r="V202" s="1083"/>
      <c r="W202" s="1083"/>
      <c r="X202" s="1083"/>
      <c r="Y202" s="1084"/>
      <c r="AA202" s="35"/>
    </row>
    <row r="203" spans="2:27" x14ac:dyDescent="0.25">
      <c r="B203" s="1082"/>
      <c r="C203" s="1083"/>
      <c r="D203" s="1083"/>
      <c r="E203" s="1083"/>
      <c r="F203" s="1083"/>
      <c r="G203" s="1083"/>
      <c r="H203" s="1083"/>
      <c r="I203" s="1083"/>
      <c r="J203" s="1083"/>
      <c r="K203" s="1083"/>
      <c r="L203" s="1083"/>
      <c r="M203" s="1083"/>
      <c r="N203" s="1083"/>
      <c r="O203" s="1083"/>
      <c r="P203" s="1083"/>
      <c r="Q203" s="1083"/>
      <c r="R203" s="1083"/>
      <c r="S203" s="1083"/>
      <c r="T203" s="1083"/>
      <c r="U203" s="1083"/>
      <c r="V203" s="1083"/>
      <c r="W203" s="1083"/>
      <c r="X203" s="1083"/>
      <c r="Y203" s="1084"/>
      <c r="AA203" s="35"/>
    </row>
    <row r="204" spans="2:27" x14ac:dyDescent="0.25">
      <c r="B204" s="1082"/>
      <c r="C204" s="1083"/>
      <c r="D204" s="1083"/>
      <c r="E204" s="1083"/>
      <c r="F204" s="1083"/>
      <c r="G204" s="1083"/>
      <c r="H204" s="1083"/>
      <c r="I204" s="1083"/>
      <c r="J204" s="1083"/>
      <c r="K204" s="1083"/>
      <c r="L204" s="1083"/>
      <c r="M204" s="1083"/>
      <c r="N204" s="1083"/>
      <c r="O204" s="1083"/>
      <c r="P204" s="1083"/>
      <c r="Q204" s="1083"/>
      <c r="R204" s="1083"/>
      <c r="S204" s="1083"/>
      <c r="T204" s="1083"/>
      <c r="U204" s="1083"/>
      <c r="V204" s="1083"/>
      <c r="W204" s="1083"/>
      <c r="X204" s="1083"/>
      <c r="Y204" s="1084"/>
      <c r="AA204" s="35"/>
    </row>
    <row r="205" spans="2:27" ht="17.25" thickBot="1" x14ac:dyDescent="0.3">
      <c r="B205" s="1085"/>
      <c r="C205" s="1086"/>
      <c r="D205" s="1086"/>
      <c r="E205" s="1086"/>
      <c r="F205" s="1086"/>
      <c r="G205" s="1086"/>
      <c r="H205" s="1086"/>
      <c r="I205" s="1086"/>
      <c r="J205" s="1086"/>
      <c r="K205" s="1086"/>
      <c r="L205" s="1086"/>
      <c r="M205" s="1086"/>
      <c r="N205" s="1086"/>
      <c r="O205" s="1086"/>
      <c r="P205" s="1086"/>
      <c r="Q205" s="1086"/>
      <c r="R205" s="1086"/>
      <c r="S205" s="1086"/>
      <c r="T205" s="1086"/>
      <c r="U205" s="1086"/>
      <c r="V205" s="1086"/>
      <c r="W205" s="1086"/>
      <c r="X205" s="1086"/>
      <c r="Y205" s="1087"/>
      <c r="AA205" s="35"/>
    </row>
    <row r="206" spans="2:27" ht="17.25" thickBot="1" x14ac:dyDescent="0.3">
      <c r="AA206" s="35"/>
    </row>
    <row r="207" spans="2:27" s="340" customFormat="1" ht="18" thickBot="1" x14ac:dyDescent="0.3">
      <c r="B207" s="1081" t="s">
        <v>486</v>
      </c>
      <c r="C207" s="544"/>
      <c r="D207" s="544"/>
      <c r="E207" s="544"/>
      <c r="F207" s="544"/>
      <c r="G207" s="544"/>
      <c r="H207" s="544"/>
      <c r="I207" s="544"/>
      <c r="J207" s="544"/>
      <c r="K207" s="544"/>
      <c r="L207" s="544"/>
      <c r="M207" s="544"/>
      <c r="N207" s="544"/>
      <c r="O207" s="544"/>
      <c r="P207" s="544"/>
      <c r="Q207" s="544"/>
      <c r="R207" s="544"/>
      <c r="S207" s="544"/>
      <c r="T207" s="544"/>
      <c r="U207" s="544"/>
      <c r="V207" s="544"/>
      <c r="W207" s="544"/>
      <c r="X207" s="544"/>
      <c r="Y207" s="514"/>
      <c r="AA207" s="35"/>
    </row>
    <row r="208" spans="2:27" x14ac:dyDescent="0.25">
      <c r="B208" s="1082"/>
      <c r="C208" s="1083"/>
      <c r="D208" s="1083"/>
      <c r="E208" s="1083"/>
      <c r="F208" s="1083"/>
      <c r="G208" s="1083"/>
      <c r="H208" s="1083"/>
      <c r="I208" s="1083"/>
      <c r="J208" s="1083"/>
      <c r="K208" s="1083"/>
      <c r="L208" s="1083"/>
      <c r="M208" s="1083"/>
      <c r="N208" s="1083"/>
      <c r="O208" s="1083"/>
      <c r="P208" s="1083"/>
      <c r="Q208" s="1083"/>
      <c r="R208" s="1083"/>
      <c r="S208" s="1083"/>
      <c r="T208" s="1083"/>
      <c r="U208" s="1083"/>
      <c r="V208" s="1083"/>
      <c r="W208" s="1083"/>
      <c r="X208" s="1083"/>
      <c r="Y208" s="1084"/>
      <c r="AA208" s="35"/>
    </row>
    <row r="209" spans="2:27" x14ac:dyDescent="0.25">
      <c r="B209" s="1082"/>
      <c r="C209" s="1083"/>
      <c r="D209" s="1083"/>
      <c r="E209" s="1083"/>
      <c r="F209" s="1083"/>
      <c r="G209" s="1083"/>
      <c r="H209" s="1083"/>
      <c r="I209" s="1083"/>
      <c r="J209" s="1083"/>
      <c r="K209" s="1083"/>
      <c r="L209" s="1083"/>
      <c r="M209" s="1083"/>
      <c r="N209" s="1083"/>
      <c r="O209" s="1083"/>
      <c r="P209" s="1083"/>
      <c r="Q209" s="1083"/>
      <c r="R209" s="1083"/>
      <c r="S209" s="1083"/>
      <c r="T209" s="1083"/>
      <c r="U209" s="1083"/>
      <c r="V209" s="1083"/>
      <c r="W209" s="1083"/>
      <c r="X209" s="1083"/>
      <c r="Y209" s="1084"/>
      <c r="AA209" s="35"/>
    </row>
    <row r="210" spans="2:27" x14ac:dyDescent="0.25">
      <c r="B210" s="1082"/>
      <c r="C210" s="1083"/>
      <c r="D210" s="1083"/>
      <c r="E210" s="1083"/>
      <c r="F210" s="1083"/>
      <c r="G210" s="1083"/>
      <c r="H210" s="1083"/>
      <c r="I210" s="1083"/>
      <c r="J210" s="1083"/>
      <c r="K210" s="1083"/>
      <c r="L210" s="1083"/>
      <c r="M210" s="1083"/>
      <c r="N210" s="1083"/>
      <c r="O210" s="1083"/>
      <c r="P210" s="1083"/>
      <c r="Q210" s="1083"/>
      <c r="R210" s="1083"/>
      <c r="S210" s="1083"/>
      <c r="T210" s="1083"/>
      <c r="U210" s="1083"/>
      <c r="V210" s="1083"/>
      <c r="W210" s="1083"/>
      <c r="X210" s="1083"/>
      <c r="Y210" s="1084"/>
      <c r="AA210" s="35"/>
    </row>
    <row r="211" spans="2:27" x14ac:dyDescent="0.25">
      <c r="B211" s="1082"/>
      <c r="C211" s="1083"/>
      <c r="D211" s="1083"/>
      <c r="E211" s="1083"/>
      <c r="F211" s="1083"/>
      <c r="G211" s="1083"/>
      <c r="H211" s="1083"/>
      <c r="I211" s="1083"/>
      <c r="J211" s="1083"/>
      <c r="K211" s="1083"/>
      <c r="L211" s="1083"/>
      <c r="M211" s="1083"/>
      <c r="N211" s="1083"/>
      <c r="O211" s="1083"/>
      <c r="P211" s="1083"/>
      <c r="Q211" s="1083"/>
      <c r="R211" s="1083"/>
      <c r="S211" s="1083"/>
      <c r="T211" s="1083"/>
      <c r="U211" s="1083"/>
      <c r="V211" s="1083"/>
      <c r="W211" s="1083"/>
      <c r="X211" s="1083"/>
      <c r="Y211" s="1084"/>
      <c r="AA211" s="35"/>
    </row>
    <row r="212" spans="2:27" x14ac:dyDescent="0.25">
      <c r="B212" s="1082"/>
      <c r="C212" s="1083"/>
      <c r="D212" s="1083"/>
      <c r="E212" s="1083"/>
      <c r="F212" s="1083"/>
      <c r="G212" s="1083"/>
      <c r="H212" s="1083"/>
      <c r="I212" s="1083"/>
      <c r="J212" s="1083"/>
      <c r="K212" s="1083"/>
      <c r="L212" s="1083"/>
      <c r="M212" s="1083"/>
      <c r="N212" s="1083"/>
      <c r="O212" s="1083"/>
      <c r="P212" s="1083"/>
      <c r="Q212" s="1083"/>
      <c r="R212" s="1083"/>
      <c r="S212" s="1083"/>
      <c r="T212" s="1083"/>
      <c r="U212" s="1083"/>
      <c r="V212" s="1083"/>
      <c r="W212" s="1083"/>
      <c r="X212" s="1083"/>
      <c r="Y212" s="1084"/>
      <c r="AA212" s="35"/>
    </row>
    <row r="213" spans="2:27" x14ac:dyDescent="0.25">
      <c r="B213" s="1082"/>
      <c r="C213" s="1083"/>
      <c r="D213" s="1083"/>
      <c r="E213" s="1083"/>
      <c r="F213" s="1083"/>
      <c r="G213" s="1083"/>
      <c r="H213" s="1083"/>
      <c r="I213" s="1083"/>
      <c r="J213" s="1083"/>
      <c r="K213" s="1083"/>
      <c r="L213" s="1083"/>
      <c r="M213" s="1083"/>
      <c r="N213" s="1083"/>
      <c r="O213" s="1083"/>
      <c r="P213" s="1083"/>
      <c r="Q213" s="1083"/>
      <c r="R213" s="1083"/>
      <c r="S213" s="1083"/>
      <c r="T213" s="1083"/>
      <c r="U213" s="1083"/>
      <c r="V213" s="1083"/>
      <c r="W213" s="1083"/>
      <c r="X213" s="1083"/>
      <c r="Y213" s="1084"/>
      <c r="AA213" s="35"/>
    </row>
    <row r="214" spans="2:27" x14ac:dyDescent="0.25">
      <c r="B214" s="1082"/>
      <c r="C214" s="1083"/>
      <c r="D214" s="1083"/>
      <c r="E214" s="1083"/>
      <c r="F214" s="1083"/>
      <c r="G214" s="1083"/>
      <c r="H214" s="1083"/>
      <c r="I214" s="1083"/>
      <c r="J214" s="1083"/>
      <c r="K214" s="1083"/>
      <c r="L214" s="1083"/>
      <c r="M214" s="1083"/>
      <c r="N214" s="1083"/>
      <c r="O214" s="1083"/>
      <c r="P214" s="1083"/>
      <c r="Q214" s="1083"/>
      <c r="R214" s="1083"/>
      <c r="S214" s="1083"/>
      <c r="T214" s="1083"/>
      <c r="U214" s="1083"/>
      <c r="V214" s="1083"/>
      <c r="W214" s="1083"/>
      <c r="X214" s="1083"/>
      <c r="Y214" s="1084"/>
      <c r="AA214" s="35"/>
    </row>
    <row r="215" spans="2:27" x14ac:dyDescent="0.25">
      <c r="B215" s="1082"/>
      <c r="C215" s="1083"/>
      <c r="D215" s="1083"/>
      <c r="E215" s="1083"/>
      <c r="F215" s="1083"/>
      <c r="G215" s="1083"/>
      <c r="H215" s="1083"/>
      <c r="I215" s="1083"/>
      <c r="J215" s="1083"/>
      <c r="K215" s="1083"/>
      <c r="L215" s="1083"/>
      <c r="M215" s="1083"/>
      <c r="N215" s="1083"/>
      <c r="O215" s="1083"/>
      <c r="P215" s="1083"/>
      <c r="Q215" s="1083"/>
      <c r="R215" s="1083"/>
      <c r="S215" s="1083"/>
      <c r="T215" s="1083"/>
      <c r="U215" s="1083"/>
      <c r="V215" s="1083"/>
      <c r="W215" s="1083"/>
      <c r="X215" s="1083"/>
      <c r="Y215" s="1084"/>
      <c r="AA215" s="35"/>
    </row>
    <row r="216" spans="2:27" x14ac:dyDescent="0.25">
      <c r="B216" s="1082"/>
      <c r="C216" s="1083"/>
      <c r="D216" s="1083"/>
      <c r="E216" s="1083"/>
      <c r="F216" s="1083"/>
      <c r="G216" s="1083"/>
      <c r="H216" s="1083"/>
      <c r="I216" s="1083"/>
      <c r="J216" s="1083"/>
      <c r="K216" s="1083"/>
      <c r="L216" s="1083"/>
      <c r="M216" s="1083"/>
      <c r="N216" s="1083"/>
      <c r="O216" s="1083"/>
      <c r="P216" s="1083"/>
      <c r="Q216" s="1083"/>
      <c r="R216" s="1083"/>
      <c r="S216" s="1083"/>
      <c r="T216" s="1083"/>
      <c r="U216" s="1083"/>
      <c r="V216" s="1083"/>
      <c r="W216" s="1083"/>
      <c r="X216" s="1083"/>
      <c r="Y216" s="1084"/>
      <c r="AA216" s="35"/>
    </row>
    <row r="217" spans="2:27" x14ac:dyDescent="0.25">
      <c r="B217" s="1082"/>
      <c r="C217" s="1083"/>
      <c r="D217" s="1083"/>
      <c r="E217" s="1083"/>
      <c r="F217" s="1083"/>
      <c r="G217" s="1083"/>
      <c r="H217" s="1083"/>
      <c r="I217" s="1083"/>
      <c r="J217" s="1083"/>
      <c r="K217" s="1083"/>
      <c r="L217" s="1083"/>
      <c r="M217" s="1083"/>
      <c r="N217" s="1083"/>
      <c r="O217" s="1083"/>
      <c r="P217" s="1083"/>
      <c r="Q217" s="1083"/>
      <c r="R217" s="1083"/>
      <c r="S217" s="1083"/>
      <c r="T217" s="1083"/>
      <c r="U217" s="1083"/>
      <c r="V217" s="1083"/>
      <c r="W217" s="1083"/>
      <c r="X217" s="1083"/>
      <c r="Y217" s="1084"/>
      <c r="AA217" s="35"/>
    </row>
    <row r="218" spans="2:27" x14ac:dyDescent="0.25">
      <c r="B218" s="1082"/>
      <c r="C218" s="1083"/>
      <c r="D218" s="1083"/>
      <c r="E218" s="1083"/>
      <c r="F218" s="1083"/>
      <c r="G218" s="1083"/>
      <c r="H218" s="1083"/>
      <c r="I218" s="1083"/>
      <c r="J218" s="1083"/>
      <c r="K218" s="1083"/>
      <c r="L218" s="1083"/>
      <c r="M218" s="1083"/>
      <c r="N218" s="1083"/>
      <c r="O218" s="1083"/>
      <c r="P218" s="1083"/>
      <c r="Q218" s="1083"/>
      <c r="R218" s="1083"/>
      <c r="S218" s="1083"/>
      <c r="T218" s="1083"/>
      <c r="U218" s="1083"/>
      <c r="V218" s="1083"/>
      <c r="W218" s="1083"/>
      <c r="X218" s="1083"/>
      <c r="Y218" s="1084"/>
      <c r="AA218" s="35"/>
    </row>
    <row r="219" spans="2:27" x14ac:dyDescent="0.25">
      <c r="B219" s="1082"/>
      <c r="C219" s="1083"/>
      <c r="D219" s="1083"/>
      <c r="E219" s="1083"/>
      <c r="F219" s="1083"/>
      <c r="G219" s="1083"/>
      <c r="H219" s="1083"/>
      <c r="I219" s="1083"/>
      <c r="J219" s="1083"/>
      <c r="K219" s="1083"/>
      <c r="L219" s="1083"/>
      <c r="M219" s="1083"/>
      <c r="N219" s="1083"/>
      <c r="O219" s="1083"/>
      <c r="P219" s="1083"/>
      <c r="Q219" s="1083"/>
      <c r="R219" s="1083"/>
      <c r="S219" s="1083"/>
      <c r="T219" s="1083"/>
      <c r="U219" s="1083"/>
      <c r="V219" s="1083"/>
      <c r="W219" s="1083"/>
      <c r="X219" s="1083"/>
      <c r="Y219" s="1084"/>
      <c r="AA219" s="35"/>
    </row>
    <row r="220" spans="2:27" x14ac:dyDescent="0.25">
      <c r="B220" s="1082"/>
      <c r="C220" s="1083"/>
      <c r="D220" s="1083"/>
      <c r="E220" s="1083"/>
      <c r="F220" s="1083"/>
      <c r="G220" s="1083"/>
      <c r="H220" s="1083"/>
      <c r="I220" s="1083"/>
      <c r="J220" s="1083"/>
      <c r="K220" s="1083"/>
      <c r="L220" s="1083"/>
      <c r="M220" s="1083"/>
      <c r="N220" s="1083"/>
      <c r="O220" s="1083"/>
      <c r="P220" s="1083"/>
      <c r="Q220" s="1083"/>
      <c r="R220" s="1083"/>
      <c r="S220" s="1083"/>
      <c r="T220" s="1083"/>
      <c r="U220" s="1083"/>
      <c r="V220" s="1083"/>
      <c r="W220" s="1083"/>
      <c r="X220" s="1083"/>
      <c r="Y220" s="1084"/>
      <c r="AA220" s="35"/>
    </row>
    <row r="221" spans="2:27" x14ac:dyDescent="0.25">
      <c r="B221" s="1082"/>
      <c r="C221" s="1083"/>
      <c r="D221" s="1083"/>
      <c r="E221" s="1083"/>
      <c r="F221" s="1083"/>
      <c r="G221" s="1083"/>
      <c r="H221" s="1083"/>
      <c r="I221" s="1083"/>
      <c r="J221" s="1083"/>
      <c r="K221" s="1083"/>
      <c r="L221" s="1083"/>
      <c r="M221" s="1083"/>
      <c r="N221" s="1083"/>
      <c r="O221" s="1083"/>
      <c r="P221" s="1083"/>
      <c r="Q221" s="1083"/>
      <c r="R221" s="1083"/>
      <c r="S221" s="1083"/>
      <c r="T221" s="1083"/>
      <c r="U221" s="1083"/>
      <c r="V221" s="1083"/>
      <c r="W221" s="1083"/>
      <c r="X221" s="1083"/>
      <c r="Y221" s="1084"/>
      <c r="AA221" s="35"/>
    </row>
    <row r="222" spans="2:27" x14ac:dyDescent="0.25">
      <c r="B222" s="1082"/>
      <c r="C222" s="1083"/>
      <c r="D222" s="1083"/>
      <c r="E222" s="1083"/>
      <c r="F222" s="1083"/>
      <c r="G222" s="1083"/>
      <c r="H222" s="1083"/>
      <c r="I222" s="1083"/>
      <c r="J222" s="1083"/>
      <c r="K222" s="1083"/>
      <c r="L222" s="1083"/>
      <c r="M222" s="1083"/>
      <c r="N222" s="1083"/>
      <c r="O222" s="1083"/>
      <c r="P222" s="1083"/>
      <c r="Q222" s="1083"/>
      <c r="R222" s="1083"/>
      <c r="S222" s="1083"/>
      <c r="T222" s="1083"/>
      <c r="U222" s="1083"/>
      <c r="V222" s="1083"/>
      <c r="W222" s="1083"/>
      <c r="X222" s="1083"/>
      <c r="Y222" s="1084"/>
      <c r="AA222" s="35"/>
    </row>
    <row r="223" spans="2:27" x14ac:dyDescent="0.25">
      <c r="B223" s="1082"/>
      <c r="C223" s="1083"/>
      <c r="D223" s="1083"/>
      <c r="E223" s="1083"/>
      <c r="F223" s="1083"/>
      <c r="G223" s="1083"/>
      <c r="H223" s="1083"/>
      <c r="I223" s="1083"/>
      <c r="J223" s="1083"/>
      <c r="K223" s="1083"/>
      <c r="L223" s="1083"/>
      <c r="M223" s="1083"/>
      <c r="N223" s="1083"/>
      <c r="O223" s="1083"/>
      <c r="P223" s="1083"/>
      <c r="Q223" s="1083"/>
      <c r="R223" s="1083"/>
      <c r="S223" s="1083"/>
      <c r="T223" s="1083"/>
      <c r="U223" s="1083"/>
      <c r="V223" s="1083"/>
      <c r="W223" s="1083"/>
      <c r="X223" s="1083"/>
      <c r="Y223" s="1084"/>
      <c r="AA223" s="35"/>
    </row>
    <row r="224" spans="2:27" x14ac:dyDescent="0.25">
      <c r="B224" s="1082"/>
      <c r="C224" s="1083"/>
      <c r="D224" s="1083"/>
      <c r="E224" s="1083"/>
      <c r="F224" s="1083"/>
      <c r="G224" s="1083"/>
      <c r="H224" s="1083"/>
      <c r="I224" s="1083"/>
      <c r="J224" s="1083"/>
      <c r="K224" s="1083"/>
      <c r="L224" s="1083"/>
      <c r="M224" s="1083"/>
      <c r="N224" s="1083"/>
      <c r="O224" s="1083"/>
      <c r="P224" s="1083"/>
      <c r="Q224" s="1083"/>
      <c r="R224" s="1083"/>
      <c r="S224" s="1083"/>
      <c r="T224" s="1083"/>
      <c r="U224" s="1083"/>
      <c r="V224" s="1083"/>
      <c r="W224" s="1083"/>
      <c r="X224" s="1083"/>
      <c r="Y224" s="1084"/>
      <c r="AA224" s="35"/>
    </row>
    <row r="225" spans="2:27" x14ac:dyDescent="0.25">
      <c r="B225" s="1082"/>
      <c r="C225" s="1083"/>
      <c r="D225" s="1083"/>
      <c r="E225" s="1083"/>
      <c r="F225" s="1083"/>
      <c r="G225" s="1083"/>
      <c r="H225" s="1083"/>
      <c r="I225" s="1083"/>
      <c r="J225" s="1083"/>
      <c r="K225" s="1083"/>
      <c r="L225" s="1083"/>
      <c r="M225" s="1083"/>
      <c r="N225" s="1083"/>
      <c r="O225" s="1083"/>
      <c r="P225" s="1083"/>
      <c r="Q225" s="1083"/>
      <c r="R225" s="1083"/>
      <c r="S225" s="1083"/>
      <c r="T225" s="1083"/>
      <c r="U225" s="1083"/>
      <c r="V225" s="1083"/>
      <c r="W225" s="1083"/>
      <c r="X225" s="1083"/>
      <c r="Y225" s="1084"/>
      <c r="AA225" s="35"/>
    </row>
    <row r="226" spans="2:27" x14ac:dyDescent="0.25">
      <c r="B226" s="1082"/>
      <c r="C226" s="1083"/>
      <c r="D226" s="1083"/>
      <c r="E226" s="1083"/>
      <c r="F226" s="1083"/>
      <c r="G226" s="1083"/>
      <c r="H226" s="1083"/>
      <c r="I226" s="1083"/>
      <c r="J226" s="1083"/>
      <c r="K226" s="1083"/>
      <c r="L226" s="1083"/>
      <c r="M226" s="1083"/>
      <c r="N226" s="1083"/>
      <c r="O226" s="1083"/>
      <c r="P226" s="1083"/>
      <c r="Q226" s="1083"/>
      <c r="R226" s="1083"/>
      <c r="S226" s="1083"/>
      <c r="T226" s="1083"/>
      <c r="U226" s="1083"/>
      <c r="V226" s="1083"/>
      <c r="W226" s="1083"/>
      <c r="X226" s="1083"/>
      <c r="Y226" s="1084"/>
      <c r="AA226" s="35"/>
    </row>
    <row r="227" spans="2:27" x14ac:dyDescent="0.25">
      <c r="B227" s="1082"/>
      <c r="C227" s="1083"/>
      <c r="D227" s="1083"/>
      <c r="E227" s="1083"/>
      <c r="F227" s="1083"/>
      <c r="G227" s="1083"/>
      <c r="H227" s="1083"/>
      <c r="I227" s="1083"/>
      <c r="J227" s="1083"/>
      <c r="K227" s="1083"/>
      <c r="L227" s="1083"/>
      <c r="M227" s="1083"/>
      <c r="N227" s="1083"/>
      <c r="O227" s="1083"/>
      <c r="P227" s="1083"/>
      <c r="Q227" s="1083"/>
      <c r="R227" s="1083"/>
      <c r="S227" s="1083"/>
      <c r="T227" s="1083"/>
      <c r="U227" s="1083"/>
      <c r="V227" s="1083"/>
      <c r="W227" s="1083"/>
      <c r="X227" s="1083"/>
      <c r="Y227" s="1084"/>
      <c r="AA227" s="35"/>
    </row>
    <row r="228" spans="2:27" x14ac:dyDescent="0.25">
      <c r="B228" s="1082"/>
      <c r="C228" s="1083"/>
      <c r="D228" s="1083"/>
      <c r="E228" s="1083"/>
      <c r="F228" s="1083"/>
      <c r="G228" s="1083"/>
      <c r="H228" s="1083"/>
      <c r="I228" s="1083"/>
      <c r="J228" s="1083"/>
      <c r="K228" s="1083"/>
      <c r="L228" s="1083"/>
      <c r="M228" s="1083"/>
      <c r="N228" s="1083"/>
      <c r="O228" s="1083"/>
      <c r="P228" s="1083"/>
      <c r="Q228" s="1083"/>
      <c r="R228" s="1083"/>
      <c r="S228" s="1083"/>
      <c r="T228" s="1083"/>
      <c r="U228" s="1083"/>
      <c r="V228" s="1083"/>
      <c r="W228" s="1083"/>
      <c r="X228" s="1083"/>
      <c r="Y228" s="1084"/>
      <c r="AA228" s="35"/>
    </row>
    <row r="229" spans="2:27" x14ac:dyDescent="0.25">
      <c r="B229" s="1082"/>
      <c r="C229" s="1083"/>
      <c r="D229" s="1083"/>
      <c r="E229" s="1083"/>
      <c r="F229" s="1083"/>
      <c r="G229" s="1083"/>
      <c r="H229" s="1083"/>
      <c r="I229" s="1083"/>
      <c r="J229" s="1083"/>
      <c r="K229" s="1083"/>
      <c r="L229" s="1083"/>
      <c r="M229" s="1083"/>
      <c r="N229" s="1083"/>
      <c r="O229" s="1083"/>
      <c r="P229" s="1083"/>
      <c r="Q229" s="1083"/>
      <c r="R229" s="1083"/>
      <c r="S229" s="1083"/>
      <c r="T229" s="1083"/>
      <c r="U229" s="1083"/>
      <c r="V229" s="1083"/>
      <c r="W229" s="1083"/>
      <c r="X229" s="1083"/>
      <c r="Y229" s="1084"/>
      <c r="AA229" s="35"/>
    </row>
    <row r="230" spans="2:27" x14ac:dyDescent="0.25">
      <c r="B230" s="1082"/>
      <c r="C230" s="1083"/>
      <c r="D230" s="1083"/>
      <c r="E230" s="1083"/>
      <c r="F230" s="1083"/>
      <c r="G230" s="1083"/>
      <c r="H230" s="1083"/>
      <c r="I230" s="1083"/>
      <c r="J230" s="1083"/>
      <c r="K230" s="1083"/>
      <c r="L230" s="1083"/>
      <c r="M230" s="1083"/>
      <c r="N230" s="1083"/>
      <c r="O230" s="1083"/>
      <c r="P230" s="1083"/>
      <c r="Q230" s="1083"/>
      <c r="R230" s="1083"/>
      <c r="S230" s="1083"/>
      <c r="T230" s="1083"/>
      <c r="U230" s="1083"/>
      <c r="V230" s="1083"/>
      <c r="W230" s="1083"/>
      <c r="X230" s="1083"/>
      <c r="Y230" s="1084"/>
      <c r="AA230" s="35"/>
    </row>
    <row r="231" spans="2:27" x14ac:dyDescent="0.25">
      <c r="B231" s="1082"/>
      <c r="C231" s="1083"/>
      <c r="D231" s="1083"/>
      <c r="E231" s="1083"/>
      <c r="F231" s="1083"/>
      <c r="G231" s="1083"/>
      <c r="H231" s="1083"/>
      <c r="I231" s="1083"/>
      <c r="J231" s="1083"/>
      <c r="K231" s="1083"/>
      <c r="L231" s="1083"/>
      <c r="M231" s="1083"/>
      <c r="N231" s="1083"/>
      <c r="O231" s="1083"/>
      <c r="P231" s="1083"/>
      <c r="Q231" s="1083"/>
      <c r="R231" s="1083"/>
      <c r="S231" s="1083"/>
      <c r="T231" s="1083"/>
      <c r="U231" s="1083"/>
      <c r="V231" s="1083"/>
      <c r="W231" s="1083"/>
      <c r="X231" s="1083"/>
      <c r="Y231" s="1084"/>
      <c r="AA231" s="35"/>
    </row>
    <row r="232" spans="2:27" x14ac:dyDescent="0.25">
      <c r="B232" s="1082"/>
      <c r="C232" s="1083"/>
      <c r="D232" s="1083"/>
      <c r="E232" s="1083"/>
      <c r="F232" s="1083"/>
      <c r="G232" s="1083"/>
      <c r="H232" s="1083"/>
      <c r="I232" s="1083"/>
      <c r="J232" s="1083"/>
      <c r="K232" s="1083"/>
      <c r="L232" s="1083"/>
      <c r="M232" s="1083"/>
      <c r="N232" s="1083"/>
      <c r="O232" s="1083"/>
      <c r="P232" s="1083"/>
      <c r="Q232" s="1083"/>
      <c r="R232" s="1083"/>
      <c r="S232" s="1083"/>
      <c r="T232" s="1083"/>
      <c r="U232" s="1083"/>
      <c r="V232" s="1083"/>
      <c r="W232" s="1083"/>
      <c r="X232" s="1083"/>
      <c r="Y232" s="1084"/>
      <c r="AA232" s="35"/>
    </row>
    <row r="233" spans="2:27" ht="17.25" thickBot="1" x14ac:dyDescent="0.3">
      <c r="B233" s="1085"/>
      <c r="C233" s="1086"/>
      <c r="D233" s="1086"/>
      <c r="E233" s="1086"/>
      <c r="F233" s="1086"/>
      <c r="G233" s="1086"/>
      <c r="H233" s="1086"/>
      <c r="I233" s="1086"/>
      <c r="J233" s="1086"/>
      <c r="K233" s="1086"/>
      <c r="L233" s="1086"/>
      <c r="M233" s="1086"/>
      <c r="N233" s="1086"/>
      <c r="O233" s="1086"/>
      <c r="P233" s="1086"/>
      <c r="Q233" s="1086"/>
      <c r="R233" s="1086"/>
      <c r="S233" s="1086"/>
      <c r="T233" s="1086"/>
      <c r="U233" s="1086"/>
      <c r="V233" s="1086"/>
      <c r="W233" s="1086"/>
      <c r="X233" s="1086"/>
      <c r="Y233" s="1087"/>
      <c r="AA233" s="35"/>
    </row>
    <row r="234" spans="2:27" ht="17.25" thickBot="1" x14ac:dyDescent="0.3">
      <c r="AA234" s="35"/>
    </row>
    <row r="235" spans="2:27" ht="18" thickBot="1" x14ac:dyDescent="0.3">
      <c r="B235" s="1081" t="s">
        <v>487</v>
      </c>
      <c r="C235" s="544"/>
      <c r="D235" s="544"/>
      <c r="E235" s="544"/>
      <c r="F235" s="544"/>
      <c r="G235" s="544"/>
      <c r="H235" s="544"/>
      <c r="I235" s="544"/>
      <c r="J235" s="544"/>
      <c r="K235" s="544"/>
      <c r="L235" s="544"/>
      <c r="M235" s="544"/>
      <c r="N235" s="544"/>
      <c r="O235" s="544"/>
      <c r="P235" s="544"/>
      <c r="Q235" s="544"/>
      <c r="R235" s="544"/>
      <c r="S235" s="544"/>
      <c r="T235" s="544"/>
      <c r="U235" s="544"/>
      <c r="V235" s="544"/>
      <c r="W235" s="544"/>
      <c r="X235" s="544"/>
      <c r="Y235" s="514"/>
      <c r="AA235" s="35"/>
    </row>
    <row r="236" spans="2:27" x14ac:dyDescent="0.25">
      <c r="B236" s="1088"/>
      <c r="C236" s="1089"/>
      <c r="D236" s="1089"/>
      <c r="E236" s="1089"/>
      <c r="F236" s="1089"/>
      <c r="G236" s="1089"/>
      <c r="H236" s="1089"/>
      <c r="I236" s="1089"/>
      <c r="J236" s="1089"/>
      <c r="K236" s="1089"/>
      <c r="L236" s="1089"/>
      <c r="M236" s="1089"/>
      <c r="N236" s="1089"/>
      <c r="O236" s="1089"/>
      <c r="P236" s="1089"/>
      <c r="Q236" s="1089"/>
      <c r="R236" s="1089"/>
      <c r="S236" s="1089"/>
      <c r="T236" s="1089"/>
      <c r="U236" s="1089"/>
      <c r="V236" s="1089"/>
      <c r="W236" s="1089"/>
      <c r="X236" s="1089"/>
      <c r="Y236" s="1090"/>
      <c r="AA236" s="35"/>
    </row>
    <row r="237" spans="2:27" x14ac:dyDescent="0.25">
      <c r="B237" s="1082"/>
      <c r="C237" s="1083"/>
      <c r="D237" s="1083"/>
      <c r="E237" s="1083"/>
      <c r="F237" s="1083"/>
      <c r="G237" s="1083"/>
      <c r="H237" s="1083"/>
      <c r="I237" s="1083"/>
      <c r="J237" s="1083"/>
      <c r="K237" s="1083"/>
      <c r="L237" s="1083"/>
      <c r="M237" s="1083"/>
      <c r="N237" s="1083"/>
      <c r="O237" s="1083"/>
      <c r="P237" s="1083"/>
      <c r="Q237" s="1083"/>
      <c r="R237" s="1083"/>
      <c r="S237" s="1083"/>
      <c r="T237" s="1083"/>
      <c r="U237" s="1083"/>
      <c r="V237" s="1083"/>
      <c r="W237" s="1083"/>
      <c r="X237" s="1083"/>
      <c r="Y237" s="1084"/>
      <c r="AA237" s="35"/>
    </row>
    <row r="238" spans="2:27" x14ac:dyDescent="0.25">
      <c r="B238" s="1082"/>
      <c r="C238" s="1083"/>
      <c r="D238" s="1083"/>
      <c r="E238" s="1083"/>
      <c r="F238" s="1083"/>
      <c r="G238" s="1083"/>
      <c r="H238" s="1083"/>
      <c r="I238" s="1083"/>
      <c r="J238" s="1083"/>
      <c r="K238" s="1083"/>
      <c r="L238" s="1083"/>
      <c r="M238" s="1083"/>
      <c r="N238" s="1083"/>
      <c r="O238" s="1083"/>
      <c r="P238" s="1083"/>
      <c r="Q238" s="1083"/>
      <c r="R238" s="1083"/>
      <c r="S238" s="1083"/>
      <c r="T238" s="1083"/>
      <c r="U238" s="1083"/>
      <c r="V238" s="1083"/>
      <c r="W238" s="1083"/>
      <c r="X238" s="1083"/>
      <c r="Y238" s="1084"/>
      <c r="AA238" s="35"/>
    </row>
    <row r="239" spans="2:27" x14ac:dyDescent="0.25">
      <c r="B239" s="1082"/>
      <c r="C239" s="1083"/>
      <c r="D239" s="1083"/>
      <c r="E239" s="1083"/>
      <c r="F239" s="1083"/>
      <c r="G239" s="1083"/>
      <c r="H239" s="1083"/>
      <c r="I239" s="1083"/>
      <c r="J239" s="1083"/>
      <c r="K239" s="1083"/>
      <c r="L239" s="1083"/>
      <c r="M239" s="1083"/>
      <c r="N239" s="1083"/>
      <c r="O239" s="1083"/>
      <c r="P239" s="1083"/>
      <c r="Q239" s="1083"/>
      <c r="R239" s="1083"/>
      <c r="S239" s="1083"/>
      <c r="T239" s="1083"/>
      <c r="U239" s="1083"/>
      <c r="V239" s="1083"/>
      <c r="W239" s="1083"/>
      <c r="X239" s="1083"/>
      <c r="Y239" s="1084"/>
      <c r="AA239" s="35"/>
    </row>
    <row r="240" spans="2:27" x14ac:dyDescent="0.25">
      <c r="B240" s="1082"/>
      <c r="C240" s="1083"/>
      <c r="D240" s="1083"/>
      <c r="E240" s="1083"/>
      <c r="F240" s="1083"/>
      <c r="G240" s="1083"/>
      <c r="H240" s="1083"/>
      <c r="I240" s="1083"/>
      <c r="J240" s="1083"/>
      <c r="K240" s="1083"/>
      <c r="L240" s="1083"/>
      <c r="M240" s="1083"/>
      <c r="N240" s="1083"/>
      <c r="O240" s="1083"/>
      <c r="P240" s="1083"/>
      <c r="Q240" s="1083"/>
      <c r="R240" s="1083"/>
      <c r="S240" s="1083"/>
      <c r="T240" s="1083"/>
      <c r="U240" s="1083"/>
      <c r="V240" s="1083"/>
      <c r="W240" s="1083"/>
      <c r="X240" s="1083"/>
      <c r="Y240" s="1084"/>
      <c r="AA240" s="35"/>
    </row>
    <row r="241" spans="2:27" x14ac:dyDescent="0.25">
      <c r="B241" s="1082"/>
      <c r="C241" s="1083"/>
      <c r="D241" s="1083"/>
      <c r="E241" s="1083"/>
      <c r="F241" s="1083"/>
      <c r="G241" s="1083"/>
      <c r="H241" s="1083"/>
      <c r="I241" s="1083"/>
      <c r="J241" s="1083"/>
      <c r="K241" s="1083"/>
      <c r="L241" s="1083"/>
      <c r="M241" s="1083"/>
      <c r="N241" s="1083"/>
      <c r="O241" s="1083"/>
      <c r="P241" s="1083"/>
      <c r="Q241" s="1083"/>
      <c r="R241" s="1083"/>
      <c r="S241" s="1083"/>
      <c r="T241" s="1083"/>
      <c r="U241" s="1083"/>
      <c r="V241" s="1083"/>
      <c r="W241" s="1083"/>
      <c r="X241" s="1083"/>
      <c r="Y241" s="1084"/>
      <c r="AA241" s="35"/>
    </row>
    <row r="242" spans="2:27" x14ac:dyDescent="0.25">
      <c r="B242" s="1082"/>
      <c r="C242" s="1083"/>
      <c r="D242" s="1083"/>
      <c r="E242" s="1083"/>
      <c r="F242" s="1083"/>
      <c r="G242" s="1083"/>
      <c r="H242" s="1083"/>
      <c r="I242" s="1083"/>
      <c r="J242" s="1083"/>
      <c r="K242" s="1083"/>
      <c r="L242" s="1083"/>
      <c r="M242" s="1083"/>
      <c r="N242" s="1083"/>
      <c r="O242" s="1083"/>
      <c r="P242" s="1083"/>
      <c r="Q242" s="1083"/>
      <c r="R242" s="1083"/>
      <c r="S242" s="1083"/>
      <c r="T242" s="1083"/>
      <c r="U242" s="1083"/>
      <c r="V242" s="1083"/>
      <c r="W242" s="1083"/>
      <c r="X242" s="1083"/>
      <c r="Y242" s="1084"/>
      <c r="AA242" s="35"/>
    </row>
    <row r="243" spans="2:27" x14ac:dyDescent="0.25">
      <c r="B243" s="1082"/>
      <c r="C243" s="1083"/>
      <c r="D243" s="1083"/>
      <c r="E243" s="1083"/>
      <c r="F243" s="1083"/>
      <c r="G243" s="1083"/>
      <c r="H243" s="1083"/>
      <c r="I243" s="1083"/>
      <c r="J243" s="1083"/>
      <c r="K243" s="1083"/>
      <c r="L243" s="1083"/>
      <c r="M243" s="1083"/>
      <c r="N243" s="1083"/>
      <c r="O243" s="1083"/>
      <c r="P243" s="1083"/>
      <c r="Q243" s="1083"/>
      <c r="R243" s="1083"/>
      <c r="S243" s="1083"/>
      <c r="T243" s="1083"/>
      <c r="U243" s="1083"/>
      <c r="V243" s="1083"/>
      <c r="W243" s="1083"/>
      <c r="X243" s="1083"/>
      <c r="Y243" s="1084"/>
      <c r="AA243" s="35"/>
    </row>
    <row r="244" spans="2:27" x14ac:dyDescent="0.25">
      <c r="B244" s="1082"/>
      <c r="C244" s="1083"/>
      <c r="D244" s="1083"/>
      <c r="E244" s="1083"/>
      <c r="F244" s="1083"/>
      <c r="G244" s="1083"/>
      <c r="H244" s="1083"/>
      <c r="I244" s="1083"/>
      <c r="J244" s="1083"/>
      <c r="K244" s="1083"/>
      <c r="L244" s="1083"/>
      <c r="M244" s="1083"/>
      <c r="N244" s="1083"/>
      <c r="O244" s="1083"/>
      <c r="P244" s="1083"/>
      <c r="Q244" s="1083"/>
      <c r="R244" s="1083"/>
      <c r="S244" s="1083"/>
      <c r="T244" s="1083"/>
      <c r="U244" s="1083"/>
      <c r="V244" s="1083"/>
      <c r="W244" s="1083"/>
      <c r="X244" s="1083"/>
      <c r="Y244" s="1084"/>
      <c r="AA244" s="35"/>
    </row>
    <row r="245" spans="2:27" x14ac:dyDescent="0.25">
      <c r="B245" s="1082"/>
      <c r="C245" s="1083"/>
      <c r="D245" s="1083"/>
      <c r="E245" s="1083"/>
      <c r="F245" s="1083"/>
      <c r="G245" s="1083"/>
      <c r="H245" s="1083"/>
      <c r="I245" s="1083"/>
      <c r="J245" s="1083"/>
      <c r="K245" s="1083"/>
      <c r="L245" s="1083"/>
      <c r="M245" s="1083"/>
      <c r="N245" s="1083"/>
      <c r="O245" s="1083"/>
      <c r="P245" s="1083"/>
      <c r="Q245" s="1083"/>
      <c r="R245" s="1083"/>
      <c r="S245" s="1083"/>
      <c r="T245" s="1083"/>
      <c r="U245" s="1083"/>
      <c r="V245" s="1083"/>
      <c r="W245" s="1083"/>
      <c r="X245" s="1083"/>
      <c r="Y245" s="1084"/>
      <c r="AA245" s="35"/>
    </row>
    <row r="246" spans="2:27" x14ac:dyDescent="0.25">
      <c r="B246" s="1082"/>
      <c r="C246" s="1083"/>
      <c r="D246" s="1083"/>
      <c r="E246" s="1083"/>
      <c r="F246" s="1083"/>
      <c r="G246" s="1083"/>
      <c r="H246" s="1083"/>
      <c r="I246" s="1083"/>
      <c r="J246" s="1083"/>
      <c r="K246" s="1083"/>
      <c r="L246" s="1083"/>
      <c r="M246" s="1083"/>
      <c r="N246" s="1083"/>
      <c r="O246" s="1083"/>
      <c r="P246" s="1083"/>
      <c r="Q246" s="1083"/>
      <c r="R246" s="1083"/>
      <c r="S246" s="1083"/>
      <c r="T246" s="1083"/>
      <c r="U246" s="1083"/>
      <c r="V246" s="1083"/>
      <c r="W246" s="1083"/>
      <c r="X246" s="1083"/>
      <c r="Y246" s="1084"/>
      <c r="AA246" s="35"/>
    </row>
    <row r="247" spans="2:27" x14ac:dyDescent="0.25">
      <c r="B247" s="1082"/>
      <c r="C247" s="1083"/>
      <c r="D247" s="1083"/>
      <c r="E247" s="1083"/>
      <c r="F247" s="1083"/>
      <c r="G247" s="1083"/>
      <c r="H247" s="1083"/>
      <c r="I247" s="1083"/>
      <c r="J247" s="1083"/>
      <c r="K247" s="1083"/>
      <c r="L247" s="1083"/>
      <c r="M247" s="1083"/>
      <c r="N247" s="1083"/>
      <c r="O247" s="1083"/>
      <c r="P247" s="1083"/>
      <c r="Q247" s="1083"/>
      <c r="R247" s="1083"/>
      <c r="S247" s="1083"/>
      <c r="T247" s="1083"/>
      <c r="U247" s="1083"/>
      <c r="V247" s="1083"/>
      <c r="W247" s="1083"/>
      <c r="X247" s="1083"/>
      <c r="Y247" s="1084"/>
      <c r="AA247" s="35"/>
    </row>
    <row r="248" spans="2:27" x14ac:dyDescent="0.25">
      <c r="B248" s="1082"/>
      <c r="C248" s="1083"/>
      <c r="D248" s="1083"/>
      <c r="E248" s="1083"/>
      <c r="F248" s="1083"/>
      <c r="G248" s="1083"/>
      <c r="H248" s="1083"/>
      <c r="I248" s="1083"/>
      <c r="J248" s="1083"/>
      <c r="K248" s="1083"/>
      <c r="L248" s="1083"/>
      <c r="M248" s="1083"/>
      <c r="N248" s="1083"/>
      <c r="O248" s="1083"/>
      <c r="P248" s="1083"/>
      <c r="Q248" s="1083"/>
      <c r="R248" s="1083"/>
      <c r="S248" s="1083"/>
      <c r="T248" s="1083"/>
      <c r="U248" s="1083"/>
      <c r="V248" s="1083"/>
      <c r="W248" s="1083"/>
      <c r="X248" s="1083"/>
      <c r="Y248" s="1084"/>
      <c r="AA248" s="35"/>
    </row>
    <row r="249" spans="2:27" x14ac:dyDescent="0.25">
      <c r="B249" s="1082"/>
      <c r="C249" s="1083"/>
      <c r="D249" s="1083"/>
      <c r="E249" s="1083"/>
      <c r="F249" s="1083"/>
      <c r="G249" s="1083"/>
      <c r="H249" s="1083"/>
      <c r="I249" s="1083"/>
      <c r="J249" s="1083"/>
      <c r="K249" s="1083"/>
      <c r="L249" s="1083"/>
      <c r="M249" s="1083"/>
      <c r="N249" s="1083"/>
      <c r="O249" s="1083"/>
      <c r="P249" s="1083"/>
      <c r="Q249" s="1083"/>
      <c r="R249" s="1083"/>
      <c r="S249" s="1083"/>
      <c r="T249" s="1083"/>
      <c r="U249" s="1083"/>
      <c r="V249" s="1083"/>
      <c r="W249" s="1083"/>
      <c r="X249" s="1083"/>
      <c r="Y249" s="1084"/>
      <c r="AA249" s="35"/>
    </row>
    <row r="250" spans="2:27" x14ac:dyDescent="0.25">
      <c r="B250" s="1082"/>
      <c r="C250" s="1083"/>
      <c r="D250" s="1083"/>
      <c r="E250" s="1083"/>
      <c r="F250" s="1083"/>
      <c r="G250" s="1083"/>
      <c r="H250" s="1083"/>
      <c r="I250" s="1083"/>
      <c r="J250" s="1083"/>
      <c r="K250" s="1083"/>
      <c r="L250" s="1083"/>
      <c r="M250" s="1083"/>
      <c r="N250" s="1083"/>
      <c r="O250" s="1083"/>
      <c r="P250" s="1083"/>
      <c r="Q250" s="1083"/>
      <c r="R250" s="1083"/>
      <c r="S250" s="1083"/>
      <c r="T250" s="1083"/>
      <c r="U250" s="1083"/>
      <c r="V250" s="1083"/>
      <c r="W250" s="1083"/>
      <c r="X250" s="1083"/>
      <c r="Y250" s="1084"/>
      <c r="AA250" s="35"/>
    </row>
    <row r="251" spans="2:27" x14ac:dyDescent="0.25">
      <c r="B251" s="1082"/>
      <c r="C251" s="1083"/>
      <c r="D251" s="1083"/>
      <c r="E251" s="1083"/>
      <c r="F251" s="1083"/>
      <c r="G251" s="1083"/>
      <c r="H251" s="1083"/>
      <c r="I251" s="1083"/>
      <c r="J251" s="1083"/>
      <c r="K251" s="1083"/>
      <c r="L251" s="1083"/>
      <c r="M251" s="1083"/>
      <c r="N251" s="1083"/>
      <c r="O251" s="1083"/>
      <c r="P251" s="1083"/>
      <c r="Q251" s="1083"/>
      <c r="R251" s="1083"/>
      <c r="S251" s="1083"/>
      <c r="T251" s="1083"/>
      <c r="U251" s="1083"/>
      <c r="V251" s="1083"/>
      <c r="W251" s="1083"/>
      <c r="X251" s="1083"/>
      <c r="Y251" s="1084"/>
      <c r="AA251" s="35"/>
    </row>
    <row r="252" spans="2:27" x14ac:dyDescent="0.25">
      <c r="B252" s="1082"/>
      <c r="C252" s="1083"/>
      <c r="D252" s="1083"/>
      <c r="E252" s="1083"/>
      <c r="F252" s="1083"/>
      <c r="G252" s="1083"/>
      <c r="H252" s="1083"/>
      <c r="I252" s="1083"/>
      <c r="J252" s="1083"/>
      <c r="K252" s="1083"/>
      <c r="L252" s="1083"/>
      <c r="M252" s="1083"/>
      <c r="N252" s="1083"/>
      <c r="O252" s="1083"/>
      <c r="P252" s="1083"/>
      <c r="Q252" s="1083"/>
      <c r="R252" s="1083"/>
      <c r="S252" s="1083"/>
      <c r="T252" s="1083"/>
      <c r="U252" s="1083"/>
      <c r="V252" s="1083"/>
      <c r="W252" s="1083"/>
      <c r="X252" s="1083"/>
      <c r="Y252" s="1084"/>
      <c r="AA252" s="35"/>
    </row>
    <row r="253" spans="2:27" x14ac:dyDescent="0.25">
      <c r="B253" s="1082"/>
      <c r="C253" s="1083"/>
      <c r="D253" s="1083"/>
      <c r="E253" s="1083"/>
      <c r="F253" s="1083"/>
      <c r="G253" s="1083"/>
      <c r="H253" s="1083"/>
      <c r="I253" s="1083"/>
      <c r="J253" s="1083"/>
      <c r="K253" s="1083"/>
      <c r="L253" s="1083"/>
      <c r="M253" s="1083"/>
      <c r="N253" s="1083"/>
      <c r="O253" s="1083"/>
      <c r="P253" s="1083"/>
      <c r="Q253" s="1083"/>
      <c r="R253" s="1083"/>
      <c r="S253" s="1083"/>
      <c r="T253" s="1083"/>
      <c r="U253" s="1083"/>
      <c r="V253" s="1083"/>
      <c r="W253" s="1083"/>
      <c r="X253" s="1083"/>
      <c r="Y253" s="1084"/>
      <c r="AA253" s="35"/>
    </row>
    <row r="254" spans="2:27" x14ac:dyDescent="0.25">
      <c r="B254" s="1082"/>
      <c r="C254" s="1083"/>
      <c r="D254" s="1083"/>
      <c r="E254" s="1083"/>
      <c r="F254" s="1083"/>
      <c r="G254" s="1083"/>
      <c r="H254" s="1083"/>
      <c r="I254" s="1083"/>
      <c r="J254" s="1083"/>
      <c r="K254" s="1083"/>
      <c r="L254" s="1083"/>
      <c r="M254" s="1083"/>
      <c r="N254" s="1083"/>
      <c r="O254" s="1083"/>
      <c r="P254" s="1083"/>
      <c r="Q254" s="1083"/>
      <c r="R254" s="1083"/>
      <c r="S254" s="1083"/>
      <c r="T254" s="1083"/>
      <c r="U254" s="1083"/>
      <c r="V254" s="1083"/>
      <c r="W254" s="1083"/>
      <c r="X254" s="1083"/>
      <c r="Y254" s="1084"/>
      <c r="AA254" s="35"/>
    </row>
    <row r="255" spans="2:27" x14ac:dyDescent="0.25">
      <c r="B255" s="1082"/>
      <c r="C255" s="1083"/>
      <c r="D255" s="1083"/>
      <c r="E255" s="1083"/>
      <c r="F255" s="1083"/>
      <c r="G255" s="1083"/>
      <c r="H255" s="1083"/>
      <c r="I255" s="1083"/>
      <c r="J255" s="1083"/>
      <c r="K255" s="1083"/>
      <c r="L255" s="1083"/>
      <c r="M255" s="1083"/>
      <c r="N255" s="1083"/>
      <c r="O255" s="1083"/>
      <c r="P255" s="1083"/>
      <c r="Q255" s="1083"/>
      <c r="R255" s="1083"/>
      <c r="S255" s="1083"/>
      <c r="T255" s="1083"/>
      <c r="U255" s="1083"/>
      <c r="V255" s="1083"/>
      <c r="W255" s="1083"/>
      <c r="X255" s="1083"/>
      <c r="Y255" s="1084"/>
      <c r="AA255" s="35"/>
    </row>
    <row r="256" spans="2:27" x14ac:dyDescent="0.25">
      <c r="B256" s="1082"/>
      <c r="C256" s="1083"/>
      <c r="D256" s="1083"/>
      <c r="E256" s="1083"/>
      <c r="F256" s="1083"/>
      <c r="G256" s="1083"/>
      <c r="H256" s="1083"/>
      <c r="I256" s="1083"/>
      <c r="J256" s="1083"/>
      <c r="K256" s="1083"/>
      <c r="L256" s="1083"/>
      <c r="M256" s="1083"/>
      <c r="N256" s="1083"/>
      <c r="O256" s="1083"/>
      <c r="P256" s="1083"/>
      <c r="Q256" s="1083"/>
      <c r="R256" s="1083"/>
      <c r="S256" s="1083"/>
      <c r="T256" s="1083"/>
      <c r="U256" s="1083"/>
      <c r="V256" s="1083"/>
      <c r="W256" s="1083"/>
      <c r="X256" s="1083"/>
      <c r="Y256" s="1084"/>
      <c r="AA256" s="35"/>
    </row>
    <row r="257" spans="1:27" x14ac:dyDescent="0.25">
      <c r="B257" s="1082"/>
      <c r="C257" s="1083"/>
      <c r="D257" s="1083"/>
      <c r="E257" s="1083"/>
      <c r="F257" s="1083"/>
      <c r="G257" s="1083"/>
      <c r="H257" s="1083"/>
      <c r="I257" s="1083"/>
      <c r="J257" s="1083"/>
      <c r="K257" s="1083"/>
      <c r="L257" s="1083"/>
      <c r="M257" s="1083"/>
      <c r="N257" s="1083"/>
      <c r="O257" s="1083"/>
      <c r="P257" s="1083"/>
      <c r="Q257" s="1083"/>
      <c r="R257" s="1083"/>
      <c r="S257" s="1083"/>
      <c r="T257" s="1083"/>
      <c r="U257" s="1083"/>
      <c r="V257" s="1083"/>
      <c r="W257" s="1083"/>
      <c r="X257" s="1083"/>
      <c r="Y257" s="1084"/>
      <c r="AA257" s="35"/>
    </row>
    <row r="258" spans="1:27" x14ac:dyDescent="0.25">
      <c r="B258" s="1082"/>
      <c r="C258" s="1083"/>
      <c r="D258" s="1083"/>
      <c r="E258" s="1083"/>
      <c r="F258" s="1083"/>
      <c r="G258" s="1083"/>
      <c r="H258" s="1083"/>
      <c r="I258" s="1083"/>
      <c r="J258" s="1083"/>
      <c r="K258" s="1083"/>
      <c r="L258" s="1083"/>
      <c r="M258" s="1083"/>
      <c r="N258" s="1083"/>
      <c r="O258" s="1083"/>
      <c r="P258" s="1083"/>
      <c r="Q258" s="1083"/>
      <c r="R258" s="1083"/>
      <c r="S258" s="1083"/>
      <c r="T258" s="1083"/>
      <c r="U258" s="1083"/>
      <c r="V258" s="1083"/>
      <c r="W258" s="1083"/>
      <c r="X258" s="1083"/>
      <c r="Y258" s="1084"/>
      <c r="AA258" s="35"/>
    </row>
    <row r="259" spans="1:27" x14ac:dyDescent="0.25">
      <c r="B259" s="1082"/>
      <c r="C259" s="1083"/>
      <c r="D259" s="1083"/>
      <c r="E259" s="1083"/>
      <c r="F259" s="1083"/>
      <c r="G259" s="1083"/>
      <c r="H259" s="1083"/>
      <c r="I259" s="1083"/>
      <c r="J259" s="1083"/>
      <c r="K259" s="1083"/>
      <c r="L259" s="1083"/>
      <c r="M259" s="1083"/>
      <c r="N259" s="1083"/>
      <c r="O259" s="1083"/>
      <c r="P259" s="1083"/>
      <c r="Q259" s="1083"/>
      <c r="R259" s="1083"/>
      <c r="S259" s="1083"/>
      <c r="T259" s="1083"/>
      <c r="U259" s="1083"/>
      <c r="V259" s="1083"/>
      <c r="W259" s="1083"/>
      <c r="X259" s="1083"/>
      <c r="Y259" s="1084"/>
      <c r="AA259" s="35"/>
    </row>
    <row r="260" spans="1:27" x14ac:dyDescent="0.25">
      <c r="B260" s="1082"/>
      <c r="C260" s="1083"/>
      <c r="D260" s="1083"/>
      <c r="E260" s="1083"/>
      <c r="F260" s="1083"/>
      <c r="G260" s="1083"/>
      <c r="H260" s="1083"/>
      <c r="I260" s="1083"/>
      <c r="J260" s="1083"/>
      <c r="K260" s="1083"/>
      <c r="L260" s="1083"/>
      <c r="M260" s="1083"/>
      <c r="N260" s="1083"/>
      <c r="O260" s="1083"/>
      <c r="P260" s="1083"/>
      <c r="Q260" s="1083"/>
      <c r="R260" s="1083"/>
      <c r="S260" s="1083"/>
      <c r="T260" s="1083"/>
      <c r="U260" s="1083"/>
      <c r="V260" s="1083"/>
      <c r="W260" s="1083"/>
      <c r="X260" s="1083"/>
      <c r="Y260" s="1084"/>
      <c r="AA260" s="35"/>
    </row>
    <row r="261" spans="1:27" x14ac:dyDescent="0.25">
      <c r="B261" s="1082"/>
      <c r="C261" s="1083"/>
      <c r="D261" s="1083"/>
      <c r="E261" s="1083"/>
      <c r="F261" s="1083"/>
      <c r="G261" s="1083"/>
      <c r="H261" s="1083"/>
      <c r="I261" s="1083"/>
      <c r="J261" s="1083"/>
      <c r="K261" s="1083"/>
      <c r="L261" s="1083"/>
      <c r="M261" s="1083"/>
      <c r="N261" s="1083"/>
      <c r="O261" s="1083"/>
      <c r="P261" s="1083"/>
      <c r="Q261" s="1083"/>
      <c r="R261" s="1083"/>
      <c r="S261" s="1083"/>
      <c r="T261" s="1083"/>
      <c r="U261" s="1083"/>
      <c r="V261" s="1083"/>
      <c r="W261" s="1083"/>
      <c r="X261" s="1083"/>
      <c r="Y261" s="1084"/>
      <c r="AA261" s="35"/>
    </row>
    <row r="262" spans="1:27" x14ac:dyDescent="0.25">
      <c r="B262" s="1082"/>
      <c r="C262" s="1083"/>
      <c r="D262" s="1083"/>
      <c r="E262" s="1083"/>
      <c r="F262" s="1083"/>
      <c r="G262" s="1083"/>
      <c r="H262" s="1083"/>
      <c r="I262" s="1083"/>
      <c r="J262" s="1083"/>
      <c r="K262" s="1083"/>
      <c r="L262" s="1083"/>
      <c r="M262" s="1083"/>
      <c r="N262" s="1083"/>
      <c r="O262" s="1083"/>
      <c r="P262" s="1083"/>
      <c r="Q262" s="1083"/>
      <c r="R262" s="1083"/>
      <c r="S262" s="1083"/>
      <c r="T262" s="1083"/>
      <c r="U262" s="1083"/>
      <c r="V262" s="1083"/>
      <c r="W262" s="1083"/>
      <c r="X262" s="1083"/>
      <c r="Y262" s="1084"/>
      <c r="AA262" s="35"/>
    </row>
    <row r="263" spans="1:27" x14ac:dyDescent="0.25">
      <c r="A263" s="340"/>
      <c r="B263" s="1082"/>
      <c r="C263" s="1083"/>
      <c r="D263" s="1083"/>
      <c r="E263" s="1083"/>
      <c r="F263" s="1083"/>
      <c r="G263" s="1083"/>
      <c r="H263" s="1083"/>
      <c r="I263" s="1083"/>
      <c r="J263" s="1083"/>
      <c r="K263" s="1083"/>
      <c r="L263" s="1083"/>
      <c r="M263" s="1083"/>
      <c r="N263" s="1083"/>
      <c r="O263" s="1083"/>
      <c r="P263" s="1083"/>
      <c r="Q263" s="1083"/>
      <c r="R263" s="1083"/>
      <c r="S263" s="1083"/>
      <c r="T263" s="1083"/>
      <c r="U263" s="1083"/>
      <c r="V263" s="1083"/>
      <c r="W263" s="1083"/>
      <c r="X263" s="1083"/>
      <c r="Y263" s="1084"/>
      <c r="Z263" s="340"/>
      <c r="AA263" s="35"/>
    </row>
    <row r="264" spans="1:27" x14ac:dyDescent="0.25">
      <c r="B264" s="1082"/>
      <c r="C264" s="1083"/>
      <c r="D264" s="1083"/>
      <c r="E264" s="1083"/>
      <c r="F264" s="1083"/>
      <c r="G264" s="1083"/>
      <c r="H264" s="1083"/>
      <c r="I264" s="1083"/>
      <c r="J264" s="1083"/>
      <c r="K264" s="1083"/>
      <c r="L264" s="1083"/>
      <c r="M264" s="1083"/>
      <c r="N264" s="1083"/>
      <c r="O264" s="1083"/>
      <c r="P264" s="1083"/>
      <c r="Q264" s="1083"/>
      <c r="R264" s="1083"/>
      <c r="S264" s="1083"/>
      <c r="T264" s="1083"/>
      <c r="U264" s="1083"/>
      <c r="V264" s="1083"/>
      <c r="W264" s="1083"/>
      <c r="X264" s="1083"/>
      <c r="Y264" s="1084"/>
      <c r="AA264" s="35"/>
    </row>
    <row r="265" spans="1:27" x14ac:dyDescent="0.25">
      <c r="B265" s="1082"/>
      <c r="C265" s="1083"/>
      <c r="D265" s="1083"/>
      <c r="E265" s="1083"/>
      <c r="F265" s="1083"/>
      <c r="G265" s="1083"/>
      <c r="H265" s="1083"/>
      <c r="I265" s="1083"/>
      <c r="J265" s="1083"/>
      <c r="K265" s="1083"/>
      <c r="L265" s="1083"/>
      <c r="M265" s="1083"/>
      <c r="N265" s="1083"/>
      <c r="O265" s="1083"/>
      <c r="P265" s="1083"/>
      <c r="Q265" s="1083"/>
      <c r="R265" s="1083"/>
      <c r="S265" s="1083"/>
      <c r="T265" s="1083"/>
      <c r="U265" s="1083"/>
      <c r="V265" s="1083"/>
      <c r="W265" s="1083"/>
      <c r="X265" s="1083"/>
      <c r="Y265" s="1084"/>
      <c r="AA265" s="35"/>
    </row>
    <row r="266" spans="1:27" x14ac:dyDescent="0.25">
      <c r="B266" s="1082"/>
      <c r="C266" s="1083"/>
      <c r="D266" s="1083"/>
      <c r="E266" s="1083"/>
      <c r="F266" s="1083"/>
      <c r="G266" s="1083"/>
      <c r="H266" s="1083"/>
      <c r="I266" s="1083"/>
      <c r="J266" s="1083"/>
      <c r="K266" s="1083"/>
      <c r="L266" s="1083"/>
      <c r="M266" s="1083"/>
      <c r="N266" s="1083"/>
      <c r="O266" s="1083"/>
      <c r="P266" s="1083"/>
      <c r="Q266" s="1083"/>
      <c r="R266" s="1083"/>
      <c r="S266" s="1083"/>
      <c r="T266" s="1083"/>
      <c r="U266" s="1083"/>
      <c r="V266" s="1083"/>
      <c r="W266" s="1083"/>
      <c r="X266" s="1083"/>
      <c r="Y266" s="1084"/>
      <c r="AA266" s="35"/>
    </row>
    <row r="267" spans="1:27" x14ac:dyDescent="0.25">
      <c r="B267" s="1082"/>
      <c r="C267" s="1083"/>
      <c r="D267" s="1083"/>
      <c r="E267" s="1083"/>
      <c r="F267" s="1083"/>
      <c r="G267" s="1083"/>
      <c r="H267" s="1083"/>
      <c r="I267" s="1083"/>
      <c r="J267" s="1083"/>
      <c r="K267" s="1083"/>
      <c r="L267" s="1083"/>
      <c r="M267" s="1083"/>
      <c r="N267" s="1083"/>
      <c r="O267" s="1083"/>
      <c r="P267" s="1083"/>
      <c r="Q267" s="1083"/>
      <c r="R267" s="1083"/>
      <c r="S267" s="1083"/>
      <c r="T267" s="1083"/>
      <c r="U267" s="1083"/>
      <c r="V267" s="1083"/>
      <c r="W267" s="1083"/>
      <c r="X267" s="1083"/>
      <c r="Y267" s="1084"/>
      <c r="AA267" s="35"/>
    </row>
    <row r="268" spans="1:27" x14ac:dyDescent="0.25">
      <c r="B268" s="1082"/>
      <c r="C268" s="1083"/>
      <c r="D268" s="1083"/>
      <c r="E268" s="1083"/>
      <c r="F268" s="1083"/>
      <c r="G268" s="1083"/>
      <c r="H268" s="1083"/>
      <c r="I268" s="1083"/>
      <c r="J268" s="1083"/>
      <c r="K268" s="1083"/>
      <c r="L268" s="1083"/>
      <c r="M268" s="1083"/>
      <c r="N268" s="1083"/>
      <c r="O268" s="1083"/>
      <c r="P268" s="1083"/>
      <c r="Q268" s="1083"/>
      <c r="R268" s="1083"/>
      <c r="S268" s="1083"/>
      <c r="T268" s="1083"/>
      <c r="U268" s="1083"/>
      <c r="V268" s="1083"/>
      <c r="W268" s="1083"/>
      <c r="X268" s="1083"/>
      <c r="Y268" s="1084"/>
      <c r="AA268" s="35"/>
    </row>
    <row r="269" spans="1:27" x14ac:dyDescent="0.25">
      <c r="B269" s="1082"/>
      <c r="C269" s="1083"/>
      <c r="D269" s="1083"/>
      <c r="E269" s="1083"/>
      <c r="F269" s="1083"/>
      <c r="G269" s="1083"/>
      <c r="H269" s="1083"/>
      <c r="I269" s="1083"/>
      <c r="J269" s="1083"/>
      <c r="K269" s="1083"/>
      <c r="L269" s="1083"/>
      <c r="M269" s="1083"/>
      <c r="N269" s="1083"/>
      <c r="O269" s="1083"/>
      <c r="P269" s="1083"/>
      <c r="Q269" s="1083"/>
      <c r="R269" s="1083"/>
      <c r="S269" s="1083"/>
      <c r="T269" s="1083"/>
      <c r="U269" s="1083"/>
      <c r="V269" s="1083"/>
      <c r="W269" s="1083"/>
      <c r="X269" s="1083"/>
      <c r="Y269" s="1084"/>
      <c r="AA269" s="35"/>
    </row>
    <row r="270" spans="1:27" x14ac:dyDescent="0.25">
      <c r="B270" s="1082"/>
      <c r="C270" s="1083"/>
      <c r="D270" s="1083"/>
      <c r="E270" s="1083"/>
      <c r="F270" s="1083"/>
      <c r="G270" s="1083"/>
      <c r="H270" s="1083"/>
      <c r="I270" s="1083"/>
      <c r="J270" s="1083"/>
      <c r="K270" s="1083"/>
      <c r="L270" s="1083"/>
      <c r="M270" s="1083"/>
      <c r="N270" s="1083"/>
      <c r="O270" s="1083"/>
      <c r="P270" s="1083"/>
      <c r="Q270" s="1083"/>
      <c r="R270" s="1083"/>
      <c r="S270" s="1083"/>
      <c r="T270" s="1083"/>
      <c r="U270" s="1083"/>
      <c r="V270" s="1083"/>
      <c r="W270" s="1083"/>
      <c r="X270" s="1083"/>
      <c r="Y270" s="1084"/>
      <c r="AA270" s="35"/>
    </row>
    <row r="271" spans="1:27" x14ac:dyDescent="0.25">
      <c r="B271" s="1082"/>
      <c r="C271" s="1083"/>
      <c r="D271" s="1083"/>
      <c r="E271" s="1083"/>
      <c r="F271" s="1083"/>
      <c r="G271" s="1083"/>
      <c r="H271" s="1083"/>
      <c r="I271" s="1083"/>
      <c r="J271" s="1083"/>
      <c r="K271" s="1083"/>
      <c r="L271" s="1083"/>
      <c r="M271" s="1083"/>
      <c r="N271" s="1083"/>
      <c r="O271" s="1083"/>
      <c r="P271" s="1083"/>
      <c r="Q271" s="1083"/>
      <c r="R271" s="1083"/>
      <c r="S271" s="1083"/>
      <c r="T271" s="1083"/>
      <c r="U271" s="1083"/>
      <c r="V271" s="1083"/>
      <c r="W271" s="1083"/>
      <c r="X271" s="1083"/>
      <c r="Y271" s="1084"/>
      <c r="AA271" s="35"/>
    </row>
    <row r="272" spans="1:27" x14ac:dyDescent="0.25">
      <c r="B272" s="1082"/>
      <c r="C272" s="1083"/>
      <c r="D272" s="1083"/>
      <c r="E272" s="1083"/>
      <c r="F272" s="1083"/>
      <c r="G272" s="1083"/>
      <c r="H272" s="1083"/>
      <c r="I272" s="1083"/>
      <c r="J272" s="1083"/>
      <c r="K272" s="1083"/>
      <c r="L272" s="1083"/>
      <c r="M272" s="1083"/>
      <c r="N272" s="1083"/>
      <c r="O272" s="1083"/>
      <c r="P272" s="1083"/>
      <c r="Q272" s="1083"/>
      <c r="R272" s="1083"/>
      <c r="S272" s="1083"/>
      <c r="T272" s="1083"/>
      <c r="U272" s="1083"/>
      <c r="V272" s="1083"/>
      <c r="W272" s="1083"/>
      <c r="X272" s="1083"/>
      <c r="Y272" s="1084"/>
      <c r="AA272" s="35"/>
    </row>
    <row r="273" spans="1:27" x14ac:dyDescent="0.25">
      <c r="B273" s="1082"/>
      <c r="C273" s="1083"/>
      <c r="D273" s="1083"/>
      <c r="E273" s="1083"/>
      <c r="F273" s="1083"/>
      <c r="G273" s="1083"/>
      <c r="H273" s="1083"/>
      <c r="I273" s="1083"/>
      <c r="J273" s="1083"/>
      <c r="K273" s="1083"/>
      <c r="L273" s="1083"/>
      <c r="M273" s="1083"/>
      <c r="N273" s="1083"/>
      <c r="O273" s="1083"/>
      <c r="P273" s="1083"/>
      <c r="Q273" s="1083"/>
      <c r="R273" s="1083"/>
      <c r="S273" s="1083"/>
      <c r="T273" s="1083"/>
      <c r="U273" s="1083"/>
      <c r="V273" s="1083"/>
      <c r="W273" s="1083"/>
      <c r="X273" s="1083"/>
      <c r="Y273" s="1084"/>
      <c r="AA273" s="35"/>
    </row>
    <row r="274" spans="1:27" x14ac:dyDescent="0.25">
      <c r="B274" s="1082"/>
      <c r="C274" s="1083"/>
      <c r="D274" s="1083"/>
      <c r="E274" s="1083"/>
      <c r="F274" s="1083"/>
      <c r="G274" s="1083"/>
      <c r="H274" s="1083"/>
      <c r="I274" s="1083"/>
      <c r="J274" s="1083"/>
      <c r="K274" s="1083"/>
      <c r="L274" s="1083"/>
      <c r="M274" s="1083"/>
      <c r="N274" s="1083"/>
      <c r="O274" s="1083"/>
      <c r="P274" s="1083"/>
      <c r="Q274" s="1083"/>
      <c r="R274" s="1083"/>
      <c r="S274" s="1083"/>
      <c r="T274" s="1083"/>
      <c r="U274" s="1083"/>
      <c r="V274" s="1083"/>
      <c r="W274" s="1083"/>
      <c r="X274" s="1083"/>
      <c r="Y274" s="1084"/>
      <c r="AA274" s="35"/>
    </row>
    <row r="275" spans="1:27" x14ac:dyDescent="0.25">
      <c r="B275" s="1082"/>
      <c r="C275" s="1083"/>
      <c r="D275" s="1083"/>
      <c r="E275" s="1083"/>
      <c r="F275" s="1083"/>
      <c r="G275" s="1083"/>
      <c r="H275" s="1083"/>
      <c r="I275" s="1083"/>
      <c r="J275" s="1083"/>
      <c r="K275" s="1083"/>
      <c r="L275" s="1083"/>
      <c r="M275" s="1083"/>
      <c r="N275" s="1083"/>
      <c r="O275" s="1083"/>
      <c r="P275" s="1083"/>
      <c r="Q275" s="1083"/>
      <c r="R275" s="1083"/>
      <c r="S275" s="1083"/>
      <c r="T275" s="1083"/>
      <c r="U275" s="1083"/>
      <c r="V275" s="1083"/>
      <c r="W275" s="1083"/>
      <c r="X275" s="1083"/>
      <c r="Y275" s="1084"/>
      <c r="AA275" s="35"/>
    </row>
    <row r="276" spans="1:27" x14ac:dyDescent="0.25">
      <c r="B276" s="1082"/>
      <c r="C276" s="1083"/>
      <c r="D276" s="1083"/>
      <c r="E276" s="1083"/>
      <c r="F276" s="1083"/>
      <c r="G276" s="1083"/>
      <c r="H276" s="1083"/>
      <c r="I276" s="1083"/>
      <c r="J276" s="1083"/>
      <c r="K276" s="1083"/>
      <c r="L276" s="1083"/>
      <c r="M276" s="1083"/>
      <c r="N276" s="1083"/>
      <c r="O276" s="1083"/>
      <c r="P276" s="1083"/>
      <c r="Q276" s="1083"/>
      <c r="R276" s="1083"/>
      <c r="S276" s="1083"/>
      <c r="T276" s="1083"/>
      <c r="U276" s="1083"/>
      <c r="V276" s="1083"/>
      <c r="W276" s="1083"/>
      <c r="X276" s="1083"/>
      <c r="Y276" s="1084"/>
      <c r="AA276" s="35"/>
    </row>
    <row r="277" spans="1:27" x14ac:dyDescent="0.25">
      <c r="B277" s="1082"/>
      <c r="C277" s="1083"/>
      <c r="D277" s="1083"/>
      <c r="E277" s="1083"/>
      <c r="F277" s="1083"/>
      <c r="G277" s="1083"/>
      <c r="H277" s="1083"/>
      <c r="I277" s="1083"/>
      <c r="J277" s="1083"/>
      <c r="K277" s="1083"/>
      <c r="L277" s="1083"/>
      <c r="M277" s="1083"/>
      <c r="N277" s="1083"/>
      <c r="O277" s="1083"/>
      <c r="P277" s="1083"/>
      <c r="Q277" s="1083"/>
      <c r="R277" s="1083"/>
      <c r="S277" s="1083"/>
      <c r="T277" s="1083"/>
      <c r="U277" s="1083"/>
      <c r="V277" s="1083"/>
      <c r="W277" s="1083"/>
      <c r="X277" s="1083"/>
      <c r="Y277" s="1084"/>
      <c r="AA277" s="35"/>
    </row>
    <row r="278" spans="1:27" x14ac:dyDescent="0.25">
      <c r="B278" s="1082"/>
      <c r="C278" s="1083"/>
      <c r="D278" s="1083"/>
      <c r="E278" s="1083"/>
      <c r="F278" s="1083"/>
      <c r="G278" s="1083"/>
      <c r="H278" s="1083"/>
      <c r="I278" s="1083"/>
      <c r="J278" s="1083"/>
      <c r="K278" s="1083"/>
      <c r="L278" s="1083"/>
      <c r="M278" s="1083"/>
      <c r="N278" s="1083"/>
      <c r="O278" s="1083"/>
      <c r="P278" s="1083"/>
      <c r="Q278" s="1083"/>
      <c r="R278" s="1083"/>
      <c r="S278" s="1083"/>
      <c r="T278" s="1083"/>
      <c r="U278" s="1083"/>
      <c r="V278" s="1083"/>
      <c r="W278" s="1083"/>
      <c r="X278" s="1083"/>
      <c r="Y278" s="1084"/>
      <c r="AA278" s="35"/>
    </row>
    <row r="279" spans="1:27" x14ac:dyDescent="0.25">
      <c r="B279" s="1082"/>
      <c r="C279" s="1083"/>
      <c r="D279" s="1083"/>
      <c r="E279" s="1083"/>
      <c r="F279" s="1083"/>
      <c r="G279" s="1083"/>
      <c r="H279" s="1083"/>
      <c r="I279" s="1083"/>
      <c r="J279" s="1083"/>
      <c r="K279" s="1083"/>
      <c r="L279" s="1083"/>
      <c r="M279" s="1083"/>
      <c r="N279" s="1083"/>
      <c r="O279" s="1083"/>
      <c r="P279" s="1083"/>
      <c r="Q279" s="1083"/>
      <c r="R279" s="1083"/>
      <c r="S279" s="1083"/>
      <c r="T279" s="1083"/>
      <c r="U279" s="1083"/>
      <c r="V279" s="1083"/>
      <c r="W279" s="1083"/>
      <c r="X279" s="1083"/>
      <c r="Y279" s="1084"/>
      <c r="AA279" s="35"/>
    </row>
    <row r="280" spans="1:27" x14ac:dyDescent="0.25">
      <c r="B280" s="1082"/>
      <c r="C280" s="1083"/>
      <c r="D280" s="1083"/>
      <c r="E280" s="1083"/>
      <c r="F280" s="1083"/>
      <c r="G280" s="1083"/>
      <c r="H280" s="1083"/>
      <c r="I280" s="1083"/>
      <c r="J280" s="1083"/>
      <c r="K280" s="1083"/>
      <c r="L280" s="1083"/>
      <c r="M280" s="1083"/>
      <c r="N280" s="1083"/>
      <c r="O280" s="1083"/>
      <c r="P280" s="1083"/>
      <c r="Q280" s="1083"/>
      <c r="R280" s="1083"/>
      <c r="S280" s="1083"/>
      <c r="T280" s="1083"/>
      <c r="U280" s="1083"/>
      <c r="V280" s="1083"/>
      <c r="W280" s="1083"/>
      <c r="X280" s="1083"/>
      <c r="Y280" s="1084"/>
      <c r="AA280" s="35"/>
    </row>
    <row r="281" spans="1:27" x14ac:dyDescent="0.25">
      <c r="B281" s="1082"/>
      <c r="C281" s="1083"/>
      <c r="D281" s="1083"/>
      <c r="E281" s="1083"/>
      <c r="F281" s="1083"/>
      <c r="G281" s="1083"/>
      <c r="H281" s="1083"/>
      <c r="I281" s="1083"/>
      <c r="J281" s="1083"/>
      <c r="K281" s="1083"/>
      <c r="L281" s="1083"/>
      <c r="M281" s="1083"/>
      <c r="N281" s="1083"/>
      <c r="O281" s="1083"/>
      <c r="P281" s="1083"/>
      <c r="Q281" s="1083"/>
      <c r="R281" s="1083"/>
      <c r="S281" s="1083"/>
      <c r="T281" s="1083"/>
      <c r="U281" s="1083"/>
      <c r="V281" s="1083"/>
      <c r="W281" s="1083"/>
      <c r="X281" s="1083"/>
      <c r="Y281" s="1084"/>
      <c r="AA281" s="35"/>
    </row>
    <row r="282" spans="1:27" x14ac:dyDescent="0.25">
      <c r="B282" s="1082"/>
      <c r="C282" s="1083"/>
      <c r="D282" s="1083"/>
      <c r="E282" s="1083"/>
      <c r="F282" s="1083"/>
      <c r="G282" s="1083"/>
      <c r="H282" s="1083"/>
      <c r="I282" s="1083"/>
      <c r="J282" s="1083"/>
      <c r="K282" s="1083"/>
      <c r="L282" s="1083"/>
      <c r="M282" s="1083"/>
      <c r="N282" s="1083"/>
      <c r="O282" s="1083"/>
      <c r="P282" s="1083"/>
      <c r="Q282" s="1083"/>
      <c r="R282" s="1083"/>
      <c r="S282" s="1083"/>
      <c r="T282" s="1083"/>
      <c r="U282" s="1083"/>
      <c r="V282" s="1083"/>
      <c r="W282" s="1083"/>
      <c r="X282" s="1083"/>
      <c r="Y282" s="1084"/>
      <c r="AA282" s="35"/>
    </row>
    <row r="283" spans="1:27" x14ac:dyDescent="0.25">
      <c r="B283" s="1082"/>
      <c r="C283" s="1083"/>
      <c r="D283" s="1083"/>
      <c r="E283" s="1083"/>
      <c r="F283" s="1083"/>
      <c r="G283" s="1083"/>
      <c r="H283" s="1083"/>
      <c r="I283" s="1083"/>
      <c r="J283" s="1083"/>
      <c r="K283" s="1083"/>
      <c r="L283" s="1083"/>
      <c r="M283" s="1083"/>
      <c r="N283" s="1083"/>
      <c r="O283" s="1083"/>
      <c r="P283" s="1083"/>
      <c r="Q283" s="1083"/>
      <c r="R283" s="1083"/>
      <c r="S283" s="1083"/>
      <c r="T283" s="1083"/>
      <c r="U283" s="1083"/>
      <c r="V283" s="1083"/>
      <c r="W283" s="1083"/>
      <c r="X283" s="1083"/>
      <c r="Y283" s="1084"/>
      <c r="AA283" s="35"/>
    </row>
    <row r="284" spans="1:27" x14ac:dyDescent="0.25">
      <c r="B284" s="1082"/>
      <c r="C284" s="1083"/>
      <c r="D284" s="1083"/>
      <c r="E284" s="1083"/>
      <c r="F284" s="1083"/>
      <c r="G284" s="1083"/>
      <c r="H284" s="1083"/>
      <c r="I284" s="1083"/>
      <c r="J284" s="1083"/>
      <c r="K284" s="1083"/>
      <c r="L284" s="1083"/>
      <c r="M284" s="1083"/>
      <c r="N284" s="1083"/>
      <c r="O284" s="1083"/>
      <c r="P284" s="1083"/>
      <c r="Q284" s="1083"/>
      <c r="R284" s="1083"/>
      <c r="S284" s="1083"/>
      <c r="T284" s="1083"/>
      <c r="U284" s="1083"/>
      <c r="V284" s="1083"/>
      <c r="W284" s="1083"/>
      <c r="X284" s="1083"/>
      <c r="Y284" s="1084"/>
      <c r="AA284" s="35"/>
    </row>
    <row r="285" spans="1:27" x14ac:dyDescent="0.25">
      <c r="B285" s="1082"/>
      <c r="C285" s="1083"/>
      <c r="D285" s="1083"/>
      <c r="E285" s="1083"/>
      <c r="F285" s="1083"/>
      <c r="G285" s="1083"/>
      <c r="H285" s="1083"/>
      <c r="I285" s="1083"/>
      <c r="J285" s="1083"/>
      <c r="K285" s="1083"/>
      <c r="L285" s="1083"/>
      <c r="M285" s="1083"/>
      <c r="N285" s="1083"/>
      <c r="O285" s="1083"/>
      <c r="P285" s="1083"/>
      <c r="Q285" s="1083"/>
      <c r="R285" s="1083"/>
      <c r="S285" s="1083"/>
      <c r="T285" s="1083"/>
      <c r="U285" s="1083"/>
      <c r="V285" s="1083"/>
      <c r="W285" s="1083"/>
      <c r="X285" s="1083"/>
      <c r="Y285" s="1084"/>
      <c r="AA285" s="35"/>
    </row>
    <row r="286" spans="1:27" ht="17.25" thickBot="1" x14ac:dyDescent="0.3">
      <c r="B286" s="1085"/>
      <c r="C286" s="1086"/>
      <c r="D286" s="1086"/>
      <c r="E286" s="1086"/>
      <c r="F286" s="1086"/>
      <c r="G286" s="1086"/>
      <c r="H286" s="1086"/>
      <c r="I286" s="1086"/>
      <c r="J286" s="1086"/>
      <c r="K286" s="1086"/>
      <c r="L286" s="1086"/>
      <c r="M286" s="1086"/>
      <c r="N286" s="1086"/>
      <c r="O286" s="1086"/>
      <c r="P286" s="1086"/>
      <c r="Q286" s="1086"/>
      <c r="R286" s="1086"/>
      <c r="S286" s="1086"/>
      <c r="T286" s="1086"/>
      <c r="U286" s="1086"/>
      <c r="V286" s="1086"/>
      <c r="W286" s="1086"/>
      <c r="X286" s="1086"/>
      <c r="Y286" s="1087"/>
      <c r="AA286" s="35"/>
    </row>
    <row r="287" spans="1:27" x14ac:dyDescent="0.25">
      <c r="AA287" s="35"/>
    </row>
    <row r="288" spans="1:27"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row>
  </sheetData>
  <sheetProtection password="CA08" sheet="1" scenarios="1" selectLockedCells="1"/>
  <customSheetViews>
    <customSheetView guid="{D9CE0BAE-997C-449F-8FFB-BD77BD9E89A6}" scale="80" showGridLines="0" topLeftCell="A16">
      <selection activeCell="B12" sqref="B12:H37"/>
      <pageMargins left="0.25" right="0.25" top="0.75" bottom="0.25" header="0.3" footer="0.3"/>
      <printOptions horizontalCentered="1"/>
      <pageSetup scale="75" fitToHeight="3" orientation="landscape" r:id="rId1"/>
      <headerFooter>
        <oddHeader>&amp;F</oddHeader>
      </headerFooter>
    </customSheetView>
  </customSheetViews>
  <mergeCells count="22">
    <mergeCell ref="B2:C2"/>
    <mergeCell ref="B11:H11"/>
    <mergeCell ref="J11:Y11"/>
    <mergeCell ref="B39:Y39"/>
    <mergeCell ref="B151:Y151"/>
    <mergeCell ref="B123:Y123"/>
    <mergeCell ref="B12:H37"/>
    <mergeCell ref="J12:Y37"/>
    <mergeCell ref="B96:H121"/>
    <mergeCell ref="J96:Y121"/>
    <mergeCell ref="B40:Y65"/>
    <mergeCell ref="B95:H95"/>
    <mergeCell ref="B68:Y93"/>
    <mergeCell ref="J95:Y95"/>
    <mergeCell ref="B235:Y235"/>
    <mergeCell ref="B180:Y205"/>
    <mergeCell ref="B236:Y286"/>
    <mergeCell ref="B179:Y179"/>
    <mergeCell ref="B124:Y149"/>
    <mergeCell ref="B152:Y177"/>
    <mergeCell ref="B207:Y207"/>
    <mergeCell ref="B208:Y233"/>
  </mergeCells>
  <hyperlinks>
    <hyperlink ref="E2" location="Instructions!C33" display="Back to Instructions tab" xr:uid="{00000000-0004-0000-0900-000000000000}"/>
  </hyperlinks>
  <printOptions horizontalCentered="1"/>
  <pageMargins left="0.25" right="0.25" top="0.75" bottom="0.25" header="0.3" footer="0.3"/>
  <pageSetup scale="75" fitToHeight="3" orientation="landscape" r:id="rId2"/>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66CC"/>
  </sheetPr>
  <dimension ref="B1:R8"/>
  <sheetViews>
    <sheetView showGridLines="0" topLeftCell="B1" zoomScale="80" zoomScaleNormal="80" workbookViewId="0">
      <selection activeCell="R4" sqref="R4"/>
    </sheetView>
  </sheetViews>
  <sheetFormatPr defaultRowHeight="15" x14ac:dyDescent="0.25"/>
  <cols>
    <col min="1" max="1" width="5" style="434" customWidth="1"/>
    <col min="2" max="2" width="30.7109375" style="434" bestFit="1" customWidth="1"/>
    <col min="3" max="3" width="36.42578125" style="434" customWidth="1"/>
    <col min="4" max="4" width="5.85546875" style="434" customWidth="1"/>
    <col min="5" max="17" width="9.140625" style="434"/>
    <col min="18" max="18" width="24.5703125" style="434" bestFit="1" customWidth="1"/>
    <col min="19" max="16384" width="9.140625" style="434"/>
  </cols>
  <sheetData>
    <row r="1" spans="2:18" ht="15.75" thickBot="1" x14ac:dyDescent="0.3"/>
    <row r="2" spans="2:18" ht="18" thickBot="1" x14ac:dyDescent="0.4">
      <c r="B2" s="541" t="str">
        <f>'Version Control'!$B$2</f>
        <v>Title Block</v>
      </c>
      <c r="C2" s="543"/>
      <c r="E2" s="378" t="s">
        <v>467</v>
      </c>
      <c r="F2" s="381"/>
      <c r="G2" s="381"/>
      <c r="H2" s="381"/>
      <c r="I2" s="381"/>
      <c r="J2" s="381"/>
      <c r="K2" s="381"/>
      <c r="L2" s="381"/>
      <c r="M2" s="381"/>
      <c r="N2" s="381"/>
      <c r="O2" s="381"/>
      <c r="P2" s="382"/>
    </row>
    <row r="3" spans="2:18" ht="16.5" x14ac:dyDescent="0.3">
      <c r="B3" s="435" t="str">
        <f>'Version Control'!$B$3</f>
        <v>Test Report Template Name:</v>
      </c>
      <c r="C3" s="436" t="str">
        <f>'Version Control'!$C$3</f>
        <v>Direct Heating Equipment</v>
      </c>
      <c r="E3" s="379"/>
      <c r="F3" s="383"/>
      <c r="G3" s="383"/>
      <c r="H3" s="383"/>
      <c r="I3" s="383"/>
      <c r="J3" s="383"/>
      <c r="K3" s="383"/>
      <c r="L3" s="383"/>
      <c r="M3" s="383"/>
      <c r="N3" s="383"/>
      <c r="O3" s="383"/>
      <c r="P3" s="384"/>
    </row>
    <row r="4" spans="2:18" ht="16.5" x14ac:dyDescent="0.3">
      <c r="B4" s="437" t="str">
        <f>'Version Control'!$B$4</f>
        <v>Version Number:</v>
      </c>
      <c r="C4" s="438" t="str">
        <f>'Version Control'!$C$4</f>
        <v>v2.2</v>
      </c>
      <c r="E4" s="379" t="s">
        <v>469</v>
      </c>
      <c r="F4" s="383"/>
      <c r="G4" s="383"/>
      <c r="H4" s="383"/>
      <c r="I4" s="383"/>
      <c r="J4" s="383"/>
      <c r="K4" s="383"/>
      <c r="L4" s="383"/>
      <c r="M4" s="383"/>
      <c r="N4" s="383"/>
      <c r="O4" s="383"/>
      <c r="P4" s="384"/>
      <c r="R4" s="391" t="s">
        <v>61</v>
      </c>
    </row>
    <row r="5" spans="2:18" ht="16.5" x14ac:dyDescent="0.3">
      <c r="B5" s="437" t="str">
        <f>'Version Control'!$B$5</f>
        <v xml:space="preserve">Latest Template Revision: </v>
      </c>
      <c r="C5" s="439">
        <f>'Version Control'!$C$5</f>
        <v>43336</v>
      </c>
      <c r="E5" s="379"/>
      <c r="F5" s="385"/>
      <c r="G5" s="385"/>
      <c r="H5" s="385"/>
      <c r="I5" s="385"/>
      <c r="J5" s="385"/>
      <c r="K5" s="385"/>
      <c r="L5" s="385"/>
      <c r="M5" s="385"/>
      <c r="N5" s="385"/>
      <c r="O5" s="385"/>
      <c r="P5" s="386"/>
    </row>
    <row r="6" spans="2:18" ht="16.5" x14ac:dyDescent="0.3">
      <c r="B6" s="440" t="str">
        <f>'Version Control'!$B$6</f>
        <v>Tab Name:</v>
      </c>
      <c r="C6" s="441" t="str">
        <f ca="1">MID(CELL("filename",A1), FIND("]", CELL("filename", A1))+ 1, 255)</f>
        <v>Photos adding</v>
      </c>
      <c r="E6" s="380" t="s">
        <v>465</v>
      </c>
      <c r="F6" s="385"/>
      <c r="G6" s="385"/>
      <c r="H6" s="385"/>
      <c r="I6" s="385"/>
      <c r="J6" s="385"/>
      <c r="K6" s="385"/>
      <c r="L6" s="385"/>
      <c r="M6" s="385"/>
      <c r="N6" s="385"/>
      <c r="O6" s="385"/>
      <c r="P6" s="386"/>
    </row>
    <row r="7" spans="2:18" ht="33" x14ac:dyDescent="0.3">
      <c r="B7" s="442" t="str">
        <f>'Version Control'!$B$7</f>
        <v>File Name:</v>
      </c>
      <c r="C7" s="443" t="str">
        <f ca="1">'Version Control'!$C$7</f>
        <v>Direct Heating Equipment - v2.2.xlsx</v>
      </c>
      <c r="E7" s="387" t="s">
        <v>468</v>
      </c>
      <c r="F7" s="385"/>
      <c r="G7" s="385"/>
      <c r="H7" s="385"/>
      <c r="I7" s="385"/>
      <c r="J7" s="385"/>
      <c r="K7" s="385"/>
      <c r="L7" s="385"/>
      <c r="M7" s="385"/>
      <c r="N7" s="385"/>
      <c r="O7" s="385"/>
      <c r="P7" s="386"/>
    </row>
    <row r="8" spans="2:18" ht="17.25" thickBot="1" x14ac:dyDescent="0.35">
      <c r="B8" s="444" t="str">
        <f>'Version Control'!$B$8</f>
        <v xml:space="preserve">Test Completion Date: </v>
      </c>
      <c r="C8" s="445" t="str">
        <f>'Version Control'!$C$8</f>
        <v>[MM/DD/YYYY]</v>
      </c>
      <c r="E8" s="388" t="s">
        <v>466</v>
      </c>
      <c r="F8" s="389"/>
      <c r="G8" s="389"/>
      <c r="H8" s="389"/>
      <c r="I8" s="389"/>
      <c r="J8" s="389"/>
      <c r="K8" s="389"/>
      <c r="L8" s="389"/>
      <c r="M8" s="389"/>
      <c r="N8" s="389"/>
      <c r="O8" s="389"/>
      <c r="P8" s="390"/>
    </row>
  </sheetData>
  <mergeCells count="1">
    <mergeCell ref="B2:C2"/>
  </mergeCells>
  <hyperlinks>
    <hyperlink ref="R4" location="Instructions!A1" display="Back to Instructions tab"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0070C0"/>
  </sheetPr>
  <dimension ref="A1:H53"/>
  <sheetViews>
    <sheetView showGridLines="0" zoomScale="80" zoomScaleNormal="80" workbookViewId="0">
      <selection activeCell="E2" sqref="E2"/>
    </sheetView>
  </sheetViews>
  <sheetFormatPr defaultRowHeight="16.5" x14ac:dyDescent="0.3"/>
  <cols>
    <col min="1" max="1" width="4.42578125" style="3" customWidth="1"/>
    <col min="2" max="2" width="34.5703125" style="3" customWidth="1"/>
    <col min="3" max="3" width="55" style="3" customWidth="1"/>
    <col min="4" max="4" width="9.140625" style="3"/>
    <col min="5" max="5" width="25.140625" style="3" bestFit="1" customWidth="1"/>
    <col min="6" max="6" width="71" style="3" customWidth="1"/>
    <col min="7" max="7" width="4.42578125" style="3" customWidth="1"/>
    <col min="8" max="8" width="3.140625" style="3" customWidth="1"/>
    <col min="9" max="16384" width="9.140625" style="3"/>
  </cols>
  <sheetData>
    <row r="1" spans="2:8" ht="17.25" thickBot="1" x14ac:dyDescent="0.35">
      <c r="H1" s="16"/>
    </row>
    <row r="2" spans="2:8" ht="18" thickBot="1" x14ac:dyDescent="0.35">
      <c r="B2" s="513" t="str">
        <f>'Version Control'!$B$2</f>
        <v>Title Block</v>
      </c>
      <c r="C2" s="514"/>
      <c r="E2" s="7" t="s">
        <v>61</v>
      </c>
      <c r="H2" s="16"/>
    </row>
    <row r="3" spans="2:8" x14ac:dyDescent="0.3">
      <c r="B3" s="26" t="str">
        <f>'Version Control'!$B$3</f>
        <v>Test Report Template Name:</v>
      </c>
      <c r="C3" s="107" t="str">
        <f>'Version Control'!$C$3</f>
        <v>Direct Heating Equipment</v>
      </c>
      <c r="H3" s="16"/>
    </row>
    <row r="4" spans="2:8" x14ac:dyDescent="0.3">
      <c r="B4" s="23" t="str">
        <f>'Version Control'!$B$4</f>
        <v>Version Number:</v>
      </c>
      <c r="C4" s="282" t="str">
        <f>'Version Control'!$C$4</f>
        <v>v2.2</v>
      </c>
      <c r="H4" s="16"/>
    </row>
    <row r="5" spans="2:8" x14ac:dyDescent="0.3">
      <c r="B5" s="23" t="str">
        <f>'Version Control'!$B$5</f>
        <v xml:space="preserve">Latest Template Revision: </v>
      </c>
      <c r="C5" s="109">
        <f>'Version Control'!$C$5</f>
        <v>43336</v>
      </c>
      <c r="H5" s="16"/>
    </row>
    <row r="6" spans="2:8" x14ac:dyDescent="0.3">
      <c r="B6" s="25" t="str">
        <f>'Version Control'!$B$6</f>
        <v>Tab Name:</v>
      </c>
      <c r="C6" s="108" t="str">
        <f ca="1">MID(CELL("filename",A1), FIND("]", CELL("filename", A1))+ 1, 255)</f>
        <v>Comments</v>
      </c>
      <c r="H6" s="16"/>
    </row>
    <row r="7" spans="2:8" ht="34.5" customHeight="1" x14ac:dyDescent="0.3">
      <c r="B7" s="39" t="str">
        <f>'Version Control'!$B$7</f>
        <v>File Name:</v>
      </c>
      <c r="C7" s="283" t="str">
        <f ca="1">'Version Control'!$C$7</f>
        <v>Direct Heating Equipment - v2.2.xlsx</v>
      </c>
      <c r="H7" s="16"/>
    </row>
    <row r="8" spans="2:8" ht="17.25" thickBot="1" x14ac:dyDescent="0.35">
      <c r="B8" s="27" t="str">
        <f>'Version Control'!$B$8</f>
        <v xml:space="preserve">Test Completion Date: </v>
      </c>
      <c r="C8" s="110" t="str">
        <f>'Version Control'!$C$8</f>
        <v>[MM/DD/YYYY]</v>
      </c>
      <c r="H8" s="16"/>
    </row>
    <row r="9" spans="2:8" x14ac:dyDescent="0.3">
      <c r="H9" s="16"/>
    </row>
    <row r="10" spans="2:8" ht="17.25" thickBot="1" x14ac:dyDescent="0.35">
      <c r="H10" s="16"/>
    </row>
    <row r="11" spans="2:8" ht="18" thickBot="1" x14ac:dyDescent="0.35">
      <c r="B11" s="1102" t="s">
        <v>58</v>
      </c>
      <c r="C11" s="1103"/>
      <c r="D11" s="1103"/>
      <c r="E11" s="1103"/>
      <c r="F11" s="1104"/>
      <c r="G11" s="22"/>
      <c r="H11" s="16"/>
    </row>
    <row r="12" spans="2:8" x14ac:dyDescent="0.3">
      <c r="B12" s="2"/>
      <c r="C12" s="5"/>
      <c r="D12" s="5"/>
      <c r="E12" s="5"/>
      <c r="F12" s="4"/>
      <c r="G12" s="5"/>
      <c r="H12" s="16"/>
    </row>
    <row r="13" spans="2:8" x14ac:dyDescent="0.3">
      <c r="B13" s="1096"/>
      <c r="C13" s="1097"/>
      <c r="D13" s="1097"/>
      <c r="E13" s="1097"/>
      <c r="F13" s="1098"/>
      <c r="G13" s="5"/>
      <c r="H13" s="16"/>
    </row>
    <row r="14" spans="2:8" x14ac:dyDescent="0.3">
      <c r="B14" s="1082"/>
      <c r="C14" s="1083"/>
      <c r="D14" s="1083"/>
      <c r="E14" s="1083"/>
      <c r="F14" s="1084"/>
      <c r="G14" s="5"/>
      <c r="H14" s="16"/>
    </row>
    <row r="15" spans="2:8" x14ac:dyDescent="0.3">
      <c r="B15" s="1082"/>
      <c r="C15" s="1083"/>
      <c r="D15" s="1083"/>
      <c r="E15" s="1083"/>
      <c r="F15" s="1084"/>
      <c r="G15" s="5"/>
      <c r="H15" s="16"/>
    </row>
    <row r="16" spans="2:8" x14ac:dyDescent="0.3">
      <c r="B16" s="1099"/>
      <c r="C16" s="1100"/>
      <c r="D16" s="1100"/>
      <c r="E16" s="1100"/>
      <c r="F16" s="1101"/>
      <c r="G16" s="5"/>
      <c r="H16" s="16"/>
    </row>
    <row r="17" spans="2:8" x14ac:dyDescent="0.3">
      <c r="B17" s="8"/>
      <c r="C17" s="9"/>
      <c r="D17" s="9"/>
      <c r="E17" s="9"/>
      <c r="F17" s="10"/>
      <c r="G17" s="5"/>
      <c r="H17" s="16"/>
    </row>
    <row r="18" spans="2:8" x14ac:dyDescent="0.3">
      <c r="B18" s="1096"/>
      <c r="C18" s="1097"/>
      <c r="D18" s="1097"/>
      <c r="E18" s="1097"/>
      <c r="F18" s="1098"/>
      <c r="G18" s="5"/>
      <c r="H18" s="16"/>
    </row>
    <row r="19" spans="2:8" x14ac:dyDescent="0.3">
      <c r="B19" s="1082"/>
      <c r="C19" s="1083"/>
      <c r="D19" s="1083"/>
      <c r="E19" s="1083"/>
      <c r="F19" s="1084"/>
      <c r="G19" s="5"/>
      <c r="H19" s="16"/>
    </row>
    <row r="20" spans="2:8" x14ac:dyDescent="0.3">
      <c r="B20" s="1082"/>
      <c r="C20" s="1083"/>
      <c r="D20" s="1083"/>
      <c r="E20" s="1083"/>
      <c r="F20" s="1084"/>
      <c r="G20" s="5"/>
      <c r="H20" s="16"/>
    </row>
    <row r="21" spans="2:8" x14ac:dyDescent="0.3">
      <c r="B21" s="1099"/>
      <c r="C21" s="1100"/>
      <c r="D21" s="1100"/>
      <c r="E21" s="1100"/>
      <c r="F21" s="1101"/>
      <c r="G21" s="5"/>
      <c r="H21" s="16"/>
    </row>
    <row r="22" spans="2:8" x14ac:dyDescent="0.3">
      <c r="B22" s="8"/>
      <c r="C22" s="9"/>
      <c r="D22" s="9"/>
      <c r="E22" s="9"/>
      <c r="F22" s="10"/>
      <c r="G22" s="5"/>
      <c r="H22" s="16"/>
    </row>
    <row r="23" spans="2:8" x14ac:dyDescent="0.3">
      <c r="B23" s="1096"/>
      <c r="C23" s="1097"/>
      <c r="D23" s="1097"/>
      <c r="E23" s="1097"/>
      <c r="F23" s="1098"/>
      <c r="G23" s="5"/>
      <c r="H23" s="16"/>
    </row>
    <row r="24" spans="2:8" x14ac:dyDescent="0.3">
      <c r="B24" s="1082"/>
      <c r="C24" s="1083"/>
      <c r="D24" s="1083"/>
      <c r="E24" s="1083"/>
      <c r="F24" s="1084"/>
      <c r="G24" s="5"/>
      <c r="H24" s="16"/>
    </row>
    <row r="25" spans="2:8" x14ac:dyDescent="0.3">
      <c r="B25" s="1082"/>
      <c r="C25" s="1083"/>
      <c r="D25" s="1083"/>
      <c r="E25" s="1083"/>
      <c r="F25" s="1084"/>
      <c r="G25" s="5"/>
      <c r="H25" s="16"/>
    </row>
    <row r="26" spans="2:8" x14ac:dyDescent="0.3">
      <c r="B26" s="1099"/>
      <c r="C26" s="1100"/>
      <c r="D26" s="1100"/>
      <c r="E26" s="1100"/>
      <c r="F26" s="1101"/>
      <c r="G26" s="5"/>
      <c r="H26" s="16"/>
    </row>
    <row r="27" spans="2:8" x14ac:dyDescent="0.3">
      <c r="B27" s="8"/>
      <c r="C27" s="9"/>
      <c r="D27" s="9"/>
      <c r="E27" s="9"/>
      <c r="F27" s="10"/>
      <c r="G27" s="5"/>
      <c r="H27" s="16"/>
    </row>
    <row r="28" spans="2:8" x14ac:dyDescent="0.3">
      <c r="B28" s="1096"/>
      <c r="C28" s="1097"/>
      <c r="D28" s="1097"/>
      <c r="E28" s="1097"/>
      <c r="F28" s="1098"/>
      <c r="G28" s="5"/>
      <c r="H28" s="16"/>
    </row>
    <row r="29" spans="2:8" x14ac:dyDescent="0.3">
      <c r="B29" s="1082"/>
      <c r="C29" s="1083"/>
      <c r="D29" s="1083"/>
      <c r="E29" s="1083"/>
      <c r="F29" s="1084"/>
      <c r="G29" s="5"/>
      <c r="H29" s="16"/>
    </row>
    <row r="30" spans="2:8" x14ac:dyDescent="0.3">
      <c r="B30" s="1082"/>
      <c r="C30" s="1083"/>
      <c r="D30" s="1083"/>
      <c r="E30" s="1083"/>
      <c r="F30" s="1084"/>
      <c r="G30" s="5"/>
      <c r="H30" s="16"/>
    </row>
    <row r="31" spans="2:8" x14ac:dyDescent="0.3">
      <c r="B31" s="1099"/>
      <c r="C31" s="1100"/>
      <c r="D31" s="1100"/>
      <c r="E31" s="1100"/>
      <c r="F31" s="1101"/>
      <c r="G31" s="5"/>
      <c r="H31" s="16"/>
    </row>
    <row r="32" spans="2:8" x14ac:dyDescent="0.3">
      <c r="B32" s="8"/>
      <c r="C32" s="9"/>
      <c r="D32" s="9"/>
      <c r="E32" s="9"/>
      <c r="F32" s="10"/>
      <c r="G32" s="5"/>
      <c r="H32" s="16"/>
    </row>
    <row r="33" spans="2:8" x14ac:dyDescent="0.3">
      <c r="B33" s="1096"/>
      <c r="C33" s="1097"/>
      <c r="D33" s="1097"/>
      <c r="E33" s="1097"/>
      <c r="F33" s="1098"/>
      <c r="G33" s="5"/>
      <c r="H33" s="16"/>
    </row>
    <row r="34" spans="2:8" x14ac:dyDescent="0.3">
      <c r="B34" s="1082"/>
      <c r="C34" s="1083"/>
      <c r="D34" s="1083"/>
      <c r="E34" s="1083"/>
      <c r="F34" s="1084"/>
      <c r="G34" s="5"/>
      <c r="H34" s="16"/>
    </row>
    <row r="35" spans="2:8" x14ac:dyDescent="0.3">
      <c r="B35" s="1082"/>
      <c r="C35" s="1083"/>
      <c r="D35" s="1083"/>
      <c r="E35" s="1083"/>
      <c r="F35" s="1084"/>
      <c r="G35" s="5"/>
      <c r="H35" s="16"/>
    </row>
    <row r="36" spans="2:8" x14ac:dyDescent="0.3">
      <c r="B36" s="1099"/>
      <c r="C36" s="1100"/>
      <c r="D36" s="1100"/>
      <c r="E36" s="1100"/>
      <c r="F36" s="1101"/>
      <c r="G36" s="5"/>
      <c r="H36" s="16"/>
    </row>
    <row r="37" spans="2:8" x14ac:dyDescent="0.3">
      <c r="B37" s="8"/>
      <c r="C37" s="9"/>
      <c r="D37" s="9"/>
      <c r="E37" s="9"/>
      <c r="F37" s="10"/>
      <c r="G37" s="5"/>
      <c r="H37" s="16"/>
    </row>
    <row r="38" spans="2:8" x14ac:dyDescent="0.3">
      <c r="B38" s="1096"/>
      <c r="C38" s="1097"/>
      <c r="D38" s="1097"/>
      <c r="E38" s="1097"/>
      <c r="F38" s="1098"/>
      <c r="G38" s="5"/>
      <c r="H38" s="16"/>
    </row>
    <row r="39" spans="2:8" x14ac:dyDescent="0.3">
      <c r="B39" s="1082"/>
      <c r="C39" s="1083"/>
      <c r="D39" s="1083"/>
      <c r="E39" s="1083"/>
      <c r="F39" s="1084"/>
      <c r="G39" s="5"/>
      <c r="H39" s="16"/>
    </row>
    <row r="40" spans="2:8" x14ac:dyDescent="0.3">
      <c r="B40" s="1082"/>
      <c r="C40" s="1083"/>
      <c r="D40" s="1083"/>
      <c r="E40" s="1083"/>
      <c r="F40" s="1084"/>
      <c r="G40" s="5"/>
      <c r="H40" s="16"/>
    </row>
    <row r="41" spans="2:8" x14ac:dyDescent="0.3">
      <c r="B41" s="1099"/>
      <c r="C41" s="1100"/>
      <c r="D41" s="1100"/>
      <c r="E41" s="1100"/>
      <c r="F41" s="1101"/>
      <c r="G41" s="5"/>
      <c r="H41" s="16"/>
    </row>
    <row r="42" spans="2:8" x14ac:dyDescent="0.3">
      <c r="B42" s="8"/>
      <c r="C42" s="9"/>
      <c r="D42" s="9"/>
      <c r="E42" s="9"/>
      <c r="F42" s="10"/>
      <c r="G42" s="5"/>
      <c r="H42" s="16"/>
    </row>
    <row r="43" spans="2:8" x14ac:dyDescent="0.3">
      <c r="B43" s="1096"/>
      <c r="C43" s="1097"/>
      <c r="D43" s="1097"/>
      <c r="E43" s="1097"/>
      <c r="F43" s="1098"/>
      <c r="G43" s="5"/>
      <c r="H43" s="16"/>
    </row>
    <row r="44" spans="2:8" x14ac:dyDescent="0.3">
      <c r="B44" s="1082"/>
      <c r="C44" s="1083"/>
      <c r="D44" s="1083"/>
      <c r="E44" s="1083"/>
      <c r="F44" s="1084"/>
      <c r="G44" s="5"/>
      <c r="H44" s="16"/>
    </row>
    <row r="45" spans="2:8" x14ac:dyDescent="0.3">
      <c r="B45" s="1082"/>
      <c r="C45" s="1083"/>
      <c r="D45" s="1083"/>
      <c r="E45" s="1083"/>
      <c r="F45" s="1084"/>
      <c r="G45" s="5"/>
      <c r="H45" s="16"/>
    </row>
    <row r="46" spans="2:8" x14ac:dyDescent="0.3">
      <c r="B46" s="1099"/>
      <c r="C46" s="1100"/>
      <c r="D46" s="1100"/>
      <c r="E46" s="1100"/>
      <c r="F46" s="1101"/>
      <c r="G46" s="5"/>
      <c r="H46" s="16"/>
    </row>
    <row r="47" spans="2:8" x14ac:dyDescent="0.3">
      <c r="B47" s="8"/>
      <c r="C47" s="9"/>
      <c r="D47" s="9"/>
      <c r="E47" s="9"/>
      <c r="F47" s="10"/>
      <c r="G47" s="5"/>
      <c r="H47" s="16"/>
    </row>
    <row r="48" spans="2:8" x14ac:dyDescent="0.3">
      <c r="B48" s="1096"/>
      <c r="C48" s="1097"/>
      <c r="D48" s="1097"/>
      <c r="E48" s="1097"/>
      <c r="F48" s="1098"/>
      <c r="G48" s="5"/>
      <c r="H48" s="16"/>
    </row>
    <row r="49" spans="1:8" x14ac:dyDescent="0.3">
      <c r="B49" s="1082"/>
      <c r="C49" s="1083"/>
      <c r="D49" s="1083"/>
      <c r="E49" s="1083"/>
      <c r="F49" s="1084"/>
      <c r="G49" s="5"/>
      <c r="H49" s="16"/>
    </row>
    <row r="50" spans="1:8" x14ac:dyDescent="0.3">
      <c r="B50" s="1082"/>
      <c r="C50" s="1083"/>
      <c r="D50" s="1083"/>
      <c r="E50" s="1083"/>
      <c r="F50" s="1084"/>
      <c r="G50" s="5"/>
      <c r="H50" s="16"/>
    </row>
    <row r="51" spans="1:8" ht="17.25" thickBot="1" x14ac:dyDescent="0.35">
      <c r="B51" s="1085"/>
      <c r="C51" s="1086"/>
      <c r="D51" s="1086"/>
      <c r="E51" s="1086"/>
      <c r="F51" s="1087"/>
      <c r="G51" s="5"/>
      <c r="H51" s="16"/>
    </row>
    <row r="52" spans="1:8" x14ac:dyDescent="0.3">
      <c r="H52" s="16"/>
    </row>
    <row r="53" spans="1:8" x14ac:dyDescent="0.3">
      <c r="A53" s="16"/>
      <c r="B53" s="16"/>
      <c r="C53" s="16"/>
      <c r="D53" s="16"/>
      <c r="E53" s="16"/>
      <c r="F53" s="16"/>
      <c r="G53" s="16"/>
      <c r="H53" s="16"/>
    </row>
  </sheetData>
  <sheetProtection password="CA08" sheet="1" objects="1" scenarios="1" selectLockedCells="1"/>
  <customSheetViews>
    <customSheetView guid="{D9CE0BAE-997C-449F-8FFB-BD77BD9E89A6}" scale="80" showGridLines="0">
      <selection activeCell="A54" sqref="A54:XFD632"/>
      <pageMargins left="0.7" right="0.7" top="0.75" bottom="0.75" header="0.3" footer="0.3"/>
    </customSheetView>
  </customSheetViews>
  <mergeCells count="10">
    <mergeCell ref="B48:F51"/>
    <mergeCell ref="B2:C2"/>
    <mergeCell ref="B13:F16"/>
    <mergeCell ref="B11:F11"/>
    <mergeCell ref="B18:F21"/>
    <mergeCell ref="B23:F26"/>
    <mergeCell ref="B28:F31"/>
    <mergeCell ref="B33:F36"/>
    <mergeCell ref="B38:F41"/>
    <mergeCell ref="B43:F46"/>
  </mergeCells>
  <hyperlinks>
    <hyperlink ref="E2" location="Instructions!C33" display="Back to Instructions tab"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70C0"/>
  </sheetPr>
  <dimension ref="A1:G20"/>
  <sheetViews>
    <sheetView showGridLines="0" zoomScale="80" zoomScaleNormal="80" workbookViewId="0">
      <selection activeCell="E2" sqref="E2"/>
    </sheetView>
  </sheetViews>
  <sheetFormatPr defaultRowHeight="16.5" x14ac:dyDescent="0.3"/>
  <cols>
    <col min="1" max="1" width="3.5703125" style="1" customWidth="1"/>
    <col min="2" max="2" width="32.42578125" style="1" customWidth="1"/>
    <col min="3" max="3" width="52.28515625" style="1" customWidth="1"/>
    <col min="4" max="4" width="22.7109375" style="1" customWidth="1"/>
    <col min="5" max="5" width="50" style="1" customWidth="1"/>
    <col min="6" max="6" width="4.42578125" style="1" customWidth="1"/>
    <col min="7" max="7" width="3.85546875" style="1" customWidth="1"/>
    <col min="8" max="16384" width="9.140625" style="1"/>
  </cols>
  <sheetData>
    <row r="1" spans="1:7" ht="17.25" thickBot="1" x14ac:dyDescent="0.35">
      <c r="G1" s="21"/>
    </row>
    <row r="2" spans="1:7" ht="18.75" thickBot="1" x14ac:dyDescent="0.4">
      <c r="B2" s="1105" t="str">
        <f>'Version Control'!$B$2</f>
        <v>Title Block</v>
      </c>
      <c r="C2" s="1106"/>
      <c r="E2" s="111" t="s">
        <v>61</v>
      </c>
      <c r="G2" s="21"/>
    </row>
    <row r="3" spans="1:7" x14ac:dyDescent="0.3">
      <c r="B3" s="24" t="str">
        <f>'Version Control'!$B$3</f>
        <v>Test Report Template Name:</v>
      </c>
      <c r="C3" s="75" t="str">
        <f>'Version Control'!$C$3</f>
        <v>Direct Heating Equipment</v>
      </c>
      <c r="G3" s="21"/>
    </row>
    <row r="4" spans="1:7" x14ac:dyDescent="0.3">
      <c r="B4" s="23" t="str">
        <f>'Version Control'!$B$4</f>
        <v>Version Number:</v>
      </c>
      <c r="C4" s="284" t="str">
        <f>'Version Control'!$C$4</f>
        <v>v2.2</v>
      </c>
      <c r="G4" s="21"/>
    </row>
    <row r="5" spans="1:7" x14ac:dyDescent="0.3">
      <c r="B5" s="23" t="str">
        <f>'Version Control'!$B$5</f>
        <v xml:space="preserve">Latest Template Revision: </v>
      </c>
      <c r="C5" s="32">
        <f>'Version Control'!$C$5</f>
        <v>43336</v>
      </c>
      <c r="G5" s="21"/>
    </row>
    <row r="6" spans="1:7" x14ac:dyDescent="0.3">
      <c r="B6" s="74" t="str">
        <f>'Version Control'!$B$6</f>
        <v>Tab Name:</v>
      </c>
      <c r="C6" s="31" t="str">
        <f ca="1">MID(CELL("filename",A1), FIND("]", CELL("filename", A1))+ 1, 255)</f>
        <v>Report Sign-Off Block</v>
      </c>
      <c r="G6" s="21"/>
    </row>
    <row r="7" spans="1:7" ht="35.25" customHeight="1" x14ac:dyDescent="0.3">
      <c r="B7" s="129" t="str">
        <f>'Version Control'!$B$7</f>
        <v>File Name:</v>
      </c>
      <c r="C7" s="285" t="str">
        <f ca="1">'Version Control'!$C$7</f>
        <v>Direct Heating Equipment - v2.2.xlsx</v>
      </c>
      <c r="G7" s="21"/>
    </row>
    <row r="8" spans="1:7" ht="17.25" thickBot="1" x14ac:dyDescent="0.35">
      <c r="B8" s="27" t="str">
        <f>'Version Control'!$B$8</f>
        <v xml:space="preserve">Test Completion Date: </v>
      </c>
      <c r="C8" s="33" t="str">
        <f>'Version Control'!$C$8</f>
        <v>[MM/DD/YYYY]</v>
      </c>
      <c r="G8" s="21"/>
    </row>
    <row r="9" spans="1:7" x14ac:dyDescent="0.3">
      <c r="G9" s="21"/>
    </row>
    <row r="10" spans="1:7" ht="17.25" thickBot="1" x14ac:dyDescent="0.35">
      <c r="G10" s="21"/>
    </row>
    <row r="11" spans="1:7" ht="18" thickBot="1" x14ac:dyDescent="0.35">
      <c r="A11" s="263"/>
      <c r="B11" s="541" t="s">
        <v>70</v>
      </c>
      <c r="C11" s="542"/>
      <c r="D11" s="542"/>
      <c r="E11" s="543"/>
      <c r="G11" s="21"/>
    </row>
    <row r="12" spans="1:7" ht="25.5" customHeight="1" x14ac:dyDescent="0.3">
      <c r="A12" s="263"/>
      <c r="B12" s="1107" t="s">
        <v>73</v>
      </c>
      <c r="C12" s="1108"/>
      <c r="D12" s="1108"/>
      <c r="E12" s="1109"/>
      <c r="G12" s="21"/>
    </row>
    <row r="13" spans="1:7" ht="30" customHeight="1" x14ac:dyDescent="0.3">
      <c r="A13" s="263"/>
      <c r="B13" s="1110"/>
      <c r="C13" s="1111"/>
      <c r="D13" s="1111"/>
      <c r="E13" s="1112"/>
      <c r="G13" s="21"/>
    </row>
    <row r="14" spans="1:7" ht="17.25" x14ac:dyDescent="0.35">
      <c r="A14" s="263"/>
      <c r="B14" s="1113" t="s">
        <v>29</v>
      </c>
      <c r="C14" s="1114"/>
      <c r="D14" s="448" t="s">
        <v>28</v>
      </c>
      <c r="E14" s="265" t="s">
        <v>30</v>
      </c>
      <c r="G14" s="21"/>
    </row>
    <row r="15" spans="1:7" x14ac:dyDescent="0.3">
      <c r="A15" s="263"/>
      <c r="B15" s="1115" t="s">
        <v>31</v>
      </c>
      <c r="C15" s="1116"/>
      <c r="D15" s="449" t="str">
        <f>'General Info &amp; Test Results'!C17</f>
        <v>[MM/DD/YYYY]</v>
      </c>
      <c r="E15" s="264" t="s">
        <v>75</v>
      </c>
      <c r="G15" s="21"/>
    </row>
    <row r="16" spans="1:7" x14ac:dyDescent="0.3">
      <c r="A16" s="263"/>
      <c r="B16" s="666" t="s">
        <v>67</v>
      </c>
      <c r="C16" s="668"/>
      <c r="D16" s="451" t="s">
        <v>51</v>
      </c>
      <c r="E16" s="266" t="s">
        <v>75</v>
      </c>
      <c r="G16" s="21"/>
    </row>
    <row r="17" spans="1:7" x14ac:dyDescent="0.3">
      <c r="A17" s="263"/>
      <c r="B17" s="666" t="s">
        <v>74</v>
      </c>
      <c r="C17" s="668"/>
      <c r="D17" s="451" t="s">
        <v>51</v>
      </c>
      <c r="E17" s="266" t="s">
        <v>75</v>
      </c>
      <c r="G17" s="21"/>
    </row>
    <row r="18" spans="1:7" ht="17.25" thickBot="1" x14ac:dyDescent="0.35">
      <c r="A18" s="263"/>
      <c r="B18" s="663" t="s">
        <v>74</v>
      </c>
      <c r="C18" s="665"/>
      <c r="D18" s="98" t="s">
        <v>51</v>
      </c>
      <c r="E18" s="94" t="s">
        <v>75</v>
      </c>
      <c r="G18" s="21"/>
    </row>
    <row r="19" spans="1:7" x14ac:dyDescent="0.3">
      <c r="G19" s="21"/>
    </row>
    <row r="20" spans="1:7" x14ac:dyDescent="0.3">
      <c r="A20" s="21"/>
      <c r="B20" s="21"/>
      <c r="C20" s="21"/>
      <c r="D20" s="21"/>
      <c r="E20" s="21"/>
      <c r="F20" s="21"/>
      <c r="G20" s="21"/>
    </row>
  </sheetData>
  <sheetProtection password="CA08" sheet="1" objects="1" scenarios="1" selectLockedCells="1"/>
  <customSheetViews>
    <customSheetView guid="{D9CE0BAE-997C-449F-8FFB-BD77BD9E89A6}" scale="80" showGridLines="0">
      <selection activeCell="D23" sqref="D23"/>
      <pageMargins left="0.7" right="0.7" top="0.75" bottom="0.75" header="0.3" footer="0.3"/>
      <pageSetup orientation="portrait" horizontalDpi="200" verticalDpi="200" r:id="rId1"/>
    </customSheetView>
  </customSheetViews>
  <mergeCells count="8">
    <mergeCell ref="B2:C2"/>
    <mergeCell ref="B18:C18"/>
    <mergeCell ref="B12:E13"/>
    <mergeCell ref="B11:E11"/>
    <mergeCell ref="B14:C14"/>
    <mergeCell ref="B15:C15"/>
    <mergeCell ref="B16:C16"/>
    <mergeCell ref="B17:C17"/>
  </mergeCells>
  <hyperlinks>
    <hyperlink ref="E2" location="Instructions!C33" display="Back to Instructions tab" xr:uid="{00000000-0004-0000-0C00-000000000000}"/>
  </hyperlinks>
  <pageMargins left="0.7" right="0.7" top="0.75" bottom="0.75" header="0.3" footer="0.3"/>
  <pageSetup orientation="portrait" horizontalDpi="200" verticalDpi="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Q77"/>
  <sheetViews>
    <sheetView showGridLines="0" zoomScale="85" zoomScaleNormal="85" workbookViewId="0"/>
  </sheetViews>
  <sheetFormatPr defaultRowHeight="15" x14ac:dyDescent="0.25"/>
  <cols>
    <col min="1" max="1" width="3.7109375" style="136" customWidth="1"/>
    <col min="2" max="2" width="5.42578125" style="136" customWidth="1"/>
    <col min="3" max="3" width="25.42578125" style="136" customWidth="1"/>
    <col min="4" max="11" width="15.5703125" style="136" customWidth="1"/>
    <col min="12" max="14" width="9.140625" style="136"/>
    <col min="15" max="15" width="2.7109375" style="136" customWidth="1"/>
    <col min="16" max="16384" width="9.140625" style="136"/>
  </cols>
  <sheetData>
    <row r="1" spans="3:15" ht="17.25" thickBot="1" x14ac:dyDescent="0.3">
      <c r="C1" s="34"/>
      <c r="D1" s="34"/>
      <c r="E1" s="34"/>
      <c r="O1" s="172"/>
    </row>
    <row r="2" spans="3:15" ht="16.5" customHeight="1" thickBot="1" x14ac:dyDescent="0.3">
      <c r="C2" s="541" t="str">
        <f>'Version Control'!$B$2</f>
        <v>Title Block</v>
      </c>
      <c r="D2" s="542"/>
      <c r="E2" s="542"/>
      <c r="F2" s="542"/>
      <c r="G2" s="543"/>
      <c r="H2" s="184"/>
      <c r="I2" s="184"/>
      <c r="J2" s="184"/>
      <c r="K2" s="184"/>
      <c r="L2" s="184"/>
      <c r="M2" s="184"/>
      <c r="N2" s="184"/>
      <c r="O2" s="172"/>
    </row>
    <row r="3" spans="3:15" ht="16.5" x14ac:dyDescent="0.25">
      <c r="C3" s="1148" t="str">
        <f>'Version Control'!$B$3</f>
        <v>Test Report Template Name:</v>
      </c>
      <c r="D3" s="1149"/>
      <c r="E3" s="757" t="str">
        <f>'Version Control'!$C$3</f>
        <v>Direct Heating Equipment</v>
      </c>
      <c r="F3" s="757"/>
      <c r="G3" s="758"/>
      <c r="H3" s="184"/>
      <c r="I3" s="184"/>
      <c r="J3" s="184"/>
      <c r="K3" s="184"/>
      <c r="L3" s="184"/>
      <c r="M3" s="184"/>
      <c r="N3" s="184"/>
      <c r="O3" s="172"/>
    </row>
    <row r="4" spans="3:15" ht="16.5" x14ac:dyDescent="0.25">
      <c r="C4" s="1150" t="str">
        <f>'Version Control'!$B$4</f>
        <v>Version Number:</v>
      </c>
      <c r="D4" s="1151"/>
      <c r="E4" s="754" t="str">
        <f>'Version Control'!$C$4</f>
        <v>v2.2</v>
      </c>
      <c r="F4" s="754"/>
      <c r="G4" s="759"/>
      <c r="H4" s="184"/>
      <c r="I4" s="184"/>
      <c r="J4" s="184"/>
      <c r="K4" s="184"/>
      <c r="L4" s="184"/>
      <c r="M4" s="184"/>
      <c r="N4" s="184"/>
      <c r="O4" s="172"/>
    </row>
    <row r="5" spans="3:15" ht="16.5" x14ac:dyDescent="0.25">
      <c r="C5" s="1150" t="str">
        <f>'Version Control'!$B$5</f>
        <v xml:space="preserve">Latest Template Revision: </v>
      </c>
      <c r="D5" s="1151"/>
      <c r="E5" s="764">
        <f>'Version Control'!$C$5</f>
        <v>43336</v>
      </c>
      <c r="F5" s="764"/>
      <c r="G5" s="765"/>
      <c r="H5" s="184"/>
      <c r="I5" s="184"/>
      <c r="J5" s="184"/>
      <c r="K5" s="184"/>
      <c r="L5" s="184"/>
      <c r="M5" s="184"/>
      <c r="N5" s="184"/>
      <c r="O5" s="172"/>
    </row>
    <row r="6" spans="3:15" ht="16.5" x14ac:dyDescent="0.25">
      <c r="C6" s="1132" t="str">
        <f>'Version Control'!$B$6</f>
        <v>Tab Name:</v>
      </c>
      <c r="D6" s="1133"/>
      <c r="E6" s="807" t="str">
        <f ca="1">MID(CELL("filename",A1), FIND("]", CELL("filename", A1))+ 1, 255)</f>
        <v>Tables</v>
      </c>
      <c r="F6" s="807"/>
      <c r="G6" s="808"/>
      <c r="H6" s="184"/>
      <c r="I6" s="184"/>
      <c r="J6" s="184"/>
      <c r="K6" s="184"/>
      <c r="L6" s="184"/>
      <c r="M6" s="184"/>
      <c r="N6" s="184"/>
      <c r="O6" s="172"/>
    </row>
    <row r="7" spans="3:15" ht="42.75" customHeight="1" x14ac:dyDescent="0.25">
      <c r="C7" s="1132" t="str">
        <f>'Version Control'!$B$7</f>
        <v>File Name:</v>
      </c>
      <c r="D7" s="1133"/>
      <c r="E7" s="809" t="str">
        <f ca="1">'Version Control'!$C$7</f>
        <v>Direct Heating Equipment - v2.2.xlsx</v>
      </c>
      <c r="F7" s="809"/>
      <c r="G7" s="810"/>
      <c r="H7" s="184"/>
      <c r="I7" s="184"/>
      <c r="J7" s="184"/>
      <c r="K7" s="184"/>
      <c r="L7" s="184"/>
      <c r="M7" s="184"/>
      <c r="N7" s="184"/>
      <c r="O7" s="172"/>
    </row>
    <row r="8" spans="3:15" ht="17.25" thickBot="1" x14ac:dyDescent="0.3">
      <c r="C8" s="1134" t="str">
        <f>'Version Control'!$B$8</f>
        <v xml:space="preserve">Test Completion Date: </v>
      </c>
      <c r="D8" s="1135"/>
      <c r="E8" s="811" t="str">
        <f>'Version Control'!$C$8</f>
        <v>[MM/DD/YYYY]</v>
      </c>
      <c r="F8" s="811"/>
      <c r="G8" s="812"/>
      <c r="H8" s="184"/>
      <c r="I8" s="184"/>
      <c r="J8" s="184"/>
      <c r="K8" s="184"/>
      <c r="L8" s="184"/>
      <c r="M8" s="184"/>
      <c r="N8" s="184"/>
      <c r="O8" s="172"/>
    </row>
    <row r="9" spans="3:15" x14ac:dyDescent="0.25">
      <c r="C9" s="184"/>
      <c r="D9" s="184"/>
      <c r="E9" s="184"/>
      <c r="F9" s="184"/>
      <c r="G9" s="184"/>
      <c r="H9" s="184"/>
      <c r="I9" s="184"/>
      <c r="J9" s="184"/>
      <c r="K9" s="184"/>
      <c r="L9" s="184"/>
      <c r="M9" s="184"/>
      <c r="N9" s="184"/>
      <c r="O9" s="172"/>
    </row>
    <row r="10" spans="3:15" s="164" customFormat="1" ht="15.75" thickBot="1" x14ac:dyDescent="0.3">
      <c r="C10" s="184"/>
      <c r="D10" s="184"/>
      <c r="E10" s="184"/>
      <c r="F10" s="184"/>
      <c r="G10" s="184"/>
      <c r="H10" s="184"/>
      <c r="I10" s="184"/>
      <c r="J10" s="184"/>
      <c r="K10" s="184"/>
      <c r="L10" s="184"/>
      <c r="M10" s="184"/>
      <c r="N10" s="184"/>
      <c r="O10" s="172"/>
    </row>
    <row r="11" spans="3:15" ht="40.5" customHeight="1" thickBot="1" x14ac:dyDescent="0.3">
      <c r="C11" s="1152" t="s">
        <v>159</v>
      </c>
      <c r="D11" s="1153"/>
      <c r="E11" s="1153"/>
      <c r="F11" s="1153"/>
      <c r="G11" s="1153"/>
      <c r="H11" s="1153"/>
      <c r="I11" s="1153"/>
      <c r="J11" s="1153"/>
      <c r="K11" s="1153"/>
      <c r="L11" s="1153"/>
      <c r="M11" s="1154"/>
      <c r="N11" s="501"/>
      <c r="O11" s="172"/>
    </row>
    <row r="12" spans="3:15" s="137" customFormat="1" ht="51.75" customHeight="1" x14ac:dyDescent="0.25">
      <c r="C12" s="1144" t="s">
        <v>155</v>
      </c>
      <c r="D12" s="1145"/>
      <c r="E12" s="471" t="s">
        <v>156</v>
      </c>
      <c r="F12" s="471" t="s">
        <v>157</v>
      </c>
      <c r="G12" s="1155" t="s">
        <v>158</v>
      </c>
      <c r="H12" s="1155"/>
      <c r="I12" s="1157" t="s">
        <v>187</v>
      </c>
      <c r="J12" s="1157"/>
      <c r="K12" s="1157"/>
      <c r="L12" s="1157"/>
      <c r="M12" s="1158"/>
      <c r="O12" s="261"/>
    </row>
    <row r="13" spans="3:15" ht="15.75" customHeight="1" x14ac:dyDescent="0.25">
      <c r="C13" s="1138">
        <v>1</v>
      </c>
      <c r="D13" s="1139"/>
      <c r="E13" s="186">
        <v>1</v>
      </c>
      <c r="F13" s="186">
        <v>1</v>
      </c>
      <c r="G13" s="1136" t="s">
        <v>162</v>
      </c>
      <c r="H13" s="1136"/>
      <c r="I13" s="1136" t="s">
        <v>166</v>
      </c>
      <c r="J13" s="1136"/>
      <c r="K13" s="1136"/>
      <c r="L13" s="1136"/>
      <c r="M13" s="1156"/>
      <c r="O13" s="172"/>
    </row>
    <row r="14" spans="3:15" ht="15.75" customHeight="1" x14ac:dyDescent="0.25">
      <c r="C14" s="1138">
        <v>2</v>
      </c>
      <c r="D14" s="1139"/>
      <c r="E14" s="186">
        <v>0.4</v>
      </c>
      <c r="F14" s="186">
        <v>1</v>
      </c>
      <c r="G14" s="1136" t="s">
        <v>163</v>
      </c>
      <c r="H14" s="1136"/>
      <c r="I14" s="1136" t="s">
        <v>166</v>
      </c>
      <c r="J14" s="1136"/>
      <c r="K14" s="1136"/>
      <c r="L14" s="1136"/>
      <c r="M14" s="1156"/>
      <c r="O14" s="172"/>
    </row>
    <row r="15" spans="3:15" ht="15.75" customHeight="1" x14ac:dyDescent="0.25">
      <c r="C15" s="1138">
        <v>3</v>
      </c>
      <c r="D15" s="1139"/>
      <c r="E15" s="186">
        <v>1</v>
      </c>
      <c r="F15" s="186">
        <v>1</v>
      </c>
      <c r="G15" s="1136" t="s">
        <v>162</v>
      </c>
      <c r="H15" s="1136"/>
      <c r="I15" s="1136" t="s">
        <v>167</v>
      </c>
      <c r="J15" s="1136"/>
      <c r="K15" s="1136"/>
      <c r="L15" s="1136"/>
      <c r="M15" s="1156"/>
      <c r="O15" s="172"/>
    </row>
    <row r="16" spans="3:15" ht="15.75" customHeight="1" x14ac:dyDescent="0.25">
      <c r="C16" s="1138">
        <v>4</v>
      </c>
      <c r="D16" s="1139"/>
      <c r="E16" s="186">
        <v>0.4</v>
      </c>
      <c r="F16" s="186">
        <v>0.85</v>
      </c>
      <c r="G16" s="1136" t="s">
        <v>163</v>
      </c>
      <c r="H16" s="1136"/>
      <c r="I16" s="1136" t="s">
        <v>167</v>
      </c>
      <c r="J16" s="1136"/>
      <c r="K16" s="1136"/>
      <c r="L16" s="1136"/>
      <c r="M16" s="1156"/>
      <c r="O16" s="172"/>
    </row>
    <row r="17" spans="3:15" ht="15.75" customHeight="1" x14ac:dyDescent="0.25">
      <c r="C17" s="1138">
        <v>5</v>
      </c>
      <c r="D17" s="1139"/>
      <c r="E17" s="186">
        <v>1</v>
      </c>
      <c r="F17" s="186" t="s">
        <v>160</v>
      </c>
      <c r="G17" s="1136" t="s">
        <v>162</v>
      </c>
      <c r="H17" s="1136"/>
      <c r="I17" s="1136" t="s">
        <v>168</v>
      </c>
      <c r="J17" s="1136"/>
      <c r="K17" s="1136"/>
      <c r="L17" s="1136"/>
      <c r="M17" s="1156"/>
      <c r="O17" s="172"/>
    </row>
    <row r="18" spans="3:15" ht="15.75" customHeight="1" x14ac:dyDescent="0.25">
      <c r="C18" s="1138">
        <v>6</v>
      </c>
      <c r="D18" s="1139"/>
      <c r="E18" s="186">
        <v>0.4</v>
      </c>
      <c r="F18" s="186" t="s">
        <v>160</v>
      </c>
      <c r="G18" s="1136" t="s">
        <v>163</v>
      </c>
      <c r="H18" s="1136"/>
      <c r="I18" s="1136" t="s">
        <v>168</v>
      </c>
      <c r="J18" s="1136"/>
      <c r="K18" s="1136"/>
      <c r="L18" s="1136"/>
      <c r="M18" s="1156"/>
      <c r="O18" s="172"/>
    </row>
    <row r="19" spans="3:15" ht="15.75" customHeight="1" x14ac:dyDescent="0.25">
      <c r="C19" s="1138">
        <v>7</v>
      </c>
      <c r="D19" s="1139"/>
      <c r="E19" s="186">
        <v>1</v>
      </c>
      <c r="F19" s="186" t="s">
        <v>160</v>
      </c>
      <c r="G19" s="1136" t="s">
        <v>162</v>
      </c>
      <c r="H19" s="1136"/>
      <c r="I19" s="1136" t="s">
        <v>169</v>
      </c>
      <c r="J19" s="1136"/>
      <c r="K19" s="1136"/>
      <c r="L19" s="1136"/>
      <c r="M19" s="1156"/>
      <c r="O19" s="172"/>
    </row>
    <row r="20" spans="3:15" ht="15.75" customHeight="1" x14ac:dyDescent="0.25">
      <c r="C20" s="1138">
        <v>8</v>
      </c>
      <c r="D20" s="1139"/>
      <c r="E20" s="186">
        <v>0.4</v>
      </c>
      <c r="F20" s="186" t="s">
        <v>538</v>
      </c>
      <c r="G20" s="1136" t="s">
        <v>163</v>
      </c>
      <c r="H20" s="1136"/>
      <c r="I20" s="1136" t="s">
        <v>169</v>
      </c>
      <c r="J20" s="1136"/>
      <c r="K20" s="1136"/>
      <c r="L20" s="1136"/>
      <c r="M20" s="1156"/>
      <c r="O20" s="172"/>
    </row>
    <row r="21" spans="3:15" ht="15.75" customHeight="1" x14ac:dyDescent="0.25">
      <c r="C21" s="1138">
        <v>9</v>
      </c>
      <c r="D21" s="1139"/>
      <c r="E21" s="186">
        <v>1</v>
      </c>
      <c r="F21" s="186">
        <v>0</v>
      </c>
      <c r="G21" s="1136" t="s">
        <v>162</v>
      </c>
      <c r="H21" s="1136"/>
      <c r="I21" s="1136" t="s">
        <v>170</v>
      </c>
      <c r="J21" s="1136"/>
      <c r="K21" s="1136"/>
      <c r="L21" s="1136"/>
      <c r="M21" s="1156"/>
      <c r="O21" s="172"/>
    </row>
    <row r="22" spans="3:15" ht="15.75" customHeight="1" x14ac:dyDescent="0.25">
      <c r="C22" s="1146">
        <v>10</v>
      </c>
      <c r="D22" s="1147"/>
      <c r="E22" s="187">
        <v>0.4</v>
      </c>
      <c r="F22" s="187">
        <v>0</v>
      </c>
      <c r="G22" s="1136" t="s">
        <v>163</v>
      </c>
      <c r="H22" s="1136"/>
      <c r="I22" s="1161" t="s">
        <v>170</v>
      </c>
      <c r="J22" s="1161"/>
      <c r="K22" s="1161"/>
      <c r="L22" s="1161"/>
      <c r="M22" s="1162"/>
      <c r="O22" s="172"/>
    </row>
    <row r="23" spans="3:15" ht="15.75" customHeight="1" x14ac:dyDescent="0.25">
      <c r="C23" s="1146">
        <v>11</v>
      </c>
      <c r="D23" s="1147"/>
      <c r="E23" s="187" t="s">
        <v>164</v>
      </c>
      <c r="F23" s="187">
        <v>0</v>
      </c>
      <c r="G23" s="1136" t="s">
        <v>162</v>
      </c>
      <c r="H23" s="1136"/>
      <c r="I23" s="1161" t="s">
        <v>171</v>
      </c>
      <c r="J23" s="1161"/>
      <c r="K23" s="1161"/>
      <c r="L23" s="1161"/>
      <c r="M23" s="1162"/>
      <c r="O23" s="172"/>
    </row>
    <row r="24" spans="3:15" ht="15.75" customHeight="1" thickBot="1" x14ac:dyDescent="0.3">
      <c r="C24" s="1142">
        <v>12</v>
      </c>
      <c r="D24" s="1143"/>
      <c r="E24" s="189" t="s">
        <v>165</v>
      </c>
      <c r="F24" s="189">
        <v>0</v>
      </c>
      <c r="G24" s="1137" t="s">
        <v>163</v>
      </c>
      <c r="H24" s="1137"/>
      <c r="I24" s="1159" t="s">
        <v>171</v>
      </c>
      <c r="J24" s="1159"/>
      <c r="K24" s="1159"/>
      <c r="L24" s="1159"/>
      <c r="M24" s="1160"/>
      <c r="O24" s="172"/>
    </row>
    <row r="25" spans="3:15" ht="15.75" customHeight="1" x14ac:dyDescent="0.25">
      <c r="C25" s="184"/>
      <c r="D25" s="184"/>
      <c r="E25" s="190" t="s">
        <v>186</v>
      </c>
      <c r="F25" s="191"/>
      <c r="G25" s="191"/>
      <c r="H25" s="192"/>
      <c r="I25" s="192"/>
      <c r="J25" s="190"/>
      <c r="K25" s="190"/>
      <c r="L25" s="190"/>
      <c r="M25" s="190"/>
      <c r="N25" s="190"/>
      <c r="O25" s="172"/>
    </row>
    <row r="26" spans="3:15" ht="15.75" thickBot="1" x14ac:dyDescent="0.3">
      <c r="C26" s="184"/>
      <c r="D26" s="184"/>
      <c r="E26" s="184"/>
      <c r="F26" s="184"/>
      <c r="G26" s="184"/>
      <c r="H26" s="184"/>
      <c r="I26" s="184"/>
      <c r="J26" s="184"/>
      <c r="K26" s="184"/>
      <c r="L26" s="184"/>
      <c r="M26" s="184"/>
      <c r="N26" s="184"/>
      <c r="O26" s="172"/>
    </row>
    <row r="27" spans="3:15" ht="36.75" customHeight="1" thickBot="1" x14ac:dyDescent="0.3">
      <c r="C27" s="1129" t="s">
        <v>172</v>
      </c>
      <c r="D27" s="1130"/>
      <c r="E27" s="1130"/>
      <c r="F27" s="1130"/>
      <c r="G27" s="1130"/>
      <c r="H27" s="1130"/>
      <c r="I27" s="1130"/>
      <c r="J27" s="1130"/>
      <c r="K27" s="1131"/>
      <c r="L27" s="184"/>
      <c r="M27" s="184"/>
      <c r="N27" s="184"/>
      <c r="O27" s="172"/>
    </row>
    <row r="28" spans="3:15" ht="36" x14ac:dyDescent="0.25">
      <c r="C28" s="1144" t="s">
        <v>173</v>
      </c>
      <c r="D28" s="1145"/>
      <c r="E28" s="193" t="s">
        <v>178</v>
      </c>
      <c r="F28" s="193" t="s">
        <v>179</v>
      </c>
      <c r="G28" s="193" t="s">
        <v>183</v>
      </c>
      <c r="H28" s="193" t="s">
        <v>180</v>
      </c>
      <c r="I28" s="194" t="s">
        <v>181</v>
      </c>
      <c r="J28" s="193" t="s">
        <v>182</v>
      </c>
      <c r="K28" s="195" t="s">
        <v>161</v>
      </c>
      <c r="L28" s="184"/>
      <c r="M28" s="184"/>
      <c r="N28" s="184"/>
      <c r="O28" s="172"/>
    </row>
    <row r="29" spans="3:15" ht="16.5" x14ac:dyDescent="0.25">
      <c r="C29" s="1138" t="s">
        <v>174</v>
      </c>
      <c r="D29" s="1139"/>
      <c r="E29" s="186">
        <v>19800</v>
      </c>
      <c r="F29" s="186">
        <v>14.56</v>
      </c>
      <c r="G29" s="196">
        <v>6.55</v>
      </c>
      <c r="H29" s="186">
        <v>6.7900000000000002E-2</v>
      </c>
      <c r="I29" s="196">
        <v>14.22</v>
      </c>
      <c r="J29" s="186">
        <v>1.7899999999999999E-2</v>
      </c>
      <c r="K29" s="197">
        <v>0.16700000000000001</v>
      </c>
      <c r="L29" s="184"/>
      <c r="M29" s="184"/>
      <c r="N29" s="184"/>
      <c r="O29" s="172"/>
    </row>
    <row r="30" spans="3:15" ht="16.5" x14ac:dyDescent="0.25">
      <c r="C30" s="1138" t="s">
        <v>175</v>
      </c>
      <c r="D30" s="1139"/>
      <c r="E30" s="186">
        <v>19500</v>
      </c>
      <c r="F30" s="186">
        <v>14.49</v>
      </c>
      <c r="G30" s="196">
        <v>6.5</v>
      </c>
      <c r="H30" s="186">
        <v>6.6699999999999995E-2</v>
      </c>
      <c r="I30" s="196">
        <v>14.34</v>
      </c>
      <c r="J30" s="186">
        <v>1.8100000000000002E-2</v>
      </c>
      <c r="K30" s="197">
        <v>0.16700000000000001</v>
      </c>
      <c r="L30" s="184"/>
      <c r="M30" s="184"/>
      <c r="N30" s="184"/>
      <c r="O30" s="172"/>
    </row>
    <row r="31" spans="3:15" ht="16.5" x14ac:dyDescent="0.25">
      <c r="C31" s="1138" t="s">
        <v>110</v>
      </c>
      <c r="D31" s="1139"/>
      <c r="E31" s="186">
        <v>20120</v>
      </c>
      <c r="F31" s="186">
        <v>14.45</v>
      </c>
      <c r="G31" s="196">
        <v>9.5500000000000007</v>
      </c>
      <c r="H31" s="186">
        <v>9.1899999999999996E-2</v>
      </c>
      <c r="I31" s="196">
        <v>10.96</v>
      </c>
      <c r="J31" s="186">
        <v>1.7500000000000002E-2</v>
      </c>
      <c r="K31" s="197">
        <v>0.17100000000000001</v>
      </c>
      <c r="L31" s="184"/>
      <c r="M31" s="184"/>
      <c r="N31" s="184"/>
      <c r="O31" s="172"/>
    </row>
    <row r="32" spans="3:15" ht="16.5" x14ac:dyDescent="0.25">
      <c r="C32" s="1138" t="s">
        <v>176</v>
      </c>
      <c r="D32" s="1139"/>
      <c r="E32" s="186">
        <v>18500</v>
      </c>
      <c r="F32" s="186">
        <v>11.81</v>
      </c>
      <c r="G32" s="196">
        <v>10.14</v>
      </c>
      <c r="H32" s="186">
        <v>9.6500000000000002E-2</v>
      </c>
      <c r="I32" s="196">
        <v>10.1</v>
      </c>
      <c r="J32" s="186">
        <v>1.55E-2</v>
      </c>
      <c r="K32" s="197">
        <v>0.23499999999999999</v>
      </c>
      <c r="L32" s="184"/>
      <c r="M32" s="184"/>
      <c r="N32" s="184"/>
      <c r="O32" s="172"/>
    </row>
    <row r="33" spans="3:15" ht="16.5" x14ac:dyDescent="0.25">
      <c r="C33" s="1138" t="s">
        <v>177</v>
      </c>
      <c r="D33" s="1139"/>
      <c r="E33" s="186">
        <v>21500</v>
      </c>
      <c r="F33" s="186">
        <v>15.58</v>
      </c>
      <c r="G33" s="196">
        <v>7.99</v>
      </c>
      <c r="H33" s="186">
        <v>8.4099999999999994E-2</v>
      </c>
      <c r="I33" s="196">
        <v>12.6</v>
      </c>
      <c r="J33" s="186">
        <v>1.77E-2</v>
      </c>
      <c r="K33" s="197">
        <v>0.151</v>
      </c>
      <c r="L33" s="184"/>
      <c r="M33" s="184"/>
      <c r="N33" s="184"/>
      <c r="O33" s="172"/>
    </row>
    <row r="34" spans="3:15" ht="17.25" thickBot="1" x14ac:dyDescent="0.3">
      <c r="C34" s="1140" t="s">
        <v>111</v>
      </c>
      <c r="D34" s="1141"/>
      <c r="E34" s="198">
        <v>20000</v>
      </c>
      <c r="F34" s="198">
        <v>15.36</v>
      </c>
      <c r="G34" s="199">
        <v>7.79</v>
      </c>
      <c r="H34" s="198">
        <v>8.0799999999999997E-2</v>
      </c>
      <c r="I34" s="199">
        <v>12.93</v>
      </c>
      <c r="J34" s="200">
        <v>1.7999999999999999E-2</v>
      </c>
      <c r="K34" s="201">
        <v>0.14299999999999999</v>
      </c>
      <c r="L34" s="184"/>
      <c r="M34" s="184"/>
      <c r="N34" s="184"/>
      <c r="O34" s="172"/>
    </row>
    <row r="35" spans="3:15" ht="15.75" thickBot="1" x14ac:dyDescent="0.3">
      <c r="C35" s="184"/>
      <c r="D35" s="184"/>
      <c r="E35" s="184"/>
      <c r="F35" s="184"/>
      <c r="G35" s="184"/>
      <c r="H35" s="184"/>
      <c r="I35" s="184"/>
      <c r="J35" s="184"/>
      <c r="K35" s="184"/>
      <c r="L35" s="184"/>
      <c r="M35" s="184"/>
      <c r="N35" s="184"/>
      <c r="O35" s="172"/>
    </row>
    <row r="36" spans="3:15" ht="62.25" customHeight="1" thickBot="1" x14ac:dyDescent="0.3">
      <c r="C36" s="1129" t="s">
        <v>222</v>
      </c>
      <c r="D36" s="1130"/>
      <c r="E36" s="1130"/>
      <c r="F36" s="1130"/>
      <c r="G36" s="1130"/>
      <c r="H36" s="1130"/>
      <c r="I36" s="1130"/>
      <c r="J36" s="1131"/>
      <c r="K36" s="166"/>
      <c r="L36" s="184"/>
      <c r="M36" s="184"/>
      <c r="N36" s="184"/>
      <c r="O36" s="172"/>
    </row>
    <row r="37" spans="3:15" ht="34.5" x14ac:dyDescent="0.35">
      <c r="C37" s="202" t="s">
        <v>230</v>
      </c>
      <c r="D37" s="203" t="s">
        <v>223</v>
      </c>
      <c r="E37" s="204" t="s">
        <v>224</v>
      </c>
      <c r="F37" s="205" t="s">
        <v>225</v>
      </c>
      <c r="G37" s="205" t="s">
        <v>226</v>
      </c>
      <c r="H37" s="205" t="s">
        <v>227</v>
      </c>
      <c r="I37" s="205" t="s">
        <v>228</v>
      </c>
      <c r="J37" s="206" t="s">
        <v>229</v>
      </c>
      <c r="K37" s="207"/>
      <c r="L37" s="184"/>
      <c r="M37" s="184"/>
      <c r="N37" s="184"/>
      <c r="O37" s="172"/>
    </row>
    <row r="38" spans="3:15" ht="16.5" x14ac:dyDescent="0.3">
      <c r="C38" s="185" t="b">
        <f t="shared" ref="C38:C53" si="0">IF(AND(R_Q_out&gt;=D38,R_Q_out&lt;=E38),TRUE,FALSE)</f>
        <v>0</v>
      </c>
      <c r="D38" s="208">
        <v>0.2</v>
      </c>
      <c r="E38" s="209">
        <v>0.24</v>
      </c>
      <c r="F38" s="209">
        <v>0.12</v>
      </c>
      <c r="G38" s="209">
        <f>1-F38</f>
        <v>0.88</v>
      </c>
      <c r="H38" s="210">
        <v>57</v>
      </c>
      <c r="I38" s="210">
        <v>40</v>
      </c>
      <c r="J38" s="211">
        <v>53</v>
      </c>
      <c r="K38" s="184"/>
      <c r="L38" s="184"/>
      <c r="M38" s="184"/>
      <c r="N38" s="184"/>
      <c r="O38" s="172"/>
    </row>
    <row r="39" spans="3:15" ht="16.5" x14ac:dyDescent="0.3">
      <c r="C39" s="185" t="b">
        <f t="shared" si="0"/>
        <v>0</v>
      </c>
      <c r="D39" s="208">
        <v>0.25</v>
      </c>
      <c r="E39" s="209">
        <v>0.28999999999999998</v>
      </c>
      <c r="F39" s="209">
        <v>0.16</v>
      </c>
      <c r="G39" s="209">
        <f t="shared" ref="G39:G53" si="1">1-F39</f>
        <v>0.84</v>
      </c>
      <c r="H39" s="210">
        <v>56</v>
      </c>
      <c r="I39" s="210">
        <v>39</v>
      </c>
      <c r="J39" s="211">
        <v>51</v>
      </c>
      <c r="K39" s="184"/>
      <c r="L39" s="184"/>
      <c r="M39" s="184"/>
      <c r="N39" s="184"/>
      <c r="O39" s="172"/>
    </row>
    <row r="40" spans="3:15" ht="16.5" x14ac:dyDescent="0.3">
      <c r="C40" s="185" t="b">
        <f t="shared" si="0"/>
        <v>0</v>
      </c>
      <c r="D40" s="208">
        <v>0.3</v>
      </c>
      <c r="E40" s="209">
        <v>0.34</v>
      </c>
      <c r="F40" s="209">
        <v>0.2</v>
      </c>
      <c r="G40" s="209">
        <f t="shared" si="1"/>
        <v>0.8</v>
      </c>
      <c r="H40" s="210">
        <v>54</v>
      </c>
      <c r="I40" s="210">
        <v>38</v>
      </c>
      <c r="J40" s="211">
        <v>49</v>
      </c>
      <c r="K40" s="184"/>
      <c r="L40" s="184"/>
      <c r="M40" s="184"/>
      <c r="N40" s="184"/>
      <c r="O40" s="172"/>
    </row>
    <row r="41" spans="3:15" ht="16.5" x14ac:dyDescent="0.3">
      <c r="C41" s="185" t="b">
        <f t="shared" si="0"/>
        <v>0</v>
      </c>
      <c r="D41" s="208">
        <v>0.35</v>
      </c>
      <c r="E41" s="209">
        <v>0.39</v>
      </c>
      <c r="F41" s="209">
        <v>0.3</v>
      </c>
      <c r="G41" s="209">
        <f t="shared" si="1"/>
        <v>0.7</v>
      </c>
      <c r="H41" s="210">
        <v>53</v>
      </c>
      <c r="I41" s="210">
        <v>36</v>
      </c>
      <c r="J41" s="211">
        <v>46</v>
      </c>
      <c r="K41" s="184"/>
      <c r="L41" s="184"/>
      <c r="M41" s="184"/>
      <c r="N41" s="184"/>
      <c r="O41" s="172"/>
    </row>
    <row r="42" spans="3:15" ht="16.5" x14ac:dyDescent="0.3">
      <c r="C42" s="185" t="b">
        <f t="shared" si="0"/>
        <v>0</v>
      </c>
      <c r="D42" s="208">
        <v>0.4</v>
      </c>
      <c r="E42" s="209">
        <v>0.44</v>
      </c>
      <c r="F42" s="209">
        <v>0.36</v>
      </c>
      <c r="G42" s="209">
        <f t="shared" si="1"/>
        <v>0.64</v>
      </c>
      <c r="H42" s="210">
        <v>52</v>
      </c>
      <c r="I42" s="210">
        <v>35</v>
      </c>
      <c r="J42" s="211">
        <v>44</v>
      </c>
      <c r="K42" s="184"/>
      <c r="L42" s="184"/>
      <c r="M42" s="184"/>
      <c r="N42" s="184"/>
      <c r="O42" s="172"/>
    </row>
    <row r="43" spans="3:15" ht="16.5" x14ac:dyDescent="0.3">
      <c r="C43" s="185" t="b">
        <f>IF(AND(R_Q_out&gt;=D43,R_Q_out&lt;=E43),TRUE,FALSE)</f>
        <v>0</v>
      </c>
      <c r="D43" s="208">
        <v>0.45</v>
      </c>
      <c r="E43" s="209">
        <v>0.49</v>
      </c>
      <c r="F43" s="209">
        <v>0.43</v>
      </c>
      <c r="G43" s="209">
        <f t="shared" si="1"/>
        <v>0.57000000000000006</v>
      </c>
      <c r="H43" s="210">
        <v>51</v>
      </c>
      <c r="I43" s="210">
        <v>34</v>
      </c>
      <c r="J43" s="211">
        <v>42</v>
      </c>
      <c r="K43" s="184"/>
      <c r="L43" s="184"/>
      <c r="M43" s="184"/>
      <c r="N43" s="184"/>
      <c r="O43" s="172"/>
    </row>
    <row r="44" spans="3:15" ht="16.5" x14ac:dyDescent="0.3">
      <c r="C44" s="185" t="b">
        <f t="shared" si="0"/>
        <v>0</v>
      </c>
      <c r="D44" s="208">
        <v>0.5</v>
      </c>
      <c r="E44" s="209">
        <v>0.54</v>
      </c>
      <c r="F44" s="209">
        <v>0.52</v>
      </c>
      <c r="G44" s="209">
        <f t="shared" si="1"/>
        <v>0.48</v>
      </c>
      <c r="H44" s="210">
        <v>50</v>
      </c>
      <c r="I44" s="210">
        <v>32</v>
      </c>
      <c r="J44" s="211">
        <v>39</v>
      </c>
      <c r="K44" s="184"/>
      <c r="L44" s="184"/>
      <c r="M44" s="184"/>
      <c r="N44" s="184"/>
      <c r="O44" s="172"/>
    </row>
    <row r="45" spans="3:15" ht="16.5" x14ac:dyDescent="0.3">
      <c r="C45" s="185" t="b">
        <f t="shared" si="0"/>
        <v>0</v>
      </c>
      <c r="D45" s="208">
        <v>0.55000000000000004</v>
      </c>
      <c r="E45" s="209">
        <v>0.59</v>
      </c>
      <c r="F45" s="209">
        <v>0.6</v>
      </c>
      <c r="G45" s="209">
        <f t="shared" si="1"/>
        <v>0.4</v>
      </c>
      <c r="H45" s="210">
        <v>49</v>
      </c>
      <c r="I45" s="210">
        <v>30</v>
      </c>
      <c r="J45" s="211">
        <v>37</v>
      </c>
      <c r="K45" s="184"/>
      <c r="L45" s="184"/>
      <c r="M45" s="184"/>
      <c r="N45" s="184"/>
      <c r="O45" s="172"/>
    </row>
    <row r="46" spans="3:15" ht="16.5" x14ac:dyDescent="0.3">
      <c r="C46" s="185" t="b">
        <f t="shared" si="0"/>
        <v>0</v>
      </c>
      <c r="D46" s="208">
        <v>0.6</v>
      </c>
      <c r="E46" s="209">
        <v>0.64</v>
      </c>
      <c r="F46" s="209">
        <v>0.7</v>
      </c>
      <c r="G46" s="209">
        <f t="shared" si="1"/>
        <v>0.30000000000000004</v>
      </c>
      <c r="H46" s="210">
        <v>48</v>
      </c>
      <c r="I46" s="210">
        <v>29</v>
      </c>
      <c r="J46" s="211">
        <v>34</v>
      </c>
      <c r="K46" s="184"/>
      <c r="L46" s="184"/>
      <c r="M46" s="184"/>
      <c r="N46" s="184"/>
      <c r="O46" s="172"/>
    </row>
    <row r="47" spans="3:15" ht="16.5" x14ac:dyDescent="0.3">
      <c r="C47" s="185" t="b">
        <f t="shared" si="0"/>
        <v>0</v>
      </c>
      <c r="D47" s="208">
        <v>0.65</v>
      </c>
      <c r="E47" s="209">
        <v>0.69</v>
      </c>
      <c r="F47" s="209">
        <v>0.76</v>
      </c>
      <c r="G47" s="209">
        <f t="shared" si="1"/>
        <v>0.24</v>
      </c>
      <c r="H47" s="210">
        <v>47</v>
      </c>
      <c r="I47" s="210">
        <v>27</v>
      </c>
      <c r="J47" s="211">
        <v>32</v>
      </c>
      <c r="K47" s="184"/>
      <c r="L47" s="184"/>
      <c r="M47" s="184"/>
      <c r="N47" s="184"/>
      <c r="O47" s="172"/>
    </row>
    <row r="48" spans="3:15" ht="16.5" x14ac:dyDescent="0.3">
      <c r="C48" s="185" t="b">
        <f t="shared" si="0"/>
        <v>0</v>
      </c>
      <c r="D48" s="208">
        <v>0.7</v>
      </c>
      <c r="E48" s="209">
        <v>0.74</v>
      </c>
      <c r="F48" s="209">
        <v>0.84</v>
      </c>
      <c r="G48" s="209">
        <f t="shared" si="1"/>
        <v>0.16000000000000003</v>
      </c>
      <c r="H48" s="210">
        <v>46</v>
      </c>
      <c r="I48" s="210">
        <v>25</v>
      </c>
      <c r="J48" s="211">
        <v>29</v>
      </c>
      <c r="K48" s="184"/>
      <c r="L48" s="184"/>
      <c r="M48" s="184"/>
      <c r="N48" s="184"/>
      <c r="O48" s="172"/>
    </row>
    <row r="49" spans="3:17" ht="16.5" x14ac:dyDescent="0.3">
      <c r="C49" s="185" t="b">
        <f t="shared" si="0"/>
        <v>0</v>
      </c>
      <c r="D49" s="208">
        <v>0.75</v>
      </c>
      <c r="E49" s="209">
        <v>0.79</v>
      </c>
      <c r="F49" s="209">
        <v>0.88</v>
      </c>
      <c r="G49" s="209">
        <f t="shared" si="1"/>
        <v>0.12</v>
      </c>
      <c r="H49" s="210">
        <v>46</v>
      </c>
      <c r="I49" s="210">
        <v>22</v>
      </c>
      <c r="J49" s="211">
        <v>27</v>
      </c>
      <c r="K49" s="184"/>
      <c r="L49" s="184"/>
      <c r="M49" s="184"/>
      <c r="N49" s="184"/>
      <c r="O49" s="172"/>
    </row>
    <row r="50" spans="3:17" ht="16.5" x14ac:dyDescent="0.3">
      <c r="C50" s="185" t="b">
        <f t="shared" si="0"/>
        <v>0</v>
      </c>
      <c r="D50" s="208">
        <v>0.8</v>
      </c>
      <c r="E50" s="209">
        <v>0.84</v>
      </c>
      <c r="F50" s="209">
        <v>0.94</v>
      </c>
      <c r="G50" s="209">
        <f t="shared" si="1"/>
        <v>6.0000000000000053E-2</v>
      </c>
      <c r="H50" s="210">
        <v>45</v>
      </c>
      <c r="I50" s="210">
        <v>20</v>
      </c>
      <c r="J50" s="211">
        <v>23</v>
      </c>
      <c r="K50" s="184"/>
      <c r="L50" s="184"/>
      <c r="M50" s="184"/>
      <c r="N50" s="184"/>
      <c r="O50" s="172"/>
    </row>
    <row r="51" spans="3:17" ht="16.5" x14ac:dyDescent="0.3">
      <c r="C51" s="185" t="b">
        <f t="shared" si="0"/>
        <v>0</v>
      </c>
      <c r="D51" s="208">
        <v>0.85</v>
      </c>
      <c r="E51" s="209">
        <v>0.89</v>
      </c>
      <c r="F51" s="209">
        <v>0.96</v>
      </c>
      <c r="G51" s="209">
        <f t="shared" si="1"/>
        <v>4.0000000000000036E-2</v>
      </c>
      <c r="H51" s="210">
        <v>45</v>
      </c>
      <c r="I51" s="210">
        <v>18</v>
      </c>
      <c r="J51" s="211">
        <v>21</v>
      </c>
      <c r="K51" s="184"/>
      <c r="L51" s="184"/>
      <c r="M51" s="184"/>
      <c r="N51" s="184"/>
      <c r="O51" s="172"/>
    </row>
    <row r="52" spans="3:17" ht="16.5" x14ac:dyDescent="0.3">
      <c r="C52" s="185" t="b">
        <f t="shared" si="0"/>
        <v>0</v>
      </c>
      <c r="D52" s="208">
        <v>0.9</v>
      </c>
      <c r="E52" s="209">
        <v>0.94</v>
      </c>
      <c r="F52" s="209">
        <v>0.98</v>
      </c>
      <c r="G52" s="209">
        <f t="shared" si="1"/>
        <v>2.0000000000000018E-2</v>
      </c>
      <c r="H52" s="210">
        <v>44</v>
      </c>
      <c r="I52" s="210">
        <v>16</v>
      </c>
      <c r="J52" s="211">
        <v>19</v>
      </c>
      <c r="K52" s="184"/>
      <c r="L52" s="184"/>
      <c r="M52" s="184"/>
      <c r="N52" s="184"/>
      <c r="O52" s="172"/>
    </row>
    <row r="53" spans="3:17" ht="17.25" thickBot="1" x14ac:dyDescent="0.35">
      <c r="C53" s="188" t="b">
        <f t="shared" si="0"/>
        <v>0</v>
      </c>
      <c r="D53" s="212">
        <v>0.95</v>
      </c>
      <c r="E53" s="213">
        <v>0.99</v>
      </c>
      <c r="F53" s="213">
        <v>0.99</v>
      </c>
      <c r="G53" s="213">
        <f t="shared" si="1"/>
        <v>1.0000000000000009E-2</v>
      </c>
      <c r="H53" s="214">
        <v>44</v>
      </c>
      <c r="I53" s="214">
        <v>13</v>
      </c>
      <c r="J53" s="215">
        <v>17</v>
      </c>
      <c r="K53" s="184"/>
      <c r="L53" s="184"/>
      <c r="M53" s="184"/>
      <c r="N53" s="184"/>
      <c r="O53" s="172"/>
    </row>
    <row r="54" spans="3:17" ht="17.25" thickBot="1" x14ac:dyDescent="0.35">
      <c r="C54" s="15"/>
      <c r="D54" s="15"/>
      <c r="E54" s="15"/>
      <c r="F54" s="15"/>
      <c r="G54" s="15"/>
      <c r="H54" s="15"/>
      <c r="I54" s="15"/>
      <c r="O54" s="172"/>
    </row>
    <row r="55" spans="3:17" s="164" customFormat="1" ht="38.25" customHeight="1" thickBot="1" x14ac:dyDescent="0.35">
      <c r="C55" s="1119" t="s">
        <v>603</v>
      </c>
      <c r="D55" s="1120"/>
      <c r="E55" s="1120"/>
      <c r="F55" s="1121"/>
      <c r="G55" s="15"/>
      <c r="H55" s="15"/>
      <c r="I55" s="15"/>
      <c r="O55" s="172"/>
    </row>
    <row r="56" spans="3:17" s="164" customFormat="1" ht="37.5" customHeight="1" x14ac:dyDescent="0.3">
      <c r="C56" s="1124" t="s">
        <v>604</v>
      </c>
      <c r="D56" s="1125"/>
      <c r="E56" s="1125" t="s">
        <v>605</v>
      </c>
      <c r="F56" s="1126"/>
      <c r="G56" s="15"/>
      <c r="H56" s="15"/>
      <c r="I56" s="15"/>
      <c r="O56" s="172"/>
    </row>
    <row r="57" spans="3:17" s="164" customFormat="1" ht="16.5" x14ac:dyDescent="0.3">
      <c r="C57" s="506" t="s">
        <v>606</v>
      </c>
      <c r="D57" s="507" t="s">
        <v>607</v>
      </c>
      <c r="E57" s="1127"/>
      <c r="F57" s="1128"/>
      <c r="G57" s="15"/>
      <c r="H57" s="15"/>
      <c r="I57" s="15"/>
      <c r="O57" s="172"/>
      <c r="Q57" s="15"/>
    </row>
    <row r="58" spans="3:17" s="164" customFormat="1" ht="16.5" x14ac:dyDescent="0.3">
      <c r="C58" s="503">
        <v>5000</v>
      </c>
      <c r="D58" s="502">
        <v>7499</v>
      </c>
      <c r="E58" s="1122">
        <v>5</v>
      </c>
      <c r="F58" s="1123"/>
      <c r="G58" s="15"/>
      <c r="H58" s="15"/>
      <c r="I58" s="15"/>
      <c r="O58" s="172"/>
      <c r="Q58" s="15"/>
    </row>
    <row r="59" spans="3:17" s="164" customFormat="1" ht="16.5" x14ac:dyDescent="0.3">
      <c r="C59" s="503">
        <v>7500</v>
      </c>
      <c r="D59" s="502">
        <v>499</v>
      </c>
      <c r="E59" s="1122">
        <v>7.5</v>
      </c>
      <c r="F59" s="1123"/>
      <c r="G59" s="15"/>
      <c r="H59" s="15"/>
      <c r="I59" s="15"/>
      <c r="O59" s="172"/>
      <c r="Q59" s="15"/>
    </row>
    <row r="60" spans="3:17" s="164" customFormat="1" ht="16.5" x14ac:dyDescent="0.3">
      <c r="C60" s="503">
        <v>10500</v>
      </c>
      <c r="D60" s="502">
        <v>13499</v>
      </c>
      <c r="E60" s="1122">
        <v>10</v>
      </c>
      <c r="F60" s="1123"/>
      <c r="G60" s="15"/>
      <c r="H60" s="15"/>
      <c r="I60" s="15"/>
      <c r="O60" s="172"/>
      <c r="Q60" s="15"/>
    </row>
    <row r="61" spans="3:17" s="164" customFormat="1" ht="16.5" x14ac:dyDescent="0.3">
      <c r="C61" s="503">
        <v>13500</v>
      </c>
      <c r="D61" s="502">
        <v>16499</v>
      </c>
      <c r="E61" s="1122">
        <v>12.5</v>
      </c>
      <c r="F61" s="1123"/>
      <c r="G61" s="15"/>
      <c r="H61" s="15"/>
      <c r="I61" s="15"/>
      <c r="O61" s="172"/>
      <c r="Q61" s="15"/>
    </row>
    <row r="62" spans="3:17" s="164" customFormat="1" ht="16.5" x14ac:dyDescent="0.3">
      <c r="C62" s="503">
        <v>16500</v>
      </c>
      <c r="D62" s="502">
        <v>19499</v>
      </c>
      <c r="E62" s="1122">
        <v>15</v>
      </c>
      <c r="F62" s="1123"/>
      <c r="G62" s="15"/>
      <c r="H62" s="15"/>
      <c r="I62" s="15"/>
      <c r="O62" s="172"/>
      <c r="Q62" s="15"/>
    </row>
    <row r="63" spans="3:17" s="164" customFormat="1" ht="16.5" x14ac:dyDescent="0.3">
      <c r="C63" s="503">
        <v>19500</v>
      </c>
      <c r="D63" s="502">
        <v>22499</v>
      </c>
      <c r="E63" s="1122">
        <v>17.5</v>
      </c>
      <c r="F63" s="1123"/>
      <c r="G63" s="15"/>
      <c r="H63" s="15"/>
      <c r="I63" s="15"/>
      <c r="O63" s="172"/>
      <c r="Q63" s="15"/>
    </row>
    <row r="64" spans="3:17" s="164" customFormat="1" ht="16.5" x14ac:dyDescent="0.3">
      <c r="C64" s="503">
        <v>22500</v>
      </c>
      <c r="D64" s="502">
        <v>26499</v>
      </c>
      <c r="E64" s="1122">
        <v>20.5</v>
      </c>
      <c r="F64" s="1123"/>
      <c r="G64" s="15"/>
      <c r="H64" s="15"/>
      <c r="I64" s="15"/>
      <c r="O64" s="172"/>
      <c r="Q64" s="15"/>
    </row>
    <row r="65" spans="1:17" s="164" customFormat="1" ht="16.5" x14ac:dyDescent="0.3">
      <c r="C65" s="503">
        <v>26500</v>
      </c>
      <c r="D65" s="502">
        <v>30499</v>
      </c>
      <c r="E65" s="1122">
        <v>23.5</v>
      </c>
      <c r="F65" s="1123"/>
      <c r="G65" s="15"/>
      <c r="H65" s="15"/>
      <c r="I65" s="15"/>
      <c r="O65" s="172"/>
      <c r="Q65" s="15"/>
    </row>
    <row r="66" spans="1:17" s="164" customFormat="1" ht="16.5" x14ac:dyDescent="0.3">
      <c r="C66" s="503">
        <v>30500</v>
      </c>
      <c r="D66" s="502">
        <v>34499</v>
      </c>
      <c r="E66" s="1122">
        <v>26.5</v>
      </c>
      <c r="F66" s="1123"/>
      <c r="G66" s="15"/>
      <c r="H66" s="15"/>
      <c r="I66" s="15"/>
      <c r="O66" s="172"/>
      <c r="Q66" s="15"/>
    </row>
    <row r="67" spans="1:17" s="164" customFormat="1" ht="16.5" x14ac:dyDescent="0.3">
      <c r="C67" s="503">
        <v>34500</v>
      </c>
      <c r="D67" s="502">
        <v>38499</v>
      </c>
      <c r="E67" s="1122">
        <v>30</v>
      </c>
      <c r="F67" s="1123"/>
      <c r="G67" s="15"/>
      <c r="H67" s="15"/>
      <c r="I67" s="15"/>
      <c r="O67" s="172"/>
      <c r="Q67" s="15"/>
    </row>
    <row r="68" spans="1:17" s="164" customFormat="1" ht="16.5" x14ac:dyDescent="0.3">
      <c r="C68" s="503">
        <v>38500</v>
      </c>
      <c r="D68" s="502">
        <v>42499</v>
      </c>
      <c r="E68" s="1122">
        <v>33.5</v>
      </c>
      <c r="F68" s="1123"/>
      <c r="G68" s="15"/>
      <c r="H68" s="15"/>
      <c r="I68" s="15"/>
      <c r="O68" s="172"/>
      <c r="Q68" s="15"/>
    </row>
    <row r="69" spans="1:17" s="164" customFormat="1" ht="16.5" x14ac:dyDescent="0.3">
      <c r="C69" s="503">
        <v>42500</v>
      </c>
      <c r="D69" s="502">
        <v>46499</v>
      </c>
      <c r="E69" s="1122">
        <v>36.5</v>
      </c>
      <c r="F69" s="1123"/>
      <c r="G69" s="15"/>
      <c r="H69" s="15"/>
      <c r="I69" s="15"/>
      <c r="O69" s="172"/>
      <c r="Q69" s="15"/>
    </row>
    <row r="70" spans="1:17" s="164" customFormat="1" ht="16.5" x14ac:dyDescent="0.3">
      <c r="C70" s="503">
        <v>46500</v>
      </c>
      <c r="D70" s="502">
        <v>51499</v>
      </c>
      <c r="E70" s="1122">
        <v>40</v>
      </c>
      <c r="F70" s="1123"/>
      <c r="G70" s="15"/>
      <c r="H70" s="15"/>
      <c r="I70" s="15"/>
      <c r="O70" s="172"/>
      <c r="Q70" s="15"/>
    </row>
    <row r="71" spans="1:17" s="164" customFormat="1" ht="16.5" x14ac:dyDescent="0.3">
      <c r="C71" s="503">
        <v>51500</v>
      </c>
      <c r="D71" s="502">
        <v>56499</v>
      </c>
      <c r="E71" s="1122">
        <v>44</v>
      </c>
      <c r="F71" s="1123"/>
      <c r="G71" s="15"/>
      <c r="H71" s="15"/>
      <c r="I71" s="15"/>
      <c r="O71" s="172"/>
      <c r="Q71" s="15"/>
    </row>
    <row r="72" spans="1:17" s="164" customFormat="1" ht="16.5" x14ac:dyDescent="0.3">
      <c r="C72" s="503">
        <v>56500</v>
      </c>
      <c r="D72" s="502">
        <v>61499</v>
      </c>
      <c r="E72" s="1122">
        <v>48</v>
      </c>
      <c r="F72" s="1123"/>
      <c r="G72" s="15"/>
      <c r="H72" s="15"/>
      <c r="I72" s="15"/>
      <c r="O72" s="172"/>
      <c r="Q72" s="15"/>
    </row>
    <row r="73" spans="1:17" s="164" customFormat="1" ht="16.5" x14ac:dyDescent="0.3">
      <c r="C73" s="503">
        <v>61500</v>
      </c>
      <c r="D73" s="502">
        <v>66499</v>
      </c>
      <c r="E73" s="1122">
        <v>52</v>
      </c>
      <c r="F73" s="1123"/>
      <c r="G73" s="15"/>
      <c r="H73" s="15"/>
      <c r="I73" s="15"/>
      <c r="O73" s="172"/>
      <c r="Q73" s="15"/>
    </row>
    <row r="74" spans="1:17" s="164" customFormat="1" ht="16.5" x14ac:dyDescent="0.3">
      <c r="C74" s="503">
        <v>66500</v>
      </c>
      <c r="D74" s="502">
        <v>71499</v>
      </c>
      <c r="E74" s="1122">
        <v>56</v>
      </c>
      <c r="F74" s="1123"/>
      <c r="G74" s="15"/>
      <c r="H74" s="15"/>
      <c r="I74" s="15"/>
      <c r="O74" s="172"/>
      <c r="Q74" s="15"/>
    </row>
    <row r="75" spans="1:17" s="164" customFormat="1" ht="17.25" thickBot="1" x14ac:dyDescent="0.35">
      <c r="C75" s="504">
        <v>71500</v>
      </c>
      <c r="D75" s="505">
        <v>76500</v>
      </c>
      <c r="E75" s="1117">
        <v>60</v>
      </c>
      <c r="F75" s="1118"/>
      <c r="G75" s="15"/>
      <c r="H75" s="15"/>
      <c r="I75" s="15"/>
      <c r="O75" s="172"/>
      <c r="Q75" s="15"/>
    </row>
    <row r="76" spans="1:17" s="164" customFormat="1" ht="16.5" x14ac:dyDescent="0.3">
      <c r="D76" s="15"/>
      <c r="E76" s="15"/>
      <c r="F76" s="15"/>
      <c r="G76" s="15"/>
      <c r="H76" s="15"/>
      <c r="I76" s="15"/>
      <c r="O76" s="172"/>
    </row>
    <row r="77" spans="1:17" x14ac:dyDescent="0.25">
      <c r="A77" s="172"/>
      <c r="B77" s="172"/>
      <c r="C77" s="172"/>
      <c r="D77" s="172"/>
      <c r="E77" s="172"/>
      <c r="F77" s="172"/>
      <c r="G77" s="172"/>
      <c r="H77" s="172"/>
      <c r="I77" s="172"/>
      <c r="J77" s="172"/>
      <c r="K77" s="172"/>
      <c r="L77" s="172"/>
      <c r="M77" s="172"/>
      <c r="N77" s="172"/>
      <c r="O77" s="172"/>
    </row>
  </sheetData>
  <sheetProtection password="CA08" sheet="1" objects="1" scenarios="1" selectLockedCells="1"/>
  <protectedRanges>
    <protectedRange sqref="G21:G24 I13:J21 H29:I34 E13:G20 C13:C21 E21:F21 E29:F34 C29:C34 H25" name="Range1"/>
  </protectedRanges>
  <mergeCells count="83">
    <mergeCell ref="I18:M18"/>
    <mergeCell ref="I14:M14"/>
    <mergeCell ref="I13:M13"/>
    <mergeCell ref="I12:M12"/>
    <mergeCell ref="I24:M24"/>
    <mergeCell ref="I23:M23"/>
    <mergeCell ref="I22:M22"/>
    <mergeCell ref="I21:M21"/>
    <mergeCell ref="I20:M20"/>
    <mergeCell ref="I19:M19"/>
    <mergeCell ref="I17:M17"/>
    <mergeCell ref="I16:M16"/>
    <mergeCell ref="I15:M15"/>
    <mergeCell ref="C16:D16"/>
    <mergeCell ref="C11:M11"/>
    <mergeCell ref="G14:H14"/>
    <mergeCell ref="G13:H13"/>
    <mergeCell ref="G12:H12"/>
    <mergeCell ref="C6:D6"/>
    <mergeCell ref="C12:D12"/>
    <mergeCell ref="C13:D13"/>
    <mergeCell ref="C14:D14"/>
    <mergeCell ref="C15:D15"/>
    <mergeCell ref="G16:H16"/>
    <mergeCell ref="G15:H15"/>
    <mergeCell ref="C2:G2"/>
    <mergeCell ref="C31:D31"/>
    <mergeCell ref="C32:D32"/>
    <mergeCell ref="C19:D19"/>
    <mergeCell ref="C20:D20"/>
    <mergeCell ref="C21:D21"/>
    <mergeCell ref="C22:D22"/>
    <mergeCell ref="C23:D23"/>
    <mergeCell ref="G19:H19"/>
    <mergeCell ref="C17:D17"/>
    <mergeCell ref="C18:D18"/>
    <mergeCell ref="C3:D3"/>
    <mergeCell ref="C4:D4"/>
    <mergeCell ref="C5:D5"/>
    <mergeCell ref="C33:D33"/>
    <mergeCell ref="C34:D34"/>
    <mergeCell ref="C27:K27"/>
    <mergeCell ref="C24:D24"/>
    <mergeCell ref="C28:D28"/>
    <mergeCell ref="C29:D29"/>
    <mergeCell ref="C30:D30"/>
    <mergeCell ref="C36:J36"/>
    <mergeCell ref="C7:D7"/>
    <mergeCell ref="C8:D8"/>
    <mergeCell ref="E3:G3"/>
    <mergeCell ref="E4:G4"/>
    <mergeCell ref="E5:G5"/>
    <mergeCell ref="E6:G6"/>
    <mergeCell ref="E7:G7"/>
    <mergeCell ref="E8:G8"/>
    <mergeCell ref="G18:H18"/>
    <mergeCell ref="G17:H17"/>
    <mergeCell ref="G24:H24"/>
    <mergeCell ref="G23:H23"/>
    <mergeCell ref="G22:H22"/>
    <mergeCell ref="G21:H21"/>
    <mergeCell ref="G20:H20"/>
    <mergeCell ref="E64:F64"/>
    <mergeCell ref="C56:D56"/>
    <mergeCell ref="E56:F57"/>
    <mergeCell ref="E58:F58"/>
    <mergeCell ref="E59:F59"/>
    <mergeCell ref="E75:F75"/>
    <mergeCell ref="C55:F55"/>
    <mergeCell ref="E70:F70"/>
    <mergeCell ref="E71:F71"/>
    <mergeCell ref="E72:F72"/>
    <mergeCell ref="E73:F73"/>
    <mergeCell ref="E74:F74"/>
    <mergeCell ref="E65:F65"/>
    <mergeCell ref="E66:F66"/>
    <mergeCell ref="E67:F67"/>
    <mergeCell ref="E68:F68"/>
    <mergeCell ref="E69:F69"/>
    <mergeCell ref="E60:F60"/>
    <mergeCell ref="E61:F61"/>
    <mergeCell ref="E62:F62"/>
    <mergeCell ref="E63:F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U3516"/>
  <sheetViews>
    <sheetView showGridLines="0" zoomScale="80" zoomScaleNormal="80" workbookViewId="0"/>
  </sheetViews>
  <sheetFormatPr defaultRowHeight="16.5" x14ac:dyDescent="0.3"/>
  <cols>
    <col min="1" max="1" width="9.140625" style="3"/>
    <col min="2" max="2" width="31.5703125" style="3" customWidth="1"/>
    <col min="3" max="3" width="45.42578125" style="3" customWidth="1"/>
    <col min="4" max="4" width="28.42578125" style="3" customWidth="1"/>
    <col min="5" max="5" width="5.5703125" style="3" customWidth="1"/>
    <col min="6" max="6" width="3" style="15" customWidth="1"/>
    <col min="7" max="7" width="16.85546875" style="3" customWidth="1"/>
    <col min="8" max="8" width="9.140625" style="3"/>
    <col min="9" max="9" width="13" style="3" customWidth="1"/>
    <col min="10" max="10" width="6.42578125" style="3" customWidth="1"/>
    <col min="11" max="11" width="12.42578125" style="3" customWidth="1"/>
    <col min="12" max="16384" width="9.140625" style="3"/>
  </cols>
  <sheetData>
    <row r="1" spans="1:19" ht="17.25" thickBot="1" x14ac:dyDescent="0.35">
      <c r="F1" s="16"/>
    </row>
    <row r="2" spans="1:19" ht="18" thickBot="1" x14ac:dyDescent="0.35">
      <c r="B2" s="513" t="str">
        <f>'Version Control'!$B$2</f>
        <v>Title Block</v>
      </c>
      <c r="C2" s="514"/>
      <c r="F2" s="16"/>
    </row>
    <row r="3" spans="1:19" x14ac:dyDescent="0.3">
      <c r="B3" s="24" t="str">
        <f>'Version Control'!$B$3</f>
        <v>Test Report Template Name:</v>
      </c>
      <c r="C3" s="112" t="str">
        <f>'Version Control'!$C$3</f>
        <v>Direct Heating Equipment</v>
      </c>
      <c r="F3" s="16"/>
    </row>
    <row r="4" spans="1:19" x14ac:dyDescent="0.3">
      <c r="B4" s="23" t="str">
        <f>'Version Control'!$B$4</f>
        <v>Version Number:</v>
      </c>
      <c r="C4" s="282" t="str">
        <f>'Version Control'!$C$4</f>
        <v>v2.2</v>
      </c>
      <c r="F4" s="16"/>
    </row>
    <row r="5" spans="1:19" x14ac:dyDescent="0.3">
      <c r="B5" s="23" t="str">
        <f>'Version Control'!$B$5</f>
        <v xml:space="preserve">Latest Template Revision: </v>
      </c>
      <c r="C5" s="109">
        <f>'Version Control'!$C$5</f>
        <v>43336</v>
      </c>
      <c r="F5" s="16"/>
    </row>
    <row r="6" spans="1:19" x14ac:dyDescent="0.3">
      <c r="B6" s="25" t="str">
        <f>'Version Control'!$B$6</f>
        <v>Tab Name:</v>
      </c>
      <c r="C6" s="108" t="str">
        <f ca="1">MID(CELL("filename",A1), FIND("]", CELL("filename", A1))+ 1, 255)</f>
        <v>Drop-Downs</v>
      </c>
      <c r="F6" s="16"/>
    </row>
    <row r="7" spans="1:19" ht="33.75" customHeight="1" x14ac:dyDescent="0.3">
      <c r="B7" s="128" t="str">
        <f>'Version Control'!$B$7</f>
        <v>File Name:</v>
      </c>
      <c r="C7" s="283" t="str">
        <f ca="1">'Version Control'!$C$7</f>
        <v>Direct Heating Equipment - v2.2.xlsx</v>
      </c>
      <c r="F7" s="16"/>
    </row>
    <row r="8" spans="1:19" ht="17.25" thickBot="1" x14ac:dyDescent="0.35">
      <c r="B8" s="27" t="str">
        <f>'Version Control'!$B$8</f>
        <v xml:space="preserve">Test Completion Date: </v>
      </c>
      <c r="C8" s="110" t="str">
        <f>'Version Control'!$C$8</f>
        <v>[MM/DD/YYYY]</v>
      </c>
      <c r="F8" s="16"/>
    </row>
    <row r="9" spans="1:19" x14ac:dyDescent="0.3">
      <c r="F9" s="16"/>
    </row>
    <row r="10" spans="1:19" x14ac:dyDescent="0.3">
      <c r="F10" s="16"/>
    </row>
    <row r="11" spans="1:19" ht="17.25" x14ac:dyDescent="0.35">
      <c r="A11" s="5"/>
      <c r="B11" s="216" t="s">
        <v>101</v>
      </c>
      <c r="C11" s="217"/>
      <c r="D11" s="217"/>
      <c r="F11" s="16"/>
    </row>
    <row r="12" spans="1:19" x14ac:dyDescent="0.3">
      <c r="A12" s="5"/>
      <c r="B12" s="218" t="s">
        <v>110</v>
      </c>
      <c r="C12" s="219"/>
      <c r="D12" s="217"/>
      <c r="E12" s="5"/>
      <c r="F12" s="17"/>
      <c r="G12" s="5"/>
      <c r="H12" s="5"/>
      <c r="I12" s="5"/>
      <c r="J12" s="5"/>
      <c r="K12" s="5"/>
      <c r="L12" s="5"/>
      <c r="M12" s="5"/>
      <c r="N12" s="5"/>
      <c r="O12" s="5"/>
      <c r="P12" s="5"/>
      <c r="Q12" s="5"/>
      <c r="R12" s="5"/>
      <c r="S12" s="5"/>
    </row>
    <row r="13" spans="1:19" ht="17.25" x14ac:dyDescent="0.35">
      <c r="A13" s="5"/>
      <c r="B13" s="220" t="s">
        <v>111</v>
      </c>
      <c r="C13" s="219"/>
      <c r="D13" s="216" t="s">
        <v>134</v>
      </c>
      <c r="E13" s="5"/>
      <c r="F13" s="17"/>
      <c r="G13" s="5"/>
      <c r="H13" s="5"/>
      <c r="I13" s="5"/>
      <c r="J13" s="5"/>
      <c r="K13" s="5"/>
      <c r="L13" s="5"/>
      <c r="M13" s="5"/>
      <c r="N13" s="5"/>
      <c r="O13" s="5"/>
      <c r="P13" s="5"/>
      <c r="Q13" s="5"/>
      <c r="R13" s="5"/>
      <c r="S13" s="5"/>
    </row>
    <row r="14" spans="1:19" x14ac:dyDescent="0.3">
      <c r="A14" s="5"/>
      <c r="B14" s="220" t="s">
        <v>177</v>
      </c>
      <c r="C14" s="219"/>
      <c r="D14" s="221" t="s">
        <v>136</v>
      </c>
      <c r="E14" s="5"/>
      <c r="F14" s="17"/>
      <c r="G14" s="6"/>
      <c r="H14" s="5"/>
      <c r="I14" s="6"/>
      <c r="J14" s="5"/>
      <c r="K14" s="5"/>
      <c r="L14" s="5"/>
      <c r="M14" s="5"/>
      <c r="N14" s="5"/>
      <c r="O14" s="5"/>
      <c r="P14" s="5"/>
      <c r="Q14" s="5"/>
      <c r="R14" s="5"/>
      <c r="S14" s="5"/>
    </row>
    <row r="15" spans="1:19" x14ac:dyDescent="0.3">
      <c r="A15" s="5"/>
      <c r="B15" s="222" t="s">
        <v>176</v>
      </c>
      <c r="C15" s="219"/>
      <c r="D15" s="222" t="s">
        <v>188</v>
      </c>
      <c r="E15" s="5"/>
      <c r="F15" s="17"/>
      <c r="G15" s="6"/>
      <c r="H15" s="5"/>
      <c r="Q15" s="5"/>
      <c r="R15" s="5"/>
      <c r="S15" s="5"/>
    </row>
    <row r="16" spans="1:19" x14ac:dyDescent="0.3">
      <c r="A16" s="5"/>
      <c r="B16" s="222" t="s">
        <v>174</v>
      </c>
      <c r="C16" s="219"/>
      <c r="D16" s="222" t="s">
        <v>137</v>
      </c>
      <c r="E16" s="5"/>
      <c r="F16" s="17"/>
      <c r="G16" s="6"/>
      <c r="H16" s="5"/>
      <c r="Q16" s="5"/>
      <c r="R16" s="5"/>
      <c r="S16" s="5"/>
    </row>
    <row r="17" spans="1:21" x14ac:dyDescent="0.3">
      <c r="A17" s="5"/>
      <c r="B17" s="222" t="s">
        <v>175</v>
      </c>
      <c r="C17" s="219"/>
      <c r="D17" s="223" t="s">
        <v>145</v>
      </c>
      <c r="E17" s="5"/>
      <c r="F17" s="17"/>
      <c r="G17" s="6"/>
      <c r="H17" s="5"/>
      <c r="Q17" s="5"/>
      <c r="R17" s="5"/>
      <c r="S17" s="5"/>
    </row>
    <row r="18" spans="1:21" x14ac:dyDescent="0.3">
      <c r="A18" s="5"/>
      <c r="B18" s="220" t="s">
        <v>112</v>
      </c>
      <c r="C18" s="219"/>
      <c r="D18" s="217"/>
      <c r="E18" s="5"/>
      <c r="F18" s="17"/>
      <c r="G18" s="6"/>
      <c r="H18" s="5"/>
      <c r="Q18" s="5"/>
      <c r="R18" s="5"/>
      <c r="S18" s="5"/>
    </row>
    <row r="19" spans="1:21" ht="17.25" x14ac:dyDescent="0.35">
      <c r="A19" s="5"/>
      <c r="B19" s="224" t="s">
        <v>113</v>
      </c>
      <c r="C19" s="219"/>
      <c r="D19" s="216" t="s">
        <v>153</v>
      </c>
      <c r="E19" s="5"/>
      <c r="F19" s="17"/>
      <c r="G19" s="6"/>
      <c r="H19" s="5"/>
      <c r="Q19" s="5"/>
      <c r="R19" s="5"/>
      <c r="S19" s="5"/>
    </row>
    <row r="20" spans="1:21" x14ac:dyDescent="0.3">
      <c r="A20" s="5"/>
      <c r="B20" s="217"/>
      <c r="C20" s="219"/>
      <c r="D20" s="221" t="s">
        <v>141</v>
      </c>
      <c r="E20" s="5"/>
      <c r="F20" s="17"/>
      <c r="G20" s="6"/>
      <c r="H20" s="5"/>
      <c r="Q20" s="5"/>
      <c r="R20" s="5"/>
      <c r="S20" s="5"/>
    </row>
    <row r="21" spans="1:21" ht="17.25" x14ac:dyDescent="0.35">
      <c r="A21" s="5"/>
      <c r="B21" s="216" t="s">
        <v>102</v>
      </c>
      <c r="C21" s="217"/>
      <c r="D21" s="223" t="s">
        <v>142</v>
      </c>
      <c r="E21" s="5"/>
      <c r="F21" s="17"/>
      <c r="G21" s="5"/>
      <c r="H21" s="5"/>
      <c r="Q21" s="5"/>
      <c r="R21" s="5"/>
      <c r="S21" s="5"/>
      <c r="T21" s="5"/>
      <c r="U21" s="5"/>
    </row>
    <row r="22" spans="1:21" x14ac:dyDescent="0.3">
      <c r="A22" s="5"/>
      <c r="B22" s="463" t="s">
        <v>103</v>
      </c>
      <c r="C22" s="217"/>
      <c r="D22" s="226"/>
      <c r="E22" s="5"/>
      <c r="F22" s="17"/>
      <c r="G22" s="5"/>
      <c r="H22" s="5"/>
      <c r="Q22" s="5"/>
      <c r="R22" s="5"/>
      <c r="S22" s="5"/>
      <c r="T22" s="5"/>
      <c r="U22" s="5"/>
    </row>
    <row r="23" spans="1:21" ht="17.25" x14ac:dyDescent="0.35">
      <c r="A23" s="5"/>
      <c r="B23" s="222" t="s">
        <v>104</v>
      </c>
      <c r="C23" s="217"/>
      <c r="D23" s="227" t="s">
        <v>152</v>
      </c>
      <c r="E23" s="5"/>
      <c r="F23" s="17"/>
      <c r="G23" s="5"/>
      <c r="H23" s="5"/>
      <c r="Q23" s="5"/>
      <c r="R23" s="5"/>
      <c r="S23" s="5"/>
      <c r="T23" s="5"/>
      <c r="U23" s="5"/>
    </row>
    <row r="24" spans="1:21" x14ac:dyDescent="0.3">
      <c r="A24" s="5"/>
      <c r="B24" s="228" t="s">
        <v>105</v>
      </c>
      <c r="C24" s="217"/>
      <c r="D24" s="218" t="s">
        <v>149</v>
      </c>
      <c r="E24" s="5"/>
      <c r="F24" s="17"/>
      <c r="G24" s="5"/>
      <c r="H24" s="5"/>
      <c r="Q24" s="5"/>
      <c r="R24" s="5"/>
      <c r="S24" s="5"/>
      <c r="T24" s="5"/>
      <c r="U24" s="5"/>
    </row>
    <row r="25" spans="1:21" x14ac:dyDescent="0.3">
      <c r="A25" s="5"/>
      <c r="B25" s="219"/>
      <c r="C25" s="217"/>
      <c r="D25" s="220" t="s">
        <v>150</v>
      </c>
      <c r="E25" s="5"/>
      <c r="F25" s="17"/>
      <c r="G25" s="5"/>
      <c r="H25" s="5"/>
      <c r="Q25" s="5"/>
      <c r="R25" s="5"/>
      <c r="S25" s="5"/>
      <c r="T25" s="5"/>
      <c r="U25" s="5"/>
    </row>
    <row r="26" spans="1:21" ht="17.25" x14ac:dyDescent="0.35">
      <c r="A26" s="5"/>
      <c r="B26" s="216" t="s">
        <v>106</v>
      </c>
      <c r="C26" s="217"/>
      <c r="D26" s="224" t="s">
        <v>151</v>
      </c>
      <c r="E26" s="5"/>
      <c r="F26" s="17"/>
      <c r="G26" s="5"/>
      <c r="H26" s="5"/>
      <c r="Q26" s="5"/>
      <c r="R26" s="5"/>
      <c r="S26" s="5"/>
      <c r="T26" s="5"/>
      <c r="U26" s="5"/>
    </row>
    <row r="27" spans="1:21" x14ac:dyDescent="0.3">
      <c r="A27" s="5"/>
      <c r="B27" s="225" t="s">
        <v>107</v>
      </c>
      <c r="C27" s="217"/>
      <c r="D27" s="226"/>
      <c r="E27" s="5"/>
      <c r="F27" s="17"/>
      <c r="G27" s="5"/>
      <c r="H27" s="5"/>
      <c r="Q27" s="5"/>
      <c r="R27" s="5"/>
      <c r="S27" s="5"/>
      <c r="T27" s="5"/>
      <c r="U27" s="5"/>
    </row>
    <row r="28" spans="1:21" ht="17.25" x14ac:dyDescent="0.35">
      <c r="A28" s="5"/>
      <c r="B28" s="222" t="s">
        <v>108</v>
      </c>
      <c r="C28" s="217"/>
      <c r="D28" s="216" t="s">
        <v>138</v>
      </c>
      <c r="E28" s="5"/>
      <c r="F28" s="17"/>
      <c r="G28" s="5"/>
      <c r="H28" s="5"/>
      <c r="Q28" s="5"/>
      <c r="R28" s="5"/>
      <c r="S28" s="5"/>
      <c r="T28" s="5"/>
      <c r="U28" s="5"/>
    </row>
    <row r="29" spans="1:21" x14ac:dyDescent="0.3">
      <c r="A29" s="5"/>
      <c r="B29" s="223" t="s">
        <v>109</v>
      </c>
      <c r="C29" s="217"/>
      <c r="D29" s="221" t="s">
        <v>139</v>
      </c>
      <c r="E29" s="5"/>
      <c r="F29" s="17"/>
      <c r="G29" s="5"/>
      <c r="H29" s="5"/>
      <c r="Q29" s="5"/>
      <c r="R29" s="5"/>
      <c r="S29" s="5"/>
      <c r="T29" s="5"/>
      <c r="U29" s="5"/>
    </row>
    <row r="30" spans="1:21" x14ac:dyDescent="0.3">
      <c r="A30" s="5"/>
      <c r="B30" s="219"/>
      <c r="C30" s="217"/>
      <c r="D30" s="222" t="s">
        <v>146</v>
      </c>
      <c r="E30" s="5"/>
      <c r="F30" s="17"/>
      <c r="G30" s="5"/>
      <c r="H30" s="5"/>
      <c r="Q30" s="5"/>
      <c r="R30" s="5"/>
      <c r="S30" s="5"/>
      <c r="T30" s="5"/>
      <c r="U30" s="5"/>
    </row>
    <row r="31" spans="1:21" ht="17.25" x14ac:dyDescent="0.35">
      <c r="A31" s="5"/>
      <c r="B31" s="216" t="s">
        <v>185</v>
      </c>
      <c r="C31" s="217"/>
      <c r="D31" s="223" t="s">
        <v>147</v>
      </c>
      <c r="E31" s="5"/>
      <c r="F31" s="17"/>
      <c r="G31" s="5"/>
      <c r="H31" s="5"/>
      <c r="Q31" s="5"/>
      <c r="R31" s="5"/>
      <c r="S31" s="5"/>
      <c r="T31" s="5"/>
      <c r="U31" s="5"/>
    </row>
    <row r="32" spans="1:21" x14ac:dyDescent="0.3">
      <c r="A32" s="5"/>
      <c r="B32" s="221" t="s">
        <v>162</v>
      </c>
      <c r="C32" s="217"/>
      <c r="D32" s="219"/>
      <c r="E32" s="5"/>
      <c r="F32" s="17"/>
      <c r="G32" s="5"/>
      <c r="H32" s="5"/>
      <c r="Q32" s="5"/>
      <c r="R32" s="5"/>
      <c r="S32" s="5"/>
      <c r="T32" s="5"/>
      <c r="U32" s="5"/>
    </row>
    <row r="33" spans="1:21" ht="17.25" x14ac:dyDescent="0.35">
      <c r="A33" s="5"/>
      <c r="B33" s="223" t="s">
        <v>163</v>
      </c>
      <c r="C33" s="217"/>
      <c r="D33" s="216" t="s">
        <v>251</v>
      </c>
      <c r="E33" s="5"/>
      <c r="F33" s="17"/>
      <c r="G33" s="5"/>
      <c r="H33" s="5"/>
      <c r="Q33" s="5"/>
      <c r="R33" s="5"/>
      <c r="S33" s="5"/>
      <c r="T33" s="5"/>
      <c r="U33" s="5"/>
    </row>
    <row r="34" spans="1:21" x14ac:dyDescent="0.3">
      <c r="A34" s="5"/>
      <c r="C34" s="217"/>
      <c r="D34" s="221" t="s">
        <v>253</v>
      </c>
      <c r="E34" s="5"/>
      <c r="F34" s="17"/>
      <c r="G34" s="5"/>
      <c r="H34" s="5"/>
      <c r="Q34" s="5"/>
      <c r="R34" s="5"/>
      <c r="S34" s="5"/>
      <c r="T34" s="5"/>
      <c r="U34" s="5"/>
    </row>
    <row r="35" spans="1:21" ht="17.25" x14ac:dyDescent="0.35">
      <c r="A35" s="5"/>
      <c r="B35" s="216" t="s">
        <v>527</v>
      </c>
      <c r="C35" s="217"/>
      <c r="D35" s="228" t="s">
        <v>252</v>
      </c>
      <c r="E35" s="5"/>
      <c r="F35" s="17"/>
      <c r="G35" s="5"/>
      <c r="H35" s="5"/>
      <c r="Q35" s="5"/>
      <c r="R35" s="5"/>
      <c r="S35" s="5"/>
      <c r="T35" s="5"/>
      <c r="U35" s="5"/>
    </row>
    <row r="36" spans="1:21" x14ac:dyDescent="0.3">
      <c r="A36" s="5"/>
      <c r="B36" s="464" t="s">
        <v>528</v>
      </c>
      <c r="D36" s="125"/>
      <c r="E36" s="5"/>
      <c r="F36" s="17"/>
      <c r="G36" s="5"/>
      <c r="H36" s="5"/>
      <c r="Q36" s="5"/>
      <c r="R36" s="5"/>
      <c r="S36" s="5"/>
      <c r="T36" s="5"/>
      <c r="U36" s="5"/>
    </row>
    <row r="37" spans="1:21" ht="17.25" x14ac:dyDescent="0.35">
      <c r="A37" s="5"/>
      <c r="B37" s="465" t="s">
        <v>346</v>
      </c>
      <c r="D37" s="360" t="s">
        <v>454</v>
      </c>
      <c r="E37" s="5"/>
      <c r="F37" s="17"/>
      <c r="G37" s="5"/>
      <c r="H37" s="5"/>
      <c r="Q37" s="5"/>
      <c r="R37" s="5"/>
      <c r="S37" s="5"/>
      <c r="T37" s="5"/>
      <c r="U37" s="5"/>
    </row>
    <row r="38" spans="1:21" x14ac:dyDescent="0.3">
      <c r="A38" s="5"/>
      <c r="D38" s="357" t="s">
        <v>367</v>
      </c>
      <c r="E38" s="5"/>
      <c r="F38" s="17"/>
      <c r="G38" s="5"/>
      <c r="H38" s="5"/>
      <c r="Q38" s="5"/>
      <c r="R38" s="5"/>
      <c r="S38" s="5"/>
      <c r="T38" s="5"/>
      <c r="U38" s="5"/>
    </row>
    <row r="39" spans="1:21" x14ac:dyDescent="0.3">
      <c r="A39" s="5"/>
      <c r="B39" s="5"/>
      <c r="D39" s="358" t="s">
        <v>368</v>
      </c>
      <c r="E39" s="5"/>
      <c r="F39" s="17"/>
      <c r="G39" s="5"/>
      <c r="H39" s="5"/>
      <c r="Q39" s="5"/>
      <c r="R39" s="5"/>
      <c r="S39" s="5"/>
      <c r="T39" s="5"/>
      <c r="U39" s="5"/>
    </row>
    <row r="40" spans="1:21" x14ac:dyDescent="0.3">
      <c r="A40" s="5"/>
      <c r="B40" s="5"/>
      <c r="D40" s="359" t="s">
        <v>369</v>
      </c>
      <c r="E40" s="5"/>
      <c r="F40" s="17"/>
      <c r="G40" s="5"/>
      <c r="H40" s="5"/>
      <c r="Q40" s="5"/>
      <c r="R40" s="5"/>
      <c r="S40" s="5"/>
      <c r="T40" s="5"/>
      <c r="U40" s="5"/>
    </row>
    <row r="41" spans="1:21" x14ac:dyDescent="0.3">
      <c r="A41" s="5"/>
      <c r="B41" s="5"/>
      <c r="D41" s="125"/>
      <c r="E41" s="5"/>
      <c r="F41" s="17"/>
      <c r="G41" s="5"/>
      <c r="H41" s="5"/>
      <c r="Q41" s="5"/>
      <c r="R41" s="5"/>
      <c r="S41" s="5"/>
      <c r="T41" s="5"/>
      <c r="U41" s="5"/>
    </row>
    <row r="42" spans="1:21" s="15" customFormat="1" x14ac:dyDescent="0.3">
      <c r="A42" s="16"/>
      <c r="B42" s="16"/>
      <c r="C42" s="16"/>
      <c r="D42" s="16"/>
      <c r="E42" s="16"/>
      <c r="F42" s="16"/>
    </row>
    <row r="48" spans="1:21" x14ac:dyDescent="0.3">
      <c r="A48" s="6"/>
      <c r="B48" s="5"/>
      <c r="C48" s="5"/>
      <c r="D48" s="5"/>
      <c r="E48" s="5"/>
      <c r="F48" s="5"/>
      <c r="G48" s="5"/>
      <c r="H48" s="5"/>
    </row>
    <row r="49" spans="1:8" x14ac:dyDescent="0.3">
      <c r="A49" s="6"/>
      <c r="B49" s="5"/>
      <c r="C49" s="5"/>
      <c r="D49" s="5"/>
      <c r="E49" s="5"/>
      <c r="F49" s="5"/>
      <c r="G49" s="5"/>
      <c r="H49" s="5"/>
    </row>
    <row r="50" spans="1:8" x14ac:dyDescent="0.3">
      <c r="A50" s="6"/>
      <c r="B50" s="5"/>
      <c r="C50" s="5"/>
      <c r="D50" s="5"/>
      <c r="E50" s="5"/>
      <c r="F50" s="5"/>
      <c r="G50" s="5"/>
      <c r="H50" s="5"/>
    </row>
    <row r="51" spans="1:8" x14ac:dyDescent="0.3">
      <c r="A51" s="6"/>
      <c r="B51" s="5"/>
      <c r="C51" s="5"/>
      <c r="D51" s="5"/>
      <c r="E51" s="5"/>
      <c r="F51" s="5"/>
      <c r="G51" s="5"/>
      <c r="H51" s="5"/>
    </row>
    <row r="52" spans="1:8" x14ac:dyDescent="0.3">
      <c r="A52" s="6"/>
      <c r="B52" s="5"/>
      <c r="C52" s="5"/>
      <c r="D52" s="5"/>
      <c r="E52" s="5"/>
      <c r="F52" s="5"/>
      <c r="G52" s="5"/>
      <c r="H52" s="5"/>
    </row>
    <row r="53" spans="1:8" x14ac:dyDescent="0.3">
      <c r="A53" s="6"/>
      <c r="B53" s="5"/>
      <c r="C53" s="5"/>
      <c r="D53" s="5"/>
      <c r="E53" s="5"/>
      <c r="F53" s="5"/>
      <c r="G53" s="5"/>
      <c r="H53" s="5"/>
    </row>
    <row r="54" spans="1:8" x14ac:dyDescent="0.3">
      <c r="A54" s="6"/>
      <c r="B54" s="5"/>
      <c r="C54" s="6"/>
      <c r="D54" s="5"/>
      <c r="E54" s="5"/>
      <c r="F54" s="5"/>
      <c r="G54" s="5"/>
      <c r="H54" s="5"/>
    </row>
    <row r="55" spans="1:8" x14ac:dyDescent="0.3">
      <c r="A55" s="6"/>
      <c r="B55" s="5"/>
      <c r="C55" s="6"/>
      <c r="D55" s="5"/>
      <c r="E55" s="5"/>
      <c r="F55" s="5"/>
      <c r="G55" s="5"/>
      <c r="H55" s="5"/>
    </row>
    <row r="56" spans="1:8" x14ac:dyDescent="0.3">
      <c r="A56" s="6"/>
      <c r="B56" s="5"/>
      <c r="C56" s="6"/>
      <c r="D56" s="5"/>
      <c r="E56" s="5"/>
      <c r="F56" s="5"/>
      <c r="G56" s="5"/>
      <c r="H56" s="5"/>
    </row>
    <row r="57" spans="1:8" x14ac:dyDescent="0.3">
      <c r="A57" s="6"/>
      <c r="B57" s="5"/>
      <c r="C57" s="6"/>
      <c r="D57" s="5"/>
      <c r="E57" s="5"/>
      <c r="F57" s="5"/>
      <c r="G57" s="5"/>
      <c r="H57" s="5"/>
    </row>
    <row r="58" spans="1:8" x14ac:dyDescent="0.3">
      <c r="A58" s="6"/>
      <c r="B58" s="5"/>
      <c r="C58" s="6"/>
      <c r="D58" s="5"/>
      <c r="E58" s="5"/>
      <c r="F58" s="5"/>
      <c r="G58" s="5"/>
      <c r="H58" s="5"/>
    </row>
    <row r="59" spans="1:8" x14ac:dyDescent="0.3">
      <c r="A59" s="6"/>
      <c r="B59" s="5"/>
      <c r="C59" s="6"/>
      <c r="D59" s="5"/>
      <c r="E59" s="5"/>
      <c r="F59" s="5"/>
      <c r="G59" s="5"/>
      <c r="H59" s="5"/>
    </row>
    <row r="60" spans="1:8" x14ac:dyDescent="0.3">
      <c r="A60" s="6"/>
      <c r="B60" s="5"/>
      <c r="C60" s="6"/>
      <c r="D60" s="5"/>
      <c r="E60" s="5"/>
      <c r="F60" s="5"/>
      <c r="G60" s="5"/>
      <c r="H60" s="5"/>
    </row>
    <row r="61" spans="1:8" x14ac:dyDescent="0.3">
      <c r="A61" s="6"/>
      <c r="B61" s="5"/>
      <c r="C61" s="6"/>
      <c r="D61" s="5"/>
      <c r="E61" s="5"/>
      <c r="F61" s="5"/>
      <c r="G61" s="5"/>
      <c r="H61" s="5"/>
    </row>
    <row r="62" spans="1:8" x14ac:dyDescent="0.3">
      <c r="A62" s="6"/>
      <c r="B62" s="5"/>
      <c r="C62" s="6"/>
      <c r="D62" s="5"/>
      <c r="E62" s="5"/>
      <c r="F62" s="5"/>
      <c r="G62" s="5"/>
      <c r="H62" s="5"/>
    </row>
    <row r="63" spans="1:8" x14ac:dyDescent="0.3">
      <c r="A63" s="6"/>
      <c r="B63" s="5"/>
      <c r="C63" s="6"/>
      <c r="D63" s="5"/>
      <c r="E63" s="5"/>
      <c r="F63" s="5"/>
      <c r="G63" s="5"/>
      <c r="H63" s="5"/>
    </row>
    <row r="64" spans="1:8" x14ac:dyDescent="0.3">
      <c r="A64" s="6"/>
      <c r="B64" s="5"/>
      <c r="C64" s="6"/>
      <c r="D64" s="5"/>
      <c r="E64" s="5"/>
      <c r="F64" s="5"/>
      <c r="G64" s="5"/>
      <c r="H64" s="5"/>
    </row>
    <row r="65" spans="1:8" x14ac:dyDescent="0.3">
      <c r="A65" s="6"/>
      <c r="B65" s="5"/>
      <c r="C65" s="6"/>
      <c r="D65" s="5"/>
      <c r="E65" s="5"/>
      <c r="F65" s="5"/>
      <c r="G65" s="5"/>
      <c r="H65" s="5"/>
    </row>
    <row r="66" spans="1:8" x14ac:dyDescent="0.3">
      <c r="A66" s="6"/>
      <c r="B66" s="5"/>
      <c r="C66" s="6"/>
      <c r="D66" s="5"/>
      <c r="E66" s="5"/>
      <c r="F66" s="5"/>
      <c r="G66" s="5"/>
      <c r="H66" s="5"/>
    </row>
    <row r="67" spans="1:8" x14ac:dyDescent="0.3">
      <c r="A67" s="6"/>
      <c r="B67" s="5"/>
      <c r="C67" s="6"/>
      <c r="D67" s="5"/>
      <c r="E67" s="5"/>
      <c r="F67" s="5"/>
      <c r="G67" s="5"/>
      <c r="H67" s="5"/>
    </row>
    <row r="68" spans="1:8" x14ac:dyDescent="0.3">
      <c r="A68" s="6"/>
      <c r="B68" s="5"/>
      <c r="C68" s="6"/>
      <c r="D68" s="5"/>
      <c r="E68" s="5"/>
      <c r="F68" s="5"/>
      <c r="G68" s="5"/>
      <c r="H68" s="5"/>
    </row>
    <row r="69" spans="1:8" x14ac:dyDescent="0.3">
      <c r="A69" s="6"/>
      <c r="B69" s="5"/>
      <c r="C69" s="6"/>
      <c r="D69" s="5"/>
      <c r="E69" s="5"/>
      <c r="F69" s="5"/>
      <c r="G69" s="5"/>
      <c r="H69" s="5"/>
    </row>
    <row r="70" spans="1:8" x14ac:dyDescent="0.3">
      <c r="A70" s="6"/>
      <c r="B70" s="5"/>
      <c r="C70" s="6"/>
      <c r="D70" s="5"/>
      <c r="E70" s="5"/>
      <c r="F70" s="5"/>
      <c r="G70" s="5"/>
      <c r="H70" s="5"/>
    </row>
    <row r="71" spans="1:8" x14ac:dyDescent="0.3">
      <c r="A71" s="6"/>
      <c r="B71" s="5"/>
      <c r="C71" s="6"/>
      <c r="D71" s="5"/>
      <c r="E71" s="5"/>
      <c r="F71" s="5"/>
      <c r="G71" s="5"/>
      <c r="H71" s="5"/>
    </row>
    <row r="72" spans="1:8" x14ac:dyDescent="0.3">
      <c r="A72" s="6"/>
      <c r="B72" s="5"/>
      <c r="C72" s="6"/>
      <c r="D72" s="5"/>
      <c r="E72" s="5"/>
      <c r="F72" s="5"/>
      <c r="G72" s="5"/>
      <c r="H72" s="5"/>
    </row>
    <row r="73" spans="1:8" x14ac:dyDescent="0.3">
      <c r="A73" s="6"/>
      <c r="B73" s="5"/>
      <c r="C73" s="6"/>
      <c r="D73" s="5"/>
      <c r="E73" s="5"/>
      <c r="F73" s="5"/>
      <c r="G73" s="5"/>
      <c r="H73" s="5"/>
    </row>
    <row r="74" spans="1:8" x14ac:dyDescent="0.3">
      <c r="A74" s="6"/>
      <c r="B74" s="5"/>
      <c r="C74" s="6"/>
      <c r="D74" s="5"/>
      <c r="E74" s="5"/>
      <c r="F74" s="5"/>
      <c r="G74" s="5"/>
      <c r="H74" s="5"/>
    </row>
    <row r="75" spans="1:8" x14ac:dyDescent="0.3">
      <c r="A75" s="15"/>
      <c r="B75" s="15"/>
      <c r="C75" s="15"/>
      <c r="D75" s="15"/>
      <c r="E75" s="15"/>
      <c r="G75" s="15"/>
      <c r="H75" s="15"/>
    </row>
    <row r="76" spans="1:8" x14ac:dyDescent="0.3">
      <c r="F76" s="3"/>
    </row>
    <row r="77" spans="1:8" x14ac:dyDescent="0.3">
      <c r="F77" s="3"/>
    </row>
    <row r="78" spans="1:8" x14ac:dyDescent="0.3">
      <c r="F78" s="3"/>
    </row>
    <row r="79" spans="1:8" x14ac:dyDescent="0.3">
      <c r="F79" s="3"/>
    </row>
    <row r="80" spans="1:8" x14ac:dyDescent="0.3">
      <c r="F80" s="3"/>
    </row>
    <row r="81" spans="6:6" x14ac:dyDescent="0.3">
      <c r="F81" s="3"/>
    </row>
    <row r="82" spans="6:6" x14ac:dyDescent="0.3">
      <c r="F82" s="3"/>
    </row>
    <row r="83" spans="6:6" x14ac:dyDescent="0.3">
      <c r="F83" s="3"/>
    </row>
    <row r="84" spans="6:6" x14ac:dyDescent="0.3">
      <c r="F84" s="3"/>
    </row>
    <row r="85" spans="6:6" x14ac:dyDescent="0.3">
      <c r="F85" s="3"/>
    </row>
    <row r="86" spans="6:6" x14ac:dyDescent="0.3">
      <c r="F86" s="3"/>
    </row>
    <row r="87" spans="6:6" x14ac:dyDescent="0.3">
      <c r="F87" s="3"/>
    </row>
    <row r="88" spans="6:6" x14ac:dyDescent="0.3">
      <c r="F88" s="3"/>
    </row>
    <row r="89" spans="6:6" x14ac:dyDescent="0.3">
      <c r="F89" s="3"/>
    </row>
    <row r="90" spans="6:6" x14ac:dyDescent="0.3">
      <c r="F90" s="3"/>
    </row>
    <row r="91" spans="6:6" x14ac:dyDescent="0.3">
      <c r="F91" s="3"/>
    </row>
    <row r="92" spans="6:6" x14ac:dyDescent="0.3">
      <c r="F92" s="3"/>
    </row>
    <row r="93" spans="6:6" x14ac:dyDescent="0.3">
      <c r="F93" s="3"/>
    </row>
    <row r="94" spans="6:6" x14ac:dyDescent="0.3">
      <c r="F94" s="3"/>
    </row>
    <row r="95" spans="6:6" x14ac:dyDescent="0.3">
      <c r="F95" s="3"/>
    </row>
    <row r="96" spans="6:6" x14ac:dyDescent="0.3">
      <c r="F96" s="3"/>
    </row>
    <row r="97" spans="6:6" x14ac:dyDescent="0.3">
      <c r="F97" s="3"/>
    </row>
    <row r="98" spans="6:6" x14ac:dyDescent="0.3">
      <c r="F98" s="3"/>
    </row>
    <row r="99" spans="6:6" x14ac:dyDescent="0.3">
      <c r="F99" s="3"/>
    </row>
    <row r="100" spans="6:6" x14ac:dyDescent="0.3">
      <c r="F100" s="3"/>
    </row>
    <row r="101" spans="6:6" x14ac:dyDescent="0.3">
      <c r="F101" s="3"/>
    </row>
    <row r="102" spans="6:6" x14ac:dyDescent="0.3">
      <c r="F102" s="3"/>
    </row>
    <row r="103" spans="6:6" x14ac:dyDescent="0.3">
      <c r="F103" s="3"/>
    </row>
    <row r="104" spans="6:6" x14ac:dyDescent="0.3">
      <c r="F104" s="3"/>
    </row>
    <row r="105" spans="6:6" x14ac:dyDescent="0.3">
      <c r="F105" s="3"/>
    </row>
    <row r="106" spans="6:6" x14ac:dyDescent="0.3">
      <c r="F106" s="3"/>
    </row>
    <row r="107" spans="6:6" x14ac:dyDescent="0.3">
      <c r="F107" s="3"/>
    </row>
    <row r="108" spans="6:6" x14ac:dyDescent="0.3">
      <c r="F108" s="3"/>
    </row>
    <row r="109" spans="6:6" x14ac:dyDescent="0.3">
      <c r="F109" s="3"/>
    </row>
    <row r="110" spans="6:6" x14ac:dyDescent="0.3">
      <c r="F110" s="3"/>
    </row>
    <row r="111" spans="6:6" x14ac:dyDescent="0.3">
      <c r="F111" s="3"/>
    </row>
    <row r="112" spans="6:6" x14ac:dyDescent="0.3">
      <c r="F112" s="3"/>
    </row>
    <row r="113" spans="6:6" x14ac:dyDescent="0.3">
      <c r="F113" s="3"/>
    </row>
    <row r="114" spans="6:6" x14ac:dyDescent="0.3">
      <c r="F114" s="3"/>
    </row>
    <row r="115" spans="6:6" x14ac:dyDescent="0.3">
      <c r="F115" s="3"/>
    </row>
    <row r="116" spans="6:6" x14ac:dyDescent="0.3">
      <c r="F116" s="3"/>
    </row>
    <row r="117" spans="6:6" x14ac:dyDescent="0.3">
      <c r="F117" s="3"/>
    </row>
    <row r="118" spans="6:6" x14ac:dyDescent="0.3">
      <c r="F118" s="3"/>
    </row>
    <row r="119" spans="6:6" x14ac:dyDescent="0.3">
      <c r="F119" s="3"/>
    </row>
    <row r="120" spans="6:6" x14ac:dyDescent="0.3">
      <c r="F120" s="3"/>
    </row>
    <row r="121" spans="6:6" x14ac:dyDescent="0.3">
      <c r="F121" s="3"/>
    </row>
    <row r="122" spans="6:6" x14ac:dyDescent="0.3">
      <c r="F122" s="3"/>
    </row>
    <row r="123" spans="6:6" x14ac:dyDescent="0.3">
      <c r="F123" s="3"/>
    </row>
    <row r="124" spans="6:6" x14ac:dyDescent="0.3">
      <c r="F124" s="3"/>
    </row>
    <row r="125" spans="6:6" x14ac:dyDescent="0.3">
      <c r="F125" s="3"/>
    </row>
    <row r="126" spans="6:6" x14ac:dyDescent="0.3">
      <c r="F126" s="3"/>
    </row>
    <row r="127" spans="6:6" x14ac:dyDescent="0.3">
      <c r="F127" s="3"/>
    </row>
    <row r="128" spans="6:6" x14ac:dyDescent="0.3">
      <c r="F128" s="3"/>
    </row>
    <row r="129" spans="6:6" x14ac:dyDescent="0.3">
      <c r="F129" s="3"/>
    </row>
    <row r="130" spans="6:6" x14ac:dyDescent="0.3">
      <c r="F130" s="3"/>
    </row>
    <row r="131" spans="6:6" x14ac:dyDescent="0.3">
      <c r="F131" s="3"/>
    </row>
    <row r="132" spans="6:6" x14ac:dyDescent="0.3">
      <c r="F132" s="3"/>
    </row>
    <row r="133" spans="6:6" x14ac:dyDescent="0.3">
      <c r="F133" s="3"/>
    </row>
    <row r="134" spans="6:6" x14ac:dyDescent="0.3">
      <c r="F134" s="3"/>
    </row>
    <row r="135" spans="6:6" x14ac:dyDescent="0.3">
      <c r="F135" s="3"/>
    </row>
    <row r="136" spans="6:6" x14ac:dyDescent="0.3">
      <c r="F136" s="3"/>
    </row>
    <row r="137" spans="6:6" x14ac:dyDescent="0.3">
      <c r="F137" s="3"/>
    </row>
    <row r="138" spans="6:6" x14ac:dyDescent="0.3">
      <c r="F138" s="3"/>
    </row>
    <row r="139" spans="6:6" x14ac:dyDescent="0.3">
      <c r="F139" s="3"/>
    </row>
    <row r="140" spans="6:6" x14ac:dyDescent="0.3">
      <c r="F140" s="3"/>
    </row>
    <row r="141" spans="6:6" x14ac:dyDescent="0.3">
      <c r="F141" s="3"/>
    </row>
    <row r="142" spans="6:6" x14ac:dyDescent="0.3">
      <c r="F142" s="3"/>
    </row>
    <row r="143" spans="6:6" x14ac:dyDescent="0.3">
      <c r="F143" s="3"/>
    </row>
    <row r="144" spans="6:6" x14ac:dyDescent="0.3">
      <c r="F144" s="3"/>
    </row>
    <row r="145" spans="6:6" x14ac:dyDescent="0.3">
      <c r="F145" s="3"/>
    </row>
    <row r="146" spans="6:6" x14ac:dyDescent="0.3">
      <c r="F146" s="3"/>
    </row>
    <row r="147" spans="6:6" x14ac:dyDescent="0.3">
      <c r="F147" s="3"/>
    </row>
    <row r="148" spans="6:6" x14ac:dyDescent="0.3">
      <c r="F148" s="3"/>
    </row>
    <row r="149" spans="6:6" x14ac:dyDescent="0.3">
      <c r="F149" s="3"/>
    </row>
    <row r="150" spans="6:6" x14ac:dyDescent="0.3">
      <c r="F150" s="3"/>
    </row>
    <row r="151" spans="6:6" x14ac:dyDescent="0.3">
      <c r="F151" s="3"/>
    </row>
    <row r="152" spans="6:6" x14ac:dyDescent="0.3">
      <c r="F152" s="3"/>
    </row>
    <row r="153" spans="6:6" x14ac:dyDescent="0.3">
      <c r="F153" s="3"/>
    </row>
    <row r="154" spans="6:6" x14ac:dyDescent="0.3">
      <c r="F154" s="3"/>
    </row>
    <row r="155" spans="6:6" x14ac:dyDescent="0.3">
      <c r="F155" s="3"/>
    </row>
    <row r="156" spans="6:6" x14ac:dyDescent="0.3">
      <c r="F156" s="3"/>
    </row>
    <row r="157" spans="6:6" x14ac:dyDescent="0.3">
      <c r="F157" s="3"/>
    </row>
    <row r="158" spans="6:6" x14ac:dyDescent="0.3">
      <c r="F158" s="3"/>
    </row>
    <row r="159" spans="6:6" x14ac:dyDescent="0.3">
      <c r="F159" s="3"/>
    </row>
    <row r="160" spans="6:6" x14ac:dyDescent="0.3">
      <c r="F160" s="3"/>
    </row>
    <row r="161" spans="6:6" x14ac:dyDescent="0.3">
      <c r="F161" s="3"/>
    </row>
    <row r="162" spans="6:6" x14ac:dyDescent="0.3">
      <c r="F162" s="3"/>
    </row>
    <row r="163" spans="6:6" x14ac:dyDescent="0.3">
      <c r="F163" s="3"/>
    </row>
    <row r="164" spans="6:6" x14ac:dyDescent="0.3">
      <c r="F164" s="3"/>
    </row>
    <row r="165" spans="6:6" x14ac:dyDescent="0.3">
      <c r="F165" s="3"/>
    </row>
    <row r="166" spans="6:6" x14ac:dyDescent="0.3">
      <c r="F166" s="3"/>
    </row>
    <row r="167" spans="6:6" x14ac:dyDescent="0.3">
      <c r="F167" s="3"/>
    </row>
    <row r="168" spans="6:6" x14ac:dyDescent="0.3">
      <c r="F168" s="3"/>
    </row>
    <row r="169" spans="6:6" x14ac:dyDescent="0.3">
      <c r="F169" s="3"/>
    </row>
    <row r="170" spans="6:6" x14ac:dyDescent="0.3">
      <c r="F170" s="3"/>
    </row>
    <row r="171" spans="6:6" x14ac:dyDescent="0.3">
      <c r="F171" s="3"/>
    </row>
    <row r="172" spans="6:6" x14ac:dyDescent="0.3">
      <c r="F172" s="3"/>
    </row>
    <row r="173" spans="6:6" x14ac:dyDescent="0.3">
      <c r="F173" s="3"/>
    </row>
    <row r="174" spans="6:6" x14ac:dyDescent="0.3">
      <c r="F174" s="3"/>
    </row>
    <row r="175" spans="6:6" x14ac:dyDescent="0.3">
      <c r="F175" s="3"/>
    </row>
    <row r="176" spans="6:6" x14ac:dyDescent="0.3">
      <c r="F176" s="3"/>
    </row>
    <row r="177" spans="6:6" x14ac:dyDescent="0.3">
      <c r="F177" s="3"/>
    </row>
    <row r="178" spans="6:6" x14ac:dyDescent="0.3">
      <c r="F178" s="3"/>
    </row>
    <row r="179" spans="6:6" x14ac:dyDescent="0.3">
      <c r="F179" s="3"/>
    </row>
    <row r="180" spans="6:6" x14ac:dyDescent="0.3">
      <c r="F180" s="3"/>
    </row>
    <row r="181" spans="6:6" x14ac:dyDescent="0.3">
      <c r="F181" s="3"/>
    </row>
    <row r="182" spans="6:6" x14ac:dyDescent="0.3">
      <c r="F182" s="3"/>
    </row>
    <row r="183" spans="6:6" x14ac:dyDescent="0.3">
      <c r="F183" s="3"/>
    </row>
    <row r="184" spans="6:6" x14ac:dyDescent="0.3">
      <c r="F184" s="3"/>
    </row>
    <row r="185" spans="6:6" x14ac:dyDescent="0.3">
      <c r="F185" s="3"/>
    </row>
    <row r="186" spans="6:6" x14ac:dyDescent="0.3">
      <c r="F186" s="3"/>
    </row>
    <row r="187" spans="6:6" x14ac:dyDescent="0.3">
      <c r="F187" s="3"/>
    </row>
    <row r="188" spans="6:6" x14ac:dyDescent="0.3">
      <c r="F188" s="3"/>
    </row>
    <row r="189" spans="6:6" x14ac:dyDescent="0.3">
      <c r="F189" s="3"/>
    </row>
    <row r="190" spans="6:6" x14ac:dyDescent="0.3">
      <c r="F190" s="3"/>
    </row>
    <row r="191" spans="6:6" x14ac:dyDescent="0.3">
      <c r="F191" s="3"/>
    </row>
    <row r="192" spans="6:6" x14ac:dyDescent="0.3">
      <c r="F192" s="3"/>
    </row>
    <row r="193" spans="6:6" x14ac:dyDescent="0.3">
      <c r="F193" s="3"/>
    </row>
    <row r="194" spans="6:6" x14ac:dyDescent="0.3">
      <c r="F194" s="3"/>
    </row>
    <row r="195" spans="6:6" x14ac:dyDescent="0.3">
      <c r="F195" s="3"/>
    </row>
    <row r="196" spans="6:6" x14ac:dyDescent="0.3">
      <c r="F196" s="3"/>
    </row>
    <row r="197" spans="6:6" x14ac:dyDescent="0.3">
      <c r="F197" s="3"/>
    </row>
    <row r="198" spans="6:6" x14ac:dyDescent="0.3">
      <c r="F198" s="3"/>
    </row>
    <row r="199" spans="6:6" x14ac:dyDescent="0.3">
      <c r="F199" s="3"/>
    </row>
    <row r="200" spans="6:6" x14ac:dyDescent="0.3">
      <c r="F200" s="3"/>
    </row>
    <row r="201" spans="6:6" x14ac:dyDescent="0.3">
      <c r="F201" s="3"/>
    </row>
    <row r="202" spans="6:6" x14ac:dyDescent="0.3">
      <c r="F202" s="3"/>
    </row>
    <row r="203" spans="6:6" x14ac:dyDescent="0.3">
      <c r="F203" s="3"/>
    </row>
    <row r="204" spans="6:6" x14ac:dyDescent="0.3">
      <c r="F204" s="3"/>
    </row>
    <row r="205" spans="6:6" x14ac:dyDescent="0.3">
      <c r="F205" s="3"/>
    </row>
    <row r="206" spans="6:6" x14ac:dyDescent="0.3">
      <c r="F206" s="3"/>
    </row>
    <row r="207" spans="6:6" x14ac:dyDescent="0.3">
      <c r="F207" s="3"/>
    </row>
    <row r="208" spans="6:6" x14ac:dyDescent="0.3">
      <c r="F208" s="3"/>
    </row>
    <row r="209" spans="6:6" x14ac:dyDescent="0.3">
      <c r="F209" s="3"/>
    </row>
    <row r="210" spans="6:6" x14ac:dyDescent="0.3">
      <c r="F210" s="3"/>
    </row>
    <row r="211" spans="6:6" x14ac:dyDescent="0.3">
      <c r="F211" s="3"/>
    </row>
    <row r="212" spans="6:6" x14ac:dyDescent="0.3">
      <c r="F212" s="3"/>
    </row>
    <row r="213" spans="6:6" x14ac:dyDescent="0.3">
      <c r="F213" s="3"/>
    </row>
    <row r="214" spans="6:6" x14ac:dyDescent="0.3">
      <c r="F214" s="3"/>
    </row>
    <row r="215" spans="6:6" x14ac:dyDescent="0.3">
      <c r="F215" s="3"/>
    </row>
    <row r="216" spans="6:6" x14ac:dyDescent="0.3">
      <c r="F216" s="3"/>
    </row>
    <row r="217" spans="6:6" x14ac:dyDescent="0.3">
      <c r="F217" s="3"/>
    </row>
    <row r="218" spans="6:6" x14ac:dyDescent="0.3">
      <c r="F218" s="3"/>
    </row>
    <row r="219" spans="6:6" x14ac:dyDescent="0.3">
      <c r="F219" s="3"/>
    </row>
    <row r="220" spans="6:6" x14ac:dyDescent="0.3">
      <c r="F220" s="3"/>
    </row>
    <row r="221" spans="6:6" x14ac:dyDescent="0.3">
      <c r="F221" s="3"/>
    </row>
    <row r="222" spans="6:6" x14ac:dyDescent="0.3">
      <c r="F222" s="3"/>
    </row>
    <row r="223" spans="6:6" x14ac:dyDescent="0.3">
      <c r="F223" s="3"/>
    </row>
    <row r="224" spans="6:6" x14ac:dyDescent="0.3">
      <c r="F224" s="3"/>
    </row>
    <row r="225" spans="6:6" x14ac:dyDescent="0.3">
      <c r="F225" s="3"/>
    </row>
    <row r="226" spans="6:6" x14ac:dyDescent="0.3">
      <c r="F226" s="3"/>
    </row>
    <row r="227" spans="6:6" x14ac:dyDescent="0.3">
      <c r="F227" s="3"/>
    </row>
    <row r="228" spans="6:6" x14ac:dyDescent="0.3">
      <c r="F228" s="3"/>
    </row>
    <row r="229" spans="6:6" x14ac:dyDescent="0.3">
      <c r="F229" s="3"/>
    </row>
    <row r="230" spans="6:6" x14ac:dyDescent="0.3">
      <c r="F230" s="3"/>
    </row>
    <row r="231" spans="6:6" x14ac:dyDescent="0.3">
      <c r="F231" s="3"/>
    </row>
    <row r="232" spans="6:6" x14ac:dyDescent="0.3">
      <c r="F232" s="3"/>
    </row>
    <row r="233" spans="6:6" x14ac:dyDescent="0.3">
      <c r="F233" s="3"/>
    </row>
    <row r="234" spans="6:6" x14ac:dyDescent="0.3">
      <c r="F234" s="3"/>
    </row>
    <row r="235" spans="6:6" x14ac:dyDescent="0.3">
      <c r="F235" s="3"/>
    </row>
    <row r="236" spans="6:6" x14ac:dyDescent="0.3">
      <c r="F236" s="3"/>
    </row>
    <row r="237" spans="6:6" x14ac:dyDescent="0.3">
      <c r="F237" s="3"/>
    </row>
    <row r="238" spans="6:6" x14ac:dyDescent="0.3">
      <c r="F238" s="3"/>
    </row>
    <row r="239" spans="6:6" x14ac:dyDescent="0.3">
      <c r="F239" s="3"/>
    </row>
    <row r="240" spans="6:6" x14ac:dyDescent="0.3">
      <c r="F240" s="3"/>
    </row>
    <row r="241" spans="6:6" x14ac:dyDescent="0.3">
      <c r="F241" s="3"/>
    </row>
    <row r="242" spans="6:6" x14ac:dyDescent="0.3">
      <c r="F242" s="3"/>
    </row>
    <row r="243" spans="6:6" x14ac:dyDescent="0.3">
      <c r="F243" s="3"/>
    </row>
    <row r="244" spans="6:6" x14ac:dyDescent="0.3">
      <c r="F244" s="3"/>
    </row>
    <row r="245" spans="6:6" x14ac:dyDescent="0.3">
      <c r="F245" s="3"/>
    </row>
    <row r="246" spans="6:6" x14ac:dyDescent="0.3">
      <c r="F246" s="3"/>
    </row>
    <row r="247" spans="6:6" x14ac:dyDescent="0.3">
      <c r="F247" s="3"/>
    </row>
    <row r="248" spans="6:6" x14ac:dyDescent="0.3">
      <c r="F248" s="3"/>
    </row>
    <row r="249" spans="6:6" x14ac:dyDescent="0.3">
      <c r="F249" s="3"/>
    </row>
    <row r="250" spans="6:6" x14ac:dyDescent="0.3">
      <c r="F250" s="3"/>
    </row>
    <row r="251" spans="6:6" x14ac:dyDescent="0.3">
      <c r="F251" s="3"/>
    </row>
    <row r="252" spans="6:6" x14ac:dyDescent="0.3">
      <c r="F252" s="3"/>
    </row>
    <row r="253" spans="6:6" x14ac:dyDescent="0.3">
      <c r="F253" s="3"/>
    </row>
    <row r="254" spans="6:6" x14ac:dyDescent="0.3">
      <c r="F254" s="3"/>
    </row>
    <row r="255" spans="6:6" x14ac:dyDescent="0.3">
      <c r="F255" s="3"/>
    </row>
    <row r="256" spans="6:6" x14ac:dyDescent="0.3">
      <c r="F256" s="3"/>
    </row>
    <row r="257" spans="6:6" x14ac:dyDescent="0.3">
      <c r="F257" s="3"/>
    </row>
    <row r="258" spans="6:6" x14ac:dyDescent="0.3">
      <c r="F258" s="3"/>
    </row>
    <row r="259" spans="6:6" x14ac:dyDescent="0.3">
      <c r="F259" s="3"/>
    </row>
    <row r="260" spans="6:6" x14ac:dyDescent="0.3">
      <c r="F260" s="3"/>
    </row>
    <row r="261" spans="6:6" x14ac:dyDescent="0.3">
      <c r="F261" s="3"/>
    </row>
    <row r="262" spans="6:6" x14ac:dyDescent="0.3">
      <c r="F262" s="3"/>
    </row>
    <row r="263" spans="6:6" x14ac:dyDescent="0.3">
      <c r="F263" s="3"/>
    </row>
    <row r="264" spans="6:6" x14ac:dyDescent="0.3">
      <c r="F264" s="3"/>
    </row>
    <row r="265" spans="6:6" x14ac:dyDescent="0.3">
      <c r="F265" s="3"/>
    </row>
    <row r="266" spans="6:6" x14ac:dyDescent="0.3">
      <c r="F266" s="3"/>
    </row>
    <row r="267" spans="6:6" x14ac:dyDescent="0.3">
      <c r="F267" s="3"/>
    </row>
    <row r="268" spans="6:6" x14ac:dyDescent="0.3">
      <c r="F268" s="3"/>
    </row>
    <row r="269" spans="6:6" x14ac:dyDescent="0.3">
      <c r="F269" s="3"/>
    </row>
    <row r="270" spans="6:6" x14ac:dyDescent="0.3">
      <c r="F270" s="3"/>
    </row>
    <row r="271" spans="6:6" x14ac:dyDescent="0.3">
      <c r="F271" s="3"/>
    </row>
    <row r="272" spans="6:6" x14ac:dyDescent="0.3">
      <c r="F272" s="3"/>
    </row>
    <row r="273" spans="6:6" x14ac:dyDescent="0.3">
      <c r="F273" s="3"/>
    </row>
    <row r="274" spans="6:6" x14ac:dyDescent="0.3">
      <c r="F274" s="3"/>
    </row>
    <row r="275" spans="6:6" x14ac:dyDescent="0.3">
      <c r="F275" s="3"/>
    </row>
    <row r="276" spans="6:6" x14ac:dyDescent="0.3">
      <c r="F276" s="3"/>
    </row>
    <row r="277" spans="6:6" x14ac:dyDescent="0.3">
      <c r="F277" s="3"/>
    </row>
    <row r="278" spans="6:6" x14ac:dyDescent="0.3">
      <c r="F278" s="3"/>
    </row>
    <row r="279" spans="6:6" x14ac:dyDescent="0.3">
      <c r="F279" s="3"/>
    </row>
    <row r="280" spans="6:6" x14ac:dyDescent="0.3">
      <c r="F280" s="3"/>
    </row>
    <row r="281" spans="6:6" x14ac:dyDescent="0.3">
      <c r="F281" s="3"/>
    </row>
    <row r="282" spans="6:6" x14ac:dyDescent="0.3">
      <c r="F282" s="3"/>
    </row>
    <row r="283" spans="6:6" x14ac:dyDescent="0.3">
      <c r="F283" s="3"/>
    </row>
    <row r="284" spans="6:6" x14ac:dyDescent="0.3">
      <c r="F284" s="3"/>
    </row>
    <row r="285" spans="6:6" x14ac:dyDescent="0.3">
      <c r="F285" s="3"/>
    </row>
    <row r="286" spans="6:6" x14ac:dyDescent="0.3">
      <c r="F286" s="3"/>
    </row>
    <row r="287" spans="6:6" x14ac:dyDescent="0.3">
      <c r="F287" s="3"/>
    </row>
    <row r="288" spans="6:6" x14ac:dyDescent="0.3">
      <c r="F288" s="3"/>
    </row>
    <row r="289" spans="6:6" x14ac:dyDescent="0.3">
      <c r="F289" s="3"/>
    </row>
    <row r="290" spans="6:6" x14ac:dyDescent="0.3">
      <c r="F290" s="3"/>
    </row>
    <row r="291" spans="6:6" x14ac:dyDescent="0.3">
      <c r="F291" s="3"/>
    </row>
    <row r="292" spans="6:6" x14ac:dyDescent="0.3">
      <c r="F292" s="3"/>
    </row>
    <row r="293" spans="6:6" x14ac:dyDescent="0.3">
      <c r="F293" s="3"/>
    </row>
    <row r="294" spans="6:6" x14ac:dyDescent="0.3">
      <c r="F294" s="3"/>
    </row>
    <row r="295" spans="6:6" x14ac:dyDescent="0.3">
      <c r="F295" s="3"/>
    </row>
    <row r="296" spans="6:6" x14ac:dyDescent="0.3">
      <c r="F296" s="3"/>
    </row>
    <row r="297" spans="6:6" x14ac:dyDescent="0.3">
      <c r="F297" s="3"/>
    </row>
    <row r="298" spans="6:6" x14ac:dyDescent="0.3">
      <c r="F298" s="3"/>
    </row>
    <row r="299" spans="6:6" x14ac:dyDescent="0.3">
      <c r="F299" s="3"/>
    </row>
    <row r="300" spans="6:6" x14ac:dyDescent="0.3">
      <c r="F300" s="3"/>
    </row>
    <row r="301" spans="6:6" x14ac:dyDescent="0.3">
      <c r="F301" s="3"/>
    </row>
    <row r="302" spans="6:6" x14ac:dyDescent="0.3">
      <c r="F302" s="3"/>
    </row>
    <row r="303" spans="6:6" x14ac:dyDescent="0.3">
      <c r="F303" s="3"/>
    </row>
    <row r="304" spans="6:6" x14ac:dyDescent="0.3">
      <c r="F304" s="3"/>
    </row>
    <row r="305" spans="6:6" x14ac:dyDescent="0.3">
      <c r="F305" s="3"/>
    </row>
    <row r="306" spans="6:6" x14ac:dyDescent="0.3">
      <c r="F306" s="3"/>
    </row>
    <row r="307" spans="6:6" x14ac:dyDescent="0.3">
      <c r="F307" s="3"/>
    </row>
    <row r="308" spans="6:6" x14ac:dyDescent="0.3">
      <c r="F308" s="3"/>
    </row>
    <row r="309" spans="6:6" x14ac:dyDescent="0.3">
      <c r="F309" s="3"/>
    </row>
    <row r="310" spans="6:6" x14ac:dyDescent="0.3">
      <c r="F310" s="3"/>
    </row>
    <row r="311" spans="6:6" x14ac:dyDescent="0.3">
      <c r="F311" s="3"/>
    </row>
    <row r="312" spans="6:6" x14ac:dyDescent="0.3">
      <c r="F312" s="3"/>
    </row>
    <row r="313" spans="6:6" x14ac:dyDescent="0.3">
      <c r="F313" s="3"/>
    </row>
    <row r="314" spans="6:6" x14ac:dyDescent="0.3">
      <c r="F314" s="3"/>
    </row>
    <row r="315" spans="6:6" x14ac:dyDescent="0.3">
      <c r="F315" s="3"/>
    </row>
    <row r="316" spans="6:6" x14ac:dyDescent="0.3">
      <c r="F316" s="3"/>
    </row>
    <row r="317" spans="6:6" x14ac:dyDescent="0.3">
      <c r="F317" s="3"/>
    </row>
    <row r="318" spans="6:6" x14ac:dyDescent="0.3">
      <c r="F318" s="3"/>
    </row>
    <row r="319" spans="6:6" x14ac:dyDescent="0.3">
      <c r="F319" s="3"/>
    </row>
    <row r="320" spans="6:6" x14ac:dyDescent="0.3">
      <c r="F320" s="3"/>
    </row>
    <row r="321" spans="6:6" x14ac:dyDescent="0.3">
      <c r="F321" s="3"/>
    </row>
    <row r="322" spans="6:6" x14ac:dyDescent="0.3">
      <c r="F322" s="3"/>
    </row>
    <row r="323" spans="6:6" x14ac:dyDescent="0.3">
      <c r="F323" s="3"/>
    </row>
    <row r="324" spans="6:6" x14ac:dyDescent="0.3">
      <c r="F324" s="3"/>
    </row>
    <row r="325" spans="6:6" x14ac:dyDescent="0.3">
      <c r="F325" s="3"/>
    </row>
    <row r="326" spans="6:6" x14ac:dyDescent="0.3">
      <c r="F326" s="3"/>
    </row>
    <row r="327" spans="6:6" x14ac:dyDescent="0.3">
      <c r="F327" s="3"/>
    </row>
    <row r="328" spans="6:6" x14ac:dyDescent="0.3">
      <c r="F328" s="3"/>
    </row>
    <row r="329" spans="6:6" x14ac:dyDescent="0.3">
      <c r="F329" s="3"/>
    </row>
    <row r="330" spans="6:6" x14ac:dyDescent="0.3">
      <c r="F330" s="3"/>
    </row>
    <row r="331" spans="6:6" x14ac:dyDescent="0.3">
      <c r="F331" s="3"/>
    </row>
    <row r="332" spans="6:6" x14ac:dyDescent="0.3">
      <c r="F332" s="3"/>
    </row>
    <row r="333" spans="6:6" x14ac:dyDescent="0.3">
      <c r="F333" s="3"/>
    </row>
    <row r="334" spans="6:6" x14ac:dyDescent="0.3">
      <c r="F334" s="3"/>
    </row>
    <row r="335" spans="6:6" x14ac:dyDescent="0.3">
      <c r="F335" s="3"/>
    </row>
    <row r="336" spans="6:6" x14ac:dyDescent="0.3">
      <c r="F336" s="3"/>
    </row>
    <row r="337" spans="6:6" x14ac:dyDescent="0.3">
      <c r="F337" s="3"/>
    </row>
    <row r="338" spans="6:6" x14ac:dyDescent="0.3">
      <c r="F338" s="3"/>
    </row>
    <row r="339" spans="6:6" x14ac:dyDescent="0.3">
      <c r="F339" s="3"/>
    </row>
    <row r="340" spans="6:6" x14ac:dyDescent="0.3">
      <c r="F340" s="3"/>
    </row>
    <row r="341" spans="6:6" x14ac:dyDescent="0.3">
      <c r="F341" s="3"/>
    </row>
    <row r="342" spans="6:6" x14ac:dyDescent="0.3">
      <c r="F342" s="3"/>
    </row>
    <row r="343" spans="6:6" x14ac:dyDescent="0.3">
      <c r="F343" s="3"/>
    </row>
    <row r="344" spans="6:6" x14ac:dyDescent="0.3">
      <c r="F344" s="3"/>
    </row>
    <row r="345" spans="6:6" x14ac:dyDescent="0.3">
      <c r="F345" s="3"/>
    </row>
    <row r="346" spans="6:6" x14ac:dyDescent="0.3">
      <c r="F346" s="3"/>
    </row>
    <row r="347" spans="6:6" x14ac:dyDescent="0.3">
      <c r="F347" s="3"/>
    </row>
    <row r="348" spans="6:6" x14ac:dyDescent="0.3">
      <c r="F348" s="3"/>
    </row>
    <row r="349" spans="6:6" x14ac:dyDescent="0.3">
      <c r="F349" s="3"/>
    </row>
    <row r="350" spans="6:6" x14ac:dyDescent="0.3">
      <c r="F350" s="3"/>
    </row>
    <row r="351" spans="6:6" x14ac:dyDescent="0.3">
      <c r="F351" s="3"/>
    </row>
    <row r="352" spans="6:6" x14ac:dyDescent="0.3">
      <c r="F352" s="3"/>
    </row>
    <row r="353" spans="6:6" x14ac:dyDescent="0.3">
      <c r="F353" s="3"/>
    </row>
    <row r="354" spans="6:6" x14ac:dyDescent="0.3">
      <c r="F354" s="3"/>
    </row>
    <row r="355" spans="6:6" x14ac:dyDescent="0.3">
      <c r="F355" s="3"/>
    </row>
    <row r="356" spans="6:6" x14ac:dyDescent="0.3">
      <c r="F356" s="3"/>
    </row>
    <row r="357" spans="6:6" x14ac:dyDescent="0.3">
      <c r="F357" s="3"/>
    </row>
    <row r="358" spans="6:6" x14ac:dyDescent="0.3">
      <c r="F358" s="3"/>
    </row>
    <row r="359" spans="6:6" x14ac:dyDescent="0.3">
      <c r="F359" s="3"/>
    </row>
    <row r="360" spans="6:6" x14ac:dyDescent="0.3">
      <c r="F360" s="3"/>
    </row>
    <row r="361" spans="6:6" x14ac:dyDescent="0.3">
      <c r="F361" s="3"/>
    </row>
    <row r="362" spans="6:6" x14ac:dyDescent="0.3">
      <c r="F362" s="3"/>
    </row>
    <row r="363" spans="6:6" x14ac:dyDescent="0.3">
      <c r="F363" s="3"/>
    </row>
    <row r="364" spans="6:6" x14ac:dyDescent="0.3">
      <c r="F364" s="3"/>
    </row>
    <row r="365" spans="6:6" x14ac:dyDescent="0.3">
      <c r="F365" s="3"/>
    </row>
    <row r="366" spans="6:6" x14ac:dyDescent="0.3">
      <c r="F366" s="3"/>
    </row>
    <row r="367" spans="6:6" x14ac:dyDescent="0.3">
      <c r="F367" s="3"/>
    </row>
    <row r="368" spans="6:6" x14ac:dyDescent="0.3">
      <c r="F368" s="3"/>
    </row>
    <row r="369" spans="6:6" x14ac:dyDescent="0.3">
      <c r="F369" s="3"/>
    </row>
    <row r="370" spans="6:6" x14ac:dyDescent="0.3">
      <c r="F370" s="3"/>
    </row>
    <row r="371" spans="6:6" x14ac:dyDescent="0.3">
      <c r="F371" s="3"/>
    </row>
    <row r="372" spans="6:6" x14ac:dyDescent="0.3">
      <c r="F372" s="3"/>
    </row>
    <row r="373" spans="6:6" x14ac:dyDescent="0.3">
      <c r="F373" s="3"/>
    </row>
    <row r="374" spans="6:6" x14ac:dyDescent="0.3">
      <c r="F374" s="3"/>
    </row>
    <row r="375" spans="6:6" x14ac:dyDescent="0.3">
      <c r="F375" s="3"/>
    </row>
    <row r="376" spans="6:6" x14ac:dyDescent="0.3">
      <c r="F376" s="3"/>
    </row>
    <row r="377" spans="6:6" x14ac:dyDescent="0.3">
      <c r="F377" s="3"/>
    </row>
    <row r="378" spans="6:6" x14ac:dyDescent="0.3">
      <c r="F378" s="3"/>
    </row>
    <row r="379" spans="6:6" x14ac:dyDescent="0.3">
      <c r="F379" s="3"/>
    </row>
    <row r="380" spans="6:6" x14ac:dyDescent="0.3">
      <c r="F380" s="3"/>
    </row>
    <row r="381" spans="6:6" x14ac:dyDescent="0.3">
      <c r="F381" s="3"/>
    </row>
    <row r="382" spans="6:6" x14ac:dyDescent="0.3">
      <c r="F382" s="3"/>
    </row>
    <row r="383" spans="6:6" x14ac:dyDescent="0.3">
      <c r="F383" s="3"/>
    </row>
    <row r="384" spans="6:6" x14ac:dyDescent="0.3">
      <c r="F384" s="3"/>
    </row>
    <row r="385" spans="6:6" x14ac:dyDescent="0.3">
      <c r="F385" s="3"/>
    </row>
    <row r="386" spans="6:6" x14ac:dyDescent="0.3">
      <c r="F386" s="3"/>
    </row>
    <row r="387" spans="6:6" x14ac:dyDescent="0.3">
      <c r="F387" s="3"/>
    </row>
    <row r="388" spans="6:6" x14ac:dyDescent="0.3">
      <c r="F388" s="3"/>
    </row>
    <row r="389" spans="6:6" x14ac:dyDescent="0.3">
      <c r="F389" s="3"/>
    </row>
    <row r="390" spans="6:6" x14ac:dyDescent="0.3">
      <c r="F390" s="3"/>
    </row>
    <row r="391" spans="6:6" x14ac:dyDescent="0.3">
      <c r="F391" s="3"/>
    </row>
    <row r="392" spans="6:6" x14ac:dyDescent="0.3">
      <c r="F392" s="3"/>
    </row>
    <row r="393" spans="6:6" x14ac:dyDescent="0.3">
      <c r="F393" s="3"/>
    </row>
    <row r="394" spans="6:6" x14ac:dyDescent="0.3">
      <c r="F394" s="3"/>
    </row>
    <row r="395" spans="6:6" x14ac:dyDescent="0.3">
      <c r="F395" s="3"/>
    </row>
    <row r="396" spans="6:6" x14ac:dyDescent="0.3">
      <c r="F396" s="3"/>
    </row>
    <row r="397" spans="6:6" x14ac:dyDescent="0.3">
      <c r="F397" s="3"/>
    </row>
    <row r="398" spans="6:6" x14ac:dyDescent="0.3">
      <c r="F398" s="3"/>
    </row>
    <row r="399" spans="6:6" x14ac:dyDescent="0.3">
      <c r="F399" s="3"/>
    </row>
    <row r="400" spans="6:6" x14ac:dyDescent="0.3">
      <c r="F400" s="3"/>
    </row>
    <row r="401" spans="6:6" x14ac:dyDescent="0.3">
      <c r="F401" s="3"/>
    </row>
    <row r="402" spans="6:6" x14ac:dyDescent="0.3">
      <c r="F402" s="3"/>
    </row>
    <row r="403" spans="6:6" x14ac:dyDescent="0.3">
      <c r="F403" s="3"/>
    </row>
    <row r="404" spans="6:6" x14ac:dyDescent="0.3">
      <c r="F404" s="3"/>
    </row>
    <row r="405" spans="6:6" x14ac:dyDescent="0.3">
      <c r="F405" s="3"/>
    </row>
    <row r="406" spans="6:6" x14ac:dyDescent="0.3">
      <c r="F406" s="3"/>
    </row>
    <row r="407" spans="6:6" x14ac:dyDescent="0.3">
      <c r="F407" s="3"/>
    </row>
    <row r="408" spans="6:6" x14ac:dyDescent="0.3">
      <c r="F408" s="3"/>
    </row>
    <row r="409" spans="6:6" x14ac:dyDescent="0.3">
      <c r="F409" s="3"/>
    </row>
    <row r="410" spans="6:6" x14ac:dyDescent="0.3">
      <c r="F410" s="3"/>
    </row>
    <row r="411" spans="6:6" x14ac:dyDescent="0.3">
      <c r="F411" s="3"/>
    </row>
    <row r="412" spans="6:6" x14ac:dyDescent="0.3">
      <c r="F412" s="3"/>
    </row>
    <row r="413" spans="6:6" x14ac:dyDescent="0.3">
      <c r="F413" s="3"/>
    </row>
    <row r="414" spans="6:6" x14ac:dyDescent="0.3">
      <c r="F414" s="3"/>
    </row>
    <row r="415" spans="6:6" x14ac:dyDescent="0.3">
      <c r="F415" s="3"/>
    </row>
    <row r="416" spans="6:6" x14ac:dyDescent="0.3">
      <c r="F416" s="3"/>
    </row>
    <row r="417" spans="6:6" x14ac:dyDescent="0.3">
      <c r="F417" s="3"/>
    </row>
    <row r="418" spans="6:6" x14ac:dyDescent="0.3">
      <c r="F418" s="3"/>
    </row>
    <row r="419" spans="6:6" x14ac:dyDescent="0.3">
      <c r="F419" s="3"/>
    </row>
    <row r="420" spans="6:6" x14ac:dyDescent="0.3">
      <c r="F420" s="3"/>
    </row>
    <row r="421" spans="6:6" x14ac:dyDescent="0.3">
      <c r="F421" s="3"/>
    </row>
    <row r="422" spans="6:6" x14ac:dyDescent="0.3">
      <c r="F422" s="3"/>
    </row>
    <row r="423" spans="6:6" x14ac:dyDescent="0.3">
      <c r="F423" s="3"/>
    </row>
    <row r="424" spans="6:6" x14ac:dyDescent="0.3">
      <c r="F424" s="3"/>
    </row>
    <row r="425" spans="6:6" x14ac:dyDescent="0.3">
      <c r="F425" s="3"/>
    </row>
    <row r="426" spans="6:6" x14ac:dyDescent="0.3">
      <c r="F426" s="3"/>
    </row>
    <row r="427" spans="6:6" x14ac:dyDescent="0.3">
      <c r="F427" s="3"/>
    </row>
    <row r="428" spans="6:6" x14ac:dyDescent="0.3">
      <c r="F428" s="3"/>
    </row>
    <row r="429" spans="6:6" x14ac:dyDescent="0.3">
      <c r="F429" s="3"/>
    </row>
    <row r="430" spans="6:6" x14ac:dyDescent="0.3">
      <c r="F430" s="3"/>
    </row>
    <row r="431" spans="6:6" x14ac:dyDescent="0.3">
      <c r="F431" s="3"/>
    </row>
    <row r="432" spans="6:6" x14ac:dyDescent="0.3">
      <c r="F432" s="3"/>
    </row>
    <row r="433" spans="6:6" x14ac:dyDescent="0.3">
      <c r="F433" s="3"/>
    </row>
    <row r="434" spans="6:6" x14ac:dyDescent="0.3">
      <c r="F434" s="3"/>
    </row>
    <row r="435" spans="6:6" x14ac:dyDescent="0.3">
      <c r="F435" s="3"/>
    </row>
    <row r="436" spans="6:6" x14ac:dyDescent="0.3">
      <c r="F436" s="3"/>
    </row>
    <row r="437" spans="6:6" x14ac:dyDescent="0.3">
      <c r="F437" s="3"/>
    </row>
    <row r="438" spans="6:6" x14ac:dyDescent="0.3">
      <c r="F438" s="3"/>
    </row>
    <row r="439" spans="6:6" x14ac:dyDescent="0.3">
      <c r="F439" s="3"/>
    </row>
    <row r="440" spans="6:6" x14ac:dyDescent="0.3">
      <c r="F440" s="3"/>
    </row>
    <row r="441" spans="6:6" x14ac:dyDescent="0.3">
      <c r="F441" s="3"/>
    </row>
    <row r="442" spans="6:6" x14ac:dyDescent="0.3">
      <c r="F442" s="3"/>
    </row>
    <row r="443" spans="6:6" x14ac:dyDescent="0.3">
      <c r="F443" s="3"/>
    </row>
    <row r="444" spans="6:6" x14ac:dyDescent="0.3">
      <c r="F444" s="3"/>
    </row>
    <row r="445" spans="6:6" x14ac:dyDescent="0.3">
      <c r="F445" s="3"/>
    </row>
    <row r="446" spans="6:6" x14ac:dyDescent="0.3">
      <c r="F446" s="3"/>
    </row>
    <row r="447" spans="6:6" x14ac:dyDescent="0.3">
      <c r="F447" s="3"/>
    </row>
    <row r="448" spans="6:6" x14ac:dyDescent="0.3">
      <c r="F448" s="3"/>
    </row>
    <row r="449" spans="6:6" x14ac:dyDescent="0.3">
      <c r="F449" s="3"/>
    </row>
    <row r="450" spans="6:6" x14ac:dyDescent="0.3">
      <c r="F450" s="3"/>
    </row>
    <row r="451" spans="6:6" x14ac:dyDescent="0.3">
      <c r="F451" s="3"/>
    </row>
    <row r="452" spans="6:6" x14ac:dyDescent="0.3">
      <c r="F452" s="3"/>
    </row>
    <row r="453" spans="6:6" x14ac:dyDescent="0.3">
      <c r="F453" s="3"/>
    </row>
    <row r="454" spans="6:6" x14ac:dyDescent="0.3">
      <c r="F454" s="3"/>
    </row>
    <row r="455" spans="6:6" x14ac:dyDescent="0.3">
      <c r="F455" s="3"/>
    </row>
    <row r="456" spans="6:6" x14ac:dyDescent="0.3">
      <c r="F456" s="3"/>
    </row>
    <row r="457" spans="6:6" x14ac:dyDescent="0.3">
      <c r="F457" s="3"/>
    </row>
    <row r="458" spans="6:6" x14ac:dyDescent="0.3">
      <c r="F458" s="3"/>
    </row>
    <row r="459" spans="6:6" x14ac:dyDescent="0.3">
      <c r="F459" s="3"/>
    </row>
    <row r="460" spans="6:6" x14ac:dyDescent="0.3">
      <c r="F460" s="3"/>
    </row>
    <row r="461" spans="6:6" x14ac:dyDescent="0.3">
      <c r="F461" s="3"/>
    </row>
    <row r="462" spans="6:6" x14ac:dyDescent="0.3">
      <c r="F462" s="3"/>
    </row>
    <row r="463" spans="6:6" x14ac:dyDescent="0.3">
      <c r="F463" s="3"/>
    </row>
    <row r="464" spans="6:6" x14ac:dyDescent="0.3">
      <c r="F464" s="3"/>
    </row>
    <row r="465" spans="6:6" x14ac:dyDescent="0.3">
      <c r="F465" s="3"/>
    </row>
    <row r="466" spans="6:6" x14ac:dyDescent="0.3">
      <c r="F466" s="3"/>
    </row>
    <row r="467" spans="6:6" x14ac:dyDescent="0.3">
      <c r="F467" s="3"/>
    </row>
    <row r="468" spans="6:6" x14ac:dyDescent="0.3">
      <c r="F468" s="3"/>
    </row>
    <row r="469" spans="6:6" x14ac:dyDescent="0.3">
      <c r="F469" s="3"/>
    </row>
    <row r="470" spans="6:6" x14ac:dyDescent="0.3">
      <c r="F470" s="3"/>
    </row>
    <row r="471" spans="6:6" x14ac:dyDescent="0.3">
      <c r="F471" s="3"/>
    </row>
    <row r="472" spans="6:6" x14ac:dyDescent="0.3">
      <c r="F472" s="3"/>
    </row>
    <row r="473" spans="6:6" x14ac:dyDescent="0.3">
      <c r="F473" s="3"/>
    </row>
    <row r="474" spans="6:6" x14ac:dyDescent="0.3">
      <c r="F474" s="3"/>
    </row>
    <row r="475" spans="6:6" x14ac:dyDescent="0.3">
      <c r="F475" s="3"/>
    </row>
    <row r="476" spans="6:6" x14ac:dyDescent="0.3">
      <c r="F476" s="3"/>
    </row>
    <row r="477" spans="6:6" x14ac:dyDescent="0.3">
      <c r="F477" s="3"/>
    </row>
    <row r="478" spans="6:6" x14ac:dyDescent="0.3">
      <c r="F478" s="3"/>
    </row>
    <row r="479" spans="6:6" x14ac:dyDescent="0.3">
      <c r="F479" s="3"/>
    </row>
    <row r="480" spans="6:6" x14ac:dyDescent="0.3">
      <c r="F480" s="3"/>
    </row>
    <row r="481" spans="6:6" x14ac:dyDescent="0.3">
      <c r="F481" s="3"/>
    </row>
    <row r="482" spans="6:6" x14ac:dyDescent="0.3">
      <c r="F482" s="3"/>
    </row>
    <row r="483" spans="6:6" x14ac:dyDescent="0.3">
      <c r="F483" s="3"/>
    </row>
    <row r="484" spans="6:6" x14ac:dyDescent="0.3">
      <c r="F484" s="3"/>
    </row>
    <row r="485" spans="6:6" x14ac:dyDescent="0.3">
      <c r="F485" s="3"/>
    </row>
    <row r="486" spans="6:6" x14ac:dyDescent="0.3">
      <c r="F486" s="3"/>
    </row>
    <row r="487" spans="6:6" x14ac:dyDescent="0.3">
      <c r="F487" s="3"/>
    </row>
    <row r="488" spans="6:6" x14ac:dyDescent="0.3">
      <c r="F488" s="3"/>
    </row>
    <row r="489" spans="6:6" x14ac:dyDescent="0.3">
      <c r="F489" s="3"/>
    </row>
    <row r="490" spans="6:6" x14ac:dyDescent="0.3">
      <c r="F490" s="3"/>
    </row>
    <row r="491" spans="6:6" x14ac:dyDescent="0.3">
      <c r="F491" s="3"/>
    </row>
    <row r="492" spans="6:6" x14ac:dyDescent="0.3">
      <c r="F492" s="3"/>
    </row>
    <row r="493" spans="6:6" x14ac:dyDescent="0.3">
      <c r="F493" s="3"/>
    </row>
    <row r="494" spans="6:6" x14ac:dyDescent="0.3">
      <c r="F494" s="3"/>
    </row>
    <row r="495" spans="6:6" x14ac:dyDescent="0.3">
      <c r="F495" s="3"/>
    </row>
    <row r="496" spans="6:6" x14ac:dyDescent="0.3">
      <c r="F496" s="3"/>
    </row>
    <row r="497" spans="6:6" x14ac:dyDescent="0.3">
      <c r="F497" s="3"/>
    </row>
    <row r="498" spans="6:6" x14ac:dyDescent="0.3">
      <c r="F498" s="3"/>
    </row>
    <row r="499" spans="6:6" x14ac:dyDescent="0.3">
      <c r="F499" s="3"/>
    </row>
    <row r="500" spans="6:6" x14ac:dyDescent="0.3">
      <c r="F500" s="3"/>
    </row>
    <row r="501" spans="6:6" x14ac:dyDescent="0.3">
      <c r="F501" s="3"/>
    </row>
    <row r="502" spans="6:6" x14ac:dyDescent="0.3">
      <c r="F502" s="3"/>
    </row>
    <row r="503" spans="6:6" x14ac:dyDescent="0.3">
      <c r="F503" s="3"/>
    </row>
    <row r="504" spans="6:6" x14ac:dyDescent="0.3">
      <c r="F504" s="3"/>
    </row>
    <row r="505" spans="6:6" x14ac:dyDescent="0.3">
      <c r="F505" s="3"/>
    </row>
    <row r="506" spans="6:6" x14ac:dyDescent="0.3">
      <c r="F506" s="3"/>
    </row>
    <row r="507" spans="6:6" x14ac:dyDescent="0.3">
      <c r="F507" s="3"/>
    </row>
    <row r="508" spans="6:6" x14ac:dyDescent="0.3">
      <c r="F508" s="3"/>
    </row>
    <row r="509" spans="6:6" x14ac:dyDescent="0.3">
      <c r="F509" s="3"/>
    </row>
    <row r="510" spans="6:6" x14ac:dyDescent="0.3">
      <c r="F510" s="3"/>
    </row>
    <row r="511" spans="6:6" x14ac:dyDescent="0.3">
      <c r="F511" s="3"/>
    </row>
    <row r="512" spans="6:6" x14ac:dyDescent="0.3">
      <c r="F512" s="3"/>
    </row>
    <row r="513" spans="6:6" x14ac:dyDescent="0.3">
      <c r="F513" s="3"/>
    </row>
    <row r="514" spans="6:6" x14ac:dyDescent="0.3">
      <c r="F514" s="3"/>
    </row>
    <row r="515" spans="6:6" x14ac:dyDescent="0.3">
      <c r="F515" s="3"/>
    </row>
    <row r="516" spans="6:6" x14ac:dyDescent="0.3">
      <c r="F516" s="3"/>
    </row>
    <row r="517" spans="6:6" x14ac:dyDescent="0.3">
      <c r="F517" s="3"/>
    </row>
    <row r="518" spans="6:6" x14ac:dyDescent="0.3">
      <c r="F518" s="3"/>
    </row>
    <row r="519" spans="6:6" x14ac:dyDescent="0.3">
      <c r="F519" s="3"/>
    </row>
    <row r="520" spans="6:6" x14ac:dyDescent="0.3">
      <c r="F520" s="3"/>
    </row>
    <row r="521" spans="6:6" x14ac:dyDescent="0.3">
      <c r="F521" s="3"/>
    </row>
    <row r="522" spans="6:6" x14ac:dyDescent="0.3">
      <c r="F522" s="3"/>
    </row>
    <row r="523" spans="6:6" x14ac:dyDescent="0.3">
      <c r="F523" s="3"/>
    </row>
    <row r="524" spans="6:6" x14ac:dyDescent="0.3">
      <c r="F524" s="3"/>
    </row>
    <row r="525" spans="6:6" x14ac:dyDescent="0.3">
      <c r="F525" s="3"/>
    </row>
    <row r="526" spans="6:6" x14ac:dyDescent="0.3">
      <c r="F526" s="3"/>
    </row>
    <row r="527" spans="6:6" x14ac:dyDescent="0.3">
      <c r="F527" s="3"/>
    </row>
    <row r="528" spans="6:6" x14ac:dyDescent="0.3">
      <c r="F528" s="3"/>
    </row>
    <row r="529" spans="6:6" x14ac:dyDescent="0.3">
      <c r="F529" s="3"/>
    </row>
    <row r="530" spans="6:6" x14ac:dyDescent="0.3">
      <c r="F530" s="3"/>
    </row>
    <row r="531" spans="6:6" x14ac:dyDescent="0.3">
      <c r="F531" s="3"/>
    </row>
    <row r="532" spans="6:6" x14ac:dyDescent="0.3">
      <c r="F532" s="3"/>
    </row>
    <row r="533" spans="6:6" x14ac:dyDescent="0.3">
      <c r="F533" s="3"/>
    </row>
    <row r="534" spans="6:6" x14ac:dyDescent="0.3">
      <c r="F534" s="3"/>
    </row>
    <row r="535" spans="6:6" x14ac:dyDescent="0.3">
      <c r="F535" s="3"/>
    </row>
    <row r="536" spans="6:6" x14ac:dyDescent="0.3">
      <c r="F536" s="3"/>
    </row>
    <row r="537" spans="6:6" x14ac:dyDescent="0.3">
      <c r="F537" s="3"/>
    </row>
    <row r="538" spans="6:6" x14ac:dyDescent="0.3">
      <c r="F538" s="3"/>
    </row>
    <row r="539" spans="6:6" x14ac:dyDescent="0.3">
      <c r="F539" s="3"/>
    </row>
    <row r="540" spans="6:6" x14ac:dyDescent="0.3">
      <c r="F540" s="3"/>
    </row>
    <row r="541" spans="6:6" x14ac:dyDescent="0.3">
      <c r="F541" s="3"/>
    </row>
    <row r="542" spans="6:6" x14ac:dyDescent="0.3">
      <c r="F542" s="3"/>
    </row>
    <row r="543" spans="6:6" x14ac:dyDescent="0.3">
      <c r="F543" s="3"/>
    </row>
    <row r="544" spans="6:6" x14ac:dyDescent="0.3">
      <c r="F544" s="3"/>
    </row>
    <row r="545" spans="6:6" x14ac:dyDescent="0.3">
      <c r="F545" s="3"/>
    </row>
    <row r="546" spans="6:6" x14ac:dyDescent="0.3">
      <c r="F546" s="3"/>
    </row>
    <row r="547" spans="6:6" x14ac:dyDescent="0.3">
      <c r="F547" s="3"/>
    </row>
    <row r="548" spans="6:6" x14ac:dyDescent="0.3">
      <c r="F548" s="3"/>
    </row>
    <row r="549" spans="6:6" x14ac:dyDescent="0.3">
      <c r="F549" s="3"/>
    </row>
    <row r="550" spans="6:6" x14ac:dyDescent="0.3">
      <c r="F550" s="3"/>
    </row>
    <row r="551" spans="6:6" x14ac:dyDescent="0.3">
      <c r="F551" s="3"/>
    </row>
    <row r="552" spans="6:6" x14ac:dyDescent="0.3">
      <c r="F552" s="3"/>
    </row>
    <row r="553" spans="6:6" x14ac:dyDescent="0.3">
      <c r="F553" s="3"/>
    </row>
    <row r="554" spans="6:6" x14ac:dyDescent="0.3">
      <c r="F554" s="3"/>
    </row>
    <row r="555" spans="6:6" x14ac:dyDescent="0.3">
      <c r="F555" s="3"/>
    </row>
    <row r="556" spans="6:6" x14ac:dyDescent="0.3">
      <c r="F556" s="3"/>
    </row>
    <row r="557" spans="6:6" x14ac:dyDescent="0.3">
      <c r="F557" s="3"/>
    </row>
    <row r="558" spans="6:6" x14ac:dyDescent="0.3">
      <c r="F558" s="3"/>
    </row>
    <row r="559" spans="6:6" x14ac:dyDescent="0.3">
      <c r="F559" s="3"/>
    </row>
    <row r="560" spans="6:6" x14ac:dyDescent="0.3">
      <c r="F560" s="3"/>
    </row>
    <row r="561" spans="6:6" x14ac:dyDescent="0.3">
      <c r="F561" s="3"/>
    </row>
    <row r="562" spans="6:6" x14ac:dyDescent="0.3">
      <c r="F562" s="3"/>
    </row>
    <row r="563" spans="6:6" x14ac:dyDescent="0.3">
      <c r="F563" s="3"/>
    </row>
    <row r="564" spans="6:6" x14ac:dyDescent="0.3">
      <c r="F564" s="3"/>
    </row>
    <row r="565" spans="6:6" x14ac:dyDescent="0.3">
      <c r="F565" s="3"/>
    </row>
    <row r="566" spans="6:6" x14ac:dyDescent="0.3">
      <c r="F566" s="3"/>
    </row>
    <row r="567" spans="6:6" x14ac:dyDescent="0.3">
      <c r="F567" s="3"/>
    </row>
    <row r="568" spans="6:6" x14ac:dyDescent="0.3">
      <c r="F568" s="3"/>
    </row>
    <row r="569" spans="6:6" x14ac:dyDescent="0.3">
      <c r="F569" s="3"/>
    </row>
    <row r="570" spans="6:6" x14ac:dyDescent="0.3">
      <c r="F570" s="3"/>
    </row>
    <row r="571" spans="6:6" x14ac:dyDescent="0.3">
      <c r="F571" s="3"/>
    </row>
    <row r="572" spans="6:6" x14ac:dyDescent="0.3">
      <c r="F572" s="3"/>
    </row>
    <row r="573" spans="6:6" x14ac:dyDescent="0.3">
      <c r="F573" s="3"/>
    </row>
    <row r="574" spans="6:6" x14ac:dyDescent="0.3">
      <c r="F574" s="3"/>
    </row>
    <row r="575" spans="6:6" x14ac:dyDescent="0.3">
      <c r="F575" s="3"/>
    </row>
    <row r="576" spans="6:6" x14ac:dyDescent="0.3">
      <c r="F576" s="3"/>
    </row>
    <row r="577" spans="6:6" x14ac:dyDescent="0.3">
      <c r="F577" s="3"/>
    </row>
    <row r="578" spans="6:6" x14ac:dyDescent="0.3">
      <c r="F578" s="3"/>
    </row>
    <row r="579" spans="6:6" x14ac:dyDescent="0.3">
      <c r="F579" s="3"/>
    </row>
    <row r="580" spans="6:6" x14ac:dyDescent="0.3">
      <c r="F580" s="3"/>
    </row>
    <row r="581" spans="6:6" x14ac:dyDescent="0.3">
      <c r="F581" s="3"/>
    </row>
    <row r="582" spans="6:6" x14ac:dyDescent="0.3">
      <c r="F582" s="3"/>
    </row>
    <row r="583" spans="6:6" x14ac:dyDescent="0.3">
      <c r="F583" s="3"/>
    </row>
    <row r="584" spans="6:6" x14ac:dyDescent="0.3">
      <c r="F584" s="3"/>
    </row>
    <row r="585" spans="6:6" x14ac:dyDescent="0.3">
      <c r="F585" s="3"/>
    </row>
    <row r="586" spans="6:6" x14ac:dyDescent="0.3">
      <c r="F586" s="3"/>
    </row>
    <row r="587" spans="6:6" x14ac:dyDescent="0.3">
      <c r="F587" s="3"/>
    </row>
    <row r="588" spans="6:6" x14ac:dyDescent="0.3">
      <c r="F588" s="3"/>
    </row>
    <row r="589" spans="6:6" x14ac:dyDescent="0.3">
      <c r="F589" s="3"/>
    </row>
    <row r="590" spans="6:6" x14ac:dyDescent="0.3">
      <c r="F590" s="3"/>
    </row>
    <row r="591" spans="6:6" x14ac:dyDescent="0.3">
      <c r="F591" s="3"/>
    </row>
    <row r="592" spans="6:6" x14ac:dyDescent="0.3">
      <c r="F592" s="3"/>
    </row>
    <row r="593" spans="6:6" x14ac:dyDescent="0.3">
      <c r="F593" s="3"/>
    </row>
    <row r="594" spans="6:6" x14ac:dyDescent="0.3">
      <c r="F594" s="3"/>
    </row>
    <row r="595" spans="6:6" x14ac:dyDescent="0.3">
      <c r="F595" s="3"/>
    </row>
    <row r="596" spans="6:6" x14ac:dyDescent="0.3">
      <c r="F596" s="3"/>
    </row>
    <row r="597" spans="6:6" x14ac:dyDescent="0.3">
      <c r="F597" s="3"/>
    </row>
    <row r="598" spans="6:6" x14ac:dyDescent="0.3">
      <c r="F598" s="3"/>
    </row>
    <row r="599" spans="6:6" x14ac:dyDescent="0.3">
      <c r="F599" s="3"/>
    </row>
    <row r="600" spans="6:6" x14ac:dyDescent="0.3">
      <c r="F600" s="3"/>
    </row>
    <row r="601" spans="6:6" x14ac:dyDescent="0.3">
      <c r="F601" s="3"/>
    </row>
    <row r="602" spans="6:6" x14ac:dyDescent="0.3">
      <c r="F602" s="3"/>
    </row>
    <row r="603" spans="6:6" x14ac:dyDescent="0.3">
      <c r="F603" s="3"/>
    </row>
    <row r="604" spans="6:6" x14ac:dyDescent="0.3">
      <c r="F604" s="3"/>
    </row>
    <row r="605" spans="6:6" x14ac:dyDescent="0.3">
      <c r="F605" s="3"/>
    </row>
    <row r="606" spans="6:6" x14ac:dyDescent="0.3">
      <c r="F606" s="3"/>
    </row>
    <row r="607" spans="6:6" x14ac:dyDescent="0.3">
      <c r="F607" s="3"/>
    </row>
    <row r="608" spans="6:6" x14ac:dyDescent="0.3">
      <c r="F608" s="3"/>
    </row>
    <row r="609" spans="6:6" x14ac:dyDescent="0.3">
      <c r="F609" s="3"/>
    </row>
    <row r="610" spans="6:6" x14ac:dyDescent="0.3">
      <c r="F610" s="3"/>
    </row>
    <row r="611" spans="6:6" x14ac:dyDescent="0.3">
      <c r="F611" s="3"/>
    </row>
    <row r="612" spans="6:6" x14ac:dyDescent="0.3">
      <c r="F612" s="3"/>
    </row>
    <row r="613" spans="6:6" x14ac:dyDescent="0.3">
      <c r="F613" s="3"/>
    </row>
    <row r="614" spans="6:6" x14ac:dyDescent="0.3">
      <c r="F614" s="3"/>
    </row>
    <row r="615" spans="6:6" x14ac:dyDescent="0.3">
      <c r="F615" s="3"/>
    </row>
    <row r="616" spans="6:6" x14ac:dyDescent="0.3">
      <c r="F616" s="3"/>
    </row>
    <row r="617" spans="6:6" x14ac:dyDescent="0.3">
      <c r="F617" s="3"/>
    </row>
    <row r="618" spans="6:6" x14ac:dyDescent="0.3">
      <c r="F618" s="3"/>
    </row>
    <row r="619" spans="6:6" x14ac:dyDescent="0.3">
      <c r="F619" s="3"/>
    </row>
    <row r="620" spans="6:6" x14ac:dyDescent="0.3">
      <c r="F620" s="3"/>
    </row>
    <row r="621" spans="6:6" x14ac:dyDescent="0.3">
      <c r="F621" s="3"/>
    </row>
    <row r="622" spans="6:6" x14ac:dyDescent="0.3">
      <c r="F622" s="3"/>
    </row>
    <row r="623" spans="6:6" x14ac:dyDescent="0.3">
      <c r="F623" s="3"/>
    </row>
    <row r="624" spans="6:6" x14ac:dyDescent="0.3">
      <c r="F624" s="3"/>
    </row>
    <row r="625" spans="6:6" x14ac:dyDescent="0.3">
      <c r="F625" s="3"/>
    </row>
    <row r="626" spans="6:6" x14ac:dyDescent="0.3">
      <c r="F626" s="3"/>
    </row>
    <row r="627" spans="6:6" x14ac:dyDescent="0.3">
      <c r="F627" s="3"/>
    </row>
    <row r="628" spans="6:6" x14ac:dyDescent="0.3">
      <c r="F628" s="3"/>
    </row>
    <row r="629" spans="6:6" x14ac:dyDescent="0.3">
      <c r="F629" s="3"/>
    </row>
    <row r="630" spans="6:6" x14ac:dyDescent="0.3">
      <c r="F630" s="3"/>
    </row>
    <row r="631" spans="6:6" x14ac:dyDescent="0.3">
      <c r="F631" s="3"/>
    </row>
    <row r="632" spans="6:6" x14ac:dyDescent="0.3">
      <c r="F632" s="3"/>
    </row>
    <row r="633" spans="6:6" x14ac:dyDescent="0.3">
      <c r="F633" s="3"/>
    </row>
    <row r="634" spans="6:6" x14ac:dyDescent="0.3">
      <c r="F634" s="3"/>
    </row>
    <row r="635" spans="6:6" x14ac:dyDescent="0.3">
      <c r="F635" s="3"/>
    </row>
    <row r="636" spans="6:6" x14ac:dyDescent="0.3">
      <c r="F636" s="3"/>
    </row>
    <row r="637" spans="6:6" x14ac:dyDescent="0.3">
      <c r="F637" s="3"/>
    </row>
    <row r="638" spans="6:6" x14ac:dyDescent="0.3">
      <c r="F638" s="3"/>
    </row>
    <row r="639" spans="6:6" x14ac:dyDescent="0.3">
      <c r="F639" s="3"/>
    </row>
    <row r="640" spans="6:6" x14ac:dyDescent="0.3">
      <c r="F640" s="3"/>
    </row>
    <row r="641" spans="6:6" x14ac:dyDescent="0.3">
      <c r="F641" s="3"/>
    </row>
    <row r="642" spans="6:6" x14ac:dyDescent="0.3">
      <c r="F642" s="3"/>
    </row>
    <row r="643" spans="6:6" x14ac:dyDescent="0.3">
      <c r="F643" s="3"/>
    </row>
    <row r="644" spans="6:6" x14ac:dyDescent="0.3">
      <c r="F644" s="3"/>
    </row>
    <row r="645" spans="6:6" x14ac:dyDescent="0.3">
      <c r="F645" s="3"/>
    </row>
    <row r="646" spans="6:6" x14ac:dyDescent="0.3">
      <c r="F646" s="3"/>
    </row>
    <row r="647" spans="6:6" x14ac:dyDescent="0.3">
      <c r="F647" s="3"/>
    </row>
    <row r="648" spans="6:6" x14ac:dyDescent="0.3">
      <c r="F648" s="3"/>
    </row>
    <row r="649" spans="6:6" x14ac:dyDescent="0.3">
      <c r="F649" s="3"/>
    </row>
    <row r="650" spans="6:6" x14ac:dyDescent="0.3">
      <c r="F650" s="3"/>
    </row>
    <row r="651" spans="6:6" x14ac:dyDescent="0.3">
      <c r="F651" s="3"/>
    </row>
    <row r="652" spans="6:6" x14ac:dyDescent="0.3">
      <c r="F652" s="3"/>
    </row>
    <row r="653" spans="6:6" x14ac:dyDescent="0.3">
      <c r="F653" s="3"/>
    </row>
    <row r="654" spans="6:6" x14ac:dyDescent="0.3">
      <c r="F654" s="3"/>
    </row>
    <row r="655" spans="6:6" x14ac:dyDescent="0.3">
      <c r="F655" s="3"/>
    </row>
    <row r="656" spans="6:6" x14ac:dyDescent="0.3">
      <c r="F656" s="3"/>
    </row>
    <row r="657" spans="6:6" x14ac:dyDescent="0.3">
      <c r="F657" s="3"/>
    </row>
    <row r="658" spans="6:6" x14ac:dyDescent="0.3">
      <c r="F658" s="3"/>
    </row>
    <row r="659" spans="6:6" x14ac:dyDescent="0.3">
      <c r="F659" s="3"/>
    </row>
    <row r="660" spans="6:6" x14ac:dyDescent="0.3">
      <c r="F660" s="3"/>
    </row>
    <row r="661" spans="6:6" x14ac:dyDescent="0.3">
      <c r="F661" s="3"/>
    </row>
    <row r="662" spans="6:6" x14ac:dyDescent="0.3">
      <c r="F662" s="3"/>
    </row>
    <row r="663" spans="6:6" x14ac:dyDescent="0.3">
      <c r="F663" s="3"/>
    </row>
    <row r="664" spans="6:6" x14ac:dyDescent="0.3">
      <c r="F664" s="3"/>
    </row>
    <row r="665" spans="6:6" x14ac:dyDescent="0.3">
      <c r="F665" s="3"/>
    </row>
    <row r="666" spans="6:6" x14ac:dyDescent="0.3">
      <c r="F666" s="3"/>
    </row>
    <row r="667" spans="6:6" x14ac:dyDescent="0.3">
      <c r="F667" s="3"/>
    </row>
    <row r="668" spans="6:6" x14ac:dyDescent="0.3">
      <c r="F668" s="3"/>
    </row>
    <row r="669" spans="6:6" x14ac:dyDescent="0.3">
      <c r="F669" s="3"/>
    </row>
    <row r="670" spans="6:6" x14ac:dyDescent="0.3">
      <c r="F670" s="3"/>
    </row>
    <row r="671" spans="6:6" x14ac:dyDescent="0.3">
      <c r="F671" s="3"/>
    </row>
    <row r="672" spans="6:6" x14ac:dyDescent="0.3">
      <c r="F672" s="3"/>
    </row>
    <row r="673" spans="6:6" x14ac:dyDescent="0.3">
      <c r="F673" s="3"/>
    </row>
    <row r="674" spans="6:6" x14ac:dyDescent="0.3">
      <c r="F674" s="3"/>
    </row>
    <row r="675" spans="6:6" x14ac:dyDescent="0.3">
      <c r="F675" s="3"/>
    </row>
    <row r="676" spans="6:6" x14ac:dyDescent="0.3">
      <c r="F676" s="3"/>
    </row>
    <row r="677" spans="6:6" x14ac:dyDescent="0.3">
      <c r="F677" s="3"/>
    </row>
    <row r="678" spans="6:6" x14ac:dyDescent="0.3">
      <c r="F678" s="3"/>
    </row>
    <row r="679" spans="6:6" x14ac:dyDescent="0.3">
      <c r="F679" s="3"/>
    </row>
    <row r="680" spans="6:6" x14ac:dyDescent="0.3">
      <c r="F680" s="3"/>
    </row>
    <row r="681" spans="6:6" x14ac:dyDescent="0.3">
      <c r="F681" s="3"/>
    </row>
    <row r="682" spans="6:6" x14ac:dyDescent="0.3">
      <c r="F682" s="3"/>
    </row>
    <row r="683" spans="6:6" x14ac:dyDescent="0.3">
      <c r="F683" s="3"/>
    </row>
    <row r="684" spans="6:6" x14ac:dyDescent="0.3">
      <c r="F684" s="3"/>
    </row>
    <row r="685" spans="6:6" x14ac:dyDescent="0.3">
      <c r="F685" s="3"/>
    </row>
    <row r="686" spans="6:6" x14ac:dyDescent="0.3">
      <c r="F686" s="3"/>
    </row>
    <row r="687" spans="6:6" x14ac:dyDescent="0.3">
      <c r="F687" s="3"/>
    </row>
    <row r="688" spans="6:6" x14ac:dyDescent="0.3">
      <c r="F688" s="3"/>
    </row>
    <row r="689" spans="6:6" x14ac:dyDescent="0.3">
      <c r="F689" s="3"/>
    </row>
    <row r="690" spans="6:6" x14ac:dyDescent="0.3">
      <c r="F690" s="3"/>
    </row>
    <row r="691" spans="6:6" x14ac:dyDescent="0.3">
      <c r="F691" s="3"/>
    </row>
    <row r="692" spans="6:6" x14ac:dyDescent="0.3">
      <c r="F692" s="3"/>
    </row>
    <row r="693" spans="6:6" x14ac:dyDescent="0.3">
      <c r="F693" s="3"/>
    </row>
    <row r="694" spans="6:6" x14ac:dyDescent="0.3">
      <c r="F694" s="3"/>
    </row>
    <row r="695" spans="6:6" x14ac:dyDescent="0.3">
      <c r="F695" s="3"/>
    </row>
    <row r="696" spans="6:6" x14ac:dyDescent="0.3">
      <c r="F696" s="3"/>
    </row>
    <row r="697" spans="6:6" x14ac:dyDescent="0.3">
      <c r="F697" s="3"/>
    </row>
    <row r="698" spans="6:6" x14ac:dyDescent="0.3">
      <c r="F698" s="3"/>
    </row>
    <row r="699" spans="6:6" x14ac:dyDescent="0.3">
      <c r="F699" s="3"/>
    </row>
    <row r="700" spans="6:6" x14ac:dyDescent="0.3">
      <c r="F700" s="3"/>
    </row>
    <row r="701" spans="6:6" x14ac:dyDescent="0.3">
      <c r="F701" s="3"/>
    </row>
    <row r="702" spans="6:6" x14ac:dyDescent="0.3">
      <c r="F702" s="3"/>
    </row>
    <row r="703" spans="6:6" x14ac:dyDescent="0.3">
      <c r="F703" s="3"/>
    </row>
    <row r="704" spans="6:6" x14ac:dyDescent="0.3">
      <c r="F704" s="3"/>
    </row>
    <row r="705" spans="6:6" x14ac:dyDescent="0.3">
      <c r="F705" s="3"/>
    </row>
    <row r="706" spans="6:6" x14ac:dyDescent="0.3">
      <c r="F706" s="3"/>
    </row>
    <row r="707" spans="6:6" x14ac:dyDescent="0.3">
      <c r="F707" s="3"/>
    </row>
    <row r="708" spans="6:6" x14ac:dyDescent="0.3">
      <c r="F708" s="3"/>
    </row>
    <row r="709" spans="6:6" x14ac:dyDescent="0.3">
      <c r="F709" s="3"/>
    </row>
    <row r="710" spans="6:6" x14ac:dyDescent="0.3">
      <c r="F710" s="3"/>
    </row>
    <row r="711" spans="6:6" x14ac:dyDescent="0.3">
      <c r="F711" s="3"/>
    </row>
    <row r="712" spans="6:6" x14ac:dyDescent="0.3">
      <c r="F712" s="3"/>
    </row>
    <row r="713" spans="6:6" x14ac:dyDescent="0.3">
      <c r="F713" s="3"/>
    </row>
    <row r="714" spans="6:6" x14ac:dyDescent="0.3">
      <c r="F714" s="3"/>
    </row>
    <row r="715" spans="6:6" x14ac:dyDescent="0.3">
      <c r="F715" s="3"/>
    </row>
    <row r="716" spans="6:6" x14ac:dyDescent="0.3">
      <c r="F716" s="3"/>
    </row>
    <row r="717" spans="6:6" x14ac:dyDescent="0.3">
      <c r="F717" s="3"/>
    </row>
    <row r="718" spans="6:6" x14ac:dyDescent="0.3">
      <c r="F718" s="3"/>
    </row>
    <row r="719" spans="6:6" x14ac:dyDescent="0.3">
      <c r="F719" s="3"/>
    </row>
    <row r="720" spans="6:6" x14ac:dyDescent="0.3">
      <c r="F720" s="3"/>
    </row>
    <row r="721" spans="6:6" x14ac:dyDescent="0.3">
      <c r="F721" s="3"/>
    </row>
    <row r="722" spans="6:6" x14ac:dyDescent="0.3">
      <c r="F722" s="3"/>
    </row>
    <row r="723" spans="6:6" x14ac:dyDescent="0.3">
      <c r="F723" s="3"/>
    </row>
    <row r="724" spans="6:6" x14ac:dyDescent="0.3">
      <c r="F724" s="3"/>
    </row>
    <row r="725" spans="6:6" x14ac:dyDescent="0.3">
      <c r="F725" s="3"/>
    </row>
    <row r="726" spans="6:6" x14ac:dyDescent="0.3">
      <c r="F726" s="3"/>
    </row>
    <row r="727" spans="6:6" x14ac:dyDescent="0.3">
      <c r="F727" s="3"/>
    </row>
    <row r="728" spans="6:6" x14ac:dyDescent="0.3">
      <c r="F728" s="3"/>
    </row>
    <row r="729" spans="6:6" x14ac:dyDescent="0.3">
      <c r="F729" s="3"/>
    </row>
    <row r="730" spans="6:6" x14ac:dyDescent="0.3">
      <c r="F730" s="3"/>
    </row>
    <row r="731" spans="6:6" x14ac:dyDescent="0.3">
      <c r="F731" s="3"/>
    </row>
    <row r="732" spans="6:6" x14ac:dyDescent="0.3">
      <c r="F732" s="3"/>
    </row>
    <row r="733" spans="6:6" x14ac:dyDescent="0.3">
      <c r="F733" s="3"/>
    </row>
    <row r="734" spans="6:6" x14ac:dyDescent="0.3">
      <c r="F734" s="3"/>
    </row>
    <row r="735" spans="6:6" x14ac:dyDescent="0.3">
      <c r="F735" s="3"/>
    </row>
    <row r="736" spans="6:6" x14ac:dyDescent="0.3">
      <c r="F736" s="3"/>
    </row>
    <row r="737" spans="6:6" x14ac:dyDescent="0.3">
      <c r="F737" s="3"/>
    </row>
    <row r="738" spans="6:6" x14ac:dyDescent="0.3">
      <c r="F738" s="3"/>
    </row>
    <row r="739" spans="6:6" x14ac:dyDescent="0.3">
      <c r="F739" s="3"/>
    </row>
    <row r="740" spans="6:6" x14ac:dyDescent="0.3">
      <c r="F740" s="3"/>
    </row>
    <row r="741" spans="6:6" x14ac:dyDescent="0.3">
      <c r="F741" s="3"/>
    </row>
    <row r="742" spans="6:6" x14ac:dyDescent="0.3">
      <c r="F742" s="3"/>
    </row>
    <row r="743" spans="6:6" x14ac:dyDescent="0.3">
      <c r="F743" s="3"/>
    </row>
    <row r="744" spans="6:6" x14ac:dyDescent="0.3">
      <c r="F744" s="3"/>
    </row>
    <row r="745" spans="6:6" x14ac:dyDescent="0.3">
      <c r="F745" s="3"/>
    </row>
    <row r="746" spans="6:6" x14ac:dyDescent="0.3">
      <c r="F746" s="3"/>
    </row>
    <row r="747" spans="6:6" x14ac:dyDescent="0.3">
      <c r="F747" s="3"/>
    </row>
    <row r="748" spans="6:6" x14ac:dyDescent="0.3">
      <c r="F748" s="3"/>
    </row>
    <row r="749" spans="6:6" x14ac:dyDescent="0.3">
      <c r="F749" s="3"/>
    </row>
    <row r="750" spans="6:6" x14ac:dyDescent="0.3">
      <c r="F750" s="3"/>
    </row>
    <row r="751" spans="6:6" x14ac:dyDescent="0.3">
      <c r="F751" s="3"/>
    </row>
    <row r="752" spans="6:6" x14ac:dyDescent="0.3">
      <c r="F752" s="3"/>
    </row>
    <row r="753" spans="6:6" x14ac:dyDescent="0.3">
      <c r="F753" s="3"/>
    </row>
    <row r="754" spans="6:6" x14ac:dyDescent="0.3">
      <c r="F754" s="3"/>
    </row>
    <row r="755" spans="6:6" x14ac:dyDescent="0.3">
      <c r="F755" s="3"/>
    </row>
    <row r="756" spans="6:6" x14ac:dyDescent="0.3">
      <c r="F756" s="3"/>
    </row>
    <row r="757" spans="6:6" x14ac:dyDescent="0.3">
      <c r="F757" s="3"/>
    </row>
    <row r="758" spans="6:6" x14ac:dyDescent="0.3">
      <c r="F758" s="3"/>
    </row>
    <row r="759" spans="6:6" x14ac:dyDescent="0.3">
      <c r="F759" s="3"/>
    </row>
    <row r="760" spans="6:6" x14ac:dyDescent="0.3">
      <c r="F760" s="3"/>
    </row>
    <row r="761" spans="6:6" x14ac:dyDescent="0.3">
      <c r="F761" s="3"/>
    </row>
    <row r="762" spans="6:6" x14ac:dyDescent="0.3">
      <c r="F762" s="3"/>
    </row>
    <row r="763" spans="6:6" x14ac:dyDescent="0.3">
      <c r="F763" s="3"/>
    </row>
    <row r="764" spans="6:6" x14ac:dyDescent="0.3">
      <c r="F764" s="3"/>
    </row>
    <row r="765" spans="6:6" x14ac:dyDescent="0.3">
      <c r="F765" s="3"/>
    </row>
    <row r="766" spans="6:6" x14ac:dyDescent="0.3">
      <c r="F766" s="3"/>
    </row>
    <row r="767" spans="6:6" x14ac:dyDescent="0.3">
      <c r="F767" s="3"/>
    </row>
    <row r="768" spans="6:6" x14ac:dyDescent="0.3">
      <c r="F768" s="3"/>
    </row>
    <row r="769" spans="6:6" x14ac:dyDescent="0.3">
      <c r="F769" s="3"/>
    </row>
    <row r="770" spans="6:6" x14ac:dyDescent="0.3">
      <c r="F770" s="3"/>
    </row>
    <row r="771" spans="6:6" x14ac:dyDescent="0.3">
      <c r="F771" s="3"/>
    </row>
    <row r="772" spans="6:6" x14ac:dyDescent="0.3">
      <c r="F772" s="3"/>
    </row>
    <row r="773" spans="6:6" x14ac:dyDescent="0.3">
      <c r="F773" s="3"/>
    </row>
    <row r="774" spans="6:6" x14ac:dyDescent="0.3">
      <c r="F774" s="3"/>
    </row>
    <row r="775" spans="6:6" x14ac:dyDescent="0.3">
      <c r="F775" s="3"/>
    </row>
    <row r="776" spans="6:6" x14ac:dyDescent="0.3">
      <c r="F776" s="3"/>
    </row>
    <row r="777" spans="6:6" x14ac:dyDescent="0.3">
      <c r="F777" s="3"/>
    </row>
    <row r="778" spans="6:6" x14ac:dyDescent="0.3">
      <c r="F778" s="3"/>
    </row>
    <row r="779" spans="6:6" x14ac:dyDescent="0.3">
      <c r="F779" s="3"/>
    </row>
    <row r="780" spans="6:6" x14ac:dyDescent="0.3">
      <c r="F780" s="3"/>
    </row>
    <row r="781" spans="6:6" x14ac:dyDescent="0.3">
      <c r="F781" s="3"/>
    </row>
    <row r="782" spans="6:6" x14ac:dyDescent="0.3">
      <c r="F782" s="3"/>
    </row>
    <row r="783" spans="6:6" x14ac:dyDescent="0.3">
      <c r="F783" s="3"/>
    </row>
    <row r="784" spans="6:6" x14ac:dyDescent="0.3">
      <c r="F784" s="3"/>
    </row>
    <row r="785" spans="6:6" x14ac:dyDescent="0.3">
      <c r="F785" s="3"/>
    </row>
    <row r="786" spans="6:6" x14ac:dyDescent="0.3">
      <c r="F786" s="3"/>
    </row>
    <row r="787" spans="6:6" x14ac:dyDescent="0.3">
      <c r="F787" s="3"/>
    </row>
    <row r="788" spans="6:6" x14ac:dyDescent="0.3">
      <c r="F788" s="3"/>
    </row>
    <row r="789" spans="6:6" x14ac:dyDescent="0.3">
      <c r="F789" s="3"/>
    </row>
    <row r="790" spans="6:6" x14ac:dyDescent="0.3">
      <c r="F790" s="3"/>
    </row>
    <row r="791" spans="6:6" x14ac:dyDescent="0.3">
      <c r="F791" s="3"/>
    </row>
    <row r="792" spans="6:6" x14ac:dyDescent="0.3">
      <c r="F792" s="3"/>
    </row>
    <row r="793" spans="6:6" x14ac:dyDescent="0.3">
      <c r="F793" s="3"/>
    </row>
    <row r="794" spans="6:6" x14ac:dyDescent="0.3">
      <c r="F794" s="3"/>
    </row>
    <row r="795" spans="6:6" x14ac:dyDescent="0.3">
      <c r="F795" s="3"/>
    </row>
    <row r="796" spans="6:6" x14ac:dyDescent="0.3">
      <c r="F796" s="3"/>
    </row>
    <row r="797" spans="6:6" x14ac:dyDescent="0.3">
      <c r="F797" s="3"/>
    </row>
    <row r="798" spans="6:6" x14ac:dyDescent="0.3">
      <c r="F798" s="3"/>
    </row>
    <row r="799" spans="6:6" x14ac:dyDescent="0.3">
      <c r="F799" s="3"/>
    </row>
    <row r="800" spans="6:6" x14ac:dyDescent="0.3">
      <c r="F800" s="3"/>
    </row>
    <row r="801" spans="6:6" x14ac:dyDescent="0.3">
      <c r="F801" s="3"/>
    </row>
    <row r="802" spans="6:6" x14ac:dyDescent="0.3">
      <c r="F802" s="3"/>
    </row>
    <row r="803" spans="6:6" x14ac:dyDescent="0.3">
      <c r="F803" s="3"/>
    </row>
    <row r="804" spans="6:6" x14ac:dyDescent="0.3">
      <c r="F804" s="3"/>
    </row>
    <row r="805" spans="6:6" x14ac:dyDescent="0.3">
      <c r="F805" s="3"/>
    </row>
    <row r="806" spans="6:6" x14ac:dyDescent="0.3">
      <c r="F806" s="3"/>
    </row>
    <row r="807" spans="6:6" x14ac:dyDescent="0.3">
      <c r="F807" s="3"/>
    </row>
    <row r="808" spans="6:6" x14ac:dyDescent="0.3">
      <c r="F808" s="3"/>
    </row>
    <row r="809" spans="6:6" x14ac:dyDescent="0.3">
      <c r="F809" s="3"/>
    </row>
    <row r="810" spans="6:6" x14ac:dyDescent="0.3">
      <c r="F810" s="3"/>
    </row>
    <row r="811" spans="6:6" x14ac:dyDescent="0.3">
      <c r="F811" s="3"/>
    </row>
    <row r="812" spans="6:6" x14ac:dyDescent="0.3">
      <c r="F812" s="3"/>
    </row>
    <row r="813" spans="6:6" x14ac:dyDescent="0.3">
      <c r="F813" s="3"/>
    </row>
    <row r="814" spans="6:6" x14ac:dyDescent="0.3">
      <c r="F814" s="3"/>
    </row>
    <row r="815" spans="6:6" x14ac:dyDescent="0.3">
      <c r="F815" s="3"/>
    </row>
    <row r="816" spans="6:6" x14ac:dyDescent="0.3">
      <c r="F816" s="3"/>
    </row>
    <row r="817" spans="6:6" x14ac:dyDescent="0.3">
      <c r="F817" s="3"/>
    </row>
    <row r="818" spans="6:6" x14ac:dyDescent="0.3">
      <c r="F818" s="3"/>
    </row>
    <row r="819" spans="6:6" x14ac:dyDescent="0.3">
      <c r="F819" s="3"/>
    </row>
    <row r="820" spans="6:6" x14ac:dyDescent="0.3">
      <c r="F820" s="3"/>
    </row>
    <row r="821" spans="6:6" x14ac:dyDescent="0.3">
      <c r="F821" s="3"/>
    </row>
    <row r="822" spans="6:6" x14ac:dyDescent="0.3">
      <c r="F822" s="3"/>
    </row>
    <row r="823" spans="6:6" x14ac:dyDescent="0.3">
      <c r="F823" s="3"/>
    </row>
    <row r="824" spans="6:6" x14ac:dyDescent="0.3">
      <c r="F824" s="3"/>
    </row>
    <row r="825" spans="6:6" x14ac:dyDescent="0.3">
      <c r="F825" s="3"/>
    </row>
    <row r="826" spans="6:6" x14ac:dyDescent="0.3">
      <c r="F826" s="3"/>
    </row>
    <row r="827" spans="6:6" x14ac:dyDescent="0.3">
      <c r="F827" s="3"/>
    </row>
    <row r="828" spans="6:6" x14ac:dyDescent="0.3">
      <c r="F828" s="3"/>
    </row>
    <row r="829" spans="6:6" x14ac:dyDescent="0.3">
      <c r="F829" s="3"/>
    </row>
    <row r="830" spans="6:6" x14ac:dyDescent="0.3">
      <c r="F830" s="3"/>
    </row>
    <row r="831" spans="6:6" x14ac:dyDescent="0.3">
      <c r="F831" s="3"/>
    </row>
    <row r="832" spans="6:6" x14ac:dyDescent="0.3">
      <c r="F832" s="3"/>
    </row>
    <row r="833" spans="6:6" x14ac:dyDescent="0.3">
      <c r="F833" s="3"/>
    </row>
    <row r="834" spans="6:6" x14ac:dyDescent="0.3">
      <c r="F834" s="3"/>
    </row>
    <row r="835" spans="6:6" x14ac:dyDescent="0.3">
      <c r="F835" s="3"/>
    </row>
    <row r="836" spans="6:6" x14ac:dyDescent="0.3">
      <c r="F836" s="3"/>
    </row>
    <row r="837" spans="6:6" x14ac:dyDescent="0.3">
      <c r="F837" s="3"/>
    </row>
    <row r="838" spans="6:6" x14ac:dyDescent="0.3">
      <c r="F838" s="3"/>
    </row>
    <row r="839" spans="6:6" x14ac:dyDescent="0.3">
      <c r="F839" s="3"/>
    </row>
    <row r="840" spans="6:6" x14ac:dyDescent="0.3">
      <c r="F840" s="3"/>
    </row>
    <row r="841" spans="6:6" x14ac:dyDescent="0.3">
      <c r="F841" s="3"/>
    </row>
    <row r="842" spans="6:6" x14ac:dyDescent="0.3">
      <c r="F842" s="3"/>
    </row>
    <row r="843" spans="6:6" x14ac:dyDescent="0.3">
      <c r="F843" s="3"/>
    </row>
    <row r="844" spans="6:6" x14ac:dyDescent="0.3">
      <c r="F844" s="3"/>
    </row>
    <row r="845" spans="6:6" x14ac:dyDescent="0.3">
      <c r="F845" s="3"/>
    </row>
    <row r="846" spans="6:6" x14ac:dyDescent="0.3">
      <c r="F846" s="3"/>
    </row>
    <row r="847" spans="6:6" x14ac:dyDescent="0.3">
      <c r="F847" s="3"/>
    </row>
    <row r="848" spans="6:6" x14ac:dyDescent="0.3">
      <c r="F848" s="3"/>
    </row>
    <row r="849" spans="6:6" x14ac:dyDescent="0.3">
      <c r="F849" s="3"/>
    </row>
    <row r="850" spans="6:6" x14ac:dyDescent="0.3">
      <c r="F850" s="3"/>
    </row>
    <row r="851" spans="6:6" x14ac:dyDescent="0.3">
      <c r="F851" s="3"/>
    </row>
    <row r="852" spans="6:6" x14ac:dyDescent="0.3">
      <c r="F852" s="3"/>
    </row>
    <row r="853" spans="6:6" x14ac:dyDescent="0.3">
      <c r="F853" s="3"/>
    </row>
    <row r="854" spans="6:6" x14ac:dyDescent="0.3">
      <c r="F854" s="3"/>
    </row>
    <row r="855" spans="6:6" x14ac:dyDescent="0.3">
      <c r="F855" s="3"/>
    </row>
    <row r="856" spans="6:6" x14ac:dyDescent="0.3">
      <c r="F856" s="3"/>
    </row>
    <row r="857" spans="6:6" x14ac:dyDescent="0.3">
      <c r="F857" s="3"/>
    </row>
    <row r="858" spans="6:6" x14ac:dyDescent="0.3">
      <c r="F858" s="3"/>
    </row>
    <row r="859" spans="6:6" x14ac:dyDescent="0.3">
      <c r="F859" s="3"/>
    </row>
    <row r="860" spans="6:6" x14ac:dyDescent="0.3">
      <c r="F860" s="3"/>
    </row>
    <row r="861" spans="6:6" x14ac:dyDescent="0.3">
      <c r="F861" s="3"/>
    </row>
    <row r="862" spans="6:6" x14ac:dyDescent="0.3">
      <c r="F862" s="3"/>
    </row>
    <row r="863" spans="6:6" x14ac:dyDescent="0.3">
      <c r="F863" s="3"/>
    </row>
    <row r="864" spans="6:6" x14ac:dyDescent="0.3">
      <c r="F864" s="3"/>
    </row>
    <row r="865" spans="6:6" x14ac:dyDescent="0.3">
      <c r="F865" s="3"/>
    </row>
    <row r="866" spans="6:6" x14ac:dyDescent="0.3">
      <c r="F866" s="3"/>
    </row>
    <row r="867" spans="6:6" x14ac:dyDescent="0.3">
      <c r="F867" s="3"/>
    </row>
    <row r="868" spans="6:6" x14ac:dyDescent="0.3">
      <c r="F868" s="3"/>
    </row>
    <row r="869" spans="6:6" x14ac:dyDescent="0.3">
      <c r="F869" s="3"/>
    </row>
    <row r="870" spans="6:6" x14ac:dyDescent="0.3">
      <c r="F870" s="3"/>
    </row>
    <row r="871" spans="6:6" x14ac:dyDescent="0.3">
      <c r="F871" s="3"/>
    </row>
    <row r="872" spans="6:6" x14ac:dyDescent="0.3">
      <c r="F872" s="3"/>
    </row>
    <row r="873" spans="6:6" x14ac:dyDescent="0.3">
      <c r="F873" s="3"/>
    </row>
    <row r="874" spans="6:6" x14ac:dyDescent="0.3">
      <c r="F874" s="3"/>
    </row>
    <row r="875" spans="6:6" x14ac:dyDescent="0.3">
      <c r="F875" s="3"/>
    </row>
    <row r="876" spans="6:6" x14ac:dyDescent="0.3">
      <c r="F876" s="3"/>
    </row>
    <row r="877" spans="6:6" x14ac:dyDescent="0.3">
      <c r="F877" s="3"/>
    </row>
    <row r="878" spans="6:6" x14ac:dyDescent="0.3">
      <c r="F878" s="3"/>
    </row>
    <row r="879" spans="6:6" x14ac:dyDescent="0.3">
      <c r="F879" s="3"/>
    </row>
    <row r="880" spans="6:6" x14ac:dyDescent="0.3">
      <c r="F880" s="3"/>
    </row>
    <row r="881" spans="6:6" x14ac:dyDescent="0.3">
      <c r="F881" s="3"/>
    </row>
    <row r="882" spans="6:6" x14ac:dyDescent="0.3">
      <c r="F882" s="3"/>
    </row>
    <row r="883" spans="6:6" x14ac:dyDescent="0.3">
      <c r="F883" s="3"/>
    </row>
    <row r="884" spans="6:6" x14ac:dyDescent="0.3">
      <c r="F884" s="3"/>
    </row>
    <row r="885" spans="6:6" x14ac:dyDescent="0.3">
      <c r="F885" s="3"/>
    </row>
    <row r="886" spans="6:6" x14ac:dyDescent="0.3">
      <c r="F886" s="3"/>
    </row>
    <row r="887" spans="6:6" x14ac:dyDescent="0.3">
      <c r="F887" s="3"/>
    </row>
    <row r="888" spans="6:6" x14ac:dyDescent="0.3">
      <c r="F888" s="3"/>
    </row>
    <row r="889" spans="6:6" x14ac:dyDescent="0.3">
      <c r="F889" s="3"/>
    </row>
    <row r="890" spans="6:6" x14ac:dyDescent="0.3">
      <c r="F890" s="3"/>
    </row>
    <row r="891" spans="6:6" x14ac:dyDescent="0.3">
      <c r="F891" s="3"/>
    </row>
    <row r="892" spans="6:6" x14ac:dyDescent="0.3">
      <c r="F892" s="3"/>
    </row>
    <row r="893" spans="6:6" x14ac:dyDescent="0.3">
      <c r="F893" s="3"/>
    </row>
    <row r="894" spans="6:6" x14ac:dyDescent="0.3">
      <c r="F894" s="3"/>
    </row>
    <row r="895" spans="6:6" x14ac:dyDescent="0.3">
      <c r="F895" s="3"/>
    </row>
    <row r="896" spans="6:6" x14ac:dyDescent="0.3">
      <c r="F896" s="3"/>
    </row>
    <row r="897" spans="6:6" x14ac:dyDescent="0.3">
      <c r="F897" s="3"/>
    </row>
    <row r="898" spans="6:6" x14ac:dyDescent="0.3">
      <c r="F898" s="3"/>
    </row>
    <row r="899" spans="6:6" x14ac:dyDescent="0.3">
      <c r="F899" s="3"/>
    </row>
    <row r="900" spans="6:6" x14ac:dyDescent="0.3">
      <c r="F900" s="3"/>
    </row>
    <row r="901" spans="6:6" x14ac:dyDescent="0.3">
      <c r="F901" s="3"/>
    </row>
    <row r="902" spans="6:6" x14ac:dyDescent="0.3">
      <c r="F902" s="3"/>
    </row>
    <row r="903" spans="6:6" x14ac:dyDescent="0.3">
      <c r="F903" s="3"/>
    </row>
    <row r="904" spans="6:6" x14ac:dyDescent="0.3">
      <c r="F904" s="3"/>
    </row>
    <row r="905" spans="6:6" x14ac:dyDescent="0.3">
      <c r="F905" s="3"/>
    </row>
    <row r="906" spans="6:6" x14ac:dyDescent="0.3">
      <c r="F906" s="3"/>
    </row>
    <row r="907" spans="6:6" x14ac:dyDescent="0.3">
      <c r="F907" s="3"/>
    </row>
    <row r="908" spans="6:6" x14ac:dyDescent="0.3">
      <c r="F908" s="3"/>
    </row>
    <row r="909" spans="6:6" x14ac:dyDescent="0.3">
      <c r="F909" s="3"/>
    </row>
    <row r="910" spans="6:6" x14ac:dyDescent="0.3">
      <c r="F910" s="3"/>
    </row>
    <row r="911" spans="6:6" x14ac:dyDescent="0.3">
      <c r="F911" s="3"/>
    </row>
    <row r="912" spans="6:6" x14ac:dyDescent="0.3">
      <c r="F912" s="3"/>
    </row>
    <row r="913" spans="6:6" x14ac:dyDescent="0.3">
      <c r="F913" s="3"/>
    </row>
    <row r="914" spans="6:6" x14ac:dyDescent="0.3">
      <c r="F914" s="3"/>
    </row>
    <row r="915" spans="6:6" x14ac:dyDescent="0.3">
      <c r="F915" s="3"/>
    </row>
    <row r="916" spans="6:6" x14ac:dyDescent="0.3">
      <c r="F916" s="3"/>
    </row>
    <row r="917" spans="6:6" x14ac:dyDescent="0.3">
      <c r="F917" s="3"/>
    </row>
    <row r="918" spans="6:6" x14ac:dyDescent="0.3">
      <c r="F918" s="3"/>
    </row>
    <row r="919" spans="6:6" x14ac:dyDescent="0.3">
      <c r="F919" s="3"/>
    </row>
    <row r="920" spans="6:6" x14ac:dyDescent="0.3">
      <c r="F920" s="3"/>
    </row>
    <row r="921" spans="6:6" x14ac:dyDescent="0.3">
      <c r="F921" s="3"/>
    </row>
    <row r="922" spans="6:6" x14ac:dyDescent="0.3">
      <c r="F922" s="3"/>
    </row>
    <row r="923" spans="6:6" x14ac:dyDescent="0.3">
      <c r="F923" s="3"/>
    </row>
    <row r="924" spans="6:6" x14ac:dyDescent="0.3">
      <c r="F924" s="3"/>
    </row>
    <row r="925" spans="6:6" x14ac:dyDescent="0.3">
      <c r="F925" s="3"/>
    </row>
    <row r="926" spans="6:6" x14ac:dyDescent="0.3">
      <c r="F926" s="3"/>
    </row>
    <row r="927" spans="6:6" x14ac:dyDescent="0.3">
      <c r="F927" s="3"/>
    </row>
    <row r="928" spans="6:6" x14ac:dyDescent="0.3">
      <c r="F928" s="3"/>
    </row>
    <row r="929" spans="6:6" x14ac:dyDescent="0.3">
      <c r="F929" s="3"/>
    </row>
    <row r="930" spans="6:6" x14ac:dyDescent="0.3">
      <c r="F930" s="3"/>
    </row>
    <row r="931" spans="6:6" x14ac:dyDescent="0.3">
      <c r="F931" s="3"/>
    </row>
    <row r="932" spans="6:6" x14ac:dyDescent="0.3">
      <c r="F932" s="3"/>
    </row>
    <row r="933" spans="6:6" x14ac:dyDescent="0.3">
      <c r="F933" s="3"/>
    </row>
    <row r="934" spans="6:6" x14ac:dyDescent="0.3">
      <c r="F934" s="3"/>
    </row>
    <row r="935" spans="6:6" x14ac:dyDescent="0.3">
      <c r="F935" s="3"/>
    </row>
    <row r="936" spans="6:6" x14ac:dyDescent="0.3">
      <c r="F936" s="3"/>
    </row>
    <row r="937" spans="6:6" x14ac:dyDescent="0.3">
      <c r="F937" s="3"/>
    </row>
    <row r="938" spans="6:6" x14ac:dyDescent="0.3">
      <c r="F938" s="3"/>
    </row>
    <row r="939" spans="6:6" x14ac:dyDescent="0.3">
      <c r="F939" s="3"/>
    </row>
    <row r="940" spans="6:6" x14ac:dyDescent="0.3">
      <c r="F940" s="3"/>
    </row>
    <row r="941" spans="6:6" x14ac:dyDescent="0.3">
      <c r="F941" s="3"/>
    </row>
    <row r="942" spans="6:6" x14ac:dyDescent="0.3">
      <c r="F942" s="3"/>
    </row>
    <row r="943" spans="6:6" x14ac:dyDescent="0.3">
      <c r="F943" s="3"/>
    </row>
    <row r="944" spans="6:6" x14ac:dyDescent="0.3">
      <c r="F944" s="3"/>
    </row>
    <row r="945" spans="6:6" x14ac:dyDescent="0.3">
      <c r="F945" s="3"/>
    </row>
    <row r="946" spans="6:6" x14ac:dyDescent="0.3">
      <c r="F946" s="3"/>
    </row>
    <row r="947" spans="6:6" x14ac:dyDescent="0.3">
      <c r="F947" s="3"/>
    </row>
    <row r="948" spans="6:6" x14ac:dyDescent="0.3">
      <c r="F948" s="3"/>
    </row>
    <row r="949" spans="6:6" x14ac:dyDescent="0.3">
      <c r="F949" s="3"/>
    </row>
    <row r="950" spans="6:6" x14ac:dyDescent="0.3">
      <c r="F950" s="3"/>
    </row>
    <row r="951" spans="6:6" x14ac:dyDescent="0.3">
      <c r="F951" s="3"/>
    </row>
    <row r="952" spans="6:6" x14ac:dyDescent="0.3">
      <c r="F952" s="3"/>
    </row>
    <row r="953" spans="6:6" x14ac:dyDescent="0.3">
      <c r="F953" s="3"/>
    </row>
    <row r="954" spans="6:6" x14ac:dyDescent="0.3">
      <c r="F954" s="3"/>
    </row>
    <row r="955" spans="6:6" x14ac:dyDescent="0.3">
      <c r="F955" s="3"/>
    </row>
    <row r="956" spans="6:6" x14ac:dyDescent="0.3">
      <c r="F956" s="3"/>
    </row>
    <row r="957" spans="6:6" x14ac:dyDescent="0.3">
      <c r="F957" s="3"/>
    </row>
    <row r="958" spans="6:6" x14ac:dyDescent="0.3">
      <c r="F958" s="3"/>
    </row>
    <row r="959" spans="6:6" x14ac:dyDescent="0.3">
      <c r="F959" s="3"/>
    </row>
    <row r="960" spans="6:6" x14ac:dyDescent="0.3">
      <c r="F960" s="3"/>
    </row>
    <row r="961" spans="6:6" x14ac:dyDescent="0.3">
      <c r="F961" s="3"/>
    </row>
    <row r="962" spans="6:6" x14ac:dyDescent="0.3">
      <c r="F962" s="3"/>
    </row>
    <row r="963" spans="6:6" x14ac:dyDescent="0.3">
      <c r="F963" s="3"/>
    </row>
    <row r="964" spans="6:6" x14ac:dyDescent="0.3">
      <c r="F964" s="3"/>
    </row>
    <row r="965" spans="6:6" x14ac:dyDescent="0.3">
      <c r="F965" s="3"/>
    </row>
    <row r="966" spans="6:6" x14ac:dyDescent="0.3">
      <c r="F966" s="3"/>
    </row>
    <row r="967" spans="6:6" x14ac:dyDescent="0.3">
      <c r="F967" s="3"/>
    </row>
    <row r="968" spans="6:6" x14ac:dyDescent="0.3">
      <c r="F968" s="3"/>
    </row>
    <row r="969" spans="6:6" x14ac:dyDescent="0.3">
      <c r="F969" s="3"/>
    </row>
    <row r="970" spans="6:6" x14ac:dyDescent="0.3">
      <c r="F970" s="3"/>
    </row>
    <row r="971" spans="6:6" x14ac:dyDescent="0.3">
      <c r="F971" s="3"/>
    </row>
    <row r="972" spans="6:6" x14ac:dyDescent="0.3">
      <c r="F972" s="3"/>
    </row>
    <row r="973" spans="6:6" x14ac:dyDescent="0.3">
      <c r="F973" s="3"/>
    </row>
    <row r="974" spans="6:6" x14ac:dyDescent="0.3">
      <c r="F974" s="3"/>
    </row>
    <row r="975" spans="6:6" x14ac:dyDescent="0.3">
      <c r="F975" s="3"/>
    </row>
    <row r="976" spans="6:6" x14ac:dyDescent="0.3">
      <c r="F976" s="3"/>
    </row>
    <row r="977" spans="6:6" x14ac:dyDescent="0.3">
      <c r="F977" s="3"/>
    </row>
    <row r="978" spans="6:6" x14ac:dyDescent="0.3">
      <c r="F978" s="3"/>
    </row>
    <row r="979" spans="6:6" x14ac:dyDescent="0.3">
      <c r="F979" s="3"/>
    </row>
    <row r="980" spans="6:6" x14ac:dyDescent="0.3">
      <c r="F980" s="3"/>
    </row>
    <row r="981" spans="6:6" x14ac:dyDescent="0.3">
      <c r="F981" s="3"/>
    </row>
    <row r="982" spans="6:6" x14ac:dyDescent="0.3">
      <c r="F982" s="3"/>
    </row>
    <row r="983" spans="6:6" x14ac:dyDescent="0.3">
      <c r="F983" s="3"/>
    </row>
    <row r="984" spans="6:6" x14ac:dyDescent="0.3">
      <c r="F984" s="3"/>
    </row>
    <row r="985" spans="6:6" x14ac:dyDescent="0.3">
      <c r="F985" s="3"/>
    </row>
    <row r="986" spans="6:6" x14ac:dyDescent="0.3">
      <c r="F986" s="3"/>
    </row>
    <row r="987" spans="6:6" x14ac:dyDescent="0.3">
      <c r="F987" s="3"/>
    </row>
    <row r="988" spans="6:6" x14ac:dyDescent="0.3">
      <c r="F988" s="3"/>
    </row>
    <row r="989" spans="6:6" x14ac:dyDescent="0.3">
      <c r="F989" s="3"/>
    </row>
    <row r="990" spans="6:6" x14ac:dyDescent="0.3">
      <c r="F990" s="3"/>
    </row>
    <row r="991" spans="6:6" x14ac:dyDescent="0.3">
      <c r="F991" s="3"/>
    </row>
    <row r="992" spans="6:6" x14ac:dyDescent="0.3">
      <c r="F992" s="3"/>
    </row>
    <row r="993" spans="6:6" x14ac:dyDescent="0.3">
      <c r="F993" s="3"/>
    </row>
    <row r="994" spans="6:6" x14ac:dyDescent="0.3">
      <c r="F994" s="3"/>
    </row>
    <row r="995" spans="6:6" x14ac:dyDescent="0.3">
      <c r="F995" s="3"/>
    </row>
    <row r="996" spans="6:6" x14ac:dyDescent="0.3">
      <c r="F996" s="3"/>
    </row>
    <row r="997" spans="6:6" x14ac:dyDescent="0.3">
      <c r="F997" s="3"/>
    </row>
    <row r="998" spans="6:6" x14ac:dyDescent="0.3">
      <c r="F998" s="3"/>
    </row>
    <row r="999" spans="6:6" x14ac:dyDescent="0.3">
      <c r="F999" s="3"/>
    </row>
    <row r="1000" spans="6:6" x14ac:dyDescent="0.3">
      <c r="F1000" s="3"/>
    </row>
    <row r="1001" spans="6:6" x14ac:dyDescent="0.3">
      <c r="F1001" s="3"/>
    </row>
    <row r="1002" spans="6:6" x14ac:dyDescent="0.3">
      <c r="F1002" s="3"/>
    </row>
    <row r="1003" spans="6:6" x14ac:dyDescent="0.3">
      <c r="F1003" s="3"/>
    </row>
    <row r="1004" spans="6:6" x14ac:dyDescent="0.3">
      <c r="F1004" s="3"/>
    </row>
    <row r="1005" spans="6:6" x14ac:dyDescent="0.3">
      <c r="F1005" s="3"/>
    </row>
    <row r="1006" spans="6:6" x14ac:dyDescent="0.3">
      <c r="F1006" s="3"/>
    </row>
    <row r="1007" spans="6:6" x14ac:dyDescent="0.3">
      <c r="F1007" s="3"/>
    </row>
    <row r="1008" spans="6:6" x14ac:dyDescent="0.3">
      <c r="F1008" s="3"/>
    </row>
    <row r="1009" spans="6:6" x14ac:dyDescent="0.3">
      <c r="F1009" s="3"/>
    </row>
    <row r="1010" spans="6:6" x14ac:dyDescent="0.3">
      <c r="F1010" s="3"/>
    </row>
    <row r="1011" spans="6:6" x14ac:dyDescent="0.3">
      <c r="F1011" s="3"/>
    </row>
    <row r="1012" spans="6:6" x14ac:dyDescent="0.3">
      <c r="F1012" s="3"/>
    </row>
    <row r="1013" spans="6:6" x14ac:dyDescent="0.3">
      <c r="F1013" s="3"/>
    </row>
    <row r="1014" spans="6:6" x14ac:dyDescent="0.3">
      <c r="F1014" s="3"/>
    </row>
    <row r="1015" spans="6:6" x14ac:dyDescent="0.3">
      <c r="F1015" s="3"/>
    </row>
    <row r="1016" spans="6:6" x14ac:dyDescent="0.3">
      <c r="F1016" s="3"/>
    </row>
    <row r="1017" spans="6:6" x14ac:dyDescent="0.3">
      <c r="F1017" s="3"/>
    </row>
    <row r="1018" spans="6:6" x14ac:dyDescent="0.3">
      <c r="F1018" s="3"/>
    </row>
    <row r="1019" spans="6:6" x14ac:dyDescent="0.3">
      <c r="F1019" s="3"/>
    </row>
    <row r="1020" spans="6:6" x14ac:dyDescent="0.3">
      <c r="F1020" s="3"/>
    </row>
    <row r="1021" spans="6:6" x14ac:dyDescent="0.3">
      <c r="F1021" s="3"/>
    </row>
    <row r="1022" spans="6:6" x14ac:dyDescent="0.3">
      <c r="F1022" s="3"/>
    </row>
    <row r="1023" spans="6:6" x14ac:dyDescent="0.3">
      <c r="F1023" s="3"/>
    </row>
    <row r="1024" spans="6:6" x14ac:dyDescent="0.3">
      <c r="F1024" s="3"/>
    </row>
    <row r="1025" spans="6:6" x14ac:dyDescent="0.3">
      <c r="F1025" s="3"/>
    </row>
    <row r="1026" spans="6:6" x14ac:dyDescent="0.3">
      <c r="F1026" s="3"/>
    </row>
    <row r="1027" spans="6:6" x14ac:dyDescent="0.3">
      <c r="F1027" s="3"/>
    </row>
    <row r="1028" spans="6:6" x14ac:dyDescent="0.3">
      <c r="F1028" s="3"/>
    </row>
    <row r="1029" spans="6:6" x14ac:dyDescent="0.3">
      <c r="F1029" s="3"/>
    </row>
    <row r="1030" spans="6:6" x14ac:dyDescent="0.3">
      <c r="F1030" s="3"/>
    </row>
    <row r="1031" spans="6:6" x14ac:dyDescent="0.3">
      <c r="F1031" s="3"/>
    </row>
    <row r="1032" spans="6:6" x14ac:dyDescent="0.3">
      <c r="F1032" s="3"/>
    </row>
    <row r="1033" spans="6:6" x14ac:dyDescent="0.3">
      <c r="F1033" s="3"/>
    </row>
    <row r="1034" spans="6:6" x14ac:dyDescent="0.3">
      <c r="F1034" s="3"/>
    </row>
    <row r="1035" spans="6:6" x14ac:dyDescent="0.3">
      <c r="F1035" s="3"/>
    </row>
    <row r="1036" spans="6:6" x14ac:dyDescent="0.3">
      <c r="F1036" s="3"/>
    </row>
    <row r="1037" spans="6:6" x14ac:dyDescent="0.3">
      <c r="F1037" s="3"/>
    </row>
    <row r="1038" spans="6:6" x14ac:dyDescent="0.3">
      <c r="F1038" s="3"/>
    </row>
    <row r="1039" spans="6:6" x14ac:dyDescent="0.3">
      <c r="F1039" s="3"/>
    </row>
    <row r="1040" spans="6:6" x14ac:dyDescent="0.3">
      <c r="F1040" s="3"/>
    </row>
    <row r="1041" spans="6:6" x14ac:dyDescent="0.3">
      <c r="F1041" s="3"/>
    </row>
    <row r="1042" spans="6:6" x14ac:dyDescent="0.3">
      <c r="F1042" s="3"/>
    </row>
    <row r="1043" spans="6:6" x14ac:dyDescent="0.3">
      <c r="F1043" s="3"/>
    </row>
    <row r="1044" spans="6:6" x14ac:dyDescent="0.3">
      <c r="F1044" s="3"/>
    </row>
    <row r="1045" spans="6:6" x14ac:dyDescent="0.3">
      <c r="F1045" s="3"/>
    </row>
    <row r="1046" spans="6:6" x14ac:dyDescent="0.3">
      <c r="F1046" s="3"/>
    </row>
    <row r="1047" spans="6:6" x14ac:dyDescent="0.3">
      <c r="F1047" s="3"/>
    </row>
    <row r="1048" spans="6:6" x14ac:dyDescent="0.3">
      <c r="F1048" s="3"/>
    </row>
    <row r="1049" spans="6:6" x14ac:dyDescent="0.3">
      <c r="F1049" s="3"/>
    </row>
    <row r="1050" spans="6:6" x14ac:dyDescent="0.3">
      <c r="F1050" s="3"/>
    </row>
    <row r="1051" spans="6:6" x14ac:dyDescent="0.3">
      <c r="F1051" s="3"/>
    </row>
    <row r="1052" spans="6:6" x14ac:dyDescent="0.3">
      <c r="F1052" s="3"/>
    </row>
    <row r="1053" spans="6:6" x14ac:dyDescent="0.3">
      <c r="F1053" s="3"/>
    </row>
    <row r="1054" spans="6:6" x14ac:dyDescent="0.3">
      <c r="F1054" s="3"/>
    </row>
    <row r="1055" spans="6:6" x14ac:dyDescent="0.3">
      <c r="F1055" s="3"/>
    </row>
    <row r="1056" spans="6:6" x14ac:dyDescent="0.3">
      <c r="F1056" s="3"/>
    </row>
    <row r="1057" spans="6:6" x14ac:dyDescent="0.3">
      <c r="F1057" s="3"/>
    </row>
    <row r="1058" spans="6:6" x14ac:dyDescent="0.3">
      <c r="F1058" s="3"/>
    </row>
    <row r="1059" spans="6:6" x14ac:dyDescent="0.3">
      <c r="F1059" s="3"/>
    </row>
    <row r="1060" spans="6:6" x14ac:dyDescent="0.3">
      <c r="F1060" s="3"/>
    </row>
    <row r="1061" spans="6:6" x14ac:dyDescent="0.3">
      <c r="F1061" s="3"/>
    </row>
    <row r="1062" spans="6:6" x14ac:dyDescent="0.3">
      <c r="F1062" s="3"/>
    </row>
    <row r="1063" spans="6:6" x14ac:dyDescent="0.3">
      <c r="F1063" s="3"/>
    </row>
    <row r="1064" spans="6:6" x14ac:dyDescent="0.3">
      <c r="F1064" s="3"/>
    </row>
    <row r="1065" spans="6:6" x14ac:dyDescent="0.3">
      <c r="F1065" s="3"/>
    </row>
    <row r="1066" spans="6:6" x14ac:dyDescent="0.3">
      <c r="F1066" s="3"/>
    </row>
    <row r="1067" spans="6:6" x14ac:dyDescent="0.3">
      <c r="F1067" s="3"/>
    </row>
    <row r="1068" spans="6:6" x14ac:dyDescent="0.3">
      <c r="F1068" s="3"/>
    </row>
    <row r="1069" spans="6:6" x14ac:dyDescent="0.3">
      <c r="F1069" s="3"/>
    </row>
    <row r="1070" spans="6:6" x14ac:dyDescent="0.3">
      <c r="F1070" s="3"/>
    </row>
    <row r="1071" spans="6:6" x14ac:dyDescent="0.3">
      <c r="F1071" s="3"/>
    </row>
    <row r="1072" spans="6:6" x14ac:dyDescent="0.3">
      <c r="F1072" s="3"/>
    </row>
    <row r="1073" spans="6:6" x14ac:dyDescent="0.3">
      <c r="F1073" s="3"/>
    </row>
    <row r="1074" spans="6:6" x14ac:dyDescent="0.3">
      <c r="F1074" s="3"/>
    </row>
    <row r="1075" spans="6:6" x14ac:dyDescent="0.3">
      <c r="F1075" s="3"/>
    </row>
    <row r="1076" spans="6:6" x14ac:dyDescent="0.3">
      <c r="F1076" s="3"/>
    </row>
    <row r="1077" spans="6:6" x14ac:dyDescent="0.3">
      <c r="F1077" s="3"/>
    </row>
    <row r="1078" spans="6:6" x14ac:dyDescent="0.3">
      <c r="F1078" s="3"/>
    </row>
    <row r="1079" spans="6:6" x14ac:dyDescent="0.3">
      <c r="F1079" s="3"/>
    </row>
    <row r="1080" spans="6:6" x14ac:dyDescent="0.3">
      <c r="F1080" s="3"/>
    </row>
    <row r="1081" spans="6:6" x14ac:dyDescent="0.3">
      <c r="F1081" s="3"/>
    </row>
    <row r="1082" spans="6:6" x14ac:dyDescent="0.3">
      <c r="F1082" s="3"/>
    </row>
    <row r="1083" spans="6:6" x14ac:dyDescent="0.3">
      <c r="F1083" s="3"/>
    </row>
    <row r="1084" spans="6:6" x14ac:dyDescent="0.3">
      <c r="F1084" s="3"/>
    </row>
    <row r="1085" spans="6:6" x14ac:dyDescent="0.3">
      <c r="F1085" s="3"/>
    </row>
    <row r="1086" spans="6:6" x14ac:dyDescent="0.3">
      <c r="F1086" s="3"/>
    </row>
    <row r="1087" spans="6:6" x14ac:dyDescent="0.3">
      <c r="F1087" s="3"/>
    </row>
    <row r="1088" spans="6:6" x14ac:dyDescent="0.3">
      <c r="F1088" s="3"/>
    </row>
    <row r="1089" spans="6:6" x14ac:dyDescent="0.3">
      <c r="F1089" s="3"/>
    </row>
    <row r="1090" spans="6:6" x14ac:dyDescent="0.3">
      <c r="F1090" s="3"/>
    </row>
    <row r="1091" spans="6:6" x14ac:dyDescent="0.3">
      <c r="F1091" s="3"/>
    </row>
    <row r="1092" spans="6:6" x14ac:dyDescent="0.3">
      <c r="F1092" s="3"/>
    </row>
    <row r="1093" spans="6:6" x14ac:dyDescent="0.3">
      <c r="F1093" s="3"/>
    </row>
    <row r="1094" spans="6:6" x14ac:dyDescent="0.3">
      <c r="F1094" s="3"/>
    </row>
    <row r="1095" spans="6:6" x14ac:dyDescent="0.3">
      <c r="F1095" s="3"/>
    </row>
    <row r="1096" spans="6:6" x14ac:dyDescent="0.3">
      <c r="F1096" s="3"/>
    </row>
    <row r="1097" spans="6:6" x14ac:dyDescent="0.3">
      <c r="F1097" s="3"/>
    </row>
    <row r="1098" spans="6:6" x14ac:dyDescent="0.3">
      <c r="F1098" s="3"/>
    </row>
    <row r="1099" spans="6:6" x14ac:dyDescent="0.3">
      <c r="F1099" s="3"/>
    </row>
    <row r="1100" spans="6:6" x14ac:dyDescent="0.3">
      <c r="F1100" s="3"/>
    </row>
    <row r="1101" spans="6:6" x14ac:dyDescent="0.3">
      <c r="F1101" s="3"/>
    </row>
    <row r="1102" spans="6:6" x14ac:dyDescent="0.3">
      <c r="F1102" s="3"/>
    </row>
    <row r="1103" spans="6:6" x14ac:dyDescent="0.3">
      <c r="F1103" s="3"/>
    </row>
    <row r="1104" spans="6:6" x14ac:dyDescent="0.3">
      <c r="F1104" s="3"/>
    </row>
    <row r="1105" spans="6:6" x14ac:dyDescent="0.3">
      <c r="F1105" s="3"/>
    </row>
    <row r="1106" spans="6:6" x14ac:dyDescent="0.3">
      <c r="F1106" s="3"/>
    </row>
    <row r="1107" spans="6:6" x14ac:dyDescent="0.3">
      <c r="F1107" s="3"/>
    </row>
    <row r="1108" spans="6:6" x14ac:dyDescent="0.3">
      <c r="F1108" s="3"/>
    </row>
    <row r="1109" spans="6:6" x14ac:dyDescent="0.3">
      <c r="F1109" s="3"/>
    </row>
    <row r="1110" spans="6:6" x14ac:dyDescent="0.3">
      <c r="F1110" s="3"/>
    </row>
    <row r="1111" spans="6:6" x14ac:dyDescent="0.3">
      <c r="F1111" s="3"/>
    </row>
    <row r="1112" spans="6:6" x14ac:dyDescent="0.3">
      <c r="F1112" s="3"/>
    </row>
    <row r="1113" spans="6:6" x14ac:dyDescent="0.3">
      <c r="F1113" s="3"/>
    </row>
    <row r="1114" spans="6:6" x14ac:dyDescent="0.3">
      <c r="F1114" s="3"/>
    </row>
    <row r="1115" spans="6:6" x14ac:dyDescent="0.3">
      <c r="F1115" s="3"/>
    </row>
    <row r="1116" spans="6:6" x14ac:dyDescent="0.3">
      <c r="F1116" s="3"/>
    </row>
    <row r="1117" spans="6:6" x14ac:dyDescent="0.3">
      <c r="F1117" s="3"/>
    </row>
    <row r="1118" spans="6:6" x14ac:dyDescent="0.3">
      <c r="F1118" s="3"/>
    </row>
    <row r="1119" spans="6:6" x14ac:dyDescent="0.3">
      <c r="F1119" s="3"/>
    </row>
    <row r="1120" spans="6:6" x14ac:dyDescent="0.3">
      <c r="F1120" s="3"/>
    </row>
    <row r="1121" spans="6:6" x14ac:dyDescent="0.3">
      <c r="F1121" s="3"/>
    </row>
    <row r="1122" spans="6:6" x14ac:dyDescent="0.3">
      <c r="F1122" s="3"/>
    </row>
    <row r="1123" spans="6:6" x14ac:dyDescent="0.3">
      <c r="F1123" s="3"/>
    </row>
    <row r="1124" spans="6:6" x14ac:dyDescent="0.3">
      <c r="F1124" s="3"/>
    </row>
    <row r="1125" spans="6:6" x14ac:dyDescent="0.3">
      <c r="F1125" s="3"/>
    </row>
    <row r="1126" spans="6:6" x14ac:dyDescent="0.3">
      <c r="F1126" s="3"/>
    </row>
    <row r="1127" spans="6:6" x14ac:dyDescent="0.3">
      <c r="F1127" s="3"/>
    </row>
    <row r="1128" spans="6:6" x14ac:dyDescent="0.3">
      <c r="F1128" s="3"/>
    </row>
    <row r="1129" spans="6:6" x14ac:dyDescent="0.3">
      <c r="F1129" s="3"/>
    </row>
    <row r="1130" spans="6:6" x14ac:dyDescent="0.3">
      <c r="F1130" s="3"/>
    </row>
    <row r="1131" spans="6:6" x14ac:dyDescent="0.3">
      <c r="F1131" s="3"/>
    </row>
    <row r="1132" spans="6:6" x14ac:dyDescent="0.3">
      <c r="F1132" s="3"/>
    </row>
    <row r="1133" spans="6:6" x14ac:dyDescent="0.3">
      <c r="F1133" s="3"/>
    </row>
    <row r="1134" spans="6:6" x14ac:dyDescent="0.3">
      <c r="F1134" s="3"/>
    </row>
    <row r="1135" spans="6:6" x14ac:dyDescent="0.3">
      <c r="F1135" s="3"/>
    </row>
    <row r="1136" spans="6:6" x14ac:dyDescent="0.3">
      <c r="F1136" s="3"/>
    </row>
    <row r="1137" spans="6:6" x14ac:dyDescent="0.3">
      <c r="F1137" s="3"/>
    </row>
    <row r="1138" spans="6:6" x14ac:dyDescent="0.3">
      <c r="F1138" s="3"/>
    </row>
    <row r="1139" spans="6:6" x14ac:dyDescent="0.3">
      <c r="F1139" s="3"/>
    </row>
    <row r="1140" spans="6:6" x14ac:dyDescent="0.3">
      <c r="F1140" s="3"/>
    </row>
    <row r="1141" spans="6:6" x14ac:dyDescent="0.3">
      <c r="F1141" s="3"/>
    </row>
    <row r="1142" spans="6:6" x14ac:dyDescent="0.3">
      <c r="F1142" s="3"/>
    </row>
    <row r="1143" spans="6:6" x14ac:dyDescent="0.3">
      <c r="F1143" s="3"/>
    </row>
    <row r="1144" spans="6:6" x14ac:dyDescent="0.3">
      <c r="F1144" s="3"/>
    </row>
    <row r="1145" spans="6:6" x14ac:dyDescent="0.3">
      <c r="F1145" s="3"/>
    </row>
    <row r="1146" spans="6:6" x14ac:dyDescent="0.3">
      <c r="F1146" s="3"/>
    </row>
    <row r="1147" spans="6:6" x14ac:dyDescent="0.3">
      <c r="F1147" s="3"/>
    </row>
    <row r="1148" spans="6:6" x14ac:dyDescent="0.3">
      <c r="F1148" s="3"/>
    </row>
    <row r="1149" spans="6:6" x14ac:dyDescent="0.3">
      <c r="F1149" s="3"/>
    </row>
    <row r="1150" spans="6:6" x14ac:dyDescent="0.3">
      <c r="F1150" s="3"/>
    </row>
    <row r="1151" spans="6:6" x14ac:dyDescent="0.3">
      <c r="F1151" s="3"/>
    </row>
    <row r="1152" spans="6:6" x14ac:dyDescent="0.3">
      <c r="F1152" s="3"/>
    </row>
    <row r="1153" spans="6:6" x14ac:dyDescent="0.3">
      <c r="F1153" s="3"/>
    </row>
    <row r="1154" spans="6:6" x14ac:dyDescent="0.3">
      <c r="F1154" s="3"/>
    </row>
    <row r="1155" spans="6:6" x14ac:dyDescent="0.3">
      <c r="F1155" s="3"/>
    </row>
    <row r="1156" spans="6:6" x14ac:dyDescent="0.3">
      <c r="F1156" s="3"/>
    </row>
    <row r="1157" spans="6:6" x14ac:dyDescent="0.3">
      <c r="F1157" s="3"/>
    </row>
    <row r="1158" spans="6:6" x14ac:dyDescent="0.3">
      <c r="F1158" s="3"/>
    </row>
    <row r="1159" spans="6:6" x14ac:dyDescent="0.3">
      <c r="F1159" s="3"/>
    </row>
    <row r="1160" spans="6:6" x14ac:dyDescent="0.3">
      <c r="F1160" s="3"/>
    </row>
    <row r="1161" spans="6:6" x14ac:dyDescent="0.3">
      <c r="F1161" s="3"/>
    </row>
    <row r="1162" spans="6:6" x14ac:dyDescent="0.3">
      <c r="F1162" s="3"/>
    </row>
    <row r="1163" spans="6:6" x14ac:dyDescent="0.3">
      <c r="F1163" s="3"/>
    </row>
    <row r="1164" spans="6:6" x14ac:dyDescent="0.3">
      <c r="F1164" s="3"/>
    </row>
    <row r="1165" spans="6:6" x14ac:dyDescent="0.3">
      <c r="F1165" s="3"/>
    </row>
    <row r="1166" spans="6:6" x14ac:dyDescent="0.3">
      <c r="F1166" s="3"/>
    </row>
    <row r="1167" spans="6:6" x14ac:dyDescent="0.3">
      <c r="F1167" s="3"/>
    </row>
    <row r="1168" spans="6:6" x14ac:dyDescent="0.3">
      <c r="F1168" s="3"/>
    </row>
    <row r="1169" spans="6:6" x14ac:dyDescent="0.3">
      <c r="F1169" s="3"/>
    </row>
    <row r="1170" spans="6:6" x14ac:dyDescent="0.3">
      <c r="F1170" s="3"/>
    </row>
    <row r="1171" spans="6:6" x14ac:dyDescent="0.3">
      <c r="F1171" s="3"/>
    </row>
    <row r="1172" spans="6:6" x14ac:dyDescent="0.3">
      <c r="F1172" s="3"/>
    </row>
    <row r="1173" spans="6:6" x14ac:dyDescent="0.3">
      <c r="F1173" s="3"/>
    </row>
    <row r="1174" spans="6:6" x14ac:dyDescent="0.3">
      <c r="F1174" s="3"/>
    </row>
    <row r="1175" spans="6:6" x14ac:dyDescent="0.3">
      <c r="F1175" s="3"/>
    </row>
    <row r="1176" spans="6:6" x14ac:dyDescent="0.3">
      <c r="F1176" s="3"/>
    </row>
    <row r="1177" spans="6:6" x14ac:dyDescent="0.3">
      <c r="F1177" s="3"/>
    </row>
    <row r="1178" spans="6:6" x14ac:dyDescent="0.3">
      <c r="F1178" s="3"/>
    </row>
    <row r="1179" spans="6:6" x14ac:dyDescent="0.3">
      <c r="F1179" s="3"/>
    </row>
    <row r="1180" spans="6:6" x14ac:dyDescent="0.3">
      <c r="F1180" s="3"/>
    </row>
    <row r="1181" spans="6:6" x14ac:dyDescent="0.3">
      <c r="F1181" s="3"/>
    </row>
    <row r="1182" spans="6:6" x14ac:dyDescent="0.3">
      <c r="F1182" s="3"/>
    </row>
    <row r="1183" spans="6:6" x14ac:dyDescent="0.3">
      <c r="F1183" s="3"/>
    </row>
    <row r="1184" spans="6:6" x14ac:dyDescent="0.3">
      <c r="F1184" s="3"/>
    </row>
    <row r="1185" spans="6:6" x14ac:dyDescent="0.3">
      <c r="F1185" s="3"/>
    </row>
    <row r="1186" spans="6:6" x14ac:dyDescent="0.3">
      <c r="F1186" s="3"/>
    </row>
    <row r="1187" spans="6:6" x14ac:dyDescent="0.3">
      <c r="F1187" s="3"/>
    </row>
    <row r="1188" spans="6:6" x14ac:dyDescent="0.3">
      <c r="F1188" s="3"/>
    </row>
    <row r="1189" spans="6:6" x14ac:dyDescent="0.3">
      <c r="F1189" s="3"/>
    </row>
    <row r="1190" spans="6:6" x14ac:dyDescent="0.3">
      <c r="F1190" s="3"/>
    </row>
    <row r="1191" spans="6:6" x14ac:dyDescent="0.3">
      <c r="F1191" s="3"/>
    </row>
    <row r="1192" spans="6:6" x14ac:dyDescent="0.3">
      <c r="F1192" s="3"/>
    </row>
    <row r="1193" spans="6:6" x14ac:dyDescent="0.3">
      <c r="F1193" s="3"/>
    </row>
    <row r="1194" spans="6:6" x14ac:dyDescent="0.3">
      <c r="F1194" s="3"/>
    </row>
    <row r="1195" spans="6:6" x14ac:dyDescent="0.3">
      <c r="F1195" s="3"/>
    </row>
    <row r="1196" spans="6:6" x14ac:dyDescent="0.3">
      <c r="F1196" s="3"/>
    </row>
    <row r="1197" spans="6:6" x14ac:dyDescent="0.3">
      <c r="F1197" s="3"/>
    </row>
    <row r="1198" spans="6:6" x14ac:dyDescent="0.3">
      <c r="F1198" s="3"/>
    </row>
    <row r="1199" spans="6:6" x14ac:dyDescent="0.3">
      <c r="F1199" s="3"/>
    </row>
    <row r="1200" spans="6:6" x14ac:dyDescent="0.3">
      <c r="F1200" s="3"/>
    </row>
    <row r="1201" spans="6:6" x14ac:dyDescent="0.3">
      <c r="F1201" s="3"/>
    </row>
    <row r="1202" spans="6:6" x14ac:dyDescent="0.3">
      <c r="F1202" s="3"/>
    </row>
    <row r="1203" spans="6:6" x14ac:dyDescent="0.3">
      <c r="F1203" s="3"/>
    </row>
    <row r="1204" spans="6:6" x14ac:dyDescent="0.3">
      <c r="F1204" s="3"/>
    </row>
    <row r="1205" spans="6:6" x14ac:dyDescent="0.3">
      <c r="F1205" s="3"/>
    </row>
    <row r="1206" spans="6:6" x14ac:dyDescent="0.3">
      <c r="F1206" s="3"/>
    </row>
    <row r="1207" spans="6:6" x14ac:dyDescent="0.3">
      <c r="F1207" s="3"/>
    </row>
    <row r="1208" spans="6:6" x14ac:dyDescent="0.3">
      <c r="F1208" s="3"/>
    </row>
    <row r="1209" spans="6:6" x14ac:dyDescent="0.3">
      <c r="F1209" s="3"/>
    </row>
    <row r="1210" spans="6:6" x14ac:dyDescent="0.3">
      <c r="F1210" s="3"/>
    </row>
    <row r="1211" spans="6:6" x14ac:dyDescent="0.3">
      <c r="F1211" s="3"/>
    </row>
    <row r="1212" spans="6:6" x14ac:dyDescent="0.3">
      <c r="F1212" s="3"/>
    </row>
    <row r="1213" spans="6:6" x14ac:dyDescent="0.3">
      <c r="F1213" s="3"/>
    </row>
    <row r="1214" spans="6:6" x14ac:dyDescent="0.3">
      <c r="F1214" s="3"/>
    </row>
    <row r="1215" spans="6:6" x14ac:dyDescent="0.3">
      <c r="F1215" s="3"/>
    </row>
    <row r="1216" spans="6:6" x14ac:dyDescent="0.3">
      <c r="F1216" s="3"/>
    </row>
    <row r="1217" spans="6:6" x14ac:dyDescent="0.3">
      <c r="F1217" s="3"/>
    </row>
    <row r="1218" spans="6:6" x14ac:dyDescent="0.3">
      <c r="F1218" s="3"/>
    </row>
    <row r="1219" spans="6:6" x14ac:dyDescent="0.3">
      <c r="F1219" s="3"/>
    </row>
    <row r="1220" spans="6:6" x14ac:dyDescent="0.3">
      <c r="F1220" s="3"/>
    </row>
    <row r="1221" spans="6:6" x14ac:dyDescent="0.3">
      <c r="F1221" s="3"/>
    </row>
    <row r="1222" spans="6:6" x14ac:dyDescent="0.3">
      <c r="F1222" s="3"/>
    </row>
    <row r="1223" spans="6:6" x14ac:dyDescent="0.3">
      <c r="F1223" s="3"/>
    </row>
    <row r="1224" spans="6:6" x14ac:dyDescent="0.3">
      <c r="F1224" s="3"/>
    </row>
    <row r="1225" spans="6:6" x14ac:dyDescent="0.3">
      <c r="F1225" s="3"/>
    </row>
    <row r="1226" spans="6:6" x14ac:dyDescent="0.3">
      <c r="F1226" s="3"/>
    </row>
    <row r="1227" spans="6:6" x14ac:dyDescent="0.3">
      <c r="F1227" s="3"/>
    </row>
    <row r="1228" spans="6:6" x14ac:dyDescent="0.3">
      <c r="F1228" s="3"/>
    </row>
    <row r="1229" spans="6:6" x14ac:dyDescent="0.3">
      <c r="F1229" s="3"/>
    </row>
    <row r="1230" spans="6:6" x14ac:dyDescent="0.3">
      <c r="F1230" s="3"/>
    </row>
    <row r="1231" spans="6:6" x14ac:dyDescent="0.3">
      <c r="F1231" s="3"/>
    </row>
    <row r="1232" spans="6:6" x14ac:dyDescent="0.3">
      <c r="F1232" s="3"/>
    </row>
    <row r="1233" spans="6:6" x14ac:dyDescent="0.3">
      <c r="F1233" s="3"/>
    </row>
    <row r="1234" spans="6:6" x14ac:dyDescent="0.3">
      <c r="F1234" s="3"/>
    </row>
    <row r="1235" spans="6:6" x14ac:dyDescent="0.3">
      <c r="F1235" s="3"/>
    </row>
    <row r="1236" spans="6:6" x14ac:dyDescent="0.3">
      <c r="F1236" s="3"/>
    </row>
    <row r="1237" spans="6:6" x14ac:dyDescent="0.3">
      <c r="F1237" s="3"/>
    </row>
    <row r="1238" spans="6:6" x14ac:dyDescent="0.3">
      <c r="F1238" s="3"/>
    </row>
    <row r="1239" spans="6:6" x14ac:dyDescent="0.3">
      <c r="F1239" s="3"/>
    </row>
    <row r="1240" spans="6:6" x14ac:dyDescent="0.3">
      <c r="F1240" s="3"/>
    </row>
    <row r="1241" spans="6:6" x14ac:dyDescent="0.3">
      <c r="F1241" s="3"/>
    </row>
    <row r="1242" spans="6:6" x14ac:dyDescent="0.3">
      <c r="F1242" s="3"/>
    </row>
    <row r="1243" spans="6:6" x14ac:dyDescent="0.3">
      <c r="F1243" s="3"/>
    </row>
    <row r="1244" spans="6:6" x14ac:dyDescent="0.3">
      <c r="F1244" s="3"/>
    </row>
    <row r="1245" spans="6:6" x14ac:dyDescent="0.3">
      <c r="F1245" s="3"/>
    </row>
    <row r="1246" spans="6:6" x14ac:dyDescent="0.3">
      <c r="F1246" s="3"/>
    </row>
    <row r="1247" spans="6:6" x14ac:dyDescent="0.3">
      <c r="F1247" s="3"/>
    </row>
    <row r="1248" spans="6:6" x14ac:dyDescent="0.3">
      <c r="F1248" s="3"/>
    </row>
    <row r="1249" spans="6:6" x14ac:dyDescent="0.3">
      <c r="F1249" s="3"/>
    </row>
    <row r="1250" spans="6:6" x14ac:dyDescent="0.3">
      <c r="F1250" s="3"/>
    </row>
    <row r="1251" spans="6:6" x14ac:dyDescent="0.3">
      <c r="F1251" s="3"/>
    </row>
    <row r="1252" spans="6:6" x14ac:dyDescent="0.3">
      <c r="F1252" s="3"/>
    </row>
    <row r="1253" spans="6:6" x14ac:dyDescent="0.3">
      <c r="F1253" s="3"/>
    </row>
    <row r="1254" spans="6:6" x14ac:dyDescent="0.3">
      <c r="F1254" s="3"/>
    </row>
    <row r="1255" spans="6:6" x14ac:dyDescent="0.3">
      <c r="F1255" s="3"/>
    </row>
    <row r="1256" spans="6:6" x14ac:dyDescent="0.3">
      <c r="F1256" s="3"/>
    </row>
    <row r="1257" spans="6:6" x14ac:dyDescent="0.3">
      <c r="F1257" s="3"/>
    </row>
    <row r="1258" spans="6:6" x14ac:dyDescent="0.3">
      <c r="F1258" s="3"/>
    </row>
    <row r="1259" spans="6:6" x14ac:dyDescent="0.3">
      <c r="F1259" s="3"/>
    </row>
    <row r="1260" spans="6:6" x14ac:dyDescent="0.3">
      <c r="F1260" s="3"/>
    </row>
    <row r="1261" spans="6:6" x14ac:dyDescent="0.3">
      <c r="F1261" s="3"/>
    </row>
    <row r="1262" spans="6:6" x14ac:dyDescent="0.3">
      <c r="F1262" s="3"/>
    </row>
    <row r="1263" spans="6:6" x14ac:dyDescent="0.3">
      <c r="F1263" s="3"/>
    </row>
    <row r="1264" spans="6:6" x14ac:dyDescent="0.3">
      <c r="F1264" s="3"/>
    </row>
    <row r="1265" spans="6:6" x14ac:dyDescent="0.3">
      <c r="F1265" s="3"/>
    </row>
    <row r="1266" spans="6:6" x14ac:dyDescent="0.3">
      <c r="F1266" s="3"/>
    </row>
    <row r="1267" spans="6:6" x14ac:dyDescent="0.3">
      <c r="F1267" s="3"/>
    </row>
    <row r="1268" spans="6:6" x14ac:dyDescent="0.3">
      <c r="F1268" s="3"/>
    </row>
    <row r="1269" spans="6:6" x14ac:dyDescent="0.3">
      <c r="F1269" s="3"/>
    </row>
    <row r="1270" spans="6:6" x14ac:dyDescent="0.3">
      <c r="F1270" s="3"/>
    </row>
    <row r="1271" spans="6:6" x14ac:dyDescent="0.3">
      <c r="F1271" s="3"/>
    </row>
    <row r="1272" spans="6:6" x14ac:dyDescent="0.3">
      <c r="F1272" s="3"/>
    </row>
    <row r="1273" spans="6:6" x14ac:dyDescent="0.3">
      <c r="F1273" s="3"/>
    </row>
    <row r="1274" spans="6:6" x14ac:dyDescent="0.3">
      <c r="F1274" s="3"/>
    </row>
    <row r="1275" spans="6:6" x14ac:dyDescent="0.3">
      <c r="F1275" s="3"/>
    </row>
    <row r="1276" spans="6:6" x14ac:dyDescent="0.3">
      <c r="F1276" s="3"/>
    </row>
    <row r="1277" spans="6:6" x14ac:dyDescent="0.3">
      <c r="F1277" s="3"/>
    </row>
    <row r="1278" spans="6:6" x14ac:dyDescent="0.3">
      <c r="F1278" s="3"/>
    </row>
    <row r="1279" spans="6:6" x14ac:dyDescent="0.3">
      <c r="F1279" s="3"/>
    </row>
    <row r="1280" spans="6:6" x14ac:dyDescent="0.3">
      <c r="F1280" s="3"/>
    </row>
    <row r="1281" spans="6:6" x14ac:dyDescent="0.3">
      <c r="F1281" s="3"/>
    </row>
    <row r="1282" spans="6:6" x14ac:dyDescent="0.3">
      <c r="F1282" s="3"/>
    </row>
    <row r="1283" spans="6:6" x14ac:dyDescent="0.3">
      <c r="F1283" s="3"/>
    </row>
    <row r="1284" spans="6:6" x14ac:dyDescent="0.3">
      <c r="F1284" s="3"/>
    </row>
    <row r="1285" spans="6:6" x14ac:dyDescent="0.3">
      <c r="F1285" s="3"/>
    </row>
    <row r="1286" spans="6:6" x14ac:dyDescent="0.3">
      <c r="F1286" s="3"/>
    </row>
    <row r="1287" spans="6:6" x14ac:dyDescent="0.3">
      <c r="F1287" s="3"/>
    </row>
    <row r="1288" spans="6:6" x14ac:dyDescent="0.3">
      <c r="F1288" s="3"/>
    </row>
    <row r="1289" spans="6:6" x14ac:dyDescent="0.3">
      <c r="F1289" s="3"/>
    </row>
    <row r="1290" spans="6:6" x14ac:dyDescent="0.3">
      <c r="F1290" s="3"/>
    </row>
    <row r="1291" spans="6:6" x14ac:dyDescent="0.3">
      <c r="F1291" s="3"/>
    </row>
    <row r="1292" spans="6:6" x14ac:dyDescent="0.3">
      <c r="F1292" s="3"/>
    </row>
    <row r="1293" spans="6:6" x14ac:dyDescent="0.3">
      <c r="F1293" s="3"/>
    </row>
    <row r="1294" spans="6:6" x14ac:dyDescent="0.3">
      <c r="F1294" s="3"/>
    </row>
    <row r="1295" spans="6:6" x14ac:dyDescent="0.3">
      <c r="F1295" s="3"/>
    </row>
    <row r="1296" spans="6:6" x14ac:dyDescent="0.3">
      <c r="F1296" s="3"/>
    </row>
    <row r="1297" spans="6:6" x14ac:dyDescent="0.3">
      <c r="F1297" s="3"/>
    </row>
    <row r="1298" spans="6:6" x14ac:dyDescent="0.3">
      <c r="F1298" s="3"/>
    </row>
    <row r="1299" spans="6:6" x14ac:dyDescent="0.3">
      <c r="F1299" s="3"/>
    </row>
    <row r="1300" spans="6:6" x14ac:dyDescent="0.3">
      <c r="F1300" s="3"/>
    </row>
    <row r="1301" spans="6:6" x14ac:dyDescent="0.3">
      <c r="F1301" s="3"/>
    </row>
    <row r="1302" spans="6:6" x14ac:dyDescent="0.3">
      <c r="F1302" s="3"/>
    </row>
    <row r="1303" spans="6:6" x14ac:dyDescent="0.3">
      <c r="F1303" s="3"/>
    </row>
    <row r="1304" spans="6:6" x14ac:dyDescent="0.3">
      <c r="F1304" s="3"/>
    </row>
    <row r="1305" spans="6:6" x14ac:dyDescent="0.3">
      <c r="F1305" s="3"/>
    </row>
    <row r="1306" spans="6:6" x14ac:dyDescent="0.3">
      <c r="F1306" s="3"/>
    </row>
    <row r="1307" spans="6:6" x14ac:dyDescent="0.3">
      <c r="F1307" s="3"/>
    </row>
    <row r="1308" spans="6:6" x14ac:dyDescent="0.3">
      <c r="F1308" s="3"/>
    </row>
    <row r="1309" spans="6:6" x14ac:dyDescent="0.3">
      <c r="F1309" s="3"/>
    </row>
    <row r="1310" spans="6:6" x14ac:dyDescent="0.3">
      <c r="F1310" s="3"/>
    </row>
    <row r="1311" spans="6:6" x14ac:dyDescent="0.3">
      <c r="F1311" s="3"/>
    </row>
    <row r="1312" spans="6:6" x14ac:dyDescent="0.3">
      <c r="F1312" s="3"/>
    </row>
    <row r="1313" spans="6:6" x14ac:dyDescent="0.3">
      <c r="F1313" s="3"/>
    </row>
    <row r="1314" spans="6:6" x14ac:dyDescent="0.3">
      <c r="F1314" s="3"/>
    </row>
    <row r="1315" spans="6:6" x14ac:dyDescent="0.3">
      <c r="F1315" s="3"/>
    </row>
    <row r="1316" spans="6:6" x14ac:dyDescent="0.3">
      <c r="F1316" s="3"/>
    </row>
    <row r="1317" spans="6:6" x14ac:dyDescent="0.3">
      <c r="F1317" s="3"/>
    </row>
    <row r="1318" spans="6:6" x14ac:dyDescent="0.3">
      <c r="F1318" s="3"/>
    </row>
    <row r="1319" spans="6:6" x14ac:dyDescent="0.3">
      <c r="F1319" s="3"/>
    </row>
    <row r="1320" spans="6:6" x14ac:dyDescent="0.3">
      <c r="F1320" s="3"/>
    </row>
    <row r="1321" spans="6:6" x14ac:dyDescent="0.3">
      <c r="F1321" s="3"/>
    </row>
    <row r="1322" spans="6:6" x14ac:dyDescent="0.3">
      <c r="F1322" s="3"/>
    </row>
    <row r="1323" spans="6:6" x14ac:dyDescent="0.3">
      <c r="F1323" s="3"/>
    </row>
    <row r="1324" spans="6:6" x14ac:dyDescent="0.3">
      <c r="F1324" s="3"/>
    </row>
    <row r="1325" spans="6:6" x14ac:dyDescent="0.3">
      <c r="F1325" s="3"/>
    </row>
    <row r="1326" spans="6:6" x14ac:dyDescent="0.3">
      <c r="F1326" s="3"/>
    </row>
    <row r="1327" spans="6:6" x14ac:dyDescent="0.3">
      <c r="F1327" s="3"/>
    </row>
    <row r="1328" spans="6:6" x14ac:dyDescent="0.3">
      <c r="F1328" s="3"/>
    </row>
    <row r="1329" spans="6:6" x14ac:dyDescent="0.3">
      <c r="F1329" s="3"/>
    </row>
    <row r="1330" spans="6:6" x14ac:dyDescent="0.3">
      <c r="F1330" s="3"/>
    </row>
    <row r="1331" spans="6:6" x14ac:dyDescent="0.3">
      <c r="F1331" s="3"/>
    </row>
    <row r="1332" spans="6:6" x14ac:dyDescent="0.3">
      <c r="F1332" s="3"/>
    </row>
    <row r="1333" spans="6:6" x14ac:dyDescent="0.3">
      <c r="F1333" s="3"/>
    </row>
    <row r="1334" spans="6:6" x14ac:dyDescent="0.3">
      <c r="F1334" s="3"/>
    </row>
    <row r="1335" spans="6:6" x14ac:dyDescent="0.3">
      <c r="F1335" s="3"/>
    </row>
    <row r="1336" spans="6:6" x14ac:dyDescent="0.3">
      <c r="F1336" s="3"/>
    </row>
    <row r="1337" spans="6:6" x14ac:dyDescent="0.3">
      <c r="F1337" s="3"/>
    </row>
    <row r="1338" spans="6:6" x14ac:dyDescent="0.3">
      <c r="F1338" s="3"/>
    </row>
    <row r="1339" spans="6:6" x14ac:dyDescent="0.3">
      <c r="F1339" s="3"/>
    </row>
    <row r="1340" spans="6:6" x14ac:dyDescent="0.3">
      <c r="F1340" s="3"/>
    </row>
    <row r="1341" spans="6:6" x14ac:dyDescent="0.3">
      <c r="F1341" s="3"/>
    </row>
    <row r="1342" spans="6:6" x14ac:dyDescent="0.3">
      <c r="F1342" s="3"/>
    </row>
    <row r="1343" spans="6:6" x14ac:dyDescent="0.3">
      <c r="F1343" s="3"/>
    </row>
    <row r="1344" spans="6:6" x14ac:dyDescent="0.3">
      <c r="F1344" s="3"/>
    </row>
    <row r="1345" spans="6:6" x14ac:dyDescent="0.3">
      <c r="F1345" s="3"/>
    </row>
    <row r="1346" spans="6:6" x14ac:dyDescent="0.3">
      <c r="F1346" s="3"/>
    </row>
    <row r="1347" spans="6:6" x14ac:dyDescent="0.3">
      <c r="F1347" s="3"/>
    </row>
    <row r="1348" spans="6:6" x14ac:dyDescent="0.3">
      <c r="F1348" s="3"/>
    </row>
    <row r="1349" spans="6:6" x14ac:dyDescent="0.3">
      <c r="F1349" s="3"/>
    </row>
    <row r="1350" spans="6:6" x14ac:dyDescent="0.3">
      <c r="F1350" s="3"/>
    </row>
    <row r="1351" spans="6:6" x14ac:dyDescent="0.3">
      <c r="F1351" s="3"/>
    </row>
    <row r="1352" spans="6:6" x14ac:dyDescent="0.3">
      <c r="F1352" s="3"/>
    </row>
    <row r="1353" spans="6:6" x14ac:dyDescent="0.3">
      <c r="F1353" s="3"/>
    </row>
    <row r="1354" spans="6:6" x14ac:dyDescent="0.3">
      <c r="F1354" s="3"/>
    </row>
    <row r="1355" spans="6:6" x14ac:dyDescent="0.3">
      <c r="F1355" s="3"/>
    </row>
    <row r="1356" spans="6:6" x14ac:dyDescent="0.3">
      <c r="F1356" s="3"/>
    </row>
    <row r="1357" spans="6:6" x14ac:dyDescent="0.3">
      <c r="F1357" s="3"/>
    </row>
    <row r="1358" spans="6:6" x14ac:dyDescent="0.3">
      <c r="F1358" s="3"/>
    </row>
    <row r="1359" spans="6:6" x14ac:dyDescent="0.3">
      <c r="F1359" s="3"/>
    </row>
    <row r="1360" spans="6:6" x14ac:dyDescent="0.3">
      <c r="F1360" s="3"/>
    </row>
    <row r="1361" spans="6:6" x14ac:dyDescent="0.3">
      <c r="F1361" s="3"/>
    </row>
    <row r="1362" spans="6:6" x14ac:dyDescent="0.3">
      <c r="F1362" s="3"/>
    </row>
    <row r="1363" spans="6:6" x14ac:dyDescent="0.3">
      <c r="F1363" s="3"/>
    </row>
    <row r="1364" spans="6:6" x14ac:dyDescent="0.3">
      <c r="F1364" s="3"/>
    </row>
    <row r="1365" spans="6:6" x14ac:dyDescent="0.3">
      <c r="F1365" s="3"/>
    </row>
    <row r="1366" spans="6:6" x14ac:dyDescent="0.3">
      <c r="F1366" s="3"/>
    </row>
    <row r="1367" spans="6:6" x14ac:dyDescent="0.3">
      <c r="F1367" s="3"/>
    </row>
    <row r="1368" spans="6:6" x14ac:dyDescent="0.3">
      <c r="F1368" s="3"/>
    </row>
    <row r="1369" spans="6:6" x14ac:dyDescent="0.3">
      <c r="F1369" s="3"/>
    </row>
    <row r="1370" spans="6:6" x14ac:dyDescent="0.3">
      <c r="F1370" s="3"/>
    </row>
    <row r="1371" spans="6:6" x14ac:dyDescent="0.3">
      <c r="F1371" s="3"/>
    </row>
    <row r="1372" spans="6:6" x14ac:dyDescent="0.3">
      <c r="F1372" s="3"/>
    </row>
    <row r="1373" spans="6:6" x14ac:dyDescent="0.3">
      <c r="F1373" s="3"/>
    </row>
    <row r="1374" spans="6:6" x14ac:dyDescent="0.3">
      <c r="F1374" s="3"/>
    </row>
    <row r="1375" spans="6:6" x14ac:dyDescent="0.3">
      <c r="F1375" s="3"/>
    </row>
    <row r="1376" spans="6:6" x14ac:dyDescent="0.3">
      <c r="F1376" s="3"/>
    </row>
    <row r="1377" spans="6:6" x14ac:dyDescent="0.3">
      <c r="F1377" s="3"/>
    </row>
    <row r="1378" spans="6:6" x14ac:dyDescent="0.3">
      <c r="F1378" s="3"/>
    </row>
    <row r="1379" spans="6:6" x14ac:dyDescent="0.3">
      <c r="F1379" s="3"/>
    </row>
    <row r="1380" spans="6:6" x14ac:dyDescent="0.3">
      <c r="F1380" s="3"/>
    </row>
    <row r="1381" spans="6:6" x14ac:dyDescent="0.3">
      <c r="F1381" s="3"/>
    </row>
    <row r="1382" spans="6:6" x14ac:dyDescent="0.3">
      <c r="F1382" s="3"/>
    </row>
    <row r="1383" spans="6:6" x14ac:dyDescent="0.3">
      <c r="F1383" s="3"/>
    </row>
    <row r="1384" spans="6:6" x14ac:dyDescent="0.3">
      <c r="F1384" s="3"/>
    </row>
    <row r="1385" spans="6:6" x14ac:dyDescent="0.3">
      <c r="F1385" s="3"/>
    </row>
    <row r="1386" spans="6:6" x14ac:dyDescent="0.3">
      <c r="F1386" s="3"/>
    </row>
    <row r="1387" spans="6:6" x14ac:dyDescent="0.3">
      <c r="F1387" s="3"/>
    </row>
    <row r="1388" spans="6:6" x14ac:dyDescent="0.3">
      <c r="F1388" s="3"/>
    </row>
    <row r="1389" spans="6:6" x14ac:dyDescent="0.3">
      <c r="F1389" s="3"/>
    </row>
    <row r="1390" spans="6:6" x14ac:dyDescent="0.3">
      <c r="F1390" s="3"/>
    </row>
    <row r="1391" spans="6:6" x14ac:dyDescent="0.3">
      <c r="F1391" s="3"/>
    </row>
    <row r="1392" spans="6:6" x14ac:dyDescent="0.3">
      <c r="F1392" s="3"/>
    </row>
    <row r="1393" spans="6:6" x14ac:dyDescent="0.3">
      <c r="F1393" s="3"/>
    </row>
    <row r="1394" spans="6:6" x14ac:dyDescent="0.3">
      <c r="F1394" s="3"/>
    </row>
    <row r="1395" spans="6:6" x14ac:dyDescent="0.3">
      <c r="F1395" s="3"/>
    </row>
    <row r="1396" spans="6:6" x14ac:dyDescent="0.3">
      <c r="F1396" s="3"/>
    </row>
    <row r="1397" spans="6:6" x14ac:dyDescent="0.3">
      <c r="F1397" s="3"/>
    </row>
    <row r="1398" spans="6:6" x14ac:dyDescent="0.3">
      <c r="F1398" s="3"/>
    </row>
    <row r="1399" spans="6:6" x14ac:dyDescent="0.3">
      <c r="F1399" s="3"/>
    </row>
    <row r="1400" spans="6:6" x14ac:dyDescent="0.3">
      <c r="F1400" s="3"/>
    </row>
    <row r="1401" spans="6:6" x14ac:dyDescent="0.3">
      <c r="F1401" s="3"/>
    </row>
    <row r="1402" spans="6:6" x14ac:dyDescent="0.3">
      <c r="F1402" s="3"/>
    </row>
    <row r="1403" spans="6:6" x14ac:dyDescent="0.3">
      <c r="F1403" s="3"/>
    </row>
    <row r="1404" spans="6:6" x14ac:dyDescent="0.3">
      <c r="F1404" s="3"/>
    </row>
    <row r="1405" spans="6:6" x14ac:dyDescent="0.3">
      <c r="F1405" s="3"/>
    </row>
    <row r="1406" spans="6:6" x14ac:dyDescent="0.3">
      <c r="F1406" s="3"/>
    </row>
    <row r="1407" spans="6:6" x14ac:dyDescent="0.3">
      <c r="F1407" s="3"/>
    </row>
    <row r="1408" spans="6:6" x14ac:dyDescent="0.3">
      <c r="F1408" s="3"/>
    </row>
    <row r="1409" spans="6:6" x14ac:dyDescent="0.3">
      <c r="F1409" s="3"/>
    </row>
    <row r="1410" spans="6:6" x14ac:dyDescent="0.3">
      <c r="F1410" s="3"/>
    </row>
    <row r="1411" spans="6:6" x14ac:dyDescent="0.3">
      <c r="F1411" s="3"/>
    </row>
    <row r="1412" spans="6:6" x14ac:dyDescent="0.3">
      <c r="F1412" s="3"/>
    </row>
    <row r="1413" spans="6:6" x14ac:dyDescent="0.3">
      <c r="F1413" s="3"/>
    </row>
    <row r="1414" spans="6:6" x14ac:dyDescent="0.3">
      <c r="F1414" s="3"/>
    </row>
    <row r="1415" spans="6:6" x14ac:dyDescent="0.3">
      <c r="F1415" s="3"/>
    </row>
    <row r="1416" spans="6:6" x14ac:dyDescent="0.3">
      <c r="F1416" s="3"/>
    </row>
    <row r="1417" spans="6:6" x14ac:dyDescent="0.3">
      <c r="F1417" s="3"/>
    </row>
    <row r="1418" spans="6:6" x14ac:dyDescent="0.3">
      <c r="F1418" s="3"/>
    </row>
    <row r="1419" spans="6:6" x14ac:dyDescent="0.3">
      <c r="F1419" s="3"/>
    </row>
    <row r="1420" spans="6:6" x14ac:dyDescent="0.3">
      <c r="F1420" s="3"/>
    </row>
    <row r="1421" spans="6:6" x14ac:dyDescent="0.3">
      <c r="F1421" s="3"/>
    </row>
    <row r="1422" spans="6:6" x14ac:dyDescent="0.3">
      <c r="F1422" s="3"/>
    </row>
    <row r="1423" spans="6:6" x14ac:dyDescent="0.3">
      <c r="F1423" s="3"/>
    </row>
    <row r="1424" spans="6:6" x14ac:dyDescent="0.3">
      <c r="F1424" s="3"/>
    </row>
    <row r="1425" spans="6:6" x14ac:dyDescent="0.3">
      <c r="F1425" s="3"/>
    </row>
    <row r="1426" spans="6:6" x14ac:dyDescent="0.3">
      <c r="F1426" s="3"/>
    </row>
    <row r="1427" spans="6:6" x14ac:dyDescent="0.3">
      <c r="F1427" s="3"/>
    </row>
    <row r="1428" spans="6:6" x14ac:dyDescent="0.3">
      <c r="F1428" s="3"/>
    </row>
    <row r="1429" spans="6:6" x14ac:dyDescent="0.3">
      <c r="F1429" s="3"/>
    </row>
    <row r="1430" spans="6:6" x14ac:dyDescent="0.3">
      <c r="F1430" s="3"/>
    </row>
    <row r="1431" spans="6:6" x14ac:dyDescent="0.3">
      <c r="F1431" s="3"/>
    </row>
    <row r="1432" spans="6:6" x14ac:dyDescent="0.3">
      <c r="F1432" s="3"/>
    </row>
    <row r="1433" spans="6:6" x14ac:dyDescent="0.3">
      <c r="F1433" s="3"/>
    </row>
    <row r="1434" spans="6:6" x14ac:dyDescent="0.3">
      <c r="F1434" s="3"/>
    </row>
    <row r="1435" spans="6:6" x14ac:dyDescent="0.3">
      <c r="F1435" s="3"/>
    </row>
    <row r="1436" spans="6:6" x14ac:dyDescent="0.3">
      <c r="F1436" s="3"/>
    </row>
    <row r="1437" spans="6:6" x14ac:dyDescent="0.3">
      <c r="F1437" s="3"/>
    </row>
    <row r="1438" spans="6:6" x14ac:dyDescent="0.3">
      <c r="F1438" s="3"/>
    </row>
    <row r="1439" spans="6:6" x14ac:dyDescent="0.3">
      <c r="F1439" s="3"/>
    </row>
    <row r="1440" spans="6:6" x14ac:dyDescent="0.3">
      <c r="F1440" s="3"/>
    </row>
    <row r="1441" spans="6:6" x14ac:dyDescent="0.3">
      <c r="F1441" s="3"/>
    </row>
    <row r="1442" spans="6:6" x14ac:dyDescent="0.3">
      <c r="F1442" s="3"/>
    </row>
    <row r="1443" spans="6:6" x14ac:dyDescent="0.3">
      <c r="F1443" s="3"/>
    </row>
    <row r="1444" spans="6:6" x14ac:dyDescent="0.3">
      <c r="F1444" s="3"/>
    </row>
    <row r="1445" spans="6:6" x14ac:dyDescent="0.3">
      <c r="F1445" s="3"/>
    </row>
    <row r="1446" spans="6:6" x14ac:dyDescent="0.3">
      <c r="F1446" s="3"/>
    </row>
    <row r="1447" spans="6:6" x14ac:dyDescent="0.3">
      <c r="F1447" s="3"/>
    </row>
    <row r="1448" spans="6:6" x14ac:dyDescent="0.3">
      <c r="F1448" s="3"/>
    </row>
    <row r="1449" spans="6:6" x14ac:dyDescent="0.3">
      <c r="F1449" s="3"/>
    </row>
    <row r="1450" spans="6:6" x14ac:dyDescent="0.3">
      <c r="F1450" s="3"/>
    </row>
    <row r="1451" spans="6:6" x14ac:dyDescent="0.3">
      <c r="F1451" s="3"/>
    </row>
    <row r="1452" spans="6:6" x14ac:dyDescent="0.3">
      <c r="F1452" s="3"/>
    </row>
    <row r="1453" spans="6:6" x14ac:dyDescent="0.3">
      <c r="F1453" s="3"/>
    </row>
    <row r="1454" spans="6:6" x14ac:dyDescent="0.3">
      <c r="F1454" s="3"/>
    </row>
    <row r="1455" spans="6:6" x14ac:dyDescent="0.3">
      <c r="F1455" s="3"/>
    </row>
    <row r="1456" spans="6:6" x14ac:dyDescent="0.3">
      <c r="F1456" s="3"/>
    </row>
    <row r="1457" spans="6:6" x14ac:dyDescent="0.3">
      <c r="F1457" s="3"/>
    </row>
    <row r="1458" spans="6:6" x14ac:dyDescent="0.3">
      <c r="F1458" s="3"/>
    </row>
    <row r="1459" spans="6:6" x14ac:dyDescent="0.3">
      <c r="F1459" s="3"/>
    </row>
    <row r="1460" spans="6:6" x14ac:dyDescent="0.3">
      <c r="F1460" s="3"/>
    </row>
    <row r="1461" spans="6:6" x14ac:dyDescent="0.3">
      <c r="F1461" s="3"/>
    </row>
    <row r="1462" spans="6:6" x14ac:dyDescent="0.3">
      <c r="F1462" s="3"/>
    </row>
    <row r="1463" spans="6:6" x14ac:dyDescent="0.3">
      <c r="F1463" s="3"/>
    </row>
    <row r="1464" spans="6:6" x14ac:dyDescent="0.3">
      <c r="F1464" s="3"/>
    </row>
    <row r="1465" spans="6:6" x14ac:dyDescent="0.3">
      <c r="F1465" s="3"/>
    </row>
    <row r="1466" spans="6:6" x14ac:dyDescent="0.3">
      <c r="F1466" s="3"/>
    </row>
    <row r="1467" spans="6:6" x14ac:dyDescent="0.3">
      <c r="F1467" s="3"/>
    </row>
    <row r="1468" spans="6:6" x14ac:dyDescent="0.3">
      <c r="F1468" s="3"/>
    </row>
    <row r="1469" spans="6:6" x14ac:dyDescent="0.3">
      <c r="F1469" s="3"/>
    </row>
    <row r="1470" spans="6:6" x14ac:dyDescent="0.3">
      <c r="F1470" s="3"/>
    </row>
    <row r="1471" spans="6:6" x14ac:dyDescent="0.3">
      <c r="F1471" s="3"/>
    </row>
    <row r="1472" spans="6:6" x14ac:dyDescent="0.3">
      <c r="F1472" s="3"/>
    </row>
    <row r="1473" spans="6:6" x14ac:dyDescent="0.3">
      <c r="F1473" s="3"/>
    </row>
    <row r="1474" spans="6:6" x14ac:dyDescent="0.3">
      <c r="F1474" s="3"/>
    </row>
    <row r="1475" spans="6:6" x14ac:dyDescent="0.3">
      <c r="F1475" s="3"/>
    </row>
    <row r="1476" spans="6:6" x14ac:dyDescent="0.3">
      <c r="F1476" s="3"/>
    </row>
    <row r="1477" spans="6:6" x14ac:dyDescent="0.3">
      <c r="F1477" s="3"/>
    </row>
    <row r="1478" spans="6:6" x14ac:dyDescent="0.3">
      <c r="F1478" s="3"/>
    </row>
    <row r="1479" spans="6:6" x14ac:dyDescent="0.3">
      <c r="F1479" s="3"/>
    </row>
    <row r="1480" spans="6:6" x14ac:dyDescent="0.3">
      <c r="F1480" s="3"/>
    </row>
    <row r="1481" spans="6:6" x14ac:dyDescent="0.3">
      <c r="F1481" s="3"/>
    </row>
    <row r="1482" spans="6:6" x14ac:dyDescent="0.3">
      <c r="F1482" s="3"/>
    </row>
    <row r="1483" spans="6:6" x14ac:dyDescent="0.3">
      <c r="F1483" s="3"/>
    </row>
    <row r="1484" spans="6:6" x14ac:dyDescent="0.3">
      <c r="F1484" s="3"/>
    </row>
    <row r="1485" spans="6:6" x14ac:dyDescent="0.3">
      <c r="F1485" s="3"/>
    </row>
    <row r="1486" spans="6:6" x14ac:dyDescent="0.3">
      <c r="F1486" s="3"/>
    </row>
    <row r="1487" spans="6:6" x14ac:dyDescent="0.3">
      <c r="F1487" s="3"/>
    </row>
    <row r="1488" spans="6:6" x14ac:dyDescent="0.3">
      <c r="F1488" s="3"/>
    </row>
    <row r="1489" spans="6:6" x14ac:dyDescent="0.3">
      <c r="F1489" s="3"/>
    </row>
    <row r="1490" spans="6:6" x14ac:dyDescent="0.3">
      <c r="F1490" s="3"/>
    </row>
    <row r="1491" spans="6:6" x14ac:dyDescent="0.3">
      <c r="F1491" s="3"/>
    </row>
    <row r="1492" spans="6:6" x14ac:dyDescent="0.3">
      <c r="F1492" s="3"/>
    </row>
    <row r="1493" spans="6:6" x14ac:dyDescent="0.3">
      <c r="F1493" s="3"/>
    </row>
    <row r="1494" spans="6:6" x14ac:dyDescent="0.3">
      <c r="F1494" s="3"/>
    </row>
    <row r="1495" spans="6:6" x14ac:dyDescent="0.3">
      <c r="F1495" s="3"/>
    </row>
    <row r="1496" spans="6:6" x14ac:dyDescent="0.3">
      <c r="F1496" s="3"/>
    </row>
    <row r="1497" spans="6:6" x14ac:dyDescent="0.3">
      <c r="F1497" s="3"/>
    </row>
    <row r="1498" spans="6:6" x14ac:dyDescent="0.3">
      <c r="F1498" s="3"/>
    </row>
    <row r="1499" spans="6:6" x14ac:dyDescent="0.3">
      <c r="F1499" s="3"/>
    </row>
    <row r="1500" spans="6:6" x14ac:dyDescent="0.3">
      <c r="F1500" s="3"/>
    </row>
    <row r="1501" spans="6:6" x14ac:dyDescent="0.3">
      <c r="F1501" s="3"/>
    </row>
    <row r="1502" spans="6:6" x14ac:dyDescent="0.3">
      <c r="F1502" s="3"/>
    </row>
    <row r="1503" spans="6:6" x14ac:dyDescent="0.3">
      <c r="F1503" s="3"/>
    </row>
    <row r="1504" spans="6:6" x14ac:dyDescent="0.3">
      <c r="F1504" s="3"/>
    </row>
    <row r="1505" spans="6:6" x14ac:dyDescent="0.3">
      <c r="F1505" s="3"/>
    </row>
    <row r="1506" spans="6:6" x14ac:dyDescent="0.3">
      <c r="F1506" s="3"/>
    </row>
    <row r="1507" spans="6:6" x14ac:dyDescent="0.3">
      <c r="F1507" s="3"/>
    </row>
    <row r="1508" spans="6:6" x14ac:dyDescent="0.3">
      <c r="F1508" s="3"/>
    </row>
    <row r="1509" spans="6:6" x14ac:dyDescent="0.3">
      <c r="F1509" s="3"/>
    </row>
    <row r="1510" spans="6:6" x14ac:dyDescent="0.3">
      <c r="F1510" s="3"/>
    </row>
    <row r="1511" spans="6:6" x14ac:dyDescent="0.3">
      <c r="F1511" s="3"/>
    </row>
    <row r="1512" spans="6:6" x14ac:dyDescent="0.3">
      <c r="F1512" s="3"/>
    </row>
    <row r="1513" spans="6:6" x14ac:dyDescent="0.3">
      <c r="F1513" s="3"/>
    </row>
    <row r="1514" spans="6:6" x14ac:dyDescent="0.3">
      <c r="F1514" s="3"/>
    </row>
    <row r="1515" spans="6:6" x14ac:dyDescent="0.3">
      <c r="F1515" s="3"/>
    </row>
    <row r="1516" spans="6:6" x14ac:dyDescent="0.3">
      <c r="F1516" s="3"/>
    </row>
    <row r="1517" spans="6:6" x14ac:dyDescent="0.3">
      <c r="F1517" s="3"/>
    </row>
    <row r="1518" spans="6:6" x14ac:dyDescent="0.3">
      <c r="F1518" s="3"/>
    </row>
    <row r="1519" spans="6:6" x14ac:dyDescent="0.3">
      <c r="F1519" s="3"/>
    </row>
    <row r="1520" spans="6:6" x14ac:dyDescent="0.3">
      <c r="F1520" s="3"/>
    </row>
    <row r="1521" spans="6:6" x14ac:dyDescent="0.3">
      <c r="F1521" s="3"/>
    </row>
    <row r="1522" spans="6:6" x14ac:dyDescent="0.3">
      <c r="F1522" s="3"/>
    </row>
    <row r="1523" spans="6:6" x14ac:dyDescent="0.3">
      <c r="F1523" s="3"/>
    </row>
    <row r="1524" spans="6:6" x14ac:dyDescent="0.3">
      <c r="F1524" s="3"/>
    </row>
    <row r="1525" spans="6:6" x14ac:dyDescent="0.3">
      <c r="F1525" s="3"/>
    </row>
    <row r="1526" spans="6:6" x14ac:dyDescent="0.3">
      <c r="F1526" s="3"/>
    </row>
    <row r="1527" spans="6:6" x14ac:dyDescent="0.3">
      <c r="F1527" s="3"/>
    </row>
    <row r="1528" spans="6:6" x14ac:dyDescent="0.3">
      <c r="F1528" s="3"/>
    </row>
    <row r="1529" spans="6:6" x14ac:dyDescent="0.3">
      <c r="F1529" s="3"/>
    </row>
    <row r="1530" spans="6:6" x14ac:dyDescent="0.3">
      <c r="F1530" s="3"/>
    </row>
    <row r="1531" spans="6:6" x14ac:dyDescent="0.3">
      <c r="F1531" s="3"/>
    </row>
    <row r="1532" spans="6:6" x14ac:dyDescent="0.3">
      <c r="F1532" s="3"/>
    </row>
    <row r="1533" spans="6:6" x14ac:dyDescent="0.3">
      <c r="F1533" s="3"/>
    </row>
    <row r="1534" spans="6:6" x14ac:dyDescent="0.3">
      <c r="F1534" s="3"/>
    </row>
    <row r="1535" spans="6:6" x14ac:dyDescent="0.3">
      <c r="F1535" s="3"/>
    </row>
    <row r="1536" spans="6:6" x14ac:dyDescent="0.3">
      <c r="F1536" s="3"/>
    </row>
    <row r="1537" spans="6:6" x14ac:dyDescent="0.3">
      <c r="F1537" s="3"/>
    </row>
    <row r="1538" spans="6:6" x14ac:dyDescent="0.3">
      <c r="F1538" s="3"/>
    </row>
    <row r="1539" spans="6:6" x14ac:dyDescent="0.3">
      <c r="F1539" s="3"/>
    </row>
    <row r="1540" spans="6:6" x14ac:dyDescent="0.3">
      <c r="F1540" s="3"/>
    </row>
    <row r="1541" spans="6:6" x14ac:dyDescent="0.3">
      <c r="F1541" s="3"/>
    </row>
    <row r="1542" spans="6:6" x14ac:dyDescent="0.3">
      <c r="F1542" s="3"/>
    </row>
    <row r="1543" spans="6:6" x14ac:dyDescent="0.3">
      <c r="F1543" s="3"/>
    </row>
    <row r="1544" spans="6:6" x14ac:dyDescent="0.3">
      <c r="F1544" s="3"/>
    </row>
    <row r="1545" spans="6:6" x14ac:dyDescent="0.3">
      <c r="F1545" s="3"/>
    </row>
    <row r="1546" spans="6:6" x14ac:dyDescent="0.3">
      <c r="F1546" s="3"/>
    </row>
    <row r="1547" spans="6:6" x14ac:dyDescent="0.3">
      <c r="F1547" s="3"/>
    </row>
    <row r="1548" spans="6:6" x14ac:dyDescent="0.3">
      <c r="F1548" s="3"/>
    </row>
    <row r="1549" spans="6:6" x14ac:dyDescent="0.3">
      <c r="F1549" s="3"/>
    </row>
    <row r="1550" spans="6:6" x14ac:dyDescent="0.3">
      <c r="F1550" s="3"/>
    </row>
    <row r="1551" spans="6:6" x14ac:dyDescent="0.3">
      <c r="F1551" s="3"/>
    </row>
    <row r="1552" spans="6:6" x14ac:dyDescent="0.3">
      <c r="F1552" s="3"/>
    </row>
    <row r="1553" spans="6:6" x14ac:dyDescent="0.3">
      <c r="F1553" s="3"/>
    </row>
    <row r="1554" spans="6:6" x14ac:dyDescent="0.3">
      <c r="F1554" s="3"/>
    </row>
    <row r="1555" spans="6:6" x14ac:dyDescent="0.3">
      <c r="F1555" s="3"/>
    </row>
    <row r="1556" spans="6:6" x14ac:dyDescent="0.3">
      <c r="F1556" s="3"/>
    </row>
    <row r="1557" spans="6:6" x14ac:dyDescent="0.3">
      <c r="F1557" s="3"/>
    </row>
    <row r="1558" spans="6:6" x14ac:dyDescent="0.3">
      <c r="F1558" s="3"/>
    </row>
    <row r="1559" spans="6:6" x14ac:dyDescent="0.3">
      <c r="F1559" s="3"/>
    </row>
    <row r="1560" spans="6:6" x14ac:dyDescent="0.3">
      <c r="F1560" s="3"/>
    </row>
    <row r="1561" spans="6:6" x14ac:dyDescent="0.3">
      <c r="F1561" s="3"/>
    </row>
    <row r="1562" spans="6:6" x14ac:dyDescent="0.3">
      <c r="F1562" s="3"/>
    </row>
    <row r="1563" spans="6:6" x14ac:dyDescent="0.3">
      <c r="F1563" s="3"/>
    </row>
    <row r="1564" spans="6:6" x14ac:dyDescent="0.3">
      <c r="F1564" s="3"/>
    </row>
    <row r="1565" spans="6:6" x14ac:dyDescent="0.3">
      <c r="F1565" s="3"/>
    </row>
    <row r="1566" spans="6:6" x14ac:dyDescent="0.3">
      <c r="F1566" s="3"/>
    </row>
    <row r="1567" spans="6:6" x14ac:dyDescent="0.3">
      <c r="F1567" s="3"/>
    </row>
    <row r="1568" spans="6:6" x14ac:dyDescent="0.3">
      <c r="F1568" s="3"/>
    </row>
    <row r="1569" spans="6:6" x14ac:dyDescent="0.3">
      <c r="F1569" s="3"/>
    </row>
    <row r="1570" spans="6:6" x14ac:dyDescent="0.3">
      <c r="F1570" s="3"/>
    </row>
    <row r="1571" spans="6:6" x14ac:dyDescent="0.3">
      <c r="F1571" s="3"/>
    </row>
    <row r="1572" spans="6:6" x14ac:dyDescent="0.3">
      <c r="F1572" s="3"/>
    </row>
    <row r="1573" spans="6:6" x14ac:dyDescent="0.3">
      <c r="F1573" s="3"/>
    </row>
    <row r="1574" spans="6:6" x14ac:dyDescent="0.3">
      <c r="F1574" s="3"/>
    </row>
    <row r="1575" spans="6:6" x14ac:dyDescent="0.3">
      <c r="F1575" s="3"/>
    </row>
    <row r="1576" spans="6:6" x14ac:dyDescent="0.3">
      <c r="F1576" s="3"/>
    </row>
    <row r="1577" spans="6:6" x14ac:dyDescent="0.3">
      <c r="F1577" s="3"/>
    </row>
    <row r="1578" spans="6:6" x14ac:dyDescent="0.3">
      <c r="F1578" s="3"/>
    </row>
    <row r="1579" spans="6:6" x14ac:dyDescent="0.3">
      <c r="F1579" s="3"/>
    </row>
    <row r="1580" spans="6:6" x14ac:dyDescent="0.3">
      <c r="F1580" s="3"/>
    </row>
    <row r="1581" spans="6:6" x14ac:dyDescent="0.3">
      <c r="F1581" s="3"/>
    </row>
    <row r="1582" spans="6:6" x14ac:dyDescent="0.3">
      <c r="F1582" s="3"/>
    </row>
    <row r="1583" spans="6:6" x14ac:dyDescent="0.3">
      <c r="F1583" s="3"/>
    </row>
    <row r="1584" spans="6:6" x14ac:dyDescent="0.3">
      <c r="F1584" s="3"/>
    </row>
    <row r="1585" spans="6:6" x14ac:dyDescent="0.3">
      <c r="F1585" s="3"/>
    </row>
    <row r="1586" spans="6:6" x14ac:dyDescent="0.3">
      <c r="F1586" s="3"/>
    </row>
    <row r="1587" spans="6:6" x14ac:dyDescent="0.3">
      <c r="F1587" s="3"/>
    </row>
    <row r="1588" spans="6:6" x14ac:dyDescent="0.3">
      <c r="F1588" s="3"/>
    </row>
    <row r="1589" spans="6:6" x14ac:dyDescent="0.3">
      <c r="F1589" s="3"/>
    </row>
    <row r="1590" spans="6:6" x14ac:dyDescent="0.3">
      <c r="F1590" s="3"/>
    </row>
    <row r="1591" spans="6:6" x14ac:dyDescent="0.3">
      <c r="F1591" s="3"/>
    </row>
    <row r="1592" spans="6:6" x14ac:dyDescent="0.3">
      <c r="F1592" s="3"/>
    </row>
    <row r="1593" spans="6:6" x14ac:dyDescent="0.3">
      <c r="F1593" s="3"/>
    </row>
    <row r="1594" spans="6:6" x14ac:dyDescent="0.3">
      <c r="F1594" s="3"/>
    </row>
    <row r="1595" spans="6:6" x14ac:dyDescent="0.3">
      <c r="F1595" s="3"/>
    </row>
    <row r="1596" spans="6:6" x14ac:dyDescent="0.3">
      <c r="F1596" s="3"/>
    </row>
    <row r="1597" spans="6:6" x14ac:dyDescent="0.3">
      <c r="F1597" s="3"/>
    </row>
    <row r="1598" spans="6:6" x14ac:dyDescent="0.3">
      <c r="F1598" s="3"/>
    </row>
    <row r="1599" spans="6:6" x14ac:dyDescent="0.3">
      <c r="F1599" s="3"/>
    </row>
    <row r="1600" spans="6:6" x14ac:dyDescent="0.3">
      <c r="F1600" s="3"/>
    </row>
    <row r="1601" spans="6:6" x14ac:dyDescent="0.3">
      <c r="F1601" s="3"/>
    </row>
    <row r="1602" spans="6:6" x14ac:dyDescent="0.3">
      <c r="F1602" s="3"/>
    </row>
    <row r="1603" spans="6:6" x14ac:dyDescent="0.3">
      <c r="F1603" s="3"/>
    </row>
    <row r="1604" spans="6:6" x14ac:dyDescent="0.3">
      <c r="F1604" s="3"/>
    </row>
    <row r="1605" spans="6:6" x14ac:dyDescent="0.3">
      <c r="F1605" s="3"/>
    </row>
    <row r="1606" spans="6:6" x14ac:dyDescent="0.3">
      <c r="F1606" s="3"/>
    </row>
    <row r="1607" spans="6:6" x14ac:dyDescent="0.3">
      <c r="F1607" s="3"/>
    </row>
    <row r="1608" spans="6:6" x14ac:dyDescent="0.3">
      <c r="F1608" s="3"/>
    </row>
    <row r="1609" spans="6:6" x14ac:dyDescent="0.3">
      <c r="F1609" s="3"/>
    </row>
    <row r="1610" spans="6:6" x14ac:dyDescent="0.3">
      <c r="F1610" s="3"/>
    </row>
    <row r="1611" spans="6:6" x14ac:dyDescent="0.3">
      <c r="F1611" s="3"/>
    </row>
    <row r="1612" spans="6:6" x14ac:dyDescent="0.3">
      <c r="F1612" s="3"/>
    </row>
    <row r="1613" spans="6:6" x14ac:dyDescent="0.3">
      <c r="F1613" s="3"/>
    </row>
    <row r="1614" spans="6:6" x14ac:dyDescent="0.3">
      <c r="F1614" s="3"/>
    </row>
    <row r="1615" spans="6:6" x14ac:dyDescent="0.3">
      <c r="F1615" s="3"/>
    </row>
    <row r="1616" spans="6:6" x14ac:dyDescent="0.3">
      <c r="F1616" s="3"/>
    </row>
    <row r="1617" spans="6:6" x14ac:dyDescent="0.3">
      <c r="F1617" s="3"/>
    </row>
    <row r="1618" spans="6:6" x14ac:dyDescent="0.3">
      <c r="F1618" s="3"/>
    </row>
    <row r="1619" spans="6:6" x14ac:dyDescent="0.3">
      <c r="F1619" s="3"/>
    </row>
    <row r="1620" spans="6:6" x14ac:dyDescent="0.3">
      <c r="F1620" s="3"/>
    </row>
    <row r="1621" spans="6:6" x14ac:dyDescent="0.3">
      <c r="F1621" s="3"/>
    </row>
    <row r="1622" spans="6:6" x14ac:dyDescent="0.3">
      <c r="F1622" s="3"/>
    </row>
    <row r="1623" spans="6:6" x14ac:dyDescent="0.3">
      <c r="F1623" s="3"/>
    </row>
    <row r="1624" spans="6:6" x14ac:dyDescent="0.3">
      <c r="F1624" s="3"/>
    </row>
    <row r="1625" spans="6:6" x14ac:dyDescent="0.3">
      <c r="F1625" s="3"/>
    </row>
    <row r="1626" spans="6:6" x14ac:dyDescent="0.3">
      <c r="F1626" s="3"/>
    </row>
    <row r="1627" spans="6:6" x14ac:dyDescent="0.3">
      <c r="F1627" s="3"/>
    </row>
    <row r="1628" spans="6:6" x14ac:dyDescent="0.3">
      <c r="F1628" s="3"/>
    </row>
    <row r="1629" spans="6:6" x14ac:dyDescent="0.3">
      <c r="F1629" s="3"/>
    </row>
    <row r="1630" spans="6:6" x14ac:dyDescent="0.3">
      <c r="F1630" s="3"/>
    </row>
    <row r="1631" spans="6:6" x14ac:dyDescent="0.3">
      <c r="F1631" s="3"/>
    </row>
    <row r="1632" spans="6:6" x14ac:dyDescent="0.3">
      <c r="F1632" s="3"/>
    </row>
    <row r="1633" spans="6:6" x14ac:dyDescent="0.3">
      <c r="F1633" s="3"/>
    </row>
    <row r="1634" spans="6:6" x14ac:dyDescent="0.3">
      <c r="F1634" s="3"/>
    </row>
    <row r="1635" spans="6:6" x14ac:dyDescent="0.3">
      <c r="F1635" s="3"/>
    </row>
    <row r="1636" spans="6:6" x14ac:dyDescent="0.3">
      <c r="F1636" s="3"/>
    </row>
    <row r="1637" spans="6:6" x14ac:dyDescent="0.3">
      <c r="F1637" s="3"/>
    </row>
    <row r="1638" spans="6:6" x14ac:dyDescent="0.3">
      <c r="F1638" s="3"/>
    </row>
    <row r="1639" spans="6:6" x14ac:dyDescent="0.3">
      <c r="F1639" s="3"/>
    </row>
    <row r="1640" spans="6:6" x14ac:dyDescent="0.3">
      <c r="F1640" s="3"/>
    </row>
    <row r="1641" spans="6:6" x14ac:dyDescent="0.3">
      <c r="F1641" s="3"/>
    </row>
    <row r="1642" spans="6:6" x14ac:dyDescent="0.3">
      <c r="F1642" s="3"/>
    </row>
    <row r="1643" spans="6:6" x14ac:dyDescent="0.3">
      <c r="F1643" s="3"/>
    </row>
    <row r="1644" spans="6:6" x14ac:dyDescent="0.3">
      <c r="F1644" s="3"/>
    </row>
    <row r="1645" spans="6:6" x14ac:dyDescent="0.3">
      <c r="F1645" s="3"/>
    </row>
    <row r="1646" spans="6:6" x14ac:dyDescent="0.3">
      <c r="F1646" s="3"/>
    </row>
    <row r="1647" spans="6:6" x14ac:dyDescent="0.3">
      <c r="F1647" s="3"/>
    </row>
    <row r="1648" spans="6:6" x14ac:dyDescent="0.3">
      <c r="F1648" s="3"/>
    </row>
    <row r="1649" spans="6:6" x14ac:dyDescent="0.3">
      <c r="F1649" s="3"/>
    </row>
    <row r="1650" spans="6:6" x14ac:dyDescent="0.3">
      <c r="F1650" s="3"/>
    </row>
    <row r="1651" spans="6:6" x14ac:dyDescent="0.3">
      <c r="F1651" s="3"/>
    </row>
    <row r="1652" spans="6:6" x14ac:dyDescent="0.3">
      <c r="F1652" s="3"/>
    </row>
    <row r="1653" spans="6:6" x14ac:dyDescent="0.3">
      <c r="F1653" s="3"/>
    </row>
    <row r="1654" spans="6:6" x14ac:dyDescent="0.3">
      <c r="F1654" s="3"/>
    </row>
    <row r="1655" spans="6:6" x14ac:dyDescent="0.3">
      <c r="F1655" s="3"/>
    </row>
    <row r="1656" spans="6:6" x14ac:dyDescent="0.3">
      <c r="F1656" s="3"/>
    </row>
    <row r="1657" spans="6:6" x14ac:dyDescent="0.3">
      <c r="F1657" s="3"/>
    </row>
    <row r="1658" spans="6:6" x14ac:dyDescent="0.3">
      <c r="F1658" s="3"/>
    </row>
    <row r="1659" spans="6:6" x14ac:dyDescent="0.3">
      <c r="F1659" s="3"/>
    </row>
    <row r="1660" spans="6:6" x14ac:dyDescent="0.3">
      <c r="F1660" s="3"/>
    </row>
    <row r="1661" spans="6:6" x14ac:dyDescent="0.3">
      <c r="F1661" s="3"/>
    </row>
    <row r="1662" spans="6:6" x14ac:dyDescent="0.3">
      <c r="F1662" s="3"/>
    </row>
    <row r="1663" spans="6:6" x14ac:dyDescent="0.3">
      <c r="F1663" s="3"/>
    </row>
    <row r="1664" spans="6:6" x14ac:dyDescent="0.3">
      <c r="F1664" s="3"/>
    </row>
    <row r="1665" spans="6:6" x14ac:dyDescent="0.3">
      <c r="F1665" s="3"/>
    </row>
    <row r="1666" spans="6:6" x14ac:dyDescent="0.3">
      <c r="F1666" s="3"/>
    </row>
    <row r="1667" spans="6:6" x14ac:dyDescent="0.3">
      <c r="F1667" s="3"/>
    </row>
    <row r="1668" spans="6:6" x14ac:dyDescent="0.3">
      <c r="F1668" s="3"/>
    </row>
    <row r="1669" spans="6:6" x14ac:dyDescent="0.3">
      <c r="F1669" s="3"/>
    </row>
    <row r="1670" spans="6:6" x14ac:dyDescent="0.3">
      <c r="F1670" s="3"/>
    </row>
    <row r="1671" spans="6:6" x14ac:dyDescent="0.3">
      <c r="F1671" s="3"/>
    </row>
    <row r="1672" spans="6:6" x14ac:dyDescent="0.3">
      <c r="F1672" s="3"/>
    </row>
    <row r="1673" spans="6:6" x14ac:dyDescent="0.3">
      <c r="F1673" s="3"/>
    </row>
    <row r="1674" spans="6:6" x14ac:dyDescent="0.3">
      <c r="F1674" s="3"/>
    </row>
    <row r="1675" spans="6:6" x14ac:dyDescent="0.3">
      <c r="F1675" s="3"/>
    </row>
    <row r="1676" spans="6:6" x14ac:dyDescent="0.3">
      <c r="F1676" s="3"/>
    </row>
    <row r="1677" spans="6:6" x14ac:dyDescent="0.3">
      <c r="F1677" s="3"/>
    </row>
    <row r="1678" spans="6:6" x14ac:dyDescent="0.3">
      <c r="F1678" s="3"/>
    </row>
    <row r="1679" spans="6:6" x14ac:dyDescent="0.3">
      <c r="F1679" s="3"/>
    </row>
    <row r="1680" spans="6:6" x14ac:dyDescent="0.3">
      <c r="F1680" s="3"/>
    </row>
    <row r="1681" spans="6:6" x14ac:dyDescent="0.3">
      <c r="F1681" s="3"/>
    </row>
    <row r="1682" spans="6:6" x14ac:dyDescent="0.3">
      <c r="F1682" s="3"/>
    </row>
    <row r="1683" spans="6:6" x14ac:dyDescent="0.3">
      <c r="F1683" s="3"/>
    </row>
    <row r="1684" spans="6:6" x14ac:dyDescent="0.3">
      <c r="F1684" s="3"/>
    </row>
    <row r="1685" spans="6:6" x14ac:dyDescent="0.3">
      <c r="F1685" s="3"/>
    </row>
    <row r="1686" spans="6:6" x14ac:dyDescent="0.3">
      <c r="F1686" s="3"/>
    </row>
    <row r="1687" spans="6:6" x14ac:dyDescent="0.3">
      <c r="F1687" s="3"/>
    </row>
    <row r="1688" spans="6:6" x14ac:dyDescent="0.3">
      <c r="F1688" s="3"/>
    </row>
    <row r="1689" spans="6:6" x14ac:dyDescent="0.3">
      <c r="F1689" s="3"/>
    </row>
    <row r="1690" spans="6:6" x14ac:dyDescent="0.3">
      <c r="F1690" s="3"/>
    </row>
    <row r="1691" spans="6:6" x14ac:dyDescent="0.3">
      <c r="F1691" s="3"/>
    </row>
    <row r="1692" spans="6:6" x14ac:dyDescent="0.3">
      <c r="F1692" s="3"/>
    </row>
    <row r="1693" spans="6:6" x14ac:dyDescent="0.3">
      <c r="F1693" s="3"/>
    </row>
    <row r="1694" spans="6:6" x14ac:dyDescent="0.3">
      <c r="F1694" s="3"/>
    </row>
    <row r="1695" spans="6:6" x14ac:dyDescent="0.3">
      <c r="F1695" s="3"/>
    </row>
    <row r="1696" spans="6:6" x14ac:dyDescent="0.3">
      <c r="F1696" s="3"/>
    </row>
    <row r="1697" spans="6:6" x14ac:dyDescent="0.3">
      <c r="F1697" s="3"/>
    </row>
    <row r="1698" spans="6:6" x14ac:dyDescent="0.3">
      <c r="F1698" s="3"/>
    </row>
    <row r="1699" spans="6:6" x14ac:dyDescent="0.3">
      <c r="F1699" s="3"/>
    </row>
    <row r="1700" spans="6:6" x14ac:dyDescent="0.3">
      <c r="F1700" s="3"/>
    </row>
    <row r="1701" spans="6:6" x14ac:dyDescent="0.3">
      <c r="F1701" s="3"/>
    </row>
    <row r="1702" spans="6:6" x14ac:dyDescent="0.3">
      <c r="F1702" s="3"/>
    </row>
    <row r="1703" spans="6:6" x14ac:dyDescent="0.3">
      <c r="F1703" s="3"/>
    </row>
    <row r="1704" spans="6:6" x14ac:dyDescent="0.3">
      <c r="F1704" s="3"/>
    </row>
    <row r="1705" spans="6:6" x14ac:dyDescent="0.3">
      <c r="F1705" s="3"/>
    </row>
    <row r="1706" spans="6:6" x14ac:dyDescent="0.3">
      <c r="F1706" s="3"/>
    </row>
    <row r="1707" spans="6:6" x14ac:dyDescent="0.3">
      <c r="F1707" s="3"/>
    </row>
    <row r="1708" spans="6:6" x14ac:dyDescent="0.3">
      <c r="F1708" s="3"/>
    </row>
    <row r="1709" spans="6:6" x14ac:dyDescent="0.3">
      <c r="F1709" s="3"/>
    </row>
    <row r="1710" spans="6:6" x14ac:dyDescent="0.3">
      <c r="F1710" s="3"/>
    </row>
    <row r="1711" spans="6:6" x14ac:dyDescent="0.3">
      <c r="F1711" s="3"/>
    </row>
    <row r="1712" spans="6:6" x14ac:dyDescent="0.3">
      <c r="F1712" s="3"/>
    </row>
    <row r="1713" spans="6:6" x14ac:dyDescent="0.3">
      <c r="F1713" s="3"/>
    </row>
    <row r="1714" spans="6:6" x14ac:dyDescent="0.3">
      <c r="F1714" s="3"/>
    </row>
    <row r="1715" spans="6:6" x14ac:dyDescent="0.3">
      <c r="F1715" s="3"/>
    </row>
    <row r="1716" spans="6:6" x14ac:dyDescent="0.3">
      <c r="F1716" s="3"/>
    </row>
    <row r="1717" spans="6:6" x14ac:dyDescent="0.3">
      <c r="F1717" s="3"/>
    </row>
    <row r="1718" spans="6:6" x14ac:dyDescent="0.3">
      <c r="F1718" s="3"/>
    </row>
    <row r="1719" spans="6:6" x14ac:dyDescent="0.3">
      <c r="F1719" s="3"/>
    </row>
    <row r="1720" spans="6:6" x14ac:dyDescent="0.3">
      <c r="F1720" s="3"/>
    </row>
    <row r="1721" spans="6:6" x14ac:dyDescent="0.3">
      <c r="F1721" s="3"/>
    </row>
    <row r="1722" spans="6:6" x14ac:dyDescent="0.3">
      <c r="F1722" s="3"/>
    </row>
    <row r="1723" spans="6:6" x14ac:dyDescent="0.3">
      <c r="F1723" s="3"/>
    </row>
    <row r="1724" spans="6:6" x14ac:dyDescent="0.3">
      <c r="F1724" s="3"/>
    </row>
    <row r="1725" spans="6:6" x14ac:dyDescent="0.3">
      <c r="F1725" s="3"/>
    </row>
    <row r="1726" spans="6:6" x14ac:dyDescent="0.3">
      <c r="F1726" s="3"/>
    </row>
    <row r="1727" spans="6:6" x14ac:dyDescent="0.3">
      <c r="F1727" s="3"/>
    </row>
    <row r="1728" spans="6:6" x14ac:dyDescent="0.3">
      <c r="F1728" s="3"/>
    </row>
    <row r="1729" spans="6:6" x14ac:dyDescent="0.3">
      <c r="F1729" s="3"/>
    </row>
    <row r="1730" spans="6:6" x14ac:dyDescent="0.3">
      <c r="F1730" s="3"/>
    </row>
    <row r="1731" spans="6:6" x14ac:dyDescent="0.3">
      <c r="F1731" s="3"/>
    </row>
    <row r="1732" spans="6:6" x14ac:dyDescent="0.3">
      <c r="F1732" s="3"/>
    </row>
    <row r="1733" spans="6:6" x14ac:dyDescent="0.3">
      <c r="F1733" s="3"/>
    </row>
    <row r="1734" spans="6:6" x14ac:dyDescent="0.3">
      <c r="F1734" s="3"/>
    </row>
    <row r="1735" spans="6:6" x14ac:dyDescent="0.3">
      <c r="F1735" s="3"/>
    </row>
    <row r="1736" spans="6:6" x14ac:dyDescent="0.3">
      <c r="F1736" s="3"/>
    </row>
    <row r="1737" spans="6:6" x14ac:dyDescent="0.3">
      <c r="F1737" s="3"/>
    </row>
    <row r="1738" spans="6:6" x14ac:dyDescent="0.3">
      <c r="F1738" s="3"/>
    </row>
    <row r="1739" spans="6:6" x14ac:dyDescent="0.3">
      <c r="F1739" s="3"/>
    </row>
    <row r="1740" spans="6:6" x14ac:dyDescent="0.3">
      <c r="F1740" s="3"/>
    </row>
    <row r="1741" spans="6:6" x14ac:dyDescent="0.3">
      <c r="F1741" s="3"/>
    </row>
    <row r="1742" spans="6:6" x14ac:dyDescent="0.3">
      <c r="F1742" s="3"/>
    </row>
    <row r="1743" spans="6:6" x14ac:dyDescent="0.3">
      <c r="F1743" s="3"/>
    </row>
    <row r="1744" spans="6:6" x14ac:dyDescent="0.3">
      <c r="F1744" s="3"/>
    </row>
    <row r="1745" spans="6:6" x14ac:dyDescent="0.3">
      <c r="F1745" s="3"/>
    </row>
    <row r="1746" spans="6:6" x14ac:dyDescent="0.3">
      <c r="F1746" s="3"/>
    </row>
    <row r="1747" spans="6:6" x14ac:dyDescent="0.3">
      <c r="F1747" s="3"/>
    </row>
    <row r="1748" spans="6:6" x14ac:dyDescent="0.3">
      <c r="F1748" s="3"/>
    </row>
    <row r="1749" spans="6:6" x14ac:dyDescent="0.3">
      <c r="F1749" s="3"/>
    </row>
    <row r="1750" spans="6:6" x14ac:dyDescent="0.3">
      <c r="F1750" s="3"/>
    </row>
    <row r="1751" spans="6:6" x14ac:dyDescent="0.3">
      <c r="F1751" s="3"/>
    </row>
    <row r="1752" spans="6:6" x14ac:dyDescent="0.3">
      <c r="F1752" s="3"/>
    </row>
    <row r="1753" spans="6:6" x14ac:dyDescent="0.3">
      <c r="F1753" s="3"/>
    </row>
    <row r="1754" spans="6:6" x14ac:dyDescent="0.3">
      <c r="F1754" s="3"/>
    </row>
    <row r="1755" spans="6:6" x14ac:dyDescent="0.3">
      <c r="F1755" s="3"/>
    </row>
    <row r="1756" spans="6:6" x14ac:dyDescent="0.3">
      <c r="F1756" s="3"/>
    </row>
    <row r="1757" spans="6:6" x14ac:dyDescent="0.3">
      <c r="F1757" s="3"/>
    </row>
    <row r="1758" spans="6:6" x14ac:dyDescent="0.3">
      <c r="F1758" s="3"/>
    </row>
    <row r="1759" spans="6:6" x14ac:dyDescent="0.3">
      <c r="F1759" s="3"/>
    </row>
    <row r="1760" spans="6:6" x14ac:dyDescent="0.3">
      <c r="F1760" s="3"/>
    </row>
    <row r="1761" spans="6:6" x14ac:dyDescent="0.3">
      <c r="F1761" s="3"/>
    </row>
    <row r="1762" spans="6:6" x14ac:dyDescent="0.3">
      <c r="F1762" s="3"/>
    </row>
    <row r="1763" spans="6:6" x14ac:dyDescent="0.3">
      <c r="F1763" s="3"/>
    </row>
    <row r="1764" spans="6:6" x14ac:dyDescent="0.3">
      <c r="F1764" s="3"/>
    </row>
    <row r="1765" spans="6:6" x14ac:dyDescent="0.3">
      <c r="F1765" s="3"/>
    </row>
    <row r="1766" spans="6:6" x14ac:dyDescent="0.3">
      <c r="F1766" s="3"/>
    </row>
    <row r="1767" spans="6:6" x14ac:dyDescent="0.3">
      <c r="F1767" s="3"/>
    </row>
    <row r="1768" spans="6:6" x14ac:dyDescent="0.3">
      <c r="F1768" s="3"/>
    </row>
    <row r="1769" spans="6:6" x14ac:dyDescent="0.3">
      <c r="F1769" s="3"/>
    </row>
    <row r="1770" spans="6:6" x14ac:dyDescent="0.3">
      <c r="F1770" s="3"/>
    </row>
    <row r="1771" spans="6:6" x14ac:dyDescent="0.3">
      <c r="F1771" s="3"/>
    </row>
    <row r="1772" spans="6:6" x14ac:dyDescent="0.3">
      <c r="F1772" s="3"/>
    </row>
    <row r="1773" spans="6:6" x14ac:dyDescent="0.3">
      <c r="F1773" s="3"/>
    </row>
    <row r="1774" spans="6:6" x14ac:dyDescent="0.3">
      <c r="F1774" s="3"/>
    </row>
    <row r="1775" spans="6:6" x14ac:dyDescent="0.3">
      <c r="F1775" s="3"/>
    </row>
    <row r="1776" spans="6:6" x14ac:dyDescent="0.3">
      <c r="F1776" s="3"/>
    </row>
    <row r="1777" spans="6:6" x14ac:dyDescent="0.3">
      <c r="F1777" s="3"/>
    </row>
    <row r="1778" spans="6:6" x14ac:dyDescent="0.3">
      <c r="F1778" s="3"/>
    </row>
    <row r="1779" spans="6:6" x14ac:dyDescent="0.3">
      <c r="F1779" s="3"/>
    </row>
    <row r="1780" spans="6:6" x14ac:dyDescent="0.3">
      <c r="F1780" s="3"/>
    </row>
    <row r="1781" spans="6:6" x14ac:dyDescent="0.3">
      <c r="F1781" s="3"/>
    </row>
    <row r="1782" spans="6:6" x14ac:dyDescent="0.3">
      <c r="F1782" s="3"/>
    </row>
    <row r="1783" spans="6:6" x14ac:dyDescent="0.3">
      <c r="F1783" s="3"/>
    </row>
    <row r="1784" spans="6:6" x14ac:dyDescent="0.3">
      <c r="F1784" s="3"/>
    </row>
    <row r="1785" spans="6:6" x14ac:dyDescent="0.3">
      <c r="F1785" s="3"/>
    </row>
    <row r="1786" spans="6:6" x14ac:dyDescent="0.3">
      <c r="F1786" s="3"/>
    </row>
    <row r="1787" spans="6:6" x14ac:dyDescent="0.3">
      <c r="F1787" s="3"/>
    </row>
    <row r="1788" spans="6:6" x14ac:dyDescent="0.3">
      <c r="F1788" s="3"/>
    </row>
    <row r="1789" spans="6:6" x14ac:dyDescent="0.3">
      <c r="F1789" s="3"/>
    </row>
    <row r="1790" spans="6:6" x14ac:dyDescent="0.3">
      <c r="F1790" s="3"/>
    </row>
    <row r="1791" spans="6:6" x14ac:dyDescent="0.3">
      <c r="F1791" s="3"/>
    </row>
    <row r="1792" spans="6:6" x14ac:dyDescent="0.3">
      <c r="F1792" s="3"/>
    </row>
    <row r="1793" spans="6:6" x14ac:dyDescent="0.3">
      <c r="F1793" s="3"/>
    </row>
    <row r="1794" spans="6:6" x14ac:dyDescent="0.3">
      <c r="F1794" s="3"/>
    </row>
    <row r="1795" spans="6:6" x14ac:dyDescent="0.3">
      <c r="F1795" s="3"/>
    </row>
    <row r="1796" spans="6:6" x14ac:dyDescent="0.3">
      <c r="F1796" s="3"/>
    </row>
    <row r="1797" spans="6:6" x14ac:dyDescent="0.3">
      <c r="F1797" s="3"/>
    </row>
    <row r="1798" spans="6:6" x14ac:dyDescent="0.3">
      <c r="F1798" s="3"/>
    </row>
    <row r="1799" spans="6:6" x14ac:dyDescent="0.3">
      <c r="F1799" s="3"/>
    </row>
    <row r="1800" spans="6:6" x14ac:dyDescent="0.3">
      <c r="F1800" s="3"/>
    </row>
    <row r="1801" spans="6:6" x14ac:dyDescent="0.3">
      <c r="F1801" s="3"/>
    </row>
    <row r="1802" spans="6:6" x14ac:dyDescent="0.3">
      <c r="F1802" s="3"/>
    </row>
    <row r="1803" spans="6:6" x14ac:dyDescent="0.3">
      <c r="F1803" s="3"/>
    </row>
    <row r="1804" spans="6:6" x14ac:dyDescent="0.3">
      <c r="F1804" s="3"/>
    </row>
    <row r="1805" spans="6:6" x14ac:dyDescent="0.3">
      <c r="F1805" s="3"/>
    </row>
    <row r="1806" spans="6:6" x14ac:dyDescent="0.3">
      <c r="F1806" s="3"/>
    </row>
    <row r="1807" spans="6:6" x14ac:dyDescent="0.3">
      <c r="F1807" s="3"/>
    </row>
    <row r="1808" spans="6:6" x14ac:dyDescent="0.3">
      <c r="F1808" s="3"/>
    </row>
    <row r="1809" spans="6:6" x14ac:dyDescent="0.3">
      <c r="F1809" s="3"/>
    </row>
    <row r="1810" spans="6:6" x14ac:dyDescent="0.3">
      <c r="F1810" s="3"/>
    </row>
    <row r="1811" spans="6:6" x14ac:dyDescent="0.3">
      <c r="F1811" s="3"/>
    </row>
    <row r="1812" spans="6:6" x14ac:dyDescent="0.3">
      <c r="F1812" s="3"/>
    </row>
    <row r="1813" spans="6:6" x14ac:dyDescent="0.3">
      <c r="F1813" s="3"/>
    </row>
    <row r="1814" spans="6:6" x14ac:dyDescent="0.3">
      <c r="F1814" s="3"/>
    </row>
    <row r="1815" spans="6:6" x14ac:dyDescent="0.3">
      <c r="F1815" s="3"/>
    </row>
    <row r="1816" spans="6:6" x14ac:dyDescent="0.3">
      <c r="F1816" s="3"/>
    </row>
    <row r="1817" spans="6:6" x14ac:dyDescent="0.3">
      <c r="F1817" s="3"/>
    </row>
    <row r="1818" spans="6:6" x14ac:dyDescent="0.3">
      <c r="F1818" s="3"/>
    </row>
    <row r="1819" spans="6:6" x14ac:dyDescent="0.3">
      <c r="F1819" s="3"/>
    </row>
    <row r="1820" spans="6:6" x14ac:dyDescent="0.3">
      <c r="F1820" s="3"/>
    </row>
    <row r="1821" spans="6:6" x14ac:dyDescent="0.3">
      <c r="F1821" s="3"/>
    </row>
    <row r="1822" spans="6:6" x14ac:dyDescent="0.3">
      <c r="F1822" s="3"/>
    </row>
    <row r="1823" spans="6:6" x14ac:dyDescent="0.3">
      <c r="F1823" s="3"/>
    </row>
    <row r="1824" spans="6:6" x14ac:dyDescent="0.3">
      <c r="F1824" s="3"/>
    </row>
    <row r="1825" spans="6:6" x14ac:dyDescent="0.3">
      <c r="F1825" s="3"/>
    </row>
    <row r="1826" spans="6:6" x14ac:dyDescent="0.3">
      <c r="F1826" s="3"/>
    </row>
    <row r="1827" spans="6:6" x14ac:dyDescent="0.3">
      <c r="F1827" s="3"/>
    </row>
    <row r="1828" spans="6:6" x14ac:dyDescent="0.3">
      <c r="F1828" s="3"/>
    </row>
    <row r="1829" spans="6:6" x14ac:dyDescent="0.3">
      <c r="F1829" s="3"/>
    </row>
    <row r="1830" spans="6:6" x14ac:dyDescent="0.3">
      <c r="F1830" s="3"/>
    </row>
    <row r="1831" spans="6:6" x14ac:dyDescent="0.3">
      <c r="F1831" s="3"/>
    </row>
    <row r="1832" spans="6:6" x14ac:dyDescent="0.3">
      <c r="F1832" s="3"/>
    </row>
    <row r="1833" spans="6:6" x14ac:dyDescent="0.3">
      <c r="F1833" s="3"/>
    </row>
    <row r="1834" spans="6:6" x14ac:dyDescent="0.3">
      <c r="F1834" s="3"/>
    </row>
    <row r="1835" spans="6:6" x14ac:dyDescent="0.3">
      <c r="F1835" s="3"/>
    </row>
    <row r="1836" spans="6:6" x14ac:dyDescent="0.3">
      <c r="F1836" s="3"/>
    </row>
    <row r="1837" spans="6:6" x14ac:dyDescent="0.3">
      <c r="F1837" s="3"/>
    </row>
    <row r="1838" spans="6:6" x14ac:dyDescent="0.3">
      <c r="F1838" s="3"/>
    </row>
    <row r="1839" spans="6:6" x14ac:dyDescent="0.3">
      <c r="F1839" s="3"/>
    </row>
    <row r="1840" spans="6:6" x14ac:dyDescent="0.3">
      <c r="F1840" s="3"/>
    </row>
    <row r="1841" spans="6:6" x14ac:dyDescent="0.3">
      <c r="F1841" s="3"/>
    </row>
    <row r="1842" spans="6:6" x14ac:dyDescent="0.3">
      <c r="F1842" s="3"/>
    </row>
    <row r="1843" spans="6:6" x14ac:dyDescent="0.3">
      <c r="F1843" s="3"/>
    </row>
    <row r="1844" spans="6:6" x14ac:dyDescent="0.3">
      <c r="F1844" s="3"/>
    </row>
    <row r="1845" spans="6:6" x14ac:dyDescent="0.3">
      <c r="F1845" s="3"/>
    </row>
    <row r="1846" spans="6:6" x14ac:dyDescent="0.3">
      <c r="F1846" s="3"/>
    </row>
    <row r="1847" spans="6:6" x14ac:dyDescent="0.3">
      <c r="F1847" s="3"/>
    </row>
    <row r="1848" spans="6:6" x14ac:dyDescent="0.3">
      <c r="F1848" s="3"/>
    </row>
    <row r="1849" spans="6:6" x14ac:dyDescent="0.3">
      <c r="F1849" s="3"/>
    </row>
    <row r="1850" spans="6:6" x14ac:dyDescent="0.3">
      <c r="F1850" s="3"/>
    </row>
    <row r="1851" spans="6:6" x14ac:dyDescent="0.3">
      <c r="F1851" s="3"/>
    </row>
    <row r="1852" spans="6:6" x14ac:dyDescent="0.3">
      <c r="F1852" s="3"/>
    </row>
    <row r="1853" spans="6:6" x14ac:dyDescent="0.3">
      <c r="F1853" s="3"/>
    </row>
    <row r="1854" spans="6:6" x14ac:dyDescent="0.3">
      <c r="F1854" s="3"/>
    </row>
    <row r="1855" spans="6:6" x14ac:dyDescent="0.3">
      <c r="F1855" s="3"/>
    </row>
    <row r="1856" spans="6:6" x14ac:dyDescent="0.3">
      <c r="F1856" s="3"/>
    </row>
    <row r="1857" spans="6:6" x14ac:dyDescent="0.3">
      <c r="F1857" s="3"/>
    </row>
    <row r="1858" spans="6:6" x14ac:dyDescent="0.3">
      <c r="F1858" s="3"/>
    </row>
    <row r="1859" spans="6:6" x14ac:dyDescent="0.3">
      <c r="F1859" s="3"/>
    </row>
    <row r="1860" spans="6:6" x14ac:dyDescent="0.3">
      <c r="F1860" s="3"/>
    </row>
    <row r="1861" spans="6:6" x14ac:dyDescent="0.3">
      <c r="F1861" s="3"/>
    </row>
    <row r="1862" spans="6:6" x14ac:dyDescent="0.3">
      <c r="F1862" s="3"/>
    </row>
    <row r="1863" spans="6:6" x14ac:dyDescent="0.3">
      <c r="F1863" s="3"/>
    </row>
    <row r="1864" spans="6:6" x14ac:dyDescent="0.3">
      <c r="F1864" s="3"/>
    </row>
    <row r="1865" spans="6:6" x14ac:dyDescent="0.3">
      <c r="F1865" s="3"/>
    </row>
    <row r="1866" spans="6:6" x14ac:dyDescent="0.3">
      <c r="F1866" s="3"/>
    </row>
    <row r="1867" spans="6:6" x14ac:dyDescent="0.3">
      <c r="F1867" s="3"/>
    </row>
    <row r="1868" spans="6:6" x14ac:dyDescent="0.3">
      <c r="F1868" s="3"/>
    </row>
    <row r="1869" spans="6:6" x14ac:dyDescent="0.3">
      <c r="F1869" s="3"/>
    </row>
    <row r="1870" spans="6:6" x14ac:dyDescent="0.3">
      <c r="F1870" s="3"/>
    </row>
    <row r="1871" spans="6:6" x14ac:dyDescent="0.3">
      <c r="F1871" s="3"/>
    </row>
    <row r="1872" spans="6:6" x14ac:dyDescent="0.3">
      <c r="F1872" s="3"/>
    </row>
    <row r="1873" spans="6:6" x14ac:dyDescent="0.3">
      <c r="F1873" s="3"/>
    </row>
    <row r="1874" spans="6:6" x14ac:dyDescent="0.3">
      <c r="F1874" s="3"/>
    </row>
    <row r="1875" spans="6:6" x14ac:dyDescent="0.3">
      <c r="F1875" s="3"/>
    </row>
    <row r="1876" spans="6:6" x14ac:dyDescent="0.3">
      <c r="F1876" s="3"/>
    </row>
    <row r="1877" spans="6:6" x14ac:dyDescent="0.3">
      <c r="F1877" s="3"/>
    </row>
    <row r="1878" spans="6:6" x14ac:dyDescent="0.3">
      <c r="F1878" s="3"/>
    </row>
    <row r="1879" spans="6:6" x14ac:dyDescent="0.3">
      <c r="F1879" s="3"/>
    </row>
    <row r="1880" spans="6:6" x14ac:dyDescent="0.3">
      <c r="F1880" s="3"/>
    </row>
    <row r="1881" spans="6:6" x14ac:dyDescent="0.3">
      <c r="F1881" s="3"/>
    </row>
    <row r="1882" spans="6:6" x14ac:dyDescent="0.3">
      <c r="F1882" s="3"/>
    </row>
    <row r="1883" spans="6:6" x14ac:dyDescent="0.3">
      <c r="F1883" s="3"/>
    </row>
    <row r="1884" spans="6:6" x14ac:dyDescent="0.3">
      <c r="F1884" s="3"/>
    </row>
    <row r="1885" spans="6:6" x14ac:dyDescent="0.3">
      <c r="F1885" s="3"/>
    </row>
    <row r="1886" spans="6:6" x14ac:dyDescent="0.3">
      <c r="F1886" s="3"/>
    </row>
    <row r="1887" spans="6:6" x14ac:dyDescent="0.3">
      <c r="F1887" s="3"/>
    </row>
    <row r="1888" spans="6:6" x14ac:dyDescent="0.3">
      <c r="F1888" s="3"/>
    </row>
    <row r="1889" spans="6:6" x14ac:dyDescent="0.3">
      <c r="F1889" s="3"/>
    </row>
    <row r="1890" spans="6:6" x14ac:dyDescent="0.3">
      <c r="F1890" s="3"/>
    </row>
    <row r="1891" spans="6:6" x14ac:dyDescent="0.3">
      <c r="F1891" s="3"/>
    </row>
    <row r="1892" spans="6:6" x14ac:dyDescent="0.3">
      <c r="F1892" s="3"/>
    </row>
    <row r="1893" spans="6:6" x14ac:dyDescent="0.3">
      <c r="F1893" s="3"/>
    </row>
    <row r="1894" spans="6:6" x14ac:dyDescent="0.3">
      <c r="F1894" s="3"/>
    </row>
    <row r="1895" spans="6:6" x14ac:dyDescent="0.3">
      <c r="F1895" s="3"/>
    </row>
    <row r="1896" spans="6:6" x14ac:dyDescent="0.3">
      <c r="F1896" s="3"/>
    </row>
    <row r="1897" spans="6:6" x14ac:dyDescent="0.3">
      <c r="F1897" s="3"/>
    </row>
    <row r="1898" spans="6:6" x14ac:dyDescent="0.3">
      <c r="F1898" s="3"/>
    </row>
    <row r="1899" spans="6:6" x14ac:dyDescent="0.3">
      <c r="F1899" s="3"/>
    </row>
    <row r="1900" spans="6:6" x14ac:dyDescent="0.3">
      <c r="F1900" s="3"/>
    </row>
    <row r="1901" spans="6:6" x14ac:dyDescent="0.3">
      <c r="F1901" s="3"/>
    </row>
    <row r="1902" spans="6:6" x14ac:dyDescent="0.3">
      <c r="F1902" s="3"/>
    </row>
    <row r="1903" spans="6:6" x14ac:dyDescent="0.3">
      <c r="F1903" s="3"/>
    </row>
    <row r="1904" spans="6:6" x14ac:dyDescent="0.3">
      <c r="F1904" s="3"/>
    </row>
    <row r="1905" spans="6:6" x14ac:dyDescent="0.3">
      <c r="F1905" s="3"/>
    </row>
    <row r="1906" spans="6:6" x14ac:dyDescent="0.3">
      <c r="F1906" s="3"/>
    </row>
    <row r="1907" spans="6:6" x14ac:dyDescent="0.3">
      <c r="F1907" s="3"/>
    </row>
    <row r="1908" spans="6:6" x14ac:dyDescent="0.3">
      <c r="F1908" s="3"/>
    </row>
    <row r="1909" spans="6:6" x14ac:dyDescent="0.3">
      <c r="F1909" s="3"/>
    </row>
    <row r="1910" spans="6:6" x14ac:dyDescent="0.3">
      <c r="F1910" s="3"/>
    </row>
    <row r="1911" spans="6:6" x14ac:dyDescent="0.3">
      <c r="F1911" s="3"/>
    </row>
    <row r="1912" spans="6:6" x14ac:dyDescent="0.3">
      <c r="F1912" s="3"/>
    </row>
    <row r="1913" spans="6:6" x14ac:dyDescent="0.3">
      <c r="F1913" s="3"/>
    </row>
    <row r="1914" spans="6:6" x14ac:dyDescent="0.3">
      <c r="F1914" s="3"/>
    </row>
    <row r="1915" spans="6:6" x14ac:dyDescent="0.3">
      <c r="F1915" s="3"/>
    </row>
    <row r="1916" spans="6:6" x14ac:dyDescent="0.3">
      <c r="F1916" s="3"/>
    </row>
    <row r="1917" spans="6:6" x14ac:dyDescent="0.3">
      <c r="F1917" s="3"/>
    </row>
    <row r="1918" spans="6:6" x14ac:dyDescent="0.3">
      <c r="F1918" s="3"/>
    </row>
    <row r="1919" spans="6:6" x14ac:dyDescent="0.3">
      <c r="F1919" s="3"/>
    </row>
    <row r="1920" spans="6:6" x14ac:dyDescent="0.3">
      <c r="F1920" s="3"/>
    </row>
    <row r="1921" spans="6:6" x14ac:dyDescent="0.3">
      <c r="F1921" s="3"/>
    </row>
    <row r="1922" spans="6:6" x14ac:dyDescent="0.3">
      <c r="F1922" s="3"/>
    </row>
    <row r="1923" spans="6:6" x14ac:dyDescent="0.3">
      <c r="F1923" s="3"/>
    </row>
    <row r="1924" spans="6:6" x14ac:dyDescent="0.3">
      <c r="F1924" s="3"/>
    </row>
    <row r="1925" spans="6:6" x14ac:dyDescent="0.3">
      <c r="F1925" s="3"/>
    </row>
    <row r="1926" spans="6:6" x14ac:dyDescent="0.3">
      <c r="F1926" s="3"/>
    </row>
    <row r="1927" spans="6:6" x14ac:dyDescent="0.3">
      <c r="F1927" s="3"/>
    </row>
    <row r="1928" spans="6:6" x14ac:dyDescent="0.3">
      <c r="F1928" s="3"/>
    </row>
    <row r="1929" spans="6:6" x14ac:dyDescent="0.3">
      <c r="F1929" s="3"/>
    </row>
    <row r="1930" spans="6:6" x14ac:dyDescent="0.3">
      <c r="F1930" s="3"/>
    </row>
    <row r="1931" spans="6:6" x14ac:dyDescent="0.3">
      <c r="F1931" s="3"/>
    </row>
    <row r="1932" spans="6:6" x14ac:dyDescent="0.3">
      <c r="F1932" s="3"/>
    </row>
    <row r="1933" spans="6:6" x14ac:dyDescent="0.3">
      <c r="F1933" s="3"/>
    </row>
    <row r="1934" spans="6:6" x14ac:dyDescent="0.3">
      <c r="F1934" s="3"/>
    </row>
    <row r="1935" spans="6:6" x14ac:dyDescent="0.3">
      <c r="F1935" s="3"/>
    </row>
    <row r="1936" spans="6:6" x14ac:dyDescent="0.3">
      <c r="F1936" s="3"/>
    </row>
    <row r="1937" spans="6:6" x14ac:dyDescent="0.3">
      <c r="F1937" s="3"/>
    </row>
    <row r="1938" spans="6:6" x14ac:dyDescent="0.3">
      <c r="F1938" s="3"/>
    </row>
    <row r="1939" spans="6:6" x14ac:dyDescent="0.3">
      <c r="F1939" s="3"/>
    </row>
    <row r="1940" spans="6:6" x14ac:dyDescent="0.3">
      <c r="F1940" s="3"/>
    </row>
    <row r="1941" spans="6:6" x14ac:dyDescent="0.3">
      <c r="F1941" s="3"/>
    </row>
    <row r="1942" spans="6:6" x14ac:dyDescent="0.3">
      <c r="F1942" s="3"/>
    </row>
    <row r="1943" spans="6:6" x14ac:dyDescent="0.3">
      <c r="F1943" s="3"/>
    </row>
    <row r="1944" spans="6:6" x14ac:dyDescent="0.3">
      <c r="F1944" s="3"/>
    </row>
    <row r="1945" spans="6:6" x14ac:dyDescent="0.3">
      <c r="F1945" s="3"/>
    </row>
    <row r="1946" spans="6:6" x14ac:dyDescent="0.3">
      <c r="F1946" s="3"/>
    </row>
    <row r="1947" spans="6:6" x14ac:dyDescent="0.3">
      <c r="F1947" s="3"/>
    </row>
    <row r="1948" spans="6:6" x14ac:dyDescent="0.3">
      <c r="F1948" s="3"/>
    </row>
    <row r="1949" spans="6:6" x14ac:dyDescent="0.3">
      <c r="F1949" s="3"/>
    </row>
    <row r="1950" spans="6:6" x14ac:dyDescent="0.3">
      <c r="F1950" s="3"/>
    </row>
    <row r="1951" spans="6:6" x14ac:dyDescent="0.3">
      <c r="F1951" s="3"/>
    </row>
    <row r="1952" spans="6:6" x14ac:dyDescent="0.3">
      <c r="F1952" s="3"/>
    </row>
    <row r="1953" spans="6:6" x14ac:dyDescent="0.3">
      <c r="F1953" s="3"/>
    </row>
    <row r="1954" spans="6:6" x14ac:dyDescent="0.3">
      <c r="F1954" s="3"/>
    </row>
    <row r="1955" spans="6:6" x14ac:dyDescent="0.3">
      <c r="F1955" s="3"/>
    </row>
    <row r="1956" spans="6:6" x14ac:dyDescent="0.3">
      <c r="F1956" s="3"/>
    </row>
    <row r="1957" spans="6:6" x14ac:dyDescent="0.3">
      <c r="F1957" s="3"/>
    </row>
    <row r="1958" spans="6:6" x14ac:dyDescent="0.3">
      <c r="F1958" s="3"/>
    </row>
    <row r="1959" spans="6:6" x14ac:dyDescent="0.3">
      <c r="F1959" s="3"/>
    </row>
    <row r="1960" spans="6:6" x14ac:dyDescent="0.3">
      <c r="F1960" s="3"/>
    </row>
    <row r="1961" spans="6:6" x14ac:dyDescent="0.3">
      <c r="F1961" s="3"/>
    </row>
    <row r="1962" spans="6:6" x14ac:dyDescent="0.3">
      <c r="F1962" s="3"/>
    </row>
    <row r="1963" spans="6:6" x14ac:dyDescent="0.3">
      <c r="F1963" s="3"/>
    </row>
    <row r="1964" spans="6:6" x14ac:dyDescent="0.3">
      <c r="F1964" s="3"/>
    </row>
    <row r="1965" spans="6:6" x14ac:dyDescent="0.3">
      <c r="F1965" s="3"/>
    </row>
    <row r="1966" spans="6:6" x14ac:dyDescent="0.3">
      <c r="F1966" s="3"/>
    </row>
    <row r="1967" spans="6:6" x14ac:dyDescent="0.3">
      <c r="F1967" s="3"/>
    </row>
    <row r="1968" spans="6:6" x14ac:dyDescent="0.3">
      <c r="F1968" s="3"/>
    </row>
    <row r="1969" spans="6:6" x14ac:dyDescent="0.3">
      <c r="F1969" s="3"/>
    </row>
    <row r="1970" spans="6:6" x14ac:dyDescent="0.3">
      <c r="F1970" s="3"/>
    </row>
    <row r="1971" spans="6:6" x14ac:dyDescent="0.3">
      <c r="F1971" s="3"/>
    </row>
    <row r="1972" spans="6:6" x14ac:dyDescent="0.3">
      <c r="F1972" s="3"/>
    </row>
    <row r="1973" spans="6:6" x14ac:dyDescent="0.3">
      <c r="F1973" s="3"/>
    </row>
    <row r="1974" spans="6:6" x14ac:dyDescent="0.3">
      <c r="F1974" s="3"/>
    </row>
    <row r="1975" spans="6:6" x14ac:dyDescent="0.3">
      <c r="F1975" s="3"/>
    </row>
    <row r="1976" spans="6:6" x14ac:dyDescent="0.3">
      <c r="F1976" s="3"/>
    </row>
    <row r="1977" spans="6:6" x14ac:dyDescent="0.3">
      <c r="F1977" s="3"/>
    </row>
    <row r="1978" spans="6:6" x14ac:dyDescent="0.3">
      <c r="F1978" s="3"/>
    </row>
    <row r="1979" spans="6:6" x14ac:dyDescent="0.3">
      <c r="F1979" s="3"/>
    </row>
    <row r="1980" spans="6:6" x14ac:dyDescent="0.3">
      <c r="F1980" s="3"/>
    </row>
    <row r="1981" spans="6:6" x14ac:dyDescent="0.3">
      <c r="F1981" s="3"/>
    </row>
    <row r="1982" spans="6:6" x14ac:dyDescent="0.3">
      <c r="F1982" s="3"/>
    </row>
    <row r="1983" spans="6:6" x14ac:dyDescent="0.3">
      <c r="F1983" s="3"/>
    </row>
    <row r="1984" spans="6:6" x14ac:dyDescent="0.3">
      <c r="F1984" s="3"/>
    </row>
    <row r="1985" spans="6:6" x14ac:dyDescent="0.3">
      <c r="F1985" s="3"/>
    </row>
    <row r="1986" spans="6:6" x14ac:dyDescent="0.3">
      <c r="F1986" s="3"/>
    </row>
    <row r="1987" spans="6:6" x14ac:dyDescent="0.3">
      <c r="F1987" s="3"/>
    </row>
    <row r="1988" spans="6:6" x14ac:dyDescent="0.3">
      <c r="F1988" s="3"/>
    </row>
    <row r="1989" spans="6:6" x14ac:dyDescent="0.3">
      <c r="F1989" s="3"/>
    </row>
    <row r="1990" spans="6:6" x14ac:dyDescent="0.3">
      <c r="F1990" s="3"/>
    </row>
    <row r="1991" spans="6:6" x14ac:dyDescent="0.3">
      <c r="F1991" s="3"/>
    </row>
    <row r="1992" spans="6:6" x14ac:dyDescent="0.3">
      <c r="F1992" s="3"/>
    </row>
    <row r="1993" spans="6:6" x14ac:dyDescent="0.3">
      <c r="F1993" s="3"/>
    </row>
    <row r="1994" spans="6:6" x14ac:dyDescent="0.3">
      <c r="F1994" s="3"/>
    </row>
    <row r="1995" spans="6:6" x14ac:dyDescent="0.3">
      <c r="F1995" s="3"/>
    </row>
    <row r="1996" spans="6:6" x14ac:dyDescent="0.3">
      <c r="F1996" s="3"/>
    </row>
    <row r="1997" spans="6:6" x14ac:dyDescent="0.3">
      <c r="F1997" s="3"/>
    </row>
    <row r="1998" spans="6:6" x14ac:dyDescent="0.3">
      <c r="F1998" s="3"/>
    </row>
    <row r="1999" spans="6:6" x14ac:dyDescent="0.3">
      <c r="F1999" s="3"/>
    </row>
    <row r="2000" spans="6:6" x14ac:dyDescent="0.3">
      <c r="F2000" s="3"/>
    </row>
    <row r="2001" spans="6:6" x14ac:dyDescent="0.3">
      <c r="F2001" s="3"/>
    </row>
    <row r="2002" spans="6:6" x14ac:dyDescent="0.3">
      <c r="F2002" s="3"/>
    </row>
    <row r="2003" spans="6:6" x14ac:dyDescent="0.3">
      <c r="F2003" s="3"/>
    </row>
    <row r="2004" spans="6:6" x14ac:dyDescent="0.3">
      <c r="F2004" s="3"/>
    </row>
    <row r="2005" spans="6:6" x14ac:dyDescent="0.3">
      <c r="F2005" s="3"/>
    </row>
    <row r="2006" spans="6:6" x14ac:dyDescent="0.3">
      <c r="F2006" s="3"/>
    </row>
    <row r="2007" spans="6:6" x14ac:dyDescent="0.3">
      <c r="F2007" s="3"/>
    </row>
    <row r="2008" spans="6:6" x14ac:dyDescent="0.3">
      <c r="F2008" s="3"/>
    </row>
    <row r="2009" spans="6:6" x14ac:dyDescent="0.3">
      <c r="F2009" s="3"/>
    </row>
    <row r="2010" spans="6:6" x14ac:dyDescent="0.3">
      <c r="F2010" s="3"/>
    </row>
    <row r="2011" spans="6:6" x14ac:dyDescent="0.3">
      <c r="F2011" s="3"/>
    </row>
    <row r="2012" spans="6:6" x14ac:dyDescent="0.3">
      <c r="F2012" s="3"/>
    </row>
    <row r="2013" spans="6:6" x14ac:dyDescent="0.3">
      <c r="F2013" s="3"/>
    </row>
    <row r="2014" spans="6:6" x14ac:dyDescent="0.3">
      <c r="F2014" s="3"/>
    </row>
    <row r="2015" spans="6:6" x14ac:dyDescent="0.3">
      <c r="F2015" s="3"/>
    </row>
    <row r="2016" spans="6:6" x14ac:dyDescent="0.3">
      <c r="F2016" s="3"/>
    </row>
    <row r="2017" spans="6:6" x14ac:dyDescent="0.3">
      <c r="F2017" s="3"/>
    </row>
    <row r="2018" spans="6:6" x14ac:dyDescent="0.3">
      <c r="F2018" s="3"/>
    </row>
    <row r="2019" spans="6:6" x14ac:dyDescent="0.3">
      <c r="F2019" s="3"/>
    </row>
    <row r="2020" spans="6:6" x14ac:dyDescent="0.3">
      <c r="F2020" s="3"/>
    </row>
    <row r="2021" spans="6:6" x14ac:dyDescent="0.3">
      <c r="F2021" s="3"/>
    </row>
    <row r="2022" spans="6:6" x14ac:dyDescent="0.3">
      <c r="F2022" s="3"/>
    </row>
    <row r="2023" spans="6:6" x14ac:dyDescent="0.3">
      <c r="F2023" s="3"/>
    </row>
    <row r="2024" spans="6:6" x14ac:dyDescent="0.3">
      <c r="F2024" s="3"/>
    </row>
    <row r="2025" spans="6:6" x14ac:dyDescent="0.3">
      <c r="F2025" s="3"/>
    </row>
    <row r="2026" spans="6:6" x14ac:dyDescent="0.3">
      <c r="F2026" s="3"/>
    </row>
    <row r="2027" spans="6:6" x14ac:dyDescent="0.3">
      <c r="F2027" s="3"/>
    </row>
    <row r="2028" spans="6:6" x14ac:dyDescent="0.3">
      <c r="F2028" s="3"/>
    </row>
    <row r="2029" spans="6:6" x14ac:dyDescent="0.3">
      <c r="F2029" s="3"/>
    </row>
    <row r="2030" spans="6:6" x14ac:dyDescent="0.3">
      <c r="F2030" s="3"/>
    </row>
    <row r="2031" spans="6:6" x14ac:dyDescent="0.3">
      <c r="F2031" s="3"/>
    </row>
    <row r="2032" spans="6:6" x14ac:dyDescent="0.3">
      <c r="F2032" s="3"/>
    </row>
    <row r="2033" spans="6:6" x14ac:dyDescent="0.3">
      <c r="F2033" s="3"/>
    </row>
    <row r="2034" spans="6:6" x14ac:dyDescent="0.3">
      <c r="F2034" s="3"/>
    </row>
    <row r="2035" spans="6:6" x14ac:dyDescent="0.3">
      <c r="F2035" s="3"/>
    </row>
    <row r="2036" spans="6:6" x14ac:dyDescent="0.3">
      <c r="F2036" s="3"/>
    </row>
    <row r="2037" spans="6:6" x14ac:dyDescent="0.3">
      <c r="F2037" s="3"/>
    </row>
    <row r="2038" spans="6:6" x14ac:dyDescent="0.3">
      <c r="F2038" s="3"/>
    </row>
    <row r="2039" spans="6:6" x14ac:dyDescent="0.3">
      <c r="F2039" s="3"/>
    </row>
    <row r="2040" spans="6:6" x14ac:dyDescent="0.3">
      <c r="F2040" s="3"/>
    </row>
    <row r="2041" spans="6:6" x14ac:dyDescent="0.3">
      <c r="F2041" s="3"/>
    </row>
    <row r="2042" spans="6:6" x14ac:dyDescent="0.3">
      <c r="F2042" s="3"/>
    </row>
    <row r="2043" spans="6:6" x14ac:dyDescent="0.3">
      <c r="F2043" s="3"/>
    </row>
    <row r="2044" spans="6:6" x14ac:dyDescent="0.3">
      <c r="F2044" s="3"/>
    </row>
    <row r="2045" spans="6:6" x14ac:dyDescent="0.3">
      <c r="F2045" s="3"/>
    </row>
    <row r="2046" spans="6:6" x14ac:dyDescent="0.3">
      <c r="F2046" s="3"/>
    </row>
    <row r="2047" spans="6:6" x14ac:dyDescent="0.3">
      <c r="F2047" s="3"/>
    </row>
    <row r="2048" spans="6:6" x14ac:dyDescent="0.3">
      <c r="F2048" s="3"/>
    </row>
    <row r="2049" spans="6:6" x14ac:dyDescent="0.3">
      <c r="F2049" s="3"/>
    </row>
    <row r="2050" spans="6:6" x14ac:dyDescent="0.3">
      <c r="F2050" s="3"/>
    </row>
    <row r="2051" spans="6:6" x14ac:dyDescent="0.3">
      <c r="F2051" s="3"/>
    </row>
    <row r="2052" spans="6:6" x14ac:dyDescent="0.3">
      <c r="F2052" s="3"/>
    </row>
    <row r="2053" spans="6:6" x14ac:dyDescent="0.3">
      <c r="F2053" s="3"/>
    </row>
    <row r="2054" spans="6:6" x14ac:dyDescent="0.3">
      <c r="F2054" s="3"/>
    </row>
    <row r="2055" spans="6:6" x14ac:dyDescent="0.3">
      <c r="F2055" s="3"/>
    </row>
    <row r="2056" spans="6:6" x14ac:dyDescent="0.3">
      <c r="F2056" s="3"/>
    </row>
    <row r="2057" spans="6:6" x14ac:dyDescent="0.3">
      <c r="F2057" s="3"/>
    </row>
    <row r="2058" spans="6:6" x14ac:dyDescent="0.3">
      <c r="F2058" s="3"/>
    </row>
    <row r="2059" spans="6:6" x14ac:dyDescent="0.3">
      <c r="F2059" s="3"/>
    </row>
    <row r="2060" spans="6:6" x14ac:dyDescent="0.3">
      <c r="F2060" s="3"/>
    </row>
    <row r="2061" spans="6:6" x14ac:dyDescent="0.3">
      <c r="F2061" s="3"/>
    </row>
    <row r="2062" spans="6:6" x14ac:dyDescent="0.3">
      <c r="F2062" s="3"/>
    </row>
    <row r="2063" spans="6:6" x14ac:dyDescent="0.3">
      <c r="F2063" s="3"/>
    </row>
    <row r="2064" spans="6:6" x14ac:dyDescent="0.3">
      <c r="F2064" s="3"/>
    </row>
    <row r="2065" spans="6:6" x14ac:dyDescent="0.3">
      <c r="F2065" s="3"/>
    </row>
    <row r="2066" spans="6:6" x14ac:dyDescent="0.3">
      <c r="F2066" s="3"/>
    </row>
    <row r="2067" spans="6:6" x14ac:dyDescent="0.3">
      <c r="F2067" s="3"/>
    </row>
    <row r="2068" spans="6:6" x14ac:dyDescent="0.3">
      <c r="F2068" s="3"/>
    </row>
    <row r="2069" spans="6:6" x14ac:dyDescent="0.3">
      <c r="F2069" s="3"/>
    </row>
    <row r="2070" spans="6:6" x14ac:dyDescent="0.3">
      <c r="F2070" s="3"/>
    </row>
    <row r="2071" spans="6:6" x14ac:dyDescent="0.3">
      <c r="F2071" s="3"/>
    </row>
    <row r="2072" spans="6:6" x14ac:dyDescent="0.3">
      <c r="F2072" s="3"/>
    </row>
    <row r="2073" spans="6:6" x14ac:dyDescent="0.3">
      <c r="F2073" s="3"/>
    </row>
    <row r="2074" spans="6:6" x14ac:dyDescent="0.3">
      <c r="F2074" s="3"/>
    </row>
    <row r="2075" spans="6:6" x14ac:dyDescent="0.3">
      <c r="F2075" s="3"/>
    </row>
    <row r="2076" spans="6:6" x14ac:dyDescent="0.3">
      <c r="F2076" s="3"/>
    </row>
    <row r="2077" spans="6:6" x14ac:dyDescent="0.3">
      <c r="F2077" s="3"/>
    </row>
    <row r="2078" spans="6:6" x14ac:dyDescent="0.3">
      <c r="F2078" s="3"/>
    </row>
    <row r="2079" spans="6:6" x14ac:dyDescent="0.3">
      <c r="F2079" s="3"/>
    </row>
    <row r="2080" spans="6:6" x14ac:dyDescent="0.3">
      <c r="F2080" s="3"/>
    </row>
    <row r="2081" spans="6:6" x14ac:dyDescent="0.3">
      <c r="F2081" s="3"/>
    </row>
    <row r="2082" spans="6:6" x14ac:dyDescent="0.3">
      <c r="F2082" s="3"/>
    </row>
    <row r="2083" spans="6:6" x14ac:dyDescent="0.3">
      <c r="F2083" s="3"/>
    </row>
    <row r="2084" spans="6:6" x14ac:dyDescent="0.3">
      <c r="F2084" s="3"/>
    </row>
    <row r="2085" spans="6:6" x14ac:dyDescent="0.3">
      <c r="F2085" s="3"/>
    </row>
    <row r="2086" spans="6:6" x14ac:dyDescent="0.3">
      <c r="F2086" s="3"/>
    </row>
    <row r="2087" spans="6:6" x14ac:dyDescent="0.3">
      <c r="F2087" s="3"/>
    </row>
    <row r="2088" spans="6:6" x14ac:dyDescent="0.3">
      <c r="F2088" s="3"/>
    </row>
    <row r="2089" spans="6:6" x14ac:dyDescent="0.3">
      <c r="F2089" s="3"/>
    </row>
    <row r="2090" spans="6:6" x14ac:dyDescent="0.3">
      <c r="F2090" s="3"/>
    </row>
    <row r="2091" spans="6:6" x14ac:dyDescent="0.3">
      <c r="F2091" s="3"/>
    </row>
    <row r="2092" spans="6:6" x14ac:dyDescent="0.3">
      <c r="F2092" s="3"/>
    </row>
    <row r="2093" spans="6:6" x14ac:dyDescent="0.3">
      <c r="F2093" s="3"/>
    </row>
    <row r="2094" spans="6:6" x14ac:dyDescent="0.3">
      <c r="F2094" s="3"/>
    </row>
    <row r="2095" spans="6:6" x14ac:dyDescent="0.3">
      <c r="F2095" s="3"/>
    </row>
    <row r="2096" spans="6:6" x14ac:dyDescent="0.3">
      <c r="F2096" s="3"/>
    </row>
    <row r="2097" spans="6:6" x14ac:dyDescent="0.3">
      <c r="F2097" s="3"/>
    </row>
    <row r="2098" spans="6:6" x14ac:dyDescent="0.3">
      <c r="F2098" s="3"/>
    </row>
    <row r="2099" spans="6:6" x14ac:dyDescent="0.3">
      <c r="F2099" s="3"/>
    </row>
    <row r="2100" spans="6:6" x14ac:dyDescent="0.3">
      <c r="F2100" s="3"/>
    </row>
    <row r="2101" spans="6:6" x14ac:dyDescent="0.3">
      <c r="F2101" s="3"/>
    </row>
    <row r="2102" spans="6:6" x14ac:dyDescent="0.3">
      <c r="F2102" s="3"/>
    </row>
    <row r="2103" spans="6:6" x14ac:dyDescent="0.3">
      <c r="F2103" s="3"/>
    </row>
    <row r="2104" spans="6:6" x14ac:dyDescent="0.3">
      <c r="F2104" s="3"/>
    </row>
    <row r="2105" spans="6:6" x14ac:dyDescent="0.3">
      <c r="F2105" s="3"/>
    </row>
    <row r="2106" spans="6:6" x14ac:dyDescent="0.3">
      <c r="F2106" s="3"/>
    </row>
    <row r="2107" spans="6:6" x14ac:dyDescent="0.3">
      <c r="F2107" s="3"/>
    </row>
    <row r="2108" spans="6:6" x14ac:dyDescent="0.3">
      <c r="F2108" s="3"/>
    </row>
    <row r="2109" spans="6:6" x14ac:dyDescent="0.3">
      <c r="F2109" s="3"/>
    </row>
    <row r="2110" spans="6:6" x14ac:dyDescent="0.3">
      <c r="F2110" s="3"/>
    </row>
    <row r="2111" spans="6:6" x14ac:dyDescent="0.3">
      <c r="F2111" s="3"/>
    </row>
    <row r="2112" spans="6:6" x14ac:dyDescent="0.3">
      <c r="F2112" s="3"/>
    </row>
    <row r="2113" spans="6:6" x14ac:dyDescent="0.3">
      <c r="F2113" s="3"/>
    </row>
    <row r="2114" spans="6:6" x14ac:dyDescent="0.3">
      <c r="F2114" s="3"/>
    </row>
    <row r="2115" spans="6:6" x14ac:dyDescent="0.3">
      <c r="F2115" s="3"/>
    </row>
    <row r="2116" spans="6:6" x14ac:dyDescent="0.3">
      <c r="F2116" s="3"/>
    </row>
    <row r="2117" spans="6:6" x14ac:dyDescent="0.3">
      <c r="F2117" s="3"/>
    </row>
    <row r="2118" spans="6:6" x14ac:dyDescent="0.3">
      <c r="F2118" s="3"/>
    </row>
    <row r="2119" spans="6:6" x14ac:dyDescent="0.3">
      <c r="F2119" s="3"/>
    </row>
    <row r="2120" spans="6:6" x14ac:dyDescent="0.3">
      <c r="F2120" s="3"/>
    </row>
    <row r="2121" spans="6:6" x14ac:dyDescent="0.3">
      <c r="F2121" s="3"/>
    </row>
    <row r="2122" spans="6:6" x14ac:dyDescent="0.3">
      <c r="F2122" s="3"/>
    </row>
    <row r="2123" spans="6:6" x14ac:dyDescent="0.3">
      <c r="F2123" s="3"/>
    </row>
    <row r="2124" spans="6:6" x14ac:dyDescent="0.3">
      <c r="F2124" s="3"/>
    </row>
    <row r="2125" spans="6:6" x14ac:dyDescent="0.3">
      <c r="F2125" s="3"/>
    </row>
    <row r="2126" spans="6:6" x14ac:dyDescent="0.3">
      <c r="F2126" s="3"/>
    </row>
    <row r="2127" spans="6:6" x14ac:dyDescent="0.3">
      <c r="F2127" s="3"/>
    </row>
    <row r="2128" spans="6:6" x14ac:dyDescent="0.3">
      <c r="F2128" s="3"/>
    </row>
    <row r="2129" spans="6:6" x14ac:dyDescent="0.3">
      <c r="F2129" s="3"/>
    </row>
    <row r="2130" spans="6:6" x14ac:dyDescent="0.3">
      <c r="F2130" s="3"/>
    </row>
    <row r="2131" spans="6:6" x14ac:dyDescent="0.3">
      <c r="F2131" s="3"/>
    </row>
    <row r="2132" spans="6:6" x14ac:dyDescent="0.3">
      <c r="F2132" s="3"/>
    </row>
    <row r="2133" spans="6:6" x14ac:dyDescent="0.3">
      <c r="F2133" s="3"/>
    </row>
    <row r="2134" spans="6:6" x14ac:dyDescent="0.3">
      <c r="F2134" s="3"/>
    </row>
    <row r="2135" spans="6:6" x14ac:dyDescent="0.3">
      <c r="F2135" s="3"/>
    </row>
    <row r="2136" spans="6:6" x14ac:dyDescent="0.3">
      <c r="F2136" s="3"/>
    </row>
    <row r="2137" spans="6:6" x14ac:dyDescent="0.3">
      <c r="F2137" s="3"/>
    </row>
    <row r="2138" spans="6:6" x14ac:dyDescent="0.3">
      <c r="F2138" s="3"/>
    </row>
    <row r="2139" spans="6:6" x14ac:dyDescent="0.3">
      <c r="F2139" s="3"/>
    </row>
    <row r="2140" spans="6:6" x14ac:dyDescent="0.3">
      <c r="F2140" s="3"/>
    </row>
    <row r="2141" spans="6:6" x14ac:dyDescent="0.3">
      <c r="F2141" s="3"/>
    </row>
    <row r="2142" spans="6:6" x14ac:dyDescent="0.3">
      <c r="F2142" s="3"/>
    </row>
    <row r="2143" spans="6:6" x14ac:dyDescent="0.3">
      <c r="F2143" s="3"/>
    </row>
    <row r="2144" spans="6:6" x14ac:dyDescent="0.3">
      <c r="F2144" s="3"/>
    </row>
    <row r="2145" spans="6:6" x14ac:dyDescent="0.3">
      <c r="F2145" s="3"/>
    </row>
    <row r="2146" spans="6:6" x14ac:dyDescent="0.3">
      <c r="F2146" s="3"/>
    </row>
    <row r="2147" spans="6:6" x14ac:dyDescent="0.3">
      <c r="F2147" s="3"/>
    </row>
    <row r="2148" spans="6:6" x14ac:dyDescent="0.3">
      <c r="F2148" s="3"/>
    </row>
    <row r="2149" spans="6:6" x14ac:dyDescent="0.3">
      <c r="F2149" s="3"/>
    </row>
    <row r="2150" spans="6:6" x14ac:dyDescent="0.3">
      <c r="F2150" s="3"/>
    </row>
    <row r="2151" spans="6:6" x14ac:dyDescent="0.3">
      <c r="F2151" s="3"/>
    </row>
    <row r="2152" spans="6:6" x14ac:dyDescent="0.3">
      <c r="F2152" s="3"/>
    </row>
    <row r="2153" spans="6:6" x14ac:dyDescent="0.3">
      <c r="F2153" s="3"/>
    </row>
    <row r="2154" spans="6:6" x14ac:dyDescent="0.3">
      <c r="F2154" s="3"/>
    </row>
    <row r="2155" spans="6:6" x14ac:dyDescent="0.3">
      <c r="F2155" s="3"/>
    </row>
    <row r="2156" spans="6:6" x14ac:dyDescent="0.3">
      <c r="F2156" s="3"/>
    </row>
    <row r="2157" spans="6:6" x14ac:dyDescent="0.3">
      <c r="F2157" s="3"/>
    </row>
    <row r="2158" spans="6:6" x14ac:dyDescent="0.3">
      <c r="F2158" s="3"/>
    </row>
    <row r="2159" spans="6:6" x14ac:dyDescent="0.3">
      <c r="F2159" s="3"/>
    </row>
    <row r="2160" spans="6:6" x14ac:dyDescent="0.3">
      <c r="F2160" s="3"/>
    </row>
    <row r="2161" spans="6:6" x14ac:dyDescent="0.3">
      <c r="F2161" s="3"/>
    </row>
    <row r="2162" spans="6:6" x14ac:dyDescent="0.3">
      <c r="F2162" s="3"/>
    </row>
    <row r="2163" spans="6:6" x14ac:dyDescent="0.3">
      <c r="F2163" s="3"/>
    </row>
    <row r="2164" spans="6:6" x14ac:dyDescent="0.3">
      <c r="F2164" s="3"/>
    </row>
    <row r="2165" spans="6:6" x14ac:dyDescent="0.3">
      <c r="F2165" s="3"/>
    </row>
    <row r="2166" spans="6:6" x14ac:dyDescent="0.3">
      <c r="F2166" s="3"/>
    </row>
    <row r="2167" spans="6:6" x14ac:dyDescent="0.3">
      <c r="F2167" s="3"/>
    </row>
    <row r="2168" spans="6:6" x14ac:dyDescent="0.3">
      <c r="F2168" s="3"/>
    </row>
    <row r="2169" spans="6:6" x14ac:dyDescent="0.3">
      <c r="F2169" s="3"/>
    </row>
    <row r="2170" spans="6:6" x14ac:dyDescent="0.3">
      <c r="F2170" s="3"/>
    </row>
    <row r="2171" spans="6:6" x14ac:dyDescent="0.3">
      <c r="F2171" s="3"/>
    </row>
    <row r="2172" spans="6:6" x14ac:dyDescent="0.3">
      <c r="F2172" s="3"/>
    </row>
    <row r="2173" spans="6:6" x14ac:dyDescent="0.3">
      <c r="F2173" s="3"/>
    </row>
    <row r="2174" spans="6:6" x14ac:dyDescent="0.3">
      <c r="F2174" s="3"/>
    </row>
    <row r="2175" spans="6:6" x14ac:dyDescent="0.3">
      <c r="F2175" s="3"/>
    </row>
    <row r="2176" spans="6:6" x14ac:dyDescent="0.3">
      <c r="F2176" s="3"/>
    </row>
    <row r="2177" spans="6:6" x14ac:dyDescent="0.3">
      <c r="F2177" s="3"/>
    </row>
    <row r="2178" spans="6:6" x14ac:dyDescent="0.3">
      <c r="F2178" s="3"/>
    </row>
    <row r="2179" spans="6:6" x14ac:dyDescent="0.3">
      <c r="F2179" s="3"/>
    </row>
    <row r="2180" spans="6:6" x14ac:dyDescent="0.3">
      <c r="F2180" s="3"/>
    </row>
    <row r="2181" spans="6:6" x14ac:dyDescent="0.3">
      <c r="F2181" s="3"/>
    </row>
    <row r="2182" spans="6:6" x14ac:dyDescent="0.3">
      <c r="F2182" s="3"/>
    </row>
    <row r="2183" spans="6:6" x14ac:dyDescent="0.3">
      <c r="F2183" s="3"/>
    </row>
    <row r="2184" spans="6:6" x14ac:dyDescent="0.3">
      <c r="F2184" s="3"/>
    </row>
    <row r="2185" spans="6:6" x14ac:dyDescent="0.3">
      <c r="F2185" s="3"/>
    </row>
    <row r="2186" spans="6:6" x14ac:dyDescent="0.3">
      <c r="F2186" s="3"/>
    </row>
    <row r="2187" spans="6:6" x14ac:dyDescent="0.3">
      <c r="F2187" s="3"/>
    </row>
    <row r="2188" spans="6:6" x14ac:dyDescent="0.3">
      <c r="F2188" s="3"/>
    </row>
    <row r="2189" spans="6:6" x14ac:dyDescent="0.3">
      <c r="F2189" s="3"/>
    </row>
    <row r="2190" spans="6:6" x14ac:dyDescent="0.3">
      <c r="F2190" s="3"/>
    </row>
    <row r="2191" spans="6:6" x14ac:dyDescent="0.3">
      <c r="F2191" s="3"/>
    </row>
    <row r="2192" spans="6:6" x14ac:dyDescent="0.3">
      <c r="F2192" s="3"/>
    </row>
    <row r="2193" spans="6:6" x14ac:dyDescent="0.3">
      <c r="F2193" s="3"/>
    </row>
    <row r="2194" spans="6:6" x14ac:dyDescent="0.3">
      <c r="F2194" s="3"/>
    </row>
    <row r="2195" spans="6:6" x14ac:dyDescent="0.3">
      <c r="F2195" s="3"/>
    </row>
    <row r="2196" spans="6:6" x14ac:dyDescent="0.3">
      <c r="F2196" s="3"/>
    </row>
    <row r="2197" spans="6:6" x14ac:dyDescent="0.3">
      <c r="F2197" s="3"/>
    </row>
    <row r="2198" spans="6:6" x14ac:dyDescent="0.3">
      <c r="F2198" s="3"/>
    </row>
    <row r="2199" spans="6:6" x14ac:dyDescent="0.3">
      <c r="F2199" s="3"/>
    </row>
    <row r="2200" spans="6:6" x14ac:dyDescent="0.3">
      <c r="F2200" s="3"/>
    </row>
    <row r="2201" spans="6:6" x14ac:dyDescent="0.3">
      <c r="F2201" s="3"/>
    </row>
    <row r="2202" spans="6:6" x14ac:dyDescent="0.3">
      <c r="F2202" s="3"/>
    </row>
    <row r="2203" spans="6:6" x14ac:dyDescent="0.3">
      <c r="F2203" s="3"/>
    </row>
    <row r="2204" spans="6:6" x14ac:dyDescent="0.3">
      <c r="F2204" s="3"/>
    </row>
    <row r="2205" spans="6:6" x14ac:dyDescent="0.3">
      <c r="F2205" s="3"/>
    </row>
    <row r="2206" spans="6:6" x14ac:dyDescent="0.3">
      <c r="F2206" s="3"/>
    </row>
    <row r="2207" spans="6:6" x14ac:dyDescent="0.3">
      <c r="F2207" s="3"/>
    </row>
    <row r="2208" spans="6:6" x14ac:dyDescent="0.3">
      <c r="F2208" s="3"/>
    </row>
    <row r="2209" spans="6:6" x14ac:dyDescent="0.3">
      <c r="F2209" s="3"/>
    </row>
    <row r="2210" spans="6:6" x14ac:dyDescent="0.3">
      <c r="F2210" s="3"/>
    </row>
    <row r="2211" spans="6:6" x14ac:dyDescent="0.3">
      <c r="F2211" s="3"/>
    </row>
    <row r="2212" spans="6:6" x14ac:dyDescent="0.3">
      <c r="F2212" s="3"/>
    </row>
    <row r="2213" spans="6:6" x14ac:dyDescent="0.3">
      <c r="F2213" s="3"/>
    </row>
    <row r="2214" spans="6:6" x14ac:dyDescent="0.3">
      <c r="F2214" s="3"/>
    </row>
    <row r="2215" spans="6:6" x14ac:dyDescent="0.3">
      <c r="F2215" s="3"/>
    </row>
    <row r="2216" spans="6:6" x14ac:dyDescent="0.3">
      <c r="F2216" s="3"/>
    </row>
    <row r="2217" spans="6:6" x14ac:dyDescent="0.3">
      <c r="F2217" s="3"/>
    </row>
    <row r="2218" spans="6:6" x14ac:dyDescent="0.3">
      <c r="F2218" s="3"/>
    </row>
    <row r="2219" spans="6:6" x14ac:dyDescent="0.3">
      <c r="F2219" s="3"/>
    </row>
    <row r="2220" spans="6:6" x14ac:dyDescent="0.3">
      <c r="F2220" s="3"/>
    </row>
    <row r="2221" spans="6:6" x14ac:dyDescent="0.3">
      <c r="F2221" s="3"/>
    </row>
    <row r="2222" spans="6:6" x14ac:dyDescent="0.3">
      <c r="F2222" s="3"/>
    </row>
    <row r="2223" spans="6:6" x14ac:dyDescent="0.3">
      <c r="F2223" s="3"/>
    </row>
    <row r="2224" spans="6:6" x14ac:dyDescent="0.3">
      <c r="F2224" s="3"/>
    </row>
    <row r="2225" spans="6:6" x14ac:dyDescent="0.3">
      <c r="F2225" s="3"/>
    </row>
    <row r="2226" spans="6:6" x14ac:dyDescent="0.3">
      <c r="F2226" s="3"/>
    </row>
    <row r="2227" spans="6:6" x14ac:dyDescent="0.3">
      <c r="F2227" s="3"/>
    </row>
    <row r="2228" spans="6:6" x14ac:dyDescent="0.3">
      <c r="F2228" s="3"/>
    </row>
    <row r="2229" spans="6:6" x14ac:dyDescent="0.3">
      <c r="F2229" s="3"/>
    </row>
    <row r="2230" spans="6:6" x14ac:dyDescent="0.3">
      <c r="F2230" s="3"/>
    </row>
    <row r="2231" spans="6:6" x14ac:dyDescent="0.3">
      <c r="F2231" s="3"/>
    </row>
    <row r="2232" spans="6:6" x14ac:dyDescent="0.3">
      <c r="F2232" s="3"/>
    </row>
    <row r="2233" spans="6:6" x14ac:dyDescent="0.3">
      <c r="F2233" s="3"/>
    </row>
    <row r="2234" spans="6:6" x14ac:dyDescent="0.3">
      <c r="F2234" s="3"/>
    </row>
    <row r="2235" spans="6:6" x14ac:dyDescent="0.3">
      <c r="F2235" s="3"/>
    </row>
    <row r="2236" spans="6:6" x14ac:dyDescent="0.3">
      <c r="F2236" s="3"/>
    </row>
    <row r="2237" spans="6:6" x14ac:dyDescent="0.3">
      <c r="F2237" s="3"/>
    </row>
    <row r="2238" spans="6:6" x14ac:dyDescent="0.3">
      <c r="F2238" s="3"/>
    </row>
    <row r="2239" spans="6:6" x14ac:dyDescent="0.3">
      <c r="F2239" s="3"/>
    </row>
    <row r="2240" spans="6:6" x14ac:dyDescent="0.3">
      <c r="F2240" s="3"/>
    </row>
    <row r="2241" spans="6:6" x14ac:dyDescent="0.3">
      <c r="F2241" s="3"/>
    </row>
    <row r="2242" spans="6:6" x14ac:dyDescent="0.3">
      <c r="F2242" s="3"/>
    </row>
    <row r="2243" spans="6:6" x14ac:dyDescent="0.3">
      <c r="F2243" s="3"/>
    </row>
    <row r="2244" spans="6:6" x14ac:dyDescent="0.3">
      <c r="F2244" s="3"/>
    </row>
    <row r="2245" spans="6:6" x14ac:dyDescent="0.3">
      <c r="F2245" s="3"/>
    </row>
    <row r="2246" spans="6:6" x14ac:dyDescent="0.3">
      <c r="F2246" s="3"/>
    </row>
    <row r="2247" spans="6:6" x14ac:dyDescent="0.3">
      <c r="F2247" s="3"/>
    </row>
    <row r="2248" spans="6:6" x14ac:dyDescent="0.3">
      <c r="F2248" s="3"/>
    </row>
    <row r="2249" spans="6:6" x14ac:dyDescent="0.3">
      <c r="F2249" s="3"/>
    </row>
    <row r="2250" spans="6:6" x14ac:dyDescent="0.3">
      <c r="F2250" s="3"/>
    </row>
    <row r="2251" spans="6:6" x14ac:dyDescent="0.3">
      <c r="F2251" s="3"/>
    </row>
    <row r="2252" spans="6:6" x14ac:dyDescent="0.3">
      <c r="F2252" s="3"/>
    </row>
    <row r="2253" spans="6:6" x14ac:dyDescent="0.3">
      <c r="F2253" s="3"/>
    </row>
    <row r="2254" spans="6:6" x14ac:dyDescent="0.3">
      <c r="F2254" s="3"/>
    </row>
    <row r="2255" spans="6:6" x14ac:dyDescent="0.3">
      <c r="F2255" s="3"/>
    </row>
    <row r="2256" spans="6:6" x14ac:dyDescent="0.3">
      <c r="F2256" s="3"/>
    </row>
    <row r="2257" spans="6:6" x14ac:dyDescent="0.3">
      <c r="F2257" s="3"/>
    </row>
    <row r="2258" spans="6:6" x14ac:dyDescent="0.3">
      <c r="F2258" s="3"/>
    </row>
    <row r="2259" spans="6:6" x14ac:dyDescent="0.3">
      <c r="F2259" s="3"/>
    </row>
    <row r="2260" spans="6:6" x14ac:dyDescent="0.3">
      <c r="F2260" s="3"/>
    </row>
    <row r="2261" spans="6:6" x14ac:dyDescent="0.3">
      <c r="F2261" s="3"/>
    </row>
    <row r="2262" spans="6:6" x14ac:dyDescent="0.3">
      <c r="F2262" s="3"/>
    </row>
    <row r="2263" spans="6:6" x14ac:dyDescent="0.3">
      <c r="F2263" s="3"/>
    </row>
    <row r="2264" spans="6:6" x14ac:dyDescent="0.3">
      <c r="F2264" s="3"/>
    </row>
    <row r="2265" spans="6:6" x14ac:dyDescent="0.3">
      <c r="F2265" s="3"/>
    </row>
    <row r="2266" spans="6:6" x14ac:dyDescent="0.3">
      <c r="F2266" s="3"/>
    </row>
    <row r="2267" spans="6:6" x14ac:dyDescent="0.3">
      <c r="F2267" s="3"/>
    </row>
    <row r="2268" spans="6:6" x14ac:dyDescent="0.3">
      <c r="F2268" s="3"/>
    </row>
    <row r="2269" spans="6:6" x14ac:dyDescent="0.3">
      <c r="F2269" s="3"/>
    </row>
    <row r="2270" spans="6:6" x14ac:dyDescent="0.3">
      <c r="F2270" s="3"/>
    </row>
    <row r="2271" spans="6:6" x14ac:dyDescent="0.3">
      <c r="F2271" s="3"/>
    </row>
    <row r="2272" spans="6:6" x14ac:dyDescent="0.3">
      <c r="F2272" s="3"/>
    </row>
    <row r="2273" spans="6:6" x14ac:dyDescent="0.3">
      <c r="F2273" s="3"/>
    </row>
    <row r="2274" spans="6:6" x14ac:dyDescent="0.3">
      <c r="F2274" s="3"/>
    </row>
    <row r="2275" spans="6:6" x14ac:dyDescent="0.3">
      <c r="F2275" s="3"/>
    </row>
    <row r="2276" spans="6:6" x14ac:dyDescent="0.3">
      <c r="F2276" s="3"/>
    </row>
    <row r="2277" spans="6:6" x14ac:dyDescent="0.3">
      <c r="F2277" s="3"/>
    </row>
    <row r="2278" spans="6:6" x14ac:dyDescent="0.3">
      <c r="F2278" s="3"/>
    </row>
    <row r="2279" spans="6:6" x14ac:dyDescent="0.3">
      <c r="F2279" s="3"/>
    </row>
    <row r="2280" spans="6:6" x14ac:dyDescent="0.3">
      <c r="F2280" s="3"/>
    </row>
    <row r="2281" spans="6:6" x14ac:dyDescent="0.3">
      <c r="F2281" s="3"/>
    </row>
    <row r="2282" spans="6:6" x14ac:dyDescent="0.3">
      <c r="F2282" s="3"/>
    </row>
    <row r="2283" spans="6:6" x14ac:dyDescent="0.3">
      <c r="F2283" s="3"/>
    </row>
    <row r="2284" spans="6:6" x14ac:dyDescent="0.3">
      <c r="F2284" s="3"/>
    </row>
    <row r="2285" spans="6:6" x14ac:dyDescent="0.3">
      <c r="F2285" s="3"/>
    </row>
    <row r="2286" spans="6:6" x14ac:dyDescent="0.3">
      <c r="F2286" s="3"/>
    </row>
    <row r="2287" spans="6:6" x14ac:dyDescent="0.3">
      <c r="F2287" s="3"/>
    </row>
    <row r="2288" spans="6:6" x14ac:dyDescent="0.3">
      <c r="F2288" s="3"/>
    </row>
    <row r="2289" spans="6:6" x14ac:dyDescent="0.3">
      <c r="F2289" s="3"/>
    </row>
    <row r="2290" spans="6:6" x14ac:dyDescent="0.3">
      <c r="F2290" s="3"/>
    </row>
    <row r="2291" spans="6:6" x14ac:dyDescent="0.3">
      <c r="F2291" s="3"/>
    </row>
    <row r="2292" spans="6:6" x14ac:dyDescent="0.3">
      <c r="F2292" s="3"/>
    </row>
    <row r="2293" spans="6:6" x14ac:dyDescent="0.3">
      <c r="F2293" s="3"/>
    </row>
    <row r="2294" spans="6:6" x14ac:dyDescent="0.3">
      <c r="F2294" s="3"/>
    </row>
    <row r="2295" spans="6:6" x14ac:dyDescent="0.3">
      <c r="F2295" s="3"/>
    </row>
    <row r="2296" spans="6:6" x14ac:dyDescent="0.3">
      <c r="F2296" s="3"/>
    </row>
    <row r="2297" spans="6:6" x14ac:dyDescent="0.3">
      <c r="F2297" s="3"/>
    </row>
    <row r="2298" spans="6:6" x14ac:dyDescent="0.3">
      <c r="F2298" s="3"/>
    </row>
    <row r="2299" spans="6:6" x14ac:dyDescent="0.3">
      <c r="F2299" s="3"/>
    </row>
    <row r="2300" spans="6:6" x14ac:dyDescent="0.3">
      <c r="F2300" s="3"/>
    </row>
    <row r="2301" spans="6:6" x14ac:dyDescent="0.3">
      <c r="F2301" s="3"/>
    </row>
    <row r="2302" spans="6:6" x14ac:dyDescent="0.3">
      <c r="F2302" s="3"/>
    </row>
    <row r="2303" spans="6:6" x14ac:dyDescent="0.3">
      <c r="F2303" s="3"/>
    </row>
    <row r="2304" spans="6:6" x14ac:dyDescent="0.3">
      <c r="F2304" s="3"/>
    </row>
    <row r="2305" spans="6:6" x14ac:dyDescent="0.3">
      <c r="F2305" s="3"/>
    </row>
    <row r="2306" spans="6:6" x14ac:dyDescent="0.3">
      <c r="F2306" s="3"/>
    </row>
    <row r="2307" spans="6:6" x14ac:dyDescent="0.3">
      <c r="F2307" s="3"/>
    </row>
    <row r="2308" spans="6:6" x14ac:dyDescent="0.3">
      <c r="F2308" s="3"/>
    </row>
    <row r="2309" spans="6:6" x14ac:dyDescent="0.3">
      <c r="F2309" s="3"/>
    </row>
    <row r="2310" spans="6:6" x14ac:dyDescent="0.3">
      <c r="F2310" s="3"/>
    </row>
    <row r="2311" spans="6:6" x14ac:dyDescent="0.3">
      <c r="F2311" s="3"/>
    </row>
    <row r="2312" spans="6:6" x14ac:dyDescent="0.3">
      <c r="F2312" s="3"/>
    </row>
    <row r="2313" spans="6:6" x14ac:dyDescent="0.3">
      <c r="F2313" s="3"/>
    </row>
    <row r="2314" spans="6:6" x14ac:dyDescent="0.3">
      <c r="F2314" s="3"/>
    </row>
    <row r="2315" spans="6:6" x14ac:dyDescent="0.3">
      <c r="F2315" s="3"/>
    </row>
    <row r="2316" spans="6:6" x14ac:dyDescent="0.3">
      <c r="F2316" s="3"/>
    </row>
    <row r="2317" spans="6:6" x14ac:dyDescent="0.3">
      <c r="F2317" s="3"/>
    </row>
    <row r="2318" spans="6:6" x14ac:dyDescent="0.3">
      <c r="F2318" s="3"/>
    </row>
    <row r="2319" spans="6:6" x14ac:dyDescent="0.3">
      <c r="F2319" s="3"/>
    </row>
    <row r="2320" spans="6:6" x14ac:dyDescent="0.3">
      <c r="F2320" s="3"/>
    </row>
    <row r="2321" spans="6:6" x14ac:dyDescent="0.3">
      <c r="F2321" s="3"/>
    </row>
    <row r="2322" spans="6:6" x14ac:dyDescent="0.3">
      <c r="F2322" s="3"/>
    </row>
    <row r="2323" spans="6:6" x14ac:dyDescent="0.3">
      <c r="F2323" s="3"/>
    </row>
    <row r="2324" spans="6:6" x14ac:dyDescent="0.3">
      <c r="F2324" s="3"/>
    </row>
    <row r="2325" spans="6:6" x14ac:dyDescent="0.3">
      <c r="F2325" s="3"/>
    </row>
    <row r="2326" spans="6:6" x14ac:dyDescent="0.3">
      <c r="F2326" s="3"/>
    </row>
    <row r="2327" spans="6:6" x14ac:dyDescent="0.3">
      <c r="F2327" s="3"/>
    </row>
    <row r="2328" spans="6:6" x14ac:dyDescent="0.3">
      <c r="F2328" s="3"/>
    </row>
    <row r="2329" spans="6:6" x14ac:dyDescent="0.3">
      <c r="F2329" s="3"/>
    </row>
    <row r="2330" spans="6:6" x14ac:dyDescent="0.3">
      <c r="F2330" s="3"/>
    </row>
    <row r="2331" spans="6:6" x14ac:dyDescent="0.3">
      <c r="F2331" s="3"/>
    </row>
    <row r="2332" spans="6:6" x14ac:dyDescent="0.3">
      <c r="F2332" s="3"/>
    </row>
    <row r="2333" spans="6:6" x14ac:dyDescent="0.3">
      <c r="F2333" s="3"/>
    </row>
    <row r="2334" spans="6:6" x14ac:dyDescent="0.3">
      <c r="F2334" s="3"/>
    </row>
    <row r="2335" spans="6:6" x14ac:dyDescent="0.3">
      <c r="F2335" s="3"/>
    </row>
    <row r="2336" spans="6:6" x14ac:dyDescent="0.3">
      <c r="F2336" s="3"/>
    </row>
    <row r="2337" spans="6:6" x14ac:dyDescent="0.3">
      <c r="F2337" s="3"/>
    </row>
    <row r="2338" spans="6:6" x14ac:dyDescent="0.3">
      <c r="F2338" s="3"/>
    </row>
    <row r="2339" spans="6:6" x14ac:dyDescent="0.3">
      <c r="F2339" s="3"/>
    </row>
    <row r="2340" spans="6:6" x14ac:dyDescent="0.3">
      <c r="F2340" s="3"/>
    </row>
    <row r="2341" spans="6:6" x14ac:dyDescent="0.3">
      <c r="F2341" s="3"/>
    </row>
    <row r="2342" spans="6:6" x14ac:dyDescent="0.3">
      <c r="F2342" s="3"/>
    </row>
    <row r="2343" spans="6:6" x14ac:dyDescent="0.3">
      <c r="F2343" s="3"/>
    </row>
    <row r="2344" spans="6:6" x14ac:dyDescent="0.3">
      <c r="F2344" s="3"/>
    </row>
    <row r="2345" spans="6:6" x14ac:dyDescent="0.3">
      <c r="F2345" s="3"/>
    </row>
    <row r="2346" spans="6:6" x14ac:dyDescent="0.3">
      <c r="F2346" s="3"/>
    </row>
    <row r="2347" spans="6:6" x14ac:dyDescent="0.3">
      <c r="F2347" s="3"/>
    </row>
    <row r="2348" spans="6:6" x14ac:dyDescent="0.3">
      <c r="F2348" s="3"/>
    </row>
    <row r="2349" spans="6:6" x14ac:dyDescent="0.3">
      <c r="F2349" s="3"/>
    </row>
    <row r="2350" spans="6:6" x14ac:dyDescent="0.3">
      <c r="F2350" s="3"/>
    </row>
    <row r="2351" spans="6:6" x14ac:dyDescent="0.3">
      <c r="F2351" s="3"/>
    </row>
    <row r="2352" spans="6:6" x14ac:dyDescent="0.3">
      <c r="F2352" s="3"/>
    </row>
    <row r="2353" spans="6:6" x14ac:dyDescent="0.3">
      <c r="F2353" s="3"/>
    </row>
    <row r="2354" spans="6:6" x14ac:dyDescent="0.3">
      <c r="F2354" s="3"/>
    </row>
    <row r="2355" spans="6:6" x14ac:dyDescent="0.3">
      <c r="F2355" s="3"/>
    </row>
    <row r="2356" spans="6:6" x14ac:dyDescent="0.3">
      <c r="F2356" s="3"/>
    </row>
    <row r="2357" spans="6:6" x14ac:dyDescent="0.3">
      <c r="F2357" s="3"/>
    </row>
    <row r="2358" spans="6:6" x14ac:dyDescent="0.3">
      <c r="F2358" s="3"/>
    </row>
    <row r="2359" spans="6:6" x14ac:dyDescent="0.3">
      <c r="F2359" s="3"/>
    </row>
    <row r="2360" spans="6:6" x14ac:dyDescent="0.3">
      <c r="F2360" s="3"/>
    </row>
    <row r="2361" spans="6:6" x14ac:dyDescent="0.3">
      <c r="F2361" s="3"/>
    </row>
    <row r="2362" spans="6:6" x14ac:dyDescent="0.3">
      <c r="F2362" s="3"/>
    </row>
    <row r="2363" spans="6:6" x14ac:dyDescent="0.3">
      <c r="F2363" s="3"/>
    </row>
    <row r="2364" spans="6:6" x14ac:dyDescent="0.3">
      <c r="F2364" s="3"/>
    </row>
    <row r="2365" spans="6:6" x14ac:dyDescent="0.3">
      <c r="F2365" s="3"/>
    </row>
    <row r="2366" spans="6:6" x14ac:dyDescent="0.3">
      <c r="F2366" s="3"/>
    </row>
    <row r="2367" spans="6:6" x14ac:dyDescent="0.3">
      <c r="F2367" s="3"/>
    </row>
    <row r="2368" spans="6:6" x14ac:dyDescent="0.3">
      <c r="F2368" s="3"/>
    </row>
    <row r="2369" spans="6:6" x14ac:dyDescent="0.3">
      <c r="F2369" s="3"/>
    </row>
    <row r="2370" spans="6:6" x14ac:dyDescent="0.3">
      <c r="F2370" s="3"/>
    </row>
    <row r="2371" spans="6:6" x14ac:dyDescent="0.3">
      <c r="F2371" s="3"/>
    </row>
    <row r="2372" spans="6:6" x14ac:dyDescent="0.3">
      <c r="F2372" s="3"/>
    </row>
    <row r="2373" spans="6:6" x14ac:dyDescent="0.3">
      <c r="F2373" s="3"/>
    </row>
    <row r="2374" spans="6:6" x14ac:dyDescent="0.3">
      <c r="F2374" s="3"/>
    </row>
    <row r="2375" spans="6:6" x14ac:dyDescent="0.3">
      <c r="F2375" s="3"/>
    </row>
    <row r="2376" spans="6:6" x14ac:dyDescent="0.3">
      <c r="F2376" s="3"/>
    </row>
    <row r="2377" spans="6:6" x14ac:dyDescent="0.3">
      <c r="F2377" s="3"/>
    </row>
    <row r="2378" spans="6:6" x14ac:dyDescent="0.3">
      <c r="F2378" s="3"/>
    </row>
    <row r="2379" spans="6:6" x14ac:dyDescent="0.3">
      <c r="F2379" s="3"/>
    </row>
    <row r="2380" spans="6:6" x14ac:dyDescent="0.3">
      <c r="F2380" s="3"/>
    </row>
    <row r="2381" spans="6:6" x14ac:dyDescent="0.3">
      <c r="F2381" s="3"/>
    </row>
    <row r="2382" spans="6:6" x14ac:dyDescent="0.3">
      <c r="F2382" s="3"/>
    </row>
    <row r="2383" spans="6:6" x14ac:dyDescent="0.3">
      <c r="F2383" s="3"/>
    </row>
    <row r="2384" spans="6:6" x14ac:dyDescent="0.3">
      <c r="F2384" s="3"/>
    </row>
    <row r="2385" spans="6:6" x14ac:dyDescent="0.3">
      <c r="F2385" s="3"/>
    </row>
    <row r="2386" spans="6:6" x14ac:dyDescent="0.3">
      <c r="F2386" s="3"/>
    </row>
    <row r="2387" spans="6:6" x14ac:dyDescent="0.3">
      <c r="F2387" s="3"/>
    </row>
    <row r="2388" spans="6:6" x14ac:dyDescent="0.3">
      <c r="F2388" s="3"/>
    </row>
    <row r="2389" spans="6:6" x14ac:dyDescent="0.3">
      <c r="F2389" s="3"/>
    </row>
    <row r="2390" spans="6:6" x14ac:dyDescent="0.3">
      <c r="F2390" s="3"/>
    </row>
    <row r="2391" spans="6:6" x14ac:dyDescent="0.3">
      <c r="F2391" s="3"/>
    </row>
    <row r="2392" spans="6:6" x14ac:dyDescent="0.3">
      <c r="F2392" s="3"/>
    </row>
    <row r="2393" spans="6:6" x14ac:dyDescent="0.3">
      <c r="F2393" s="3"/>
    </row>
    <row r="2394" spans="6:6" x14ac:dyDescent="0.3">
      <c r="F2394" s="3"/>
    </row>
    <row r="2395" spans="6:6" x14ac:dyDescent="0.3">
      <c r="F2395" s="3"/>
    </row>
    <row r="2396" spans="6:6" x14ac:dyDescent="0.3">
      <c r="F2396" s="3"/>
    </row>
    <row r="2397" spans="6:6" x14ac:dyDescent="0.3">
      <c r="F2397" s="3"/>
    </row>
    <row r="2398" spans="6:6" x14ac:dyDescent="0.3">
      <c r="F2398" s="3"/>
    </row>
    <row r="2399" spans="6:6" x14ac:dyDescent="0.3">
      <c r="F2399" s="3"/>
    </row>
    <row r="2400" spans="6:6" x14ac:dyDescent="0.3">
      <c r="F2400" s="3"/>
    </row>
    <row r="2401" spans="6:6" x14ac:dyDescent="0.3">
      <c r="F2401" s="3"/>
    </row>
    <row r="2402" spans="6:6" x14ac:dyDescent="0.3">
      <c r="F2402" s="3"/>
    </row>
    <row r="2403" spans="6:6" x14ac:dyDescent="0.3">
      <c r="F2403" s="3"/>
    </row>
    <row r="2404" spans="6:6" x14ac:dyDescent="0.3">
      <c r="F2404" s="3"/>
    </row>
    <row r="2405" spans="6:6" x14ac:dyDescent="0.3">
      <c r="F2405" s="3"/>
    </row>
    <row r="2406" spans="6:6" x14ac:dyDescent="0.3">
      <c r="F2406" s="3"/>
    </row>
    <row r="2407" spans="6:6" x14ac:dyDescent="0.3">
      <c r="F2407" s="3"/>
    </row>
    <row r="2408" spans="6:6" x14ac:dyDescent="0.3">
      <c r="F2408" s="3"/>
    </row>
    <row r="2409" spans="6:6" x14ac:dyDescent="0.3">
      <c r="F2409" s="3"/>
    </row>
    <row r="2410" spans="6:6" x14ac:dyDescent="0.3">
      <c r="F2410" s="3"/>
    </row>
    <row r="2411" spans="6:6" x14ac:dyDescent="0.3">
      <c r="F2411" s="3"/>
    </row>
    <row r="2412" spans="6:6" x14ac:dyDescent="0.3">
      <c r="F2412" s="3"/>
    </row>
    <row r="2413" spans="6:6" x14ac:dyDescent="0.3">
      <c r="F2413" s="3"/>
    </row>
    <row r="2414" spans="6:6" x14ac:dyDescent="0.3">
      <c r="F2414" s="3"/>
    </row>
    <row r="2415" spans="6:6" x14ac:dyDescent="0.3">
      <c r="F2415" s="3"/>
    </row>
    <row r="2416" spans="6:6" x14ac:dyDescent="0.3">
      <c r="F2416" s="3"/>
    </row>
    <row r="2417" spans="6:6" x14ac:dyDescent="0.3">
      <c r="F2417" s="3"/>
    </row>
    <row r="2418" spans="6:6" x14ac:dyDescent="0.3">
      <c r="F2418" s="3"/>
    </row>
    <row r="2419" spans="6:6" x14ac:dyDescent="0.3">
      <c r="F2419" s="3"/>
    </row>
    <row r="2420" spans="6:6" x14ac:dyDescent="0.3">
      <c r="F2420" s="3"/>
    </row>
    <row r="2421" spans="6:6" x14ac:dyDescent="0.3">
      <c r="F2421" s="3"/>
    </row>
    <row r="2422" spans="6:6" x14ac:dyDescent="0.3">
      <c r="F2422" s="3"/>
    </row>
    <row r="2423" spans="6:6" x14ac:dyDescent="0.3">
      <c r="F2423" s="3"/>
    </row>
    <row r="2424" spans="6:6" x14ac:dyDescent="0.3">
      <c r="F2424" s="3"/>
    </row>
    <row r="2425" spans="6:6" x14ac:dyDescent="0.3">
      <c r="F2425" s="3"/>
    </row>
    <row r="2426" spans="6:6" x14ac:dyDescent="0.3">
      <c r="F2426" s="3"/>
    </row>
    <row r="2427" spans="6:6" x14ac:dyDescent="0.3">
      <c r="F2427" s="3"/>
    </row>
    <row r="2428" spans="6:6" x14ac:dyDescent="0.3">
      <c r="F2428" s="3"/>
    </row>
    <row r="2429" spans="6:6" x14ac:dyDescent="0.3">
      <c r="F2429" s="3"/>
    </row>
    <row r="2430" spans="6:6" x14ac:dyDescent="0.3">
      <c r="F2430" s="3"/>
    </row>
    <row r="2431" spans="6:6" x14ac:dyDescent="0.3">
      <c r="F2431" s="3"/>
    </row>
    <row r="2432" spans="6:6" x14ac:dyDescent="0.3">
      <c r="F2432" s="3"/>
    </row>
    <row r="2433" spans="6:6" x14ac:dyDescent="0.3">
      <c r="F2433" s="3"/>
    </row>
    <row r="2434" spans="6:6" x14ac:dyDescent="0.3">
      <c r="F2434" s="3"/>
    </row>
    <row r="2435" spans="6:6" x14ac:dyDescent="0.3">
      <c r="F2435" s="3"/>
    </row>
    <row r="2436" spans="6:6" x14ac:dyDescent="0.3">
      <c r="F2436" s="3"/>
    </row>
    <row r="2437" spans="6:6" x14ac:dyDescent="0.3">
      <c r="F2437" s="3"/>
    </row>
    <row r="2438" spans="6:6" x14ac:dyDescent="0.3">
      <c r="F2438" s="3"/>
    </row>
    <row r="2439" spans="6:6" x14ac:dyDescent="0.3">
      <c r="F2439" s="3"/>
    </row>
    <row r="2440" spans="6:6" x14ac:dyDescent="0.3">
      <c r="F2440" s="3"/>
    </row>
    <row r="2441" spans="6:6" x14ac:dyDescent="0.3">
      <c r="F2441" s="3"/>
    </row>
    <row r="2442" spans="6:6" x14ac:dyDescent="0.3">
      <c r="F2442" s="3"/>
    </row>
    <row r="2443" spans="6:6" x14ac:dyDescent="0.3">
      <c r="F2443" s="3"/>
    </row>
    <row r="2444" spans="6:6" x14ac:dyDescent="0.3">
      <c r="F2444" s="3"/>
    </row>
    <row r="2445" spans="6:6" x14ac:dyDescent="0.3">
      <c r="F2445" s="3"/>
    </row>
    <row r="2446" spans="6:6" x14ac:dyDescent="0.3">
      <c r="F2446" s="3"/>
    </row>
    <row r="2447" spans="6:6" x14ac:dyDescent="0.3">
      <c r="F2447" s="3"/>
    </row>
    <row r="2448" spans="6:6" x14ac:dyDescent="0.3">
      <c r="F2448" s="3"/>
    </row>
    <row r="2449" spans="6:6" x14ac:dyDescent="0.3">
      <c r="F2449" s="3"/>
    </row>
    <row r="2450" spans="6:6" x14ac:dyDescent="0.3">
      <c r="F2450" s="3"/>
    </row>
    <row r="2451" spans="6:6" x14ac:dyDescent="0.3">
      <c r="F2451" s="3"/>
    </row>
    <row r="2452" spans="6:6" x14ac:dyDescent="0.3">
      <c r="F2452" s="3"/>
    </row>
    <row r="2453" spans="6:6" x14ac:dyDescent="0.3">
      <c r="F2453" s="3"/>
    </row>
    <row r="2454" spans="6:6" x14ac:dyDescent="0.3">
      <c r="F2454" s="3"/>
    </row>
    <row r="2455" spans="6:6" x14ac:dyDescent="0.3">
      <c r="F2455" s="3"/>
    </row>
    <row r="2456" spans="6:6" x14ac:dyDescent="0.3">
      <c r="F2456" s="3"/>
    </row>
    <row r="2457" spans="6:6" x14ac:dyDescent="0.3">
      <c r="F2457" s="3"/>
    </row>
    <row r="2458" spans="6:6" x14ac:dyDescent="0.3">
      <c r="F2458" s="3"/>
    </row>
    <row r="2459" spans="6:6" x14ac:dyDescent="0.3">
      <c r="F2459" s="3"/>
    </row>
    <row r="2460" spans="6:6" x14ac:dyDescent="0.3">
      <c r="F2460" s="3"/>
    </row>
    <row r="2461" spans="6:6" x14ac:dyDescent="0.3">
      <c r="F2461" s="3"/>
    </row>
    <row r="2462" spans="6:6" x14ac:dyDescent="0.3">
      <c r="F2462" s="3"/>
    </row>
    <row r="2463" spans="6:6" x14ac:dyDescent="0.3">
      <c r="F2463" s="3"/>
    </row>
    <row r="2464" spans="6:6" x14ac:dyDescent="0.3">
      <c r="F2464" s="3"/>
    </row>
    <row r="2465" spans="6:6" x14ac:dyDescent="0.3">
      <c r="F2465" s="3"/>
    </row>
    <row r="2466" spans="6:6" x14ac:dyDescent="0.3">
      <c r="F2466" s="3"/>
    </row>
    <row r="2467" spans="6:6" x14ac:dyDescent="0.3">
      <c r="F2467" s="3"/>
    </row>
    <row r="2468" spans="6:6" x14ac:dyDescent="0.3">
      <c r="F2468" s="3"/>
    </row>
    <row r="2469" spans="6:6" x14ac:dyDescent="0.3">
      <c r="F2469" s="3"/>
    </row>
    <row r="2470" spans="6:6" x14ac:dyDescent="0.3">
      <c r="F2470" s="3"/>
    </row>
    <row r="2471" spans="6:6" x14ac:dyDescent="0.3">
      <c r="F2471" s="3"/>
    </row>
    <row r="2472" spans="6:6" x14ac:dyDescent="0.3">
      <c r="F2472" s="3"/>
    </row>
    <row r="2473" spans="6:6" x14ac:dyDescent="0.3">
      <c r="F2473" s="3"/>
    </row>
    <row r="2474" spans="6:6" x14ac:dyDescent="0.3">
      <c r="F2474" s="3"/>
    </row>
    <row r="2475" spans="6:6" x14ac:dyDescent="0.3">
      <c r="F2475" s="3"/>
    </row>
    <row r="2476" spans="6:6" x14ac:dyDescent="0.3">
      <c r="F2476" s="3"/>
    </row>
    <row r="2477" spans="6:6" x14ac:dyDescent="0.3">
      <c r="F2477" s="3"/>
    </row>
    <row r="2478" spans="6:6" x14ac:dyDescent="0.3">
      <c r="F2478" s="3"/>
    </row>
    <row r="2479" spans="6:6" x14ac:dyDescent="0.3">
      <c r="F2479" s="3"/>
    </row>
    <row r="2480" spans="6:6" x14ac:dyDescent="0.3">
      <c r="F2480" s="3"/>
    </row>
    <row r="2481" spans="6:6" x14ac:dyDescent="0.3">
      <c r="F2481" s="3"/>
    </row>
    <row r="2482" spans="6:6" x14ac:dyDescent="0.3">
      <c r="F2482" s="3"/>
    </row>
    <row r="2483" spans="6:6" x14ac:dyDescent="0.3">
      <c r="F2483" s="3"/>
    </row>
    <row r="2484" spans="6:6" x14ac:dyDescent="0.3">
      <c r="F2484" s="3"/>
    </row>
    <row r="2485" spans="6:6" x14ac:dyDescent="0.3">
      <c r="F2485" s="3"/>
    </row>
    <row r="2486" spans="6:6" x14ac:dyDescent="0.3">
      <c r="F2486" s="3"/>
    </row>
    <row r="2487" spans="6:6" x14ac:dyDescent="0.3">
      <c r="F2487" s="3"/>
    </row>
    <row r="2488" spans="6:6" x14ac:dyDescent="0.3">
      <c r="F2488" s="3"/>
    </row>
    <row r="2489" spans="6:6" x14ac:dyDescent="0.3">
      <c r="F2489" s="3"/>
    </row>
    <row r="2490" spans="6:6" x14ac:dyDescent="0.3">
      <c r="F2490" s="3"/>
    </row>
    <row r="2491" spans="6:6" x14ac:dyDescent="0.3">
      <c r="F2491" s="3"/>
    </row>
    <row r="2492" spans="6:6" x14ac:dyDescent="0.3">
      <c r="F2492" s="3"/>
    </row>
    <row r="2493" spans="6:6" x14ac:dyDescent="0.3">
      <c r="F2493" s="3"/>
    </row>
    <row r="2494" spans="6:6" x14ac:dyDescent="0.3">
      <c r="F2494" s="3"/>
    </row>
    <row r="2495" spans="6:6" x14ac:dyDescent="0.3">
      <c r="F2495" s="3"/>
    </row>
    <row r="2496" spans="6:6" x14ac:dyDescent="0.3">
      <c r="F2496" s="3"/>
    </row>
    <row r="2497" spans="6:6" x14ac:dyDescent="0.3">
      <c r="F2497" s="3"/>
    </row>
    <row r="2498" spans="6:6" x14ac:dyDescent="0.3">
      <c r="F2498" s="3"/>
    </row>
    <row r="2499" spans="6:6" x14ac:dyDescent="0.3">
      <c r="F2499" s="3"/>
    </row>
    <row r="2500" spans="6:6" x14ac:dyDescent="0.3">
      <c r="F2500" s="3"/>
    </row>
    <row r="2501" spans="6:6" x14ac:dyDescent="0.3">
      <c r="F2501" s="3"/>
    </row>
    <row r="2502" spans="6:6" x14ac:dyDescent="0.3">
      <c r="F2502" s="3"/>
    </row>
    <row r="2503" spans="6:6" x14ac:dyDescent="0.3">
      <c r="F2503" s="3"/>
    </row>
    <row r="2504" spans="6:6" x14ac:dyDescent="0.3">
      <c r="F2504" s="3"/>
    </row>
    <row r="2505" spans="6:6" x14ac:dyDescent="0.3">
      <c r="F2505" s="3"/>
    </row>
    <row r="2506" spans="6:6" x14ac:dyDescent="0.3">
      <c r="F2506" s="3"/>
    </row>
    <row r="2507" spans="6:6" x14ac:dyDescent="0.3">
      <c r="F2507" s="3"/>
    </row>
    <row r="2508" spans="6:6" x14ac:dyDescent="0.3">
      <c r="F2508" s="3"/>
    </row>
    <row r="2509" spans="6:6" x14ac:dyDescent="0.3">
      <c r="F2509" s="3"/>
    </row>
    <row r="2510" spans="6:6" x14ac:dyDescent="0.3">
      <c r="F2510" s="3"/>
    </row>
    <row r="2511" spans="6:6" x14ac:dyDescent="0.3">
      <c r="F2511" s="3"/>
    </row>
    <row r="2512" spans="6:6" x14ac:dyDescent="0.3">
      <c r="F2512" s="3"/>
    </row>
    <row r="2513" spans="6:6" x14ac:dyDescent="0.3">
      <c r="F2513" s="3"/>
    </row>
    <row r="2514" spans="6:6" x14ac:dyDescent="0.3">
      <c r="F2514" s="3"/>
    </row>
    <row r="2515" spans="6:6" x14ac:dyDescent="0.3">
      <c r="F2515" s="3"/>
    </row>
    <row r="2516" spans="6:6" x14ac:dyDescent="0.3">
      <c r="F2516" s="3"/>
    </row>
    <row r="2517" spans="6:6" x14ac:dyDescent="0.3">
      <c r="F2517" s="3"/>
    </row>
    <row r="2518" spans="6:6" x14ac:dyDescent="0.3">
      <c r="F2518" s="3"/>
    </row>
    <row r="2519" spans="6:6" x14ac:dyDescent="0.3">
      <c r="F2519" s="3"/>
    </row>
    <row r="2520" spans="6:6" x14ac:dyDescent="0.3">
      <c r="F2520" s="3"/>
    </row>
    <row r="2521" spans="6:6" x14ac:dyDescent="0.3">
      <c r="F2521" s="3"/>
    </row>
    <row r="2522" spans="6:6" x14ac:dyDescent="0.3">
      <c r="F2522" s="3"/>
    </row>
    <row r="2523" spans="6:6" x14ac:dyDescent="0.3">
      <c r="F2523" s="3"/>
    </row>
    <row r="2524" spans="6:6" x14ac:dyDescent="0.3">
      <c r="F2524" s="3"/>
    </row>
    <row r="2525" spans="6:6" x14ac:dyDescent="0.3">
      <c r="F2525" s="3"/>
    </row>
    <row r="2526" spans="6:6" x14ac:dyDescent="0.3">
      <c r="F2526" s="3"/>
    </row>
    <row r="2527" spans="6:6" x14ac:dyDescent="0.3">
      <c r="F2527" s="3"/>
    </row>
    <row r="2528" spans="6:6" x14ac:dyDescent="0.3">
      <c r="F2528" s="3"/>
    </row>
    <row r="2529" spans="6:6" x14ac:dyDescent="0.3">
      <c r="F2529" s="3"/>
    </row>
    <row r="2530" spans="6:6" x14ac:dyDescent="0.3">
      <c r="F2530" s="3"/>
    </row>
    <row r="2531" spans="6:6" x14ac:dyDescent="0.3">
      <c r="F2531" s="3"/>
    </row>
    <row r="2532" spans="6:6" x14ac:dyDescent="0.3">
      <c r="F2532" s="3"/>
    </row>
    <row r="2533" spans="6:6" x14ac:dyDescent="0.3">
      <c r="F2533" s="3"/>
    </row>
    <row r="2534" spans="6:6" x14ac:dyDescent="0.3">
      <c r="F2534" s="3"/>
    </row>
    <row r="2535" spans="6:6" x14ac:dyDescent="0.3">
      <c r="F2535" s="3"/>
    </row>
    <row r="2536" spans="6:6" x14ac:dyDescent="0.3">
      <c r="F2536" s="3"/>
    </row>
    <row r="2537" spans="6:6" x14ac:dyDescent="0.3">
      <c r="F2537" s="3"/>
    </row>
    <row r="2538" spans="6:6" x14ac:dyDescent="0.3">
      <c r="F2538" s="3"/>
    </row>
    <row r="2539" spans="6:6" x14ac:dyDescent="0.3">
      <c r="F2539" s="3"/>
    </row>
    <row r="2540" spans="6:6" x14ac:dyDescent="0.3">
      <c r="F2540" s="3"/>
    </row>
    <row r="2541" spans="6:6" x14ac:dyDescent="0.3">
      <c r="F2541" s="3"/>
    </row>
    <row r="2542" spans="6:6" x14ac:dyDescent="0.3">
      <c r="F2542" s="3"/>
    </row>
    <row r="2543" spans="6:6" x14ac:dyDescent="0.3">
      <c r="F2543" s="3"/>
    </row>
    <row r="2544" spans="6:6" x14ac:dyDescent="0.3">
      <c r="F2544" s="3"/>
    </row>
    <row r="2545" spans="6:6" x14ac:dyDescent="0.3">
      <c r="F2545" s="3"/>
    </row>
    <row r="2546" spans="6:6" x14ac:dyDescent="0.3">
      <c r="F2546" s="3"/>
    </row>
    <row r="2547" spans="6:6" x14ac:dyDescent="0.3">
      <c r="F2547" s="3"/>
    </row>
    <row r="2548" spans="6:6" x14ac:dyDescent="0.3">
      <c r="F2548" s="3"/>
    </row>
    <row r="2549" spans="6:6" x14ac:dyDescent="0.3">
      <c r="F2549" s="3"/>
    </row>
    <row r="2550" spans="6:6" x14ac:dyDescent="0.3">
      <c r="F2550" s="3"/>
    </row>
    <row r="2551" spans="6:6" x14ac:dyDescent="0.3">
      <c r="F2551" s="3"/>
    </row>
    <row r="2552" spans="6:6" x14ac:dyDescent="0.3">
      <c r="F2552" s="3"/>
    </row>
    <row r="2553" spans="6:6" x14ac:dyDescent="0.3">
      <c r="F2553" s="3"/>
    </row>
    <row r="2554" spans="6:6" x14ac:dyDescent="0.3">
      <c r="F2554" s="3"/>
    </row>
    <row r="2555" spans="6:6" x14ac:dyDescent="0.3">
      <c r="F2555" s="3"/>
    </row>
    <row r="2556" spans="6:6" x14ac:dyDescent="0.3">
      <c r="F2556" s="3"/>
    </row>
    <row r="2557" spans="6:6" x14ac:dyDescent="0.3">
      <c r="F2557" s="3"/>
    </row>
    <row r="2558" spans="6:6" x14ac:dyDescent="0.3">
      <c r="F2558" s="3"/>
    </row>
    <row r="2559" spans="6:6" x14ac:dyDescent="0.3">
      <c r="F2559" s="3"/>
    </row>
    <row r="2560" spans="6:6" x14ac:dyDescent="0.3">
      <c r="F2560" s="3"/>
    </row>
    <row r="2561" spans="6:6" x14ac:dyDescent="0.3">
      <c r="F2561" s="3"/>
    </row>
    <row r="2562" spans="6:6" x14ac:dyDescent="0.3">
      <c r="F2562" s="3"/>
    </row>
    <row r="2563" spans="6:6" x14ac:dyDescent="0.3">
      <c r="F2563" s="3"/>
    </row>
    <row r="2564" spans="6:6" x14ac:dyDescent="0.3">
      <c r="F2564" s="3"/>
    </row>
    <row r="2565" spans="6:6" x14ac:dyDescent="0.3">
      <c r="F2565" s="3"/>
    </row>
    <row r="2566" spans="6:6" x14ac:dyDescent="0.3">
      <c r="F2566" s="3"/>
    </row>
    <row r="2567" spans="6:6" x14ac:dyDescent="0.3">
      <c r="F2567" s="3"/>
    </row>
    <row r="2568" spans="6:6" x14ac:dyDescent="0.3">
      <c r="F2568" s="3"/>
    </row>
    <row r="2569" spans="6:6" x14ac:dyDescent="0.3">
      <c r="F2569" s="3"/>
    </row>
    <row r="2570" spans="6:6" x14ac:dyDescent="0.3">
      <c r="F2570" s="3"/>
    </row>
    <row r="2571" spans="6:6" x14ac:dyDescent="0.3">
      <c r="F2571" s="3"/>
    </row>
    <row r="2572" spans="6:6" x14ac:dyDescent="0.3">
      <c r="F2572" s="3"/>
    </row>
    <row r="2573" spans="6:6" x14ac:dyDescent="0.3">
      <c r="F2573" s="3"/>
    </row>
    <row r="2574" spans="6:6" x14ac:dyDescent="0.3">
      <c r="F2574" s="3"/>
    </row>
    <row r="2575" spans="6:6" x14ac:dyDescent="0.3">
      <c r="F2575" s="3"/>
    </row>
    <row r="2576" spans="6:6" x14ac:dyDescent="0.3">
      <c r="F2576" s="3"/>
    </row>
    <row r="2577" spans="6:6" x14ac:dyDescent="0.3">
      <c r="F2577" s="3"/>
    </row>
    <row r="2578" spans="6:6" x14ac:dyDescent="0.3">
      <c r="F2578" s="3"/>
    </row>
    <row r="2579" spans="6:6" x14ac:dyDescent="0.3">
      <c r="F2579" s="3"/>
    </row>
    <row r="2580" spans="6:6" x14ac:dyDescent="0.3">
      <c r="F2580" s="3"/>
    </row>
    <row r="2581" spans="6:6" x14ac:dyDescent="0.3">
      <c r="F2581" s="3"/>
    </row>
    <row r="2582" spans="6:6" x14ac:dyDescent="0.3">
      <c r="F2582" s="3"/>
    </row>
    <row r="2583" spans="6:6" x14ac:dyDescent="0.3">
      <c r="F2583" s="3"/>
    </row>
    <row r="2584" spans="6:6" x14ac:dyDescent="0.3">
      <c r="F2584" s="3"/>
    </row>
    <row r="2585" spans="6:6" x14ac:dyDescent="0.3">
      <c r="F2585" s="3"/>
    </row>
    <row r="2586" spans="6:6" x14ac:dyDescent="0.3">
      <c r="F2586" s="3"/>
    </row>
    <row r="2587" spans="6:6" x14ac:dyDescent="0.3">
      <c r="F2587" s="3"/>
    </row>
    <row r="2588" spans="6:6" x14ac:dyDescent="0.3">
      <c r="F2588" s="3"/>
    </row>
    <row r="2589" spans="6:6" x14ac:dyDescent="0.3">
      <c r="F2589" s="3"/>
    </row>
    <row r="2590" spans="6:6" x14ac:dyDescent="0.3">
      <c r="F2590" s="3"/>
    </row>
    <row r="2591" spans="6:6" x14ac:dyDescent="0.3">
      <c r="F2591" s="3"/>
    </row>
    <row r="2592" spans="6:6" x14ac:dyDescent="0.3">
      <c r="F2592" s="3"/>
    </row>
    <row r="2593" spans="6:6" x14ac:dyDescent="0.3">
      <c r="F2593" s="3"/>
    </row>
    <row r="2594" spans="6:6" x14ac:dyDescent="0.3">
      <c r="F2594" s="3"/>
    </row>
    <row r="2595" spans="6:6" x14ac:dyDescent="0.3">
      <c r="F2595" s="3"/>
    </row>
    <row r="2596" spans="6:6" x14ac:dyDescent="0.3">
      <c r="F2596" s="3"/>
    </row>
    <row r="2597" spans="6:6" x14ac:dyDescent="0.3">
      <c r="F2597" s="3"/>
    </row>
    <row r="2598" spans="6:6" x14ac:dyDescent="0.3">
      <c r="F2598" s="3"/>
    </row>
    <row r="2599" spans="6:6" x14ac:dyDescent="0.3">
      <c r="F2599" s="3"/>
    </row>
    <row r="2600" spans="6:6" x14ac:dyDescent="0.3">
      <c r="F2600" s="3"/>
    </row>
    <row r="2601" spans="6:6" x14ac:dyDescent="0.3">
      <c r="F2601" s="3"/>
    </row>
    <row r="2602" spans="6:6" x14ac:dyDescent="0.3">
      <c r="F2602" s="3"/>
    </row>
    <row r="2603" spans="6:6" x14ac:dyDescent="0.3">
      <c r="F2603" s="3"/>
    </row>
    <row r="2604" spans="6:6" x14ac:dyDescent="0.3">
      <c r="F2604" s="3"/>
    </row>
    <row r="2605" spans="6:6" x14ac:dyDescent="0.3">
      <c r="F2605" s="3"/>
    </row>
    <row r="2606" spans="6:6" x14ac:dyDescent="0.3">
      <c r="F2606" s="3"/>
    </row>
    <row r="2607" spans="6:6" x14ac:dyDescent="0.3">
      <c r="F2607" s="3"/>
    </row>
    <row r="2608" spans="6:6" x14ac:dyDescent="0.3">
      <c r="F2608" s="3"/>
    </row>
    <row r="2609" spans="6:6" x14ac:dyDescent="0.3">
      <c r="F2609" s="3"/>
    </row>
    <row r="2610" spans="6:6" x14ac:dyDescent="0.3">
      <c r="F2610" s="3"/>
    </row>
    <row r="2611" spans="6:6" x14ac:dyDescent="0.3">
      <c r="F2611" s="3"/>
    </row>
    <row r="2612" spans="6:6" x14ac:dyDescent="0.3">
      <c r="F2612" s="3"/>
    </row>
    <row r="2613" spans="6:6" x14ac:dyDescent="0.3">
      <c r="F2613" s="3"/>
    </row>
    <row r="2614" spans="6:6" x14ac:dyDescent="0.3">
      <c r="F2614" s="3"/>
    </row>
    <row r="2615" spans="6:6" x14ac:dyDescent="0.3">
      <c r="F2615" s="3"/>
    </row>
    <row r="2616" spans="6:6" x14ac:dyDescent="0.3">
      <c r="F2616" s="3"/>
    </row>
    <row r="2617" spans="6:6" x14ac:dyDescent="0.3">
      <c r="F2617" s="3"/>
    </row>
    <row r="2618" spans="6:6" x14ac:dyDescent="0.3">
      <c r="F2618" s="3"/>
    </row>
    <row r="2619" spans="6:6" x14ac:dyDescent="0.3">
      <c r="F2619" s="3"/>
    </row>
    <row r="2620" spans="6:6" x14ac:dyDescent="0.3">
      <c r="F2620" s="3"/>
    </row>
    <row r="2621" spans="6:6" x14ac:dyDescent="0.3">
      <c r="F2621" s="3"/>
    </row>
    <row r="2622" spans="6:6" x14ac:dyDescent="0.3">
      <c r="F2622" s="3"/>
    </row>
    <row r="2623" spans="6:6" x14ac:dyDescent="0.3">
      <c r="F2623" s="3"/>
    </row>
    <row r="2624" spans="6:6" x14ac:dyDescent="0.3">
      <c r="F2624" s="3"/>
    </row>
    <row r="2625" spans="6:6" x14ac:dyDescent="0.3">
      <c r="F2625" s="3"/>
    </row>
    <row r="2626" spans="6:6" x14ac:dyDescent="0.3">
      <c r="F2626" s="3"/>
    </row>
    <row r="2627" spans="6:6" x14ac:dyDescent="0.3">
      <c r="F2627" s="3"/>
    </row>
    <row r="2628" spans="6:6" x14ac:dyDescent="0.3">
      <c r="F2628" s="3"/>
    </row>
    <row r="2629" spans="6:6" x14ac:dyDescent="0.3">
      <c r="F2629" s="3"/>
    </row>
    <row r="2630" spans="6:6" x14ac:dyDescent="0.3">
      <c r="F2630" s="3"/>
    </row>
    <row r="2631" spans="6:6" x14ac:dyDescent="0.3">
      <c r="F2631" s="3"/>
    </row>
    <row r="2632" spans="6:6" x14ac:dyDescent="0.3">
      <c r="F2632" s="3"/>
    </row>
    <row r="2633" spans="6:6" x14ac:dyDescent="0.3">
      <c r="F2633" s="3"/>
    </row>
    <row r="2634" spans="6:6" x14ac:dyDescent="0.3">
      <c r="F2634" s="3"/>
    </row>
    <row r="2635" spans="6:6" x14ac:dyDescent="0.3">
      <c r="F2635" s="3"/>
    </row>
    <row r="2636" spans="6:6" x14ac:dyDescent="0.3">
      <c r="F2636" s="3"/>
    </row>
    <row r="2637" spans="6:6" x14ac:dyDescent="0.3">
      <c r="F2637" s="3"/>
    </row>
    <row r="2638" spans="6:6" x14ac:dyDescent="0.3">
      <c r="F2638" s="3"/>
    </row>
    <row r="2639" spans="6:6" x14ac:dyDescent="0.3">
      <c r="F2639" s="3"/>
    </row>
    <row r="2640" spans="6:6" x14ac:dyDescent="0.3">
      <c r="F2640" s="3"/>
    </row>
    <row r="2641" spans="6:6" x14ac:dyDescent="0.3">
      <c r="F2641" s="3"/>
    </row>
    <row r="2642" spans="6:6" x14ac:dyDescent="0.3">
      <c r="F2642" s="3"/>
    </row>
    <row r="2643" spans="6:6" x14ac:dyDescent="0.3">
      <c r="F2643" s="3"/>
    </row>
    <row r="2644" spans="6:6" x14ac:dyDescent="0.3">
      <c r="F2644" s="3"/>
    </row>
    <row r="2645" spans="6:6" x14ac:dyDescent="0.3">
      <c r="F2645" s="3"/>
    </row>
    <row r="2646" spans="6:6" x14ac:dyDescent="0.3">
      <c r="F2646" s="3"/>
    </row>
    <row r="2647" spans="6:6" x14ac:dyDescent="0.3">
      <c r="F2647" s="3"/>
    </row>
    <row r="2648" spans="6:6" x14ac:dyDescent="0.3">
      <c r="F2648" s="3"/>
    </row>
    <row r="2649" spans="6:6" x14ac:dyDescent="0.3">
      <c r="F2649" s="3"/>
    </row>
    <row r="2650" spans="6:6" x14ac:dyDescent="0.3">
      <c r="F2650" s="3"/>
    </row>
    <row r="2651" spans="6:6" x14ac:dyDescent="0.3">
      <c r="F2651" s="3"/>
    </row>
    <row r="2652" spans="6:6" x14ac:dyDescent="0.3">
      <c r="F2652" s="3"/>
    </row>
    <row r="2653" spans="6:6" x14ac:dyDescent="0.3">
      <c r="F2653" s="3"/>
    </row>
    <row r="2654" spans="6:6" x14ac:dyDescent="0.3">
      <c r="F2654" s="3"/>
    </row>
    <row r="2655" spans="6:6" x14ac:dyDescent="0.3">
      <c r="F2655" s="3"/>
    </row>
    <row r="2656" spans="6:6" x14ac:dyDescent="0.3">
      <c r="F2656" s="3"/>
    </row>
    <row r="2657" spans="6:6" x14ac:dyDescent="0.3">
      <c r="F2657" s="3"/>
    </row>
    <row r="2658" spans="6:6" x14ac:dyDescent="0.3">
      <c r="F2658" s="3"/>
    </row>
    <row r="2659" spans="6:6" x14ac:dyDescent="0.3">
      <c r="F2659" s="3"/>
    </row>
    <row r="2660" spans="6:6" x14ac:dyDescent="0.3">
      <c r="F2660" s="3"/>
    </row>
    <row r="2661" spans="6:6" x14ac:dyDescent="0.3">
      <c r="F2661" s="3"/>
    </row>
    <row r="2662" spans="6:6" x14ac:dyDescent="0.3">
      <c r="F2662" s="3"/>
    </row>
    <row r="2663" spans="6:6" x14ac:dyDescent="0.3">
      <c r="F2663" s="3"/>
    </row>
    <row r="2664" spans="6:6" x14ac:dyDescent="0.3">
      <c r="F2664" s="3"/>
    </row>
    <row r="2665" spans="6:6" x14ac:dyDescent="0.3">
      <c r="F2665" s="3"/>
    </row>
    <row r="2666" spans="6:6" x14ac:dyDescent="0.3">
      <c r="F2666" s="3"/>
    </row>
    <row r="2667" spans="6:6" x14ac:dyDescent="0.3">
      <c r="F2667" s="3"/>
    </row>
    <row r="2668" spans="6:6" x14ac:dyDescent="0.3">
      <c r="F2668" s="3"/>
    </row>
    <row r="2669" spans="6:6" x14ac:dyDescent="0.3">
      <c r="F2669" s="3"/>
    </row>
    <row r="2670" spans="6:6" x14ac:dyDescent="0.3">
      <c r="F2670" s="3"/>
    </row>
    <row r="2671" spans="6:6" x14ac:dyDescent="0.3">
      <c r="F2671" s="3"/>
    </row>
    <row r="2672" spans="6:6" x14ac:dyDescent="0.3">
      <c r="F2672" s="3"/>
    </row>
    <row r="2673" spans="6:6" x14ac:dyDescent="0.3">
      <c r="F2673" s="3"/>
    </row>
    <row r="2674" spans="6:6" x14ac:dyDescent="0.3">
      <c r="F2674" s="3"/>
    </row>
    <row r="2675" spans="6:6" x14ac:dyDescent="0.3">
      <c r="F2675" s="3"/>
    </row>
    <row r="2676" spans="6:6" x14ac:dyDescent="0.3">
      <c r="F2676" s="3"/>
    </row>
    <row r="2677" spans="6:6" x14ac:dyDescent="0.3">
      <c r="F2677" s="3"/>
    </row>
    <row r="2678" spans="6:6" x14ac:dyDescent="0.3">
      <c r="F2678" s="3"/>
    </row>
    <row r="2679" spans="6:6" x14ac:dyDescent="0.3">
      <c r="F2679" s="3"/>
    </row>
    <row r="2680" spans="6:6" x14ac:dyDescent="0.3">
      <c r="F2680" s="3"/>
    </row>
    <row r="2681" spans="6:6" x14ac:dyDescent="0.3">
      <c r="F2681" s="3"/>
    </row>
    <row r="2682" spans="6:6" x14ac:dyDescent="0.3">
      <c r="F2682" s="3"/>
    </row>
    <row r="2683" spans="6:6" x14ac:dyDescent="0.3">
      <c r="F2683" s="3"/>
    </row>
    <row r="2684" spans="6:6" x14ac:dyDescent="0.3">
      <c r="F2684" s="3"/>
    </row>
    <row r="2685" spans="6:6" x14ac:dyDescent="0.3">
      <c r="F2685" s="3"/>
    </row>
    <row r="2686" spans="6:6" x14ac:dyDescent="0.3">
      <c r="F2686" s="3"/>
    </row>
    <row r="2687" spans="6:6" x14ac:dyDescent="0.3">
      <c r="F2687" s="3"/>
    </row>
    <row r="2688" spans="6:6" x14ac:dyDescent="0.3">
      <c r="F2688" s="3"/>
    </row>
    <row r="2689" spans="6:6" x14ac:dyDescent="0.3">
      <c r="F2689" s="3"/>
    </row>
    <row r="2690" spans="6:6" x14ac:dyDescent="0.3">
      <c r="F2690" s="3"/>
    </row>
    <row r="2691" spans="6:6" x14ac:dyDescent="0.3">
      <c r="F2691" s="3"/>
    </row>
    <row r="2692" spans="6:6" x14ac:dyDescent="0.3">
      <c r="F2692" s="3"/>
    </row>
    <row r="2693" spans="6:6" x14ac:dyDescent="0.3">
      <c r="F2693" s="3"/>
    </row>
    <row r="2694" spans="6:6" x14ac:dyDescent="0.3">
      <c r="F2694" s="3"/>
    </row>
    <row r="2695" spans="6:6" x14ac:dyDescent="0.3">
      <c r="F2695" s="3"/>
    </row>
    <row r="2696" spans="6:6" x14ac:dyDescent="0.3">
      <c r="F2696" s="3"/>
    </row>
    <row r="2697" spans="6:6" x14ac:dyDescent="0.3">
      <c r="F2697" s="3"/>
    </row>
    <row r="2698" spans="6:6" x14ac:dyDescent="0.3">
      <c r="F2698" s="3"/>
    </row>
    <row r="2699" spans="6:6" x14ac:dyDescent="0.3">
      <c r="F2699" s="3"/>
    </row>
    <row r="2700" spans="6:6" x14ac:dyDescent="0.3">
      <c r="F2700" s="3"/>
    </row>
    <row r="2701" spans="6:6" x14ac:dyDescent="0.3">
      <c r="F2701" s="3"/>
    </row>
    <row r="2702" spans="6:6" x14ac:dyDescent="0.3">
      <c r="F2702" s="3"/>
    </row>
    <row r="2703" spans="6:6" x14ac:dyDescent="0.3">
      <c r="F2703" s="3"/>
    </row>
    <row r="2704" spans="6:6" x14ac:dyDescent="0.3">
      <c r="F2704" s="3"/>
    </row>
    <row r="2705" spans="6:6" x14ac:dyDescent="0.3">
      <c r="F2705" s="3"/>
    </row>
    <row r="2706" spans="6:6" x14ac:dyDescent="0.3">
      <c r="F2706" s="3"/>
    </row>
    <row r="2707" spans="6:6" x14ac:dyDescent="0.3">
      <c r="F2707" s="3"/>
    </row>
    <row r="2708" spans="6:6" x14ac:dyDescent="0.3">
      <c r="F2708" s="3"/>
    </row>
    <row r="2709" spans="6:6" x14ac:dyDescent="0.3">
      <c r="F2709" s="3"/>
    </row>
    <row r="2710" spans="6:6" x14ac:dyDescent="0.3">
      <c r="F2710" s="3"/>
    </row>
    <row r="2711" spans="6:6" x14ac:dyDescent="0.3">
      <c r="F2711" s="3"/>
    </row>
    <row r="2712" spans="6:6" x14ac:dyDescent="0.3">
      <c r="F2712" s="3"/>
    </row>
    <row r="2713" spans="6:6" x14ac:dyDescent="0.3">
      <c r="F2713" s="3"/>
    </row>
    <row r="2714" spans="6:6" x14ac:dyDescent="0.3">
      <c r="F2714" s="3"/>
    </row>
    <row r="2715" spans="6:6" x14ac:dyDescent="0.3">
      <c r="F2715" s="3"/>
    </row>
    <row r="2716" spans="6:6" x14ac:dyDescent="0.3">
      <c r="F2716" s="3"/>
    </row>
    <row r="2717" spans="6:6" x14ac:dyDescent="0.3">
      <c r="F2717" s="3"/>
    </row>
    <row r="2718" spans="6:6" x14ac:dyDescent="0.3">
      <c r="F2718" s="3"/>
    </row>
    <row r="2719" spans="6:6" x14ac:dyDescent="0.3">
      <c r="F2719" s="3"/>
    </row>
    <row r="2720" spans="6:6" x14ac:dyDescent="0.3">
      <c r="F2720" s="3"/>
    </row>
    <row r="2721" spans="6:6" x14ac:dyDescent="0.3">
      <c r="F2721" s="3"/>
    </row>
    <row r="2722" spans="6:6" x14ac:dyDescent="0.3">
      <c r="F2722" s="3"/>
    </row>
    <row r="2723" spans="6:6" x14ac:dyDescent="0.3">
      <c r="F2723" s="3"/>
    </row>
    <row r="2724" spans="6:6" x14ac:dyDescent="0.3">
      <c r="F2724" s="3"/>
    </row>
    <row r="2725" spans="6:6" x14ac:dyDescent="0.3">
      <c r="F2725" s="3"/>
    </row>
    <row r="2726" spans="6:6" x14ac:dyDescent="0.3">
      <c r="F2726" s="3"/>
    </row>
    <row r="2727" spans="6:6" x14ac:dyDescent="0.3">
      <c r="F2727" s="3"/>
    </row>
    <row r="2728" spans="6:6" x14ac:dyDescent="0.3">
      <c r="F2728" s="3"/>
    </row>
    <row r="2729" spans="6:6" x14ac:dyDescent="0.3">
      <c r="F2729" s="3"/>
    </row>
    <row r="2730" spans="6:6" x14ac:dyDescent="0.3">
      <c r="F2730" s="3"/>
    </row>
    <row r="2731" spans="6:6" x14ac:dyDescent="0.3">
      <c r="F2731" s="3"/>
    </row>
    <row r="2732" spans="6:6" x14ac:dyDescent="0.3">
      <c r="F2732" s="3"/>
    </row>
    <row r="2733" spans="6:6" x14ac:dyDescent="0.3">
      <c r="F2733" s="3"/>
    </row>
    <row r="2734" spans="6:6" x14ac:dyDescent="0.3">
      <c r="F2734" s="3"/>
    </row>
    <row r="2735" spans="6:6" x14ac:dyDescent="0.3">
      <c r="F2735" s="3"/>
    </row>
    <row r="2736" spans="6:6" x14ac:dyDescent="0.3">
      <c r="F2736" s="3"/>
    </row>
    <row r="2737" spans="6:6" x14ac:dyDescent="0.3">
      <c r="F2737" s="3"/>
    </row>
    <row r="2738" spans="6:6" x14ac:dyDescent="0.3">
      <c r="F2738" s="3"/>
    </row>
    <row r="2739" spans="6:6" x14ac:dyDescent="0.3">
      <c r="F2739" s="3"/>
    </row>
    <row r="2740" spans="6:6" x14ac:dyDescent="0.3">
      <c r="F2740" s="3"/>
    </row>
    <row r="2741" spans="6:6" x14ac:dyDescent="0.3">
      <c r="F2741" s="3"/>
    </row>
    <row r="2742" spans="6:6" x14ac:dyDescent="0.3">
      <c r="F2742" s="3"/>
    </row>
    <row r="2743" spans="6:6" x14ac:dyDescent="0.3">
      <c r="F2743" s="3"/>
    </row>
    <row r="2744" spans="6:6" x14ac:dyDescent="0.3">
      <c r="F2744" s="3"/>
    </row>
    <row r="2745" spans="6:6" x14ac:dyDescent="0.3">
      <c r="F2745" s="3"/>
    </row>
    <row r="2746" spans="6:6" x14ac:dyDescent="0.3">
      <c r="F2746" s="3"/>
    </row>
    <row r="2747" spans="6:6" x14ac:dyDescent="0.3">
      <c r="F2747" s="3"/>
    </row>
    <row r="2748" spans="6:6" x14ac:dyDescent="0.3">
      <c r="F2748" s="3"/>
    </row>
    <row r="2749" spans="6:6" x14ac:dyDescent="0.3">
      <c r="F2749" s="3"/>
    </row>
    <row r="2750" spans="6:6" x14ac:dyDescent="0.3">
      <c r="F2750" s="3"/>
    </row>
    <row r="2751" spans="6:6" x14ac:dyDescent="0.3">
      <c r="F2751" s="3"/>
    </row>
    <row r="2752" spans="6:6" x14ac:dyDescent="0.3">
      <c r="F2752" s="3"/>
    </row>
    <row r="2753" spans="6:6" x14ac:dyDescent="0.3">
      <c r="F2753" s="3"/>
    </row>
    <row r="2754" spans="6:6" x14ac:dyDescent="0.3">
      <c r="F2754" s="3"/>
    </row>
    <row r="2755" spans="6:6" x14ac:dyDescent="0.3">
      <c r="F2755" s="3"/>
    </row>
    <row r="2756" spans="6:6" x14ac:dyDescent="0.3">
      <c r="F2756" s="3"/>
    </row>
    <row r="2757" spans="6:6" x14ac:dyDescent="0.3">
      <c r="F2757" s="3"/>
    </row>
    <row r="2758" spans="6:6" x14ac:dyDescent="0.3">
      <c r="F2758" s="3"/>
    </row>
    <row r="2759" spans="6:6" x14ac:dyDescent="0.3">
      <c r="F2759" s="3"/>
    </row>
    <row r="2760" spans="6:6" x14ac:dyDescent="0.3">
      <c r="F2760" s="3"/>
    </row>
    <row r="2761" spans="6:6" x14ac:dyDescent="0.3">
      <c r="F2761" s="3"/>
    </row>
    <row r="2762" spans="6:6" x14ac:dyDescent="0.3">
      <c r="F2762" s="3"/>
    </row>
    <row r="2763" spans="6:6" x14ac:dyDescent="0.3">
      <c r="F2763" s="3"/>
    </row>
    <row r="2764" spans="6:6" x14ac:dyDescent="0.3">
      <c r="F2764" s="3"/>
    </row>
    <row r="2765" spans="6:6" x14ac:dyDescent="0.3">
      <c r="F2765" s="3"/>
    </row>
    <row r="2766" spans="6:6" x14ac:dyDescent="0.3">
      <c r="F2766" s="3"/>
    </row>
    <row r="2767" spans="6:6" x14ac:dyDescent="0.3">
      <c r="F2767" s="3"/>
    </row>
    <row r="2768" spans="6:6" x14ac:dyDescent="0.3">
      <c r="F2768" s="3"/>
    </row>
    <row r="2769" spans="6:6" x14ac:dyDescent="0.3">
      <c r="F2769" s="3"/>
    </row>
    <row r="2770" spans="6:6" x14ac:dyDescent="0.3">
      <c r="F2770" s="3"/>
    </row>
    <row r="2771" spans="6:6" x14ac:dyDescent="0.3">
      <c r="F2771" s="3"/>
    </row>
    <row r="2772" spans="6:6" x14ac:dyDescent="0.3">
      <c r="F2772" s="3"/>
    </row>
    <row r="2773" spans="6:6" x14ac:dyDescent="0.3">
      <c r="F2773" s="3"/>
    </row>
    <row r="2774" spans="6:6" x14ac:dyDescent="0.3">
      <c r="F2774" s="3"/>
    </row>
    <row r="2775" spans="6:6" x14ac:dyDescent="0.3">
      <c r="F2775" s="3"/>
    </row>
    <row r="2776" spans="6:6" x14ac:dyDescent="0.3">
      <c r="F2776" s="3"/>
    </row>
    <row r="2777" spans="6:6" x14ac:dyDescent="0.3">
      <c r="F2777" s="3"/>
    </row>
    <row r="2778" spans="6:6" x14ac:dyDescent="0.3">
      <c r="F2778" s="3"/>
    </row>
    <row r="2779" spans="6:6" x14ac:dyDescent="0.3">
      <c r="F2779" s="3"/>
    </row>
    <row r="2780" spans="6:6" x14ac:dyDescent="0.3">
      <c r="F2780" s="3"/>
    </row>
    <row r="2781" spans="6:6" x14ac:dyDescent="0.3">
      <c r="F2781" s="3"/>
    </row>
    <row r="2782" spans="6:6" x14ac:dyDescent="0.3">
      <c r="F2782" s="3"/>
    </row>
    <row r="2783" spans="6:6" x14ac:dyDescent="0.3">
      <c r="F2783" s="3"/>
    </row>
    <row r="2784" spans="6:6" x14ac:dyDescent="0.3">
      <c r="F2784" s="3"/>
    </row>
    <row r="2785" spans="6:6" x14ac:dyDescent="0.3">
      <c r="F2785" s="3"/>
    </row>
    <row r="2786" spans="6:6" x14ac:dyDescent="0.3">
      <c r="F2786" s="3"/>
    </row>
    <row r="2787" spans="6:6" x14ac:dyDescent="0.3">
      <c r="F2787" s="3"/>
    </row>
    <row r="2788" spans="6:6" x14ac:dyDescent="0.3">
      <c r="F2788" s="3"/>
    </row>
    <row r="2789" spans="6:6" x14ac:dyDescent="0.3">
      <c r="F2789" s="3"/>
    </row>
    <row r="2790" spans="6:6" x14ac:dyDescent="0.3">
      <c r="F2790" s="3"/>
    </row>
    <row r="2791" spans="6:6" x14ac:dyDescent="0.3">
      <c r="F2791" s="3"/>
    </row>
    <row r="2792" spans="6:6" x14ac:dyDescent="0.3">
      <c r="F2792" s="3"/>
    </row>
    <row r="2793" spans="6:6" x14ac:dyDescent="0.3">
      <c r="F2793" s="3"/>
    </row>
    <row r="2794" spans="6:6" x14ac:dyDescent="0.3">
      <c r="F2794" s="3"/>
    </row>
    <row r="2795" spans="6:6" x14ac:dyDescent="0.3">
      <c r="F2795" s="3"/>
    </row>
    <row r="2796" spans="6:6" x14ac:dyDescent="0.3">
      <c r="F2796" s="3"/>
    </row>
    <row r="2797" spans="6:6" x14ac:dyDescent="0.3">
      <c r="F2797" s="3"/>
    </row>
    <row r="2798" spans="6:6" x14ac:dyDescent="0.3">
      <c r="F2798" s="3"/>
    </row>
    <row r="2799" spans="6:6" x14ac:dyDescent="0.3">
      <c r="F2799" s="3"/>
    </row>
    <row r="2800" spans="6:6" x14ac:dyDescent="0.3">
      <c r="F2800" s="3"/>
    </row>
    <row r="2801" spans="6:6" x14ac:dyDescent="0.3">
      <c r="F2801" s="3"/>
    </row>
    <row r="2802" spans="6:6" x14ac:dyDescent="0.3">
      <c r="F2802" s="3"/>
    </row>
    <row r="2803" spans="6:6" x14ac:dyDescent="0.3">
      <c r="F2803" s="3"/>
    </row>
    <row r="2804" spans="6:6" x14ac:dyDescent="0.3">
      <c r="F2804" s="3"/>
    </row>
    <row r="2805" spans="6:6" x14ac:dyDescent="0.3">
      <c r="F2805" s="3"/>
    </row>
    <row r="2806" spans="6:6" x14ac:dyDescent="0.3">
      <c r="F2806" s="3"/>
    </row>
    <row r="2807" spans="6:6" x14ac:dyDescent="0.3">
      <c r="F2807" s="3"/>
    </row>
    <row r="2808" spans="6:6" x14ac:dyDescent="0.3">
      <c r="F2808" s="3"/>
    </row>
    <row r="2809" spans="6:6" x14ac:dyDescent="0.3">
      <c r="F2809" s="3"/>
    </row>
    <row r="2810" spans="6:6" x14ac:dyDescent="0.3">
      <c r="F2810" s="3"/>
    </row>
    <row r="2811" spans="6:6" x14ac:dyDescent="0.3">
      <c r="F2811" s="3"/>
    </row>
    <row r="2812" spans="6:6" x14ac:dyDescent="0.3">
      <c r="F2812" s="3"/>
    </row>
    <row r="2813" spans="6:6" x14ac:dyDescent="0.3">
      <c r="F2813" s="3"/>
    </row>
    <row r="2814" spans="6:6" x14ac:dyDescent="0.3">
      <c r="F2814" s="3"/>
    </row>
    <row r="2815" spans="6:6" x14ac:dyDescent="0.3">
      <c r="F2815" s="3"/>
    </row>
    <row r="2816" spans="6:6" x14ac:dyDescent="0.3">
      <c r="F2816" s="3"/>
    </row>
    <row r="2817" spans="6:6" x14ac:dyDescent="0.3">
      <c r="F2817" s="3"/>
    </row>
    <row r="2818" spans="6:6" x14ac:dyDescent="0.3">
      <c r="F2818" s="3"/>
    </row>
    <row r="2819" spans="6:6" x14ac:dyDescent="0.3">
      <c r="F2819" s="3"/>
    </row>
    <row r="2820" spans="6:6" x14ac:dyDescent="0.3">
      <c r="F2820" s="3"/>
    </row>
    <row r="2821" spans="6:6" x14ac:dyDescent="0.3">
      <c r="F2821" s="3"/>
    </row>
    <row r="2822" spans="6:6" x14ac:dyDescent="0.3">
      <c r="F2822" s="3"/>
    </row>
    <row r="2823" spans="6:6" x14ac:dyDescent="0.3">
      <c r="F2823" s="3"/>
    </row>
    <row r="2824" spans="6:6" x14ac:dyDescent="0.3">
      <c r="F2824" s="3"/>
    </row>
    <row r="2825" spans="6:6" x14ac:dyDescent="0.3">
      <c r="F2825" s="3"/>
    </row>
    <row r="2826" spans="6:6" x14ac:dyDescent="0.3">
      <c r="F2826" s="3"/>
    </row>
    <row r="2827" spans="6:6" x14ac:dyDescent="0.3">
      <c r="F2827" s="3"/>
    </row>
    <row r="2828" spans="6:6" x14ac:dyDescent="0.3">
      <c r="F2828" s="3"/>
    </row>
    <row r="2829" spans="6:6" x14ac:dyDescent="0.3">
      <c r="F2829" s="3"/>
    </row>
    <row r="2830" spans="6:6" x14ac:dyDescent="0.3">
      <c r="F2830" s="3"/>
    </row>
    <row r="2831" spans="6:6" x14ac:dyDescent="0.3">
      <c r="F2831" s="3"/>
    </row>
    <row r="2832" spans="6:6" x14ac:dyDescent="0.3">
      <c r="F2832" s="3"/>
    </row>
    <row r="2833" spans="6:6" x14ac:dyDescent="0.3">
      <c r="F2833" s="3"/>
    </row>
    <row r="2834" spans="6:6" x14ac:dyDescent="0.3">
      <c r="F2834" s="3"/>
    </row>
    <row r="2835" spans="6:6" x14ac:dyDescent="0.3">
      <c r="F2835" s="3"/>
    </row>
    <row r="2836" spans="6:6" x14ac:dyDescent="0.3">
      <c r="F2836" s="3"/>
    </row>
    <row r="2837" spans="6:6" x14ac:dyDescent="0.3">
      <c r="F2837" s="3"/>
    </row>
    <row r="2838" spans="6:6" x14ac:dyDescent="0.3">
      <c r="F2838" s="3"/>
    </row>
    <row r="2839" spans="6:6" x14ac:dyDescent="0.3">
      <c r="F2839" s="3"/>
    </row>
    <row r="2840" spans="6:6" x14ac:dyDescent="0.3">
      <c r="F2840" s="3"/>
    </row>
    <row r="2841" spans="6:6" x14ac:dyDescent="0.3">
      <c r="F2841" s="3"/>
    </row>
    <row r="2842" spans="6:6" x14ac:dyDescent="0.3">
      <c r="F2842" s="3"/>
    </row>
    <row r="2843" spans="6:6" x14ac:dyDescent="0.3">
      <c r="F2843" s="3"/>
    </row>
    <row r="2844" spans="6:6" x14ac:dyDescent="0.3">
      <c r="F2844" s="3"/>
    </row>
    <row r="2845" spans="6:6" x14ac:dyDescent="0.3">
      <c r="F2845" s="3"/>
    </row>
    <row r="2846" spans="6:6" x14ac:dyDescent="0.3">
      <c r="F2846" s="3"/>
    </row>
    <row r="2847" spans="6:6" x14ac:dyDescent="0.3">
      <c r="F2847" s="3"/>
    </row>
    <row r="2848" spans="6:6" x14ac:dyDescent="0.3">
      <c r="F2848" s="3"/>
    </row>
    <row r="2849" spans="6:6" x14ac:dyDescent="0.3">
      <c r="F2849" s="3"/>
    </row>
    <row r="2850" spans="6:6" x14ac:dyDescent="0.3">
      <c r="F2850" s="3"/>
    </row>
    <row r="2851" spans="6:6" x14ac:dyDescent="0.3">
      <c r="F2851" s="3"/>
    </row>
    <row r="2852" spans="6:6" x14ac:dyDescent="0.3">
      <c r="F2852" s="3"/>
    </row>
    <row r="2853" spans="6:6" x14ac:dyDescent="0.3">
      <c r="F2853" s="3"/>
    </row>
    <row r="2854" spans="6:6" x14ac:dyDescent="0.3">
      <c r="F2854" s="3"/>
    </row>
    <row r="2855" spans="6:6" x14ac:dyDescent="0.3">
      <c r="F2855" s="3"/>
    </row>
    <row r="2856" spans="6:6" x14ac:dyDescent="0.3">
      <c r="F2856" s="3"/>
    </row>
    <row r="2857" spans="6:6" x14ac:dyDescent="0.3">
      <c r="F2857" s="3"/>
    </row>
    <row r="2858" spans="6:6" x14ac:dyDescent="0.3">
      <c r="F2858" s="3"/>
    </row>
    <row r="2859" spans="6:6" x14ac:dyDescent="0.3">
      <c r="F2859" s="3"/>
    </row>
    <row r="2860" spans="6:6" x14ac:dyDescent="0.3">
      <c r="F2860" s="3"/>
    </row>
    <row r="2861" spans="6:6" x14ac:dyDescent="0.3">
      <c r="F2861" s="3"/>
    </row>
    <row r="2862" spans="6:6" x14ac:dyDescent="0.3">
      <c r="F2862" s="3"/>
    </row>
    <row r="2863" spans="6:6" x14ac:dyDescent="0.3">
      <c r="F2863" s="3"/>
    </row>
    <row r="2864" spans="6:6" x14ac:dyDescent="0.3">
      <c r="F2864" s="3"/>
    </row>
    <row r="2865" spans="6:6" x14ac:dyDescent="0.3">
      <c r="F2865" s="3"/>
    </row>
    <row r="2866" spans="6:6" x14ac:dyDescent="0.3">
      <c r="F2866" s="3"/>
    </row>
    <row r="2867" spans="6:6" x14ac:dyDescent="0.3">
      <c r="F2867" s="3"/>
    </row>
    <row r="2868" spans="6:6" x14ac:dyDescent="0.3">
      <c r="F2868" s="3"/>
    </row>
    <row r="2869" spans="6:6" x14ac:dyDescent="0.3">
      <c r="F2869" s="3"/>
    </row>
    <row r="2870" spans="6:6" x14ac:dyDescent="0.3">
      <c r="F2870" s="3"/>
    </row>
    <row r="2871" spans="6:6" x14ac:dyDescent="0.3">
      <c r="F2871" s="3"/>
    </row>
    <row r="2872" spans="6:6" x14ac:dyDescent="0.3">
      <c r="F2872" s="3"/>
    </row>
    <row r="2873" spans="6:6" x14ac:dyDescent="0.3">
      <c r="F2873" s="3"/>
    </row>
    <row r="2874" spans="6:6" x14ac:dyDescent="0.3">
      <c r="F2874" s="3"/>
    </row>
    <row r="2875" spans="6:6" x14ac:dyDescent="0.3">
      <c r="F2875" s="3"/>
    </row>
    <row r="2876" spans="6:6" x14ac:dyDescent="0.3">
      <c r="F2876" s="3"/>
    </row>
    <row r="2877" spans="6:6" x14ac:dyDescent="0.3">
      <c r="F2877" s="3"/>
    </row>
    <row r="2878" spans="6:6" x14ac:dyDescent="0.3">
      <c r="F2878" s="3"/>
    </row>
    <row r="2879" spans="6:6" x14ac:dyDescent="0.3">
      <c r="F2879" s="3"/>
    </row>
    <row r="2880" spans="6:6" x14ac:dyDescent="0.3">
      <c r="F2880" s="3"/>
    </row>
    <row r="2881" spans="6:6" x14ac:dyDescent="0.3">
      <c r="F2881" s="3"/>
    </row>
    <row r="2882" spans="6:6" x14ac:dyDescent="0.3">
      <c r="F2882" s="3"/>
    </row>
    <row r="2883" spans="6:6" x14ac:dyDescent="0.3">
      <c r="F2883" s="3"/>
    </row>
    <row r="2884" spans="6:6" x14ac:dyDescent="0.3">
      <c r="F2884" s="3"/>
    </row>
    <row r="2885" spans="6:6" x14ac:dyDescent="0.3">
      <c r="F2885" s="3"/>
    </row>
    <row r="2886" spans="6:6" x14ac:dyDescent="0.3">
      <c r="F2886" s="3"/>
    </row>
    <row r="2887" spans="6:6" x14ac:dyDescent="0.3">
      <c r="F2887" s="3"/>
    </row>
    <row r="2888" spans="6:6" x14ac:dyDescent="0.3">
      <c r="F2888" s="3"/>
    </row>
    <row r="2889" spans="6:6" x14ac:dyDescent="0.3">
      <c r="F2889" s="3"/>
    </row>
    <row r="2890" spans="6:6" x14ac:dyDescent="0.3">
      <c r="F2890" s="3"/>
    </row>
    <row r="2891" spans="6:6" x14ac:dyDescent="0.3">
      <c r="F2891" s="3"/>
    </row>
    <row r="2892" spans="6:6" x14ac:dyDescent="0.3">
      <c r="F2892" s="3"/>
    </row>
    <row r="2893" spans="6:6" x14ac:dyDescent="0.3">
      <c r="F2893" s="3"/>
    </row>
    <row r="2894" spans="6:6" x14ac:dyDescent="0.3">
      <c r="F2894" s="3"/>
    </row>
    <row r="2895" spans="6:6" x14ac:dyDescent="0.3">
      <c r="F2895" s="3"/>
    </row>
    <row r="2896" spans="6:6" x14ac:dyDescent="0.3">
      <c r="F2896" s="3"/>
    </row>
    <row r="2897" spans="6:6" x14ac:dyDescent="0.3">
      <c r="F2897" s="3"/>
    </row>
    <row r="2898" spans="6:6" x14ac:dyDescent="0.3">
      <c r="F2898" s="3"/>
    </row>
    <row r="2899" spans="6:6" x14ac:dyDescent="0.3">
      <c r="F2899" s="3"/>
    </row>
    <row r="2900" spans="6:6" x14ac:dyDescent="0.3">
      <c r="F2900" s="3"/>
    </row>
    <row r="2901" spans="6:6" x14ac:dyDescent="0.3">
      <c r="F2901" s="3"/>
    </row>
    <row r="2902" spans="6:6" x14ac:dyDescent="0.3">
      <c r="F2902" s="3"/>
    </row>
    <row r="2903" spans="6:6" x14ac:dyDescent="0.3">
      <c r="F2903" s="3"/>
    </row>
    <row r="2904" spans="6:6" x14ac:dyDescent="0.3">
      <c r="F2904" s="3"/>
    </row>
    <row r="2905" spans="6:6" x14ac:dyDescent="0.3">
      <c r="F2905" s="3"/>
    </row>
    <row r="2906" spans="6:6" x14ac:dyDescent="0.3">
      <c r="F2906" s="3"/>
    </row>
    <row r="2907" spans="6:6" x14ac:dyDescent="0.3">
      <c r="F2907" s="3"/>
    </row>
    <row r="2908" spans="6:6" x14ac:dyDescent="0.3">
      <c r="F2908" s="3"/>
    </row>
    <row r="2909" spans="6:6" x14ac:dyDescent="0.3">
      <c r="F2909" s="3"/>
    </row>
    <row r="2910" spans="6:6" x14ac:dyDescent="0.3">
      <c r="F2910" s="3"/>
    </row>
    <row r="2911" spans="6:6" x14ac:dyDescent="0.3">
      <c r="F2911" s="3"/>
    </row>
    <row r="2912" spans="6:6" x14ac:dyDescent="0.3">
      <c r="F2912" s="3"/>
    </row>
    <row r="2913" spans="6:6" x14ac:dyDescent="0.3">
      <c r="F2913" s="3"/>
    </row>
    <row r="2914" spans="6:6" x14ac:dyDescent="0.3">
      <c r="F2914" s="3"/>
    </row>
    <row r="2915" spans="6:6" x14ac:dyDescent="0.3">
      <c r="F2915" s="3"/>
    </row>
    <row r="2916" spans="6:6" x14ac:dyDescent="0.3">
      <c r="F2916" s="3"/>
    </row>
    <row r="2917" spans="6:6" x14ac:dyDescent="0.3">
      <c r="F2917" s="3"/>
    </row>
    <row r="2918" spans="6:6" x14ac:dyDescent="0.3">
      <c r="F2918" s="3"/>
    </row>
    <row r="2919" spans="6:6" x14ac:dyDescent="0.3">
      <c r="F2919" s="3"/>
    </row>
    <row r="2920" spans="6:6" x14ac:dyDescent="0.3">
      <c r="F2920" s="3"/>
    </row>
    <row r="2921" spans="6:6" x14ac:dyDescent="0.3">
      <c r="F2921" s="3"/>
    </row>
    <row r="2922" spans="6:6" x14ac:dyDescent="0.3">
      <c r="F2922" s="3"/>
    </row>
    <row r="2923" spans="6:6" x14ac:dyDescent="0.3">
      <c r="F2923" s="3"/>
    </row>
    <row r="2924" spans="6:6" x14ac:dyDescent="0.3">
      <c r="F2924" s="3"/>
    </row>
    <row r="2925" spans="6:6" x14ac:dyDescent="0.3">
      <c r="F2925" s="3"/>
    </row>
    <row r="2926" spans="6:6" x14ac:dyDescent="0.3">
      <c r="F2926" s="3"/>
    </row>
    <row r="2927" spans="6:6" x14ac:dyDescent="0.3">
      <c r="F2927" s="3"/>
    </row>
    <row r="2928" spans="6:6" x14ac:dyDescent="0.3">
      <c r="F2928" s="3"/>
    </row>
    <row r="2929" spans="6:6" x14ac:dyDescent="0.3">
      <c r="F2929" s="3"/>
    </row>
    <row r="2930" spans="6:6" x14ac:dyDescent="0.3">
      <c r="F2930" s="3"/>
    </row>
    <row r="2931" spans="6:6" x14ac:dyDescent="0.3">
      <c r="F2931" s="3"/>
    </row>
    <row r="2932" spans="6:6" x14ac:dyDescent="0.3">
      <c r="F2932" s="3"/>
    </row>
    <row r="2933" spans="6:6" x14ac:dyDescent="0.3">
      <c r="F2933" s="3"/>
    </row>
    <row r="2934" spans="6:6" x14ac:dyDescent="0.3">
      <c r="F2934" s="3"/>
    </row>
    <row r="2935" spans="6:6" x14ac:dyDescent="0.3">
      <c r="F2935" s="3"/>
    </row>
    <row r="2936" spans="6:6" x14ac:dyDescent="0.3">
      <c r="F2936" s="3"/>
    </row>
    <row r="2937" spans="6:6" x14ac:dyDescent="0.3">
      <c r="F2937" s="3"/>
    </row>
    <row r="2938" spans="6:6" x14ac:dyDescent="0.3">
      <c r="F2938" s="3"/>
    </row>
    <row r="2939" spans="6:6" x14ac:dyDescent="0.3">
      <c r="F2939" s="3"/>
    </row>
    <row r="2940" spans="6:6" x14ac:dyDescent="0.3">
      <c r="F2940" s="3"/>
    </row>
    <row r="2941" spans="6:6" x14ac:dyDescent="0.3">
      <c r="F2941" s="3"/>
    </row>
    <row r="2942" spans="6:6" x14ac:dyDescent="0.3">
      <c r="F2942" s="3"/>
    </row>
    <row r="2943" spans="6:6" x14ac:dyDescent="0.3">
      <c r="F2943" s="3"/>
    </row>
    <row r="2944" spans="6:6" x14ac:dyDescent="0.3">
      <c r="F2944" s="3"/>
    </row>
    <row r="2945" spans="6:6" x14ac:dyDescent="0.3">
      <c r="F2945" s="3"/>
    </row>
    <row r="2946" spans="6:6" x14ac:dyDescent="0.3">
      <c r="F2946" s="3"/>
    </row>
    <row r="2947" spans="6:6" x14ac:dyDescent="0.3">
      <c r="F2947" s="3"/>
    </row>
    <row r="2948" spans="6:6" x14ac:dyDescent="0.3">
      <c r="F2948" s="3"/>
    </row>
    <row r="2949" spans="6:6" x14ac:dyDescent="0.3">
      <c r="F2949" s="3"/>
    </row>
    <row r="2950" spans="6:6" x14ac:dyDescent="0.3">
      <c r="F2950" s="3"/>
    </row>
    <row r="2951" spans="6:6" x14ac:dyDescent="0.3">
      <c r="F2951" s="3"/>
    </row>
    <row r="2952" spans="6:6" x14ac:dyDescent="0.3">
      <c r="F2952" s="3"/>
    </row>
    <row r="2953" spans="6:6" x14ac:dyDescent="0.3">
      <c r="F2953" s="3"/>
    </row>
    <row r="2954" spans="6:6" x14ac:dyDescent="0.3">
      <c r="F2954" s="3"/>
    </row>
    <row r="2955" spans="6:6" x14ac:dyDescent="0.3">
      <c r="F2955" s="3"/>
    </row>
    <row r="2956" spans="6:6" x14ac:dyDescent="0.3">
      <c r="F2956" s="3"/>
    </row>
    <row r="2957" spans="6:6" x14ac:dyDescent="0.3">
      <c r="F2957" s="3"/>
    </row>
    <row r="2958" spans="6:6" x14ac:dyDescent="0.3">
      <c r="F2958" s="3"/>
    </row>
    <row r="2959" spans="6:6" x14ac:dyDescent="0.3">
      <c r="F2959" s="3"/>
    </row>
    <row r="2960" spans="6:6" x14ac:dyDescent="0.3">
      <c r="F2960" s="3"/>
    </row>
    <row r="2961" spans="6:6" x14ac:dyDescent="0.3">
      <c r="F2961" s="3"/>
    </row>
    <row r="2962" spans="6:6" x14ac:dyDescent="0.3">
      <c r="F2962" s="3"/>
    </row>
    <row r="2963" spans="6:6" x14ac:dyDescent="0.3">
      <c r="F2963" s="3"/>
    </row>
    <row r="2964" spans="6:6" x14ac:dyDescent="0.3">
      <c r="F2964" s="3"/>
    </row>
    <row r="2965" spans="6:6" x14ac:dyDescent="0.3">
      <c r="F2965" s="3"/>
    </row>
    <row r="2966" spans="6:6" x14ac:dyDescent="0.3">
      <c r="F2966" s="3"/>
    </row>
    <row r="2967" spans="6:6" x14ac:dyDescent="0.3">
      <c r="F2967" s="3"/>
    </row>
    <row r="2968" spans="6:6" x14ac:dyDescent="0.3">
      <c r="F2968" s="3"/>
    </row>
    <row r="2969" spans="6:6" x14ac:dyDescent="0.3">
      <c r="F2969" s="3"/>
    </row>
    <row r="2970" spans="6:6" x14ac:dyDescent="0.3">
      <c r="F2970" s="3"/>
    </row>
    <row r="2971" spans="6:6" x14ac:dyDescent="0.3">
      <c r="F2971" s="3"/>
    </row>
    <row r="2972" spans="6:6" x14ac:dyDescent="0.3">
      <c r="F2972" s="3"/>
    </row>
    <row r="2973" spans="6:6" x14ac:dyDescent="0.3">
      <c r="F2973" s="3"/>
    </row>
    <row r="2974" spans="6:6" x14ac:dyDescent="0.3">
      <c r="F2974" s="3"/>
    </row>
    <row r="2975" spans="6:6" x14ac:dyDescent="0.3">
      <c r="F2975" s="3"/>
    </row>
    <row r="2976" spans="6:6" x14ac:dyDescent="0.3">
      <c r="F2976" s="3"/>
    </row>
    <row r="2977" spans="6:6" x14ac:dyDescent="0.3">
      <c r="F2977" s="3"/>
    </row>
    <row r="2978" spans="6:6" x14ac:dyDescent="0.3">
      <c r="F2978" s="3"/>
    </row>
    <row r="2979" spans="6:6" x14ac:dyDescent="0.3">
      <c r="F2979" s="3"/>
    </row>
    <row r="2980" spans="6:6" x14ac:dyDescent="0.3">
      <c r="F2980" s="3"/>
    </row>
    <row r="2981" spans="6:6" x14ac:dyDescent="0.3">
      <c r="F2981" s="3"/>
    </row>
    <row r="2982" spans="6:6" x14ac:dyDescent="0.3">
      <c r="F2982" s="3"/>
    </row>
    <row r="2983" spans="6:6" x14ac:dyDescent="0.3">
      <c r="F2983" s="3"/>
    </row>
    <row r="2984" spans="6:6" x14ac:dyDescent="0.3">
      <c r="F2984" s="3"/>
    </row>
    <row r="2985" spans="6:6" x14ac:dyDescent="0.3">
      <c r="F2985" s="3"/>
    </row>
    <row r="2986" spans="6:6" x14ac:dyDescent="0.3">
      <c r="F2986" s="3"/>
    </row>
    <row r="2987" spans="6:6" x14ac:dyDescent="0.3">
      <c r="F2987" s="3"/>
    </row>
    <row r="2988" spans="6:6" x14ac:dyDescent="0.3">
      <c r="F2988" s="3"/>
    </row>
    <row r="2989" spans="6:6" x14ac:dyDescent="0.3">
      <c r="F2989" s="3"/>
    </row>
    <row r="2990" spans="6:6" x14ac:dyDescent="0.3">
      <c r="F2990" s="3"/>
    </row>
    <row r="2991" spans="6:6" x14ac:dyDescent="0.3">
      <c r="F2991" s="3"/>
    </row>
    <row r="2992" spans="6:6" x14ac:dyDescent="0.3">
      <c r="F2992" s="3"/>
    </row>
    <row r="2993" spans="6:6" x14ac:dyDescent="0.3">
      <c r="F2993" s="3"/>
    </row>
    <row r="2994" spans="6:6" x14ac:dyDescent="0.3">
      <c r="F2994" s="3"/>
    </row>
    <row r="2995" spans="6:6" x14ac:dyDescent="0.3">
      <c r="F2995" s="3"/>
    </row>
    <row r="2996" spans="6:6" x14ac:dyDescent="0.3">
      <c r="F2996" s="3"/>
    </row>
    <row r="2997" spans="6:6" x14ac:dyDescent="0.3">
      <c r="F2997" s="3"/>
    </row>
    <row r="2998" spans="6:6" x14ac:dyDescent="0.3">
      <c r="F2998" s="3"/>
    </row>
    <row r="2999" spans="6:6" x14ac:dyDescent="0.3">
      <c r="F2999" s="3"/>
    </row>
    <row r="3000" spans="6:6" x14ac:dyDescent="0.3">
      <c r="F3000" s="3"/>
    </row>
    <row r="3001" spans="6:6" x14ac:dyDescent="0.3">
      <c r="F3001" s="3"/>
    </row>
    <row r="3002" spans="6:6" x14ac:dyDescent="0.3">
      <c r="F3002" s="3"/>
    </row>
    <row r="3003" spans="6:6" x14ac:dyDescent="0.3">
      <c r="F3003" s="3"/>
    </row>
    <row r="3004" spans="6:6" x14ac:dyDescent="0.3">
      <c r="F3004" s="3"/>
    </row>
    <row r="3005" spans="6:6" x14ac:dyDescent="0.3">
      <c r="F3005" s="3"/>
    </row>
    <row r="3006" spans="6:6" x14ac:dyDescent="0.3">
      <c r="F3006" s="3"/>
    </row>
    <row r="3007" spans="6:6" x14ac:dyDescent="0.3">
      <c r="F3007" s="3"/>
    </row>
    <row r="3008" spans="6:6" x14ac:dyDescent="0.3">
      <c r="F3008" s="3"/>
    </row>
    <row r="3009" spans="6:6" x14ac:dyDescent="0.3">
      <c r="F3009" s="3"/>
    </row>
    <row r="3010" spans="6:6" x14ac:dyDescent="0.3">
      <c r="F3010" s="3"/>
    </row>
    <row r="3011" spans="6:6" x14ac:dyDescent="0.3">
      <c r="F3011" s="3"/>
    </row>
    <row r="3012" spans="6:6" x14ac:dyDescent="0.3">
      <c r="F3012" s="3"/>
    </row>
    <row r="3013" spans="6:6" x14ac:dyDescent="0.3">
      <c r="F3013" s="3"/>
    </row>
    <row r="3014" spans="6:6" x14ac:dyDescent="0.3">
      <c r="F3014" s="3"/>
    </row>
    <row r="3015" spans="6:6" x14ac:dyDescent="0.3">
      <c r="F3015" s="3"/>
    </row>
    <row r="3016" spans="6:6" x14ac:dyDescent="0.3">
      <c r="F3016" s="3"/>
    </row>
    <row r="3017" spans="6:6" x14ac:dyDescent="0.3">
      <c r="F3017" s="3"/>
    </row>
    <row r="3018" spans="6:6" x14ac:dyDescent="0.3">
      <c r="F3018" s="3"/>
    </row>
    <row r="3019" spans="6:6" x14ac:dyDescent="0.3">
      <c r="F3019" s="3"/>
    </row>
    <row r="3020" spans="6:6" x14ac:dyDescent="0.3">
      <c r="F3020" s="3"/>
    </row>
    <row r="3021" spans="6:6" x14ac:dyDescent="0.3">
      <c r="F3021" s="3"/>
    </row>
    <row r="3022" spans="6:6" x14ac:dyDescent="0.3">
      <c r="F3022" s="3"/>
    </row>
    <row r="3023" spans="6:6" x14ac:dyDescent="0.3">
      <c r="F3023" s="3"/>
    </row>
    <row r="3024" spans="6:6" x14ac:dyDescent="0.3">
      <c r="F3024" s="3"/>
    </row>
    <row r="3025" spans="6:6" x14ac:dyDescent="0.3">
      <c r="F3025" s="3"/>
    </row>
    <row r="3026" spans="6:6" x14ac:dyDescent="0.3">
      <c r="F3026" s="3"/>
    </row>
    <row r="3027" spans="6:6" x14ac:dyDescent="0.3">
      <c r="F3027" s="3"/>
    </row>
    <row r="3028" spans="6:6" x14ac:dyDescent="0.3">
      <c r="F3028" s="3"/>
    </row>
    <row r="3029" spans="6:6" x14ac:dyDescent="0.3">
      <c r="F3029" s="3"/>
    </row>
    <row r="3030" spans="6:6" x14ac:dyDescent="0.3">
      <c r="F3030" s="3"/>
    </row>
    <row r="3031" spans="6:6" x14ac:dyDescent="0.3">
      <c r="F3031" s="3"/>
    </row>
    <row r="3032" spans="6:6" x14ac:dyDescent="0.3">
      <c r="F3032" s="3"/>
    </row>
    <row r="3033" spans="6:6" x14ac:dyDescent="0.3">
      <c r="F3033" s="3"/>
    </row>
    <row r="3034" spans="6:6" x14ac:dyDescent="0.3">
      <c r="F3034" s="3"/>
    </row>
    <row r="3035" spans="6:6" x14ac:dyDescent="0.3">
      <c r="F3035" s="3"/>
    </row>
    <row r="3036" spans="6:6" x14ac:dyDescent="0.3">
      <c r="F3036" s="3"/>
    </row>
    <row r="3037" spans="6:6" x14ac:dyDescent="0.3">
      <c r="F3037" s="3"/>
    </row>
    <row r="3038" spans="6:6" x14ac:dyDescent="0.3">
      <c r="F3038" s="3"/>
    </row>
    <row r="3039" spans="6:6" x14ac:dyDescent="0.3">
      <c r="F3039" s="3"/>
    </row>
    <row r="3040" spans="6:6" x14ac:dyDescent="0.3">
      <c r="F3040" s="3"/>
    </row>
    <row r="3041" spans="6:6" x14ac:dyDescent="0.3">
      <c r="F3041" s="3"/>
    </row>
    <row r="3042" spans="6:6" x14ac:dyDescent="0.3">
      <c r="F3042" s="3"/>
    </row>
    <row r="3043" spans="6:6" x14ac:dyDescent="0.3">
      <c r="F3043" s="3"/>
    </row>
    <row r="3044" spans="6:6" x14ac:dyDescent="0.3">
      <c r="F3044" s="3"/>
    </row>
    <row r="3045" spans="6:6" x14ac:dyDescent="0.3">
      <c r="F3045" s="3"/>
    </row>
    <row r="3046" spans="6:6" x14ac:dyDescent="0.3">
      <c r="F3046" s="3"/>
    </row>
    <row r="3047" spans="6:6" x14ac:dyDescent="0.3">
      <c r="F3047" s="3"/>
    </row>
    <row r="3048" spans="6:6" x14ac:dyDescent="0.3">
      <c r="F3048" s="3"/>
    </row>
    <row r="3049" spans="6:6" x14ac:dyDescent="0.3">
      <c r="F3049" s="3"/>
    </row>
    <row r="3050" spans="6:6" x14ac:dyDescent="0.3">
      <c r="F3050" s="3"/>
    </row>
    <row r="3051" spans="6:6" x14ac:dyDescent="0.3">
      <c r="F3051" s="3"/>
    </row>
    <row r="3052" spans="6:6" x14ac:dyDescent="0.3">
      <c r="F3052" s="3"/>
    </row>
    <row r="3053" spans="6:6" x14ac:dyDescent="0.3">
      <c r="F3053" s="3"/>
    </row>
    <row r="3054" spans="6:6" x14ac:dyDescent="0.3">
      <c r="F3054" s="3"/>
    </row>
    <row r="3055" spans="6:6" x14ac:dyDescent="0.3">
      <c r="F3055" s="3"/>
    </row>
    <row r="3056" spans="6:6" x14ac:dyDescent="0.3">
      <c r="F3056" s="3"/>
    </row>
    <row r="3057" spans="6:6" x14ac:dyDescent="0.3">
      <c r="F3057" s="3"/>
    </row>
    <row r="3058" spans="6:6" x14ac:dyDescent="0.3">
      <c r="F3058" s="3"/>
    </row>
    <row r="3059" spans="6:6" x14ac:dyDescent="0.3">
      <c r="F3059" s="3"/>
    </row>
    <row r="3060" spans="6:6" x14ac:dyDescent="0.3">
      <c r="F3060" s="3"/>
    </row>
    <row r="3061" spans="6:6" x14ac:dyDescent="0.3">
      <c r="F3061" s="3"/>
    </row>
    <row r="3062" spans="6:6" x14ac:dyDescent="0.3">
      <c r="F3062" s="3"/>
    </row>
    <row r="3063" spans="6:6" x14ac:dyDescent="0.3">
      <c r="F3063" s="3"/>
    </row>
    <row r="3064" spans="6:6" x14ac:dyDescent="0.3">
      <c r="F3064" s="3"/>
    </row>
    <row r="3065" spans="6:6" x14ac:dyDescent="0.3">
      <c r="F3065" s="3"/>
    </row>
    <row r="3066" spans="6:6" x14ac:dyDescent="0.3">
      <c r="F3066" s="3"/>
    </row>
    <row r="3067" spans="6:6" x14ac:dyDescent="0.3">
      <c r="F3067" s="3"/>
    </row>
    <row r="3068" spans="6:6" x14ac:dyDescent="0.3">
      <c r="F3068" s="3"/>
    </row>
    <row r="3069" spans="6:6" x14ac:dyDescent="0.3">
      <c r="F3069" s="3"/>
    </row>
    <row r="3070" spans="6:6" x14ac:dyDescent="0.3">
      <c r="F3070" s="3"/>
    </row>
    <row r="3071" spans="6:6" x14ac:dyDescent="0.3">
      <c r="F3071" s="3"/>
    </row>
    <row r="3072" spans="6:6" x14ac:dyDescent="0.3">
      <c r="F3072" s="3"/>
    </row>
    <row r="3073" spans="6:6" x14ac:dyDescent="0.3">
      <c r="F3073" s="3"/>
    </row>
    <row r="3074" spans="6:6" x14ac:dyDescent="0.3">
      <c r="F3074" s="3"/>
    </row>
    <row r="3075" spans="6:6" x14ac:dyDescent="0.3">
      <c r="F3075" s="3"/>
    </row>
    <row r="3076" spans="6:6" x14ac:dyDescent="0.3">
      <c r="F3076" s="3"/>
    </row>
    <row r="3077" spans="6:6" x14ac:dyDescent="0.3">
      <c r="F3077" s="3"/>
    </row>
    <row r="3078" spans="6:6" x14ac:dyDescent="0.3">
      <c r="F3078" s="3"/>
    </row>
    <row r="3079" spans="6:6" x14ac:dyDescent="0.3">
      <c r="F3079" s="3"/>
    </row>
    <row r="3080" spans="6:6" x14ac:dyDescent="0.3">
      <c r="F3080" s="3"/>
    </row>
    <row r="3081" spans="6:6" x14ac:dyDescent="0.3">
      <c r="F3081" s="3"/>
    </row>
    <row r="3082" spans="6:6" x14ac:dyDescent="0.3">
      <c r="F3082" s="3"/>
    </row>
    <row r="3083" spans="6:6" x14ac:dyDescent="0.3">
      <c r="F3083" s="3"/>
    </row>
    <row r="3084" spans="6:6" x14ac:dyDescent="0.3">
      <c r="F3084" s="3"/>
    </row>
    <row r="3085" spans="6:6" x14ac:dyDescent="0.3">
      <c r="F3085" s="3"/>
    </row>
    <row r="3086" spans="6:6" x14ac:dyDescent="0.3">
      <c r="F3086" s="3"/>
    </row>
    <row r="3087" spans="6:6" x14ac:dyDescent="0.3">
      <c r="F3087" s="3"/>
    </row>
    <row r="3088" spans="6:6" x14ac:dyDescent="0.3">
      <c r="F3088" s="3"/>
    </row>
    <row r="3089" spans="6:6" x14ac:dyDescent="0.3">
      <c r="F3089" s="3"/>
    </row>
    <row r="3090" spans="6:6" x14ac:dyDescent="0.3">
      <c r="F3090" s="3"/>
    </row>
    <row r="3091" spans="6:6" x14ac:dyDescent="0.3">
      <c r="F3091" s="3"/>
    </row>
    <row r="3092" spans="6:6" x14ac:dyDescent="0.3">
      <c r="F3092" s="3"/>
    </row>
    <row r="3093" spans="6:6" x14ac:dyDescent="0.3">
      <c r="F3093" s="3"/>
    </row>
    <row r="3094" spans="6:6" x14ac:dyDescent="0.3">
      <c r="F3094" s="3"/>
    </row>
    <row r="3095" spans="6:6" x14ac:dyDescent="0.3">
      <c r="F3095" s="3"/>
    </row>
    <row r="3096" spans="6:6" x14ac:dyDescent="0.3">
      <c r="F3096" s="3"/>
    </row>
    <row r="3097" spans="6:6" x14ac:dyDescent="0.3">
      <c r="F3097" s="3"/>
    </row>
    <row r="3098" spans="6:6" x14ac:dyDescent="0.3">
      <c r="F3098" s="3"/>
    </row>
    <row r="3099" spans="6:6" x14ac:dyDescent="0.3">
      <c r="F3099" s="3"/>
    </row>
    <row r="3100" spans="6:6" x14ac:dyDescent="0.3">
      <c r="F3100" s="3"/>
    </row>
    <row r="3101" spans="6:6" x14ac:dyDescent="0.3">
      <c r="F3101" s="3"/>
    </row>
    <row r="3102" spans="6:6" x14ac:dyDescent="0.3">
      <c r="F3102" s="3"/>
    </row>
    <row r="3103" spans="6:6" x14ac:dyDescent="0.3">
      <c r="F3103" s="3"/>
    </row>
    <row r="3104" spans="6:6" x14ac:dyDescent="0.3">
      <c r="F3104" s="3"/>
    </row>
    <row r="3105" spans="6:6" x14ac:dyDescent="0.3">
      <c r="F3105" s="3"/>
    </row>
    <row r="3106" spans="6:6" x14ac:dyDescent="0.3">
      <c r="F3106" s="3"/>
    </row>
    <row r="3107" spans="6:6" x14ac:dyDescent="0.3">
      <c r="F3107" s="3"/>
    </row>
    <row r="3108" spans="6:6" x14ac:dyDescent="0.3">
      <c r="F3108" s="3"/>
    </row>
    <row r="3109" spans="6:6" x14ac:dyDescent="0.3">
      <c r="F3109" s="3"/>
    </row>
    <row r="3110" spans="6:6" x14ac:dyDescent="0.3">
      <c r="F3110" s="3"/>
    </row>
    <row r="3111" spans="6:6" x14ac:dyDescent="0.3">
      <c r="F3111" s="3"/>
    </row>
    <row r="3112" spans="6:6" x14ac:dyDescent="0.3">
      <c r="F3112" s="3"/>
    </row>
    <row r="3113" spans="6:6" x14ac:dyDescent="0.3">
      <c r="F3113" s="3"/>
    </row>
    <row r="3114" spans="6:6" x14ac:dyDescent="0.3">
      <c r="F3114" s="3"/>
    </row>
    <row r="3115" spans="6:6" x14ac:dyDescent="0.3">
      <c r="F3115" s="3"/>
    </row>
    <row r="3116" spans="6:6" x14ac:dyDescent="0.3">
      <c r="F3116" s="3"/>
    </row>
    <row r="3117" spans="6:6" x14ac:dyDescent="0.3">
      <c r="F3117" s="3"/>
    </row>
    <row r="3118" spans="6:6" x14ac:dyDescent="0.3">
      <c r="F3118" s="3"/>
    </row>
    <row r="3119" spans="6:6" x14ac:dyDescent="0.3">
      <c r="F3119" s="3"/>
    </row>
    <row r="3120" spans="6:6" x14ac:dyDescent="0.3">
      <c r="F3120" s="3"/>
    </row>
    <row r="3121" spans="6:6" x14ac:dyDescent="0.3">
      <c r="F3121" s="3"/>
    </row>
    <row r="3122" spans="6:6" x14ac:dyDescent="0.3">
      <c r="F3122" s="3"/>
    </row>
    <row r="3123" spans="6:6" x14ac:dyDescent="0.3">
      <c r="F3123" s="3"/>
    </row>
    <row r="3124" spans="6:6" x14ac:dyDescent="0.3">
      <c r="F3124" s="3"/>
    </row>
    <row r="3125" spans="6:6" x14ac:dyDescent="0.3">
      <c r="F3125" s="3"/>
    </row>
    <row r="3126" spans="6:6" x14ac:dyDescent="0.3">
      <c r="F3126" s="3"/>
    </row>
    <row r="3127" spans="6:6" x14ac:dyDescent="0.3">
      <c r="F3127" s="3"/>
    </row>
    <row r="3128" spans="6:6" x14ac:dyDescent="0.3">
      <c r="F3128" s="3"/>
    </row>
    <row r="3129" spans="6:6" x14ac:dyDescent="0.3">
      <c r="F3129" s="3"/>
    </row>
    <row r="3130" spans="6:6" x14ac:dyDescent="0.3">
      <c r="F3130" s="3"/>
    </row>
    <row r="3131" spans="6:6" x14ac:dyDescent="0.3">
      <c r="F3131" s="3"/>
    </row>
    <row r="3132" spans="6:6" x14ac:dyDescent="0.3">
      <c r="F3132" s="3"/>
    </row>
    <row r="3133" spans="6:6" x14ac:dyDescent="0.3">
      <c r="F3133" s="3"/>
    </row>
    <row r="3134" spans="6:6" x14ac:dyDescent="0.3">
      <c r="F3134" s="3"/>
    </row>
    <row r="3135" spans="6:6" x14ac:dyDescent="0.3">
      <c r="F3135" s="3"/>
    </row>
    <row r="3136" spans="6:6" x14ac:dyDescent="0.3">
      <c r="F3136" s="3"/>
    </row>
    <row r="3137" spans="6:6" x14ac:dyDescent="0.3">
      <c r="F3137" s="3"/>
    </row>
    <row r="3138" spans="6:6" x14ac:dyDescent="0.3">
      <c r="F3138" s="3"/>
    </row>
    <row r="3139" spans="6:6" x14ac:dyDescent="0.3">
      <c r="F3139" s="3"/>
    </row>
    <row r="3140" spans="6:6" x14ac:dyDescent="0.3">
      <c r="F3140" s="3"/>
    </row>
    <row r="3141" spans="6:6" x14ac:dyDescent="0.3">
      <c r="F3141" s="3"/>
    </row>
    <row r="3142" spans="6:6" x14ac:dyDescent="0.3">
      <c r="F3142" s="3"/>
    </row>
    <row r="3143" spans="6:6" x14ac:dyDescent="0.3">
      <c r="F3143" s="3"/>
    </row>
    <row r="3144" spans="6:6" x14ac:dyDescent="0.3">
      <c r="F3144" s="3"/>
    </row>
    <row r="3145" spans="6:6" x14ac:dyDescent="0.3">
      <c r="F3145" s="3"/>
    </row>
    <row r="3146" spans="6:6" x14ac:dyDescent="0.3">
      <c r="F3146" s="3"/>
    </row>
    <row r="3147" spans="6:6" x14ac:dyDescent="0.3">
      <c r="F3147" s="3"/>
    </row>
    <row r="3148" spans="6:6" x14ac:dyDescent="0.3">
      <c r="F3148" s="3"/>
    </row>
    <row r="3149" spans="6:6" x14ac:dyDescent="0.3">
      <c r="F3149" s="3"/>
    </row>
    <row r="3150" spans="6:6" x14ac:dyDescent="0.3">
      <c r="F3150" s="3"/>
    </row>
    <row r="3151" spans="6:6" x14ac:dyDescent="0.3">
      <c r="F3151" s="3"/>
    </row>
    <row r="3152" spans="6:6" x14ac:dyDescent="0.3">
      <c r="F3152" s="3"/>
    </row>
    <row r="3153" spans="6:6" x14ac:dyDescent="0.3">
      <c r="F3153" s="3"/>
    </row>
    <row r="3154" spans="6:6" x14ac:dyDescent="0.3">
      <c r="F3154" s="3"/>
    </row>
    <row r="3155" spans="6:6" x14ac:dyDescent="0.3">
      <c r="F3155" s="3"/>
    </row>
    <row r="3156" spans="6:6" x14ac:dyDescent="0.3">
      <c r="F3156" s="3"/>
    </row>
    <row r="3157" spans="6:6" x14ac:dyDescent="0.3">
      <c r="F3157" s="3"/>
    </row>
    <row r="3158" spans="6:6" x14ac:dyDescent="0.3">
      <c r="F3158" s="3"/>
    </row>
    <row r="3159" spans="6:6" x14ac:dyDescent="0.3">
      <c r="F3159" s="3"/>
    </row>
    <row r="3160" spans="6:6" x14ac:dyDescent="0.3">
      <c r="F3160" s="3"/>
    </row>
    <row r="3161" spans="6:6" x14ac:dyDescent="0.3">
      <c r="F3161" s="3"/>
    </row>
    <row r="3162" spans="6:6" x14ac:dyDescent="0.3">
      <c r="F3162" s="3"/>
    </row>
    <row r="3163" spans="6:6" x14ac:dyDescent="0.3">
      <c r="F3163" s="3"/>
    </row>
    <row r="3164" spans="6:6" x14ac:dyDescent="0.3">
      <c r="F3164" s="3"/>
    </row>
    <row r="3165" spans="6:6" x14ac:dyDescent="0.3">
      <c r="F3165" s="3"/>
    </row>
    <row r="3166" spans="6:6" x14ac:dyDescent="0.3">
      <c r="F3166" s="3"/>
    </row>
    <row r="3167" spans="6:6" x14ac:dyDescent="0.3">
      <c r="F3167" s="3"/>
    </row>
    <row r="3168" spans="6:6" x14ac:dyDescent="0.3">
      <c r="F3168" s="3"/>
    </row>
    <row r="3169" spans="6:6" x14ac:dyDescent="0.3">
      <c r="F3169" s="3"/>
    </row>
    <row r="3170" spans="6:6" x14ac:dyDescent="0.3">
      <c r="F3170" s="3"/>
    </row>
    <row r="3171" spans="6:6" x14ac:dyDescent="0.3">
      <c r="F3171" s="3"/>
    </row>
    <row r="3172" spans="6:6" x14ac:dyDescent="0.3">
      <c r="F3172" s="3"/>
    </row>
    <row r="3173" spans="6:6" x14ac:dyDescent="0.3">
      <c r="F3173" s="3"/>
    </row>
    <row r="3174" spans="6:6" x14ac:dyDescent="0.3">
      <c r="F3174" s="3"/>
    </row>
    <row r="3175" spans="6:6" x14ac:dyDescent="0.3">
      <c r="F3175" s="3"/>
    </row>
    <row r="3176" spans="6:6" x14ac:dyDescent="0.3">
      <c r="F3176" s="3"/>
    </row>
    <row r="3177" spans="6:6" x14ac:dyDescent="0.3">
      <c r="F3177" s="3"/>
    </row>
    <row r="3178" spans="6:6" x14ac:dyDescent="0.3">
      <c r="F3178" s="3"/>
    </row>
    <row r="3179" spans="6:6" x14ac:dyDescent="0.3">
      <c r="F3179" s="3"/>
    </row>
    <row r="3180" spans="6:6" x14ac:dyDescent="0.3">
      <c r="F3180" s="3"/>
    </row>
    <row r="3181" spans="6:6" x14ac:dyDescent="0.3">
      <c r="F3181" s="3"/>
    </row>
    <row r="3182" spans="6:6" x14ac:dyDescent="0.3">
      <c r="F3182" s="3"/>
    </row>
    <row r="3183" spans="6:6" x14ac:dyDescent="0.3">
      <c r="F3183" s="3"/>
    </row>
    <row r="3184" spans="6:6" x14ac:dyDescent="0.3">
      <c r="F3184" s="3"/>
    </row>
    <row r="3185" spans="6:6" x14ac:dyDescent="0.3">
      <c r="F3185" s="3"/>
    </row>
    <row r="3186" spans="6:6" x14ac:dyDescent="0.3">
      <c r="F3186" s="3"/>
    </row>
    <row r="3187" spans="6:6" x14ac:dyDescent="0.3">
      <c r="F3187" s="3"/>
    </row>
    <row r="3188" spans="6:6" x14ac:dyDescent="0.3">
      <c r="F3188" s="3"/>
    </row>
    <row r="3189" spans="6:6" x14ac:dyDescent="0.3">
      <c r="F3189" s="3"/>
    </row>
    <row r="3190" spans="6:6" x14ac:dyDescent="0.3">
      <c r="F3190" s="3"/>
    </row>
    <row r="3191" spans="6:6" x14ac:dyDescent="0.3">
      <c r="F3191" s="3"/>
    </row>
    <row r="3192" spans="6:6" x14ac:dyDescent="0.3">
      <c r="F3192" s="3"/>
    </row>
    <row r="3193" spans="6:6" x14ac:dyDescent="0.3">
      <c r="F3193" s="3"/>
    </row>
    <row r="3194" spans="6:6" x14ac:dyDescent="0.3">
      <c r="F3194" s="3"/>
    </row>
    <row r="3195" spans="6:6" x14ac:dyDescent="0.3">
      <c r="F3195" s="3"/>
    </row>
    <row r="3196" spans="6:6" x14ac:dyDescent="0.3">
      <c r="F3196" s="3"/>
    </row>
    <row r="3197" spans="6:6" x14ac:dyDescent="0.3">
      <c r="F3197" s="3"/>
    </row>
    <row r="3198" spans="6:6" x14ac:dyDescent="0.3">
      <c r="F3198" s="3"/>
    </row>
    <row r="3199" spans="6:6" x14ac:dyDescent="0.3">
      <c r="F3199" s="3"/>
    </row>
    <row r="3200" spans="6:6" x14ac:dyDescent="0.3">
      <c r="F3200" s="3"/>
    </row>
    <row r="3201" spans="6:6" x14ac:dyDescent="0.3">
      <c r="F3201" s="3"/>
    </row>
    <row r="3202" spans="6:6" x14ac:dyDescent="0.3">
      <c r="F3202" s="3"/>
    </row>
    <row r="3203" spans="6:6" x14ac:dyDescent="0.3">
      <c r="F3203" s="3"/>
    </row>
    <row r="3204" spans="6:6" x14ac:dyDescent="0.3">
      <c r="F3204" s="3"/>
    </row>
    <row r="3205" spans="6:6" x14ac:dyDescent="0.3">
      <c r="F3205" s="3"/>
    </row>
    <row r="3206" spans="6:6" x14ac:dyDescent="0.3">
      <c r="F3206" s="3"/>
    </row>
    <row r="3207" spans="6:6" x14ac:dyDescent="0.3">
      <c r="F3207" s="3"/>
    </row>
    <row r="3208" spans="6:6" x14ac:dyDescent="0.3">
      <c r="F3208" s="3"/>
    </row>
    <row r="3209" spans="6:6" x14ac:dyDescent="0.3">
      <c r="F3209" s="3"/>
    </row>
    <row r="3210" spans="6:6" x14ac:dyDescent="0.3">
      <c r="F3210" s="3"/>
    </row>
    <row r="3211" spans="6:6" x14ac:dyDescent="0.3">
      <c r="F3211" s="3"/>
    </row>
    <row r="3212" spans="6:6" x14ac:dyDescent="0.3">
      <c r="F3212" s="3"/>
    </row>
    <row r="3213" spans="6:6" x14ac:dyDescent="0.3">
      <c r="F3213" s="3"/>
    </row>
    <row r="3214" spans="6:6" x14ac:dyDescent="0.3">
      <c r="F3214" s="3"/>
    </row>
    <row r="3215" spans="6:6" x14ac:dyDescent="0.3">
      <c r="F3215" s="3"/>
    </row>
    <row r="3216" spans="6:6" x14ac:dyDescent="0.3">
      <c r="F3216" s="3"/>
    </row>
    <row r="3217" spans="6:6" x14ac:dyDescent="0.3">
      <c r="F3217" s="3"/>
    </row>
    <row r="3218" spans="6:6" x14ac:dyDescent="0.3">
      <c r="F3218" s="3"/>
    </row>
    <row r="3219" spans="6:6" x14ac:dyDescent="0.3">
      <c r="F3219" s="3"/>
    </row>
    <row r="3220" spans="6:6" x14ac:dyDescent="0.3">
      <c r="F3220" s="3"/>
    </row>
    <row r="3221" spans="6:6" x14ac:dyDescent="0.3">
      <c r="F3221" s="3"/>
    </row>
    <row r="3222" spans="6:6" x14ac:dyDescent="0.3">
      <c r="F3222" s="3"/>
    </row>
    <row r="3223" spans="6:6" x14ac:dyDescent="0.3">
      <c r="F3223" s="3"/>
    </row>
    <row r="3224" spans="6:6" x14ac:dyDescent="0.3">
      <c r="F3224" s="3"/>
    </row>
    <row r="3225" spans="6:6" x14ac:dyDescent="0.3">
      <c r="F3225" s="3"/>
    </row>
    <row r="3226" spans="6:6" x14ac:dyDescent="0.3">
      <c r="F3226" s="3"/>
    </row>
    <row r="3227" spans="6:6" x14ac:dyDescent="0.3">
      <c r="F3227" s="3"/>
    </row>
    <row r="3228" spans="6:6" x14ac:dyDescent="0.3">
      <c r="F3228" s="3"/>
    </row>
    <row r="3229" spans="6:6" x14ac:dyDescent="0.3">
      <c r="F3229" s="3"/>
    </row>
    <row r="3230" spans="6:6" x14ac:dyDescent="0.3">
      <c r="F3230" s="3"/>
    </row>
    <row r="3231" spans="6:6" x14ac:dyDescent="0.3">
      <c r="F3231" s="3"/>
    </row>
    <row r="3232" spans="6:6" x14ac:dyDescent="0.3">
      <c r="F3232" s="3"/>
    </row>
    <row r="3233" spans="6:6" x14ac:dyDescent="0.3">
      <c r="F3233" s="3"/>
    </row>
    <row r="3234" spans="6:6" x14ac:dyDescent="0.3">
      <c r="F3234" s="3"/>
    </row>
    <row r="3235" spans="6:6" x14ac:dyDescent="0.3">
      <c r="F3235" s="3"/>
    </row>
    <row r="3236" spans="6:6" x14ac:dyDescent="0.3">
      <c r="F3236" s="3"/>
    </row>
    <row r="3237" spans="6:6" x14ac:dyDescent="0.3">
      <c r="F3237" s="3"/>
    </row>
    <row r="3238" spans="6:6" x14ac:dyDescent="0.3">
      <c r="F3238" s="3"/>
    </row>
    <row r="3239" spans="6:6" x14ac:dyDescent="0.3">
      <c r="F3239" s="3"/>
    </row>
    <row r="3240" spans="6:6" x14ac:dyDescent="0.3">
      <c r="F3240" s="3"/>
    </row>
    <row r="3241" spans="6:6" x14ac:dyDescent="0.3">
      <c r="F3241" s="3"/>
    </row>
    <row r="3242" spans="6:6" x14ac:dyDescent="0.3">
      <c r="F3242" s="3"/>
    </row>
    <row r="3243" spans="6:6" x14ac:dyDescent="0.3">
      <c r="F3243" s="3"/>
    </row>
    <row r="3244" spans="6:6" x14ac:dyDescent="0.3">
      <c r="F3244" s="3"/>
    </row>
    <row r="3245" spans="6:6" x14ac:dyDescent="0.3">
      <c r="F3245" s="3"/>
    </row>
    <row r="3246" spans="6:6" x14ac:dyDescent="0.3">
      <c r="F3246" s="3"/>
    </row>
    <row r="3247" spans="6:6" x14ac:dyDescent="0.3">
      <c r="F3247" s="3"/>
    </row>
    <row r="3248" spans="6:6" x14ac:dyDescent="0.3">
      <c r="F3248" s="3"/>
    </row>
    <row r="3249" spans="6:6" x14ac:dyDescent="0.3">
      <c r="F3249" s="3"/>
    </row>
    <row r="3250" spans="6:6" x14ac:dyDescent="0.3">
      <c r="F3250" s="3"/>
    </row>
    <row r="3251" spans="6:6" x14ac:dyDescent="0.3">
      <c r="F3251" s="3"/>
    </row>
    <row r="3252" spans="6:6" x14ac:dyDescent="0.3">
      <c r="F3252" s="3"/>
    </row>
    <row r="3253" spans="6:6" x14ac:dyDescent="0.3">
      <c r="F3253" s="3"/>
    </row>
    <row r="3254" spans="6:6" x14ac:dyDescent="0.3">
      <c r="F3254" s="3"/>
    </row>
    <row r="3255" spans="6:6" x14ac:dyDescent="0.3">
      <c r="F3255" s="3"/>
    </row>
    <row r="3256" spans="6:6" x14ac:dyDescent="0.3">
      <c r="F3256" s="3"/>
    </row>
    <row r="3257" spans="6:6" x14ac:dyDescent="0.3">
      <c r="F3257" s="3"/>
    </row>
    <row r="3258" spans="6:6" x14ac:dyDescent="0.3">
      <c r="F3258" s="3"/>
    </row>
    <row r="3259" spans="6:6" x14ac:dyDescent="0.3">
      <c r="F3259" s="3"/>
    </row>
    <row r="3260" spans="6:6" x14ac:dyDescent="0.3">
      <c r="F3260" s="3"/>
    </row>
    <row r="3261" spans="6:6" x14ac:dyDescent="0.3">
      <c r="F3261" s="3"/>
    </row>
    <row r="3262" spans="6:6" x14ac:dyDescent="0.3">
      <c r="F3262" s="3"/>
    </row>
    <row r="3263" spans="6:6" x14ac:dyDescent="0.3">
      <c r="F3263" s="3"/>
    </row>
    <row r="3264" spans="6:6" x14ac:dyDescent="0.3">
      <c r="F3264" s="3"/>
    </row>
    <row r="3265" spans="6:6" x14ac:dyDescent="0.3">
      <c r="F3265" s="3"/>
    </row>
    <row r="3266" spans="6:6" x14ac:dyDescent="0.3">
      <c r="F3266" s="3"/>
    </row>
    <row r="3267" spans="6:6" x14ac:dyDescent="0.3">
      <c r="F3267" s="3"/>
    </row>
    <row r="3268" spans="6:6" x14ac:dyDescent="0.3">
      <c r="F3268" s="3"/>
    </row>
    <row r="3269" spans="6:6" x14ac:dyDescent="0.3">
      <c r="F3269" s="3"/>
    </row>
    <row r="3270" spans="6:6" x14ac:dyDescent="0.3">
      <c r="F3270" s="3"/>
    </row>
    <row r="3271" spans="6:6" x14ac:dyDescent="0.3">
      <c r="F3271" s="3"/>
    </row>
    <row r="3272" spans="6:6" x14ac:dyDescent="0.3">
      <c r="F3272" s="3"/>
    </row>
    <row r="3273" spans="6:6" x14ac:dyDescent="0.3">
      <c r="F3273" s="3"/>
    </row>
    <row r="3274" spans="6:6" x14ac:dyDescent="0.3">
      <c r="F3274" s="3"/>
    </row>
    <row r="3275" spans="6:6" x14ac:dyDescent="0.3">
      <c r="F3275" s="3"/>
    </row>
    <row r="3276" spans="6:6" x14ac:dyDescent="0.3">
      <c r="F3276" s="3"/>
    </row>
    <row r="3277" spans="6:6" x14ac:dyDescent="0.3">
      <c r="F3277" s="3"/>
    </row>
    <row r="3278" spans="6:6" x14ac:dyDescent="0.3">
      <c r="F3278" s="3"/>
    </row>
    <row r="3279" spans="6:6" x14ac:dyDescent="0.3">
      <c r="F3279" s="3"/>
    </row>
    <row r="3280" spans="6:6" x14ac:dyDescent="0.3">
      <c r="F3280" s="3"/>
    </row>
    <row r="3281" spans="6:6" x14ac:dyDescent="0.3">
      <c r="F3281" s="3"/>
    </row>
    <row r="3282" spans="6:6" x14ac:dyDescent="0.3">
      <c r="F3282" s="3"/>
    </row>
    <row r="3283" spans="6:6" x14ac:dyDescent="0.3">
      <c r="F3283" s="3"/>
    </row>
    <row r="3284" spans="6:6" x14ac:dyDescent="0.3">
      <c r="F3284" s="3"/>
    </row>
    <row r="3285" spans="6:6" x14ac:dyDescent="0.3">
      <c r="F3285" s="3"/>
    </row>
    <row r="3286" spans="6:6" x14ac:dyDescent="0.3">
      <c r="F3286" s="3"/>
    </row>
    <row r="3287" spans="6:6" x14ac:dyDescent="0.3">
      <c r="F3287" s="3"/>
    </row>
    <row r="3288" spans="6:6" x14ac:dyDescent="0.3">
      <c r="F3288" s="3"/>
    </row>
    <row r="3289" spans="6:6" x14ac:dyDescent="0.3">
      <c r="F3289" s="3"/>
    </row>
    <row r="3290" spans="6:6" x14ac:dyDescent="0.3">
      <c r="F3290" s="3"/>
    </row>
    <row r="3291" spans="6:6" x14ac:dyDescent="0.3">
      <c r="F3291" s="3"/>
    </row>
    <row r="3292" spans="6:6" x14ac:dyDescent="0.3">
      <c r="F3292" s="3"/>
    </row>
    <row r="3293" spans="6:6" x14ac:dyDescent="0.3">
      <c r="F3293" s="3"/>
    </row>
    <row r="3294" spans="6:6" x14ac:dyDescent="0.3">
      <c r="F3294" s="3"/>
    </row>
    <row r="3295" spans="6:6" x14ac:dyDescent="0.3">
      <c r="F3295" s="3"/>
    </row>
    <row r="3296" spans="6:6" x14ac:dyDescent="0.3">
      <c r="F3296" s="3"/>
    </row>
    <row r="3297" spans="6:6" x14ac:dyDescent="0.3">
      <c r="F3297" s="3"/>
    </row>
    <row r="3298" spans="6:6" x14ac:dyDescent="0.3">
      <c r="F3298" s="3"/>
    </row>
    <row r="3299" spans="6:6" x14ac:dyDescent="0.3">
      <c r="F3299" s="3"/>
    </row>
    <row r="3300" spans="6:6" x14ac:dyDescent="0.3">
      <c r="F3300" s="3"/>
    </row>
    <row r="3301" spans="6:6" x14ac:dyDescent="0.3">
      <c r="F3301" s="3"/>
    </row>
    <row r="3302" spans="6:6" x14ac:dyDescent="0.3">
      <c r="F3302" s="3"/>
    </row>
    <row r="3303" spans="6:6" x14ac:dyDescent="0.3">
      <c r="F3303" s="3"/>
    </row>
    <row r="3304" spans="6:6" x14ac:dyDescent="0.3">
      <c r="F3304" s="3"/>
    </row>
    <row r="3305" spans="6:6" x14ac:dyDescent="0.3">
      <c r="F3305" s="3"/>
    </row>
    <row r="3306" spans="6:6" x14ac:dyDescent="0.3">
      <c r="F3306" s="3"/>
    </row>
    <row r="3307" spans="6:6" x14ac:dyDescent="0.3">
      <c r="F3307" s="3"/>
    </row>
    <row r="3308" spans="6:6" x14ac:dyDescent="0.3">
      <c r="F3308" s="3"/>
    </row>
    <row r="3309" spans="6:6" x14ac:dyDescent="0.3">
      <c r="F3309" s="3"/>
    </row>
    <row r="3310" spans="6:6" x14ac:dyDescent="0.3">
      <c r="F3310" s="3"/>
    </row>
    <row r="3311" spans="6:6" x14ac:dyDescent="0.3">
      <c r="F3311" s="3"/>
    </row>
    <row r="3312" spans="6:6" x14ac:dyDescent="0.3">
      <c r="F3312" s="3"/>
    </row>
    <row r="3313" spans="6:6" x14ac:dyDescent="0.3">
      <c r="F3313" s="3"/>
    </row>
    <row r="3314" spans="6:6" x14ac:dyDescent="0.3">
      <c r="F3314" s="3"/>
    </row>
    <row r="3315" spans="6:6" x14ac:dyDescent="0.3">
      <c r="F3315" s="3"/>
    </row>
    <row r="3316" spans="6:6" x14ac:dyDescent="0.3">
      <c r="F3316" s="3"/>
    </row>
    <row r="3317" spans="6:6" x14ac:dyDescent="0.3">
      <c r="F3317" s="3"/>
    </row>
    <row r="3318" spans="6:6" x14ac:dyDescent="0.3">
      <c r="F3318" s="3"/>
    </row>
    <row r="3319" spans="6:6" x14ac:dyDescent="0.3">
      <c r="F3319" s="3"/>
    </row>
    <row r="3320" spans="6:6" x14ac:dyDescent="0.3">
      <c r="F3320" s="3"/>
    </row>
    <row r="3321" spans="6:6" x14ac:dyDescent="0.3">
      <c r="F3321" s="3"/>
    </row>
    <row r="3322" spans="6:6" x14ac:dyDescent="0.3">
      <c r="F3322" s="3"/>
    </row>
    <row r="3323" spans="6:6" x14ac:dyDescent="0.3">
      <c r="F3323" s="3"/>
    </row>
    <row r="3324" spans="6:6" x14ac:dyDescent="0.3">
      <c r="F3324" s="3"/>
    </row>
    <row r="3325" spans="6:6" x14ac:dyDescent="0.3">
      <c r="F3325" s="3"/>
    </row>
    <row r="3326" spans="6:6" x14ac:dyDescent="0.3">
      <c r="F3326" s="3"/>
    </row>
    <row r="3327" spans="6:6" x14ac:dyDescent="0.3">
      <c r="F3327" s="3"/>
    </row>
    <row r="3328" spans="6:6" x14ac:dyDescent="0.3">
      <c r="F3328" s="3"/>
    </row>
    <row r="3329" spans="6:6" x14ac:dyDescent="0.3">
      <c r="F3329" s="3"/>
    </row>
    <row r="3330" spans="6:6" x14ac:dyDescent="0.3">
      <c r="F3330" s="3"/>
    </row>
    <row r="3331" spans="6:6" x14ac:dyDescent="0.3">
      <c r="F3331" s="3"/>
    </row>
    <row r="3332" spans="6:6" x14ac:dyDescent="0.3">
      <c r="F3332" s="3"/>
    </row>
    <row r="3333" spans="6:6" x14ac:dyDescent="0.3">
      <c r="F3333" s="3"/>
    </row>
    <row r="3334" spans="6:6" x14ac:dyDescent="0.3">
      <c r="F3334" s="3"/>
    </row>
    <row r="3335" spans="6:6" x14ac:dyDescent="0.3">
      <c r="F3335" s="3"/>
    </row>
    <row r="3336" spans="6:6" x14ac:dyDescent="0.3">
      <c r="F3336" s="3"/>
    </row>
    <row r="3337" spans="6:6" x14ac:dyDescent="0.3">
      <c r="F3337" s="3"/>
    </row>
    <row r="3338" spans="6:6" x14ac:dyDescent="0.3">
      <c r="F3338" s="3"/>
    </row>
    <row r="3339" spans="6:6" x14ac:dyDescent="0.3">
      <c r="F3339" s="3"/>
    </row>
    <row r="3340" spans="6:6" x14ac:dyDescent="0.3">
      <c r="F3340" s="3"/>
    </row>
    <row r="3341" spans="6:6" x14ac:dyDescent="0.3">
      <c r="F3341" s="3"/>
    </row>
    <row r="3342" spans="6:6" x14ac:dyDescent="0.3">
      <c r="F3342" s="3"/>
    </row>
    <row r="3343" spans="6:6" x14ac:dyDescent="0.3">
      <c r="F3343" s="3"/>
    </row>
    <row r="3344" spans="6:6" x14ac:dyDescent="0.3">
      <c r="F3344" s="3"/>
    </row>
    <row r="3345" spans="6:6" x14ac:dyDescent="0.3">
      <c r="F3345" s="3"/>
    </row>
    <row r="3346" spans="6:6" x14ac:dyDescent="0.3">
      <c r="F3346" s="3"/>
    </row>
    <row r="3347" spans="6:6" x14ac:dyDescent="0.3">
      <c r="F3347" s="3"/>
    </row>
    <row r="3348" spans="6:6" x14ac:dyDescent="0.3">
      <c r="F3348" s="3"/>
    </row>
    <row r="3349" spans="6:6" x14ac:dyDescent="0.3">
      <c r="F3349" s="3"/>
    </row>
    <row r="3350" spans="6:6" x14ac:dyDescent="0.3">
      <c r="F3350" s="3"/>
    </row>
    <row r="3351" spans="6:6" x14ac:dyDescent="0.3">
      <c r="F3351" s="3"/>
    </row>
    <row r="3352" spans="6:6" x14ac:dyDescent="0.3">
      <c r="F3352" s="3"/>
    </row>
    <row r="3353" spans="6:6" x14ac:dyDescent="0.3">
      <c r="F3353" s="3"/>
    </row>
    <row r="3354" spans="6:6" x14ac:dyDescent="0.3">
      <c r="F3354" s="3"/>
    </row>
    <row r="3355" spans="6:6" x14ac:dyDescent="0.3">
      <c r="F3355" s="3"/>
    </row>
    <row r="3356" spans="6:6" x14ac:dyDescent="0.3">
      <c r="F3356" s="3"/>
    </row>
    <row r="3357" spans="6:6" x14ac:dyDescent="0.3">
      <c r="F3357" s="3"/>
    </row>
    <row r="3358" spans="6:6" x14ac:dyDescent="0.3">
      <c r="F3358" s="3"/>
    </row>
    <row r="3359" spans="6:6" x14ac:dyDescent="0.3">
      <c r="F3359" s="3"/>
    </row>
    <row r="3360" spans="6:6" x14ac:dyDescent="0.3">
      <c r="F3360" s="3"/>
    </row>
    <row r="3361" spans="6:6" x14ac:dyDescent="0.3">
      <c r="F3361" s="3"/>
    </row>
    <row r="3362" spans="6:6" x14ac:dyDescent="0.3">
      <c r="F3362" s="3"/>
    </row>
    <row r="3363" spans="6:6" x14ac:dyDescent="0.3">
      <c r="F3363" s="3"/>
    </row>
    <row r="3364" spans="6:6" x14ac:dyDescent="0.3">
      <c r="F3364" s="3"/>
    </row>
    <row r="3365" spans="6:6" x14ac:dyDescent="0.3">
      <c r="F3365" s="3"/>
    </row>
    <row r="3366" spans="6:6" x14ac:dyDescent="0.3">
      <c r="F3366" s="3"/>
    </row>
    <row r="3367" spans="6:6" x14ac:dyDescent="0.3">
      <c r="F3367" s="3"/>
    </row>
    <row r="3368" spans="6:6" x14ac:dyDescent="0.3">
      <c r="F3368" s="3"/>
    </row>
    <row r="3369" spans="6:6" x14ac:dyDescent="0.3">
      <c r="F3369" s="3"/>
    </row>
    <row r="3370" spans="6:6" x14ac:dyDescent="0.3">
      <c r="F3370" s="3"/>
    </row>
    <row r="3371" spans="6:6" x14ac:dyDescent="0.3">
      <c r="F3371" s="3"/>
    </row>
    <row r="3372" spans="6:6" x14ac:dyDescent="0.3">
      <c r="F3372" s="3"/>
    </row>
    <row r="3373" spans="6:6" x14ac:dyDescent="0.3">
      <c r="F3373" s="3"/>
    </row>
    <row r="3374" spans="6:6" x14ac:dyDescent="0.3">
      <c r="F3374" s="3"/>
    </row>
    <row r="3375" spans="6:6" x14ac:dyDescent="0.3">
      <c r="F3375" s="3"/>
    </row>
    <row r="3376" spans="6:6" x14ac:dyDescent="0.3">
      <c r="F3376" s="3"/>
    </row>
    <row r="3377" spans="6:6" x14ac:dyDescent="0.3">
      <c r="F3377" s="3"/>
    </row>
    <row r="3378" spans="6:6" x14ac:dyDescent="0.3">
      <c r="F3378" s="3"/>
    </row>
    <row r="3379" spans="6:6" x14ac:dyDescent="0.3">
      <c r="F3379" s="3"/>
    </row>
    <row r="3380" spans="6:6" x14ac:dyDescent="0.3">
      <c r="F3380" s="3"/>
    </row>
    <row r="3381" spans="6:6" x14ac:dyDescent="0.3">
      <c r="F3381" s="3"/>
    </row>
    <row r="3382" spans="6:6" x14ac:dyDescent="0.3">
      <c r="F3382" s="3"/>
    </row>
    <row r="3383" spans="6:6" x14ac:dyDescent="0.3">
      <c r="F3383" s="3"/>
    </row>
    <row r="3384" spans="6:6" x14ac:dyDescent="0.3">
      <c r="F3384" s="3"/>
    </row>
    <row r="3385" spans="6:6" x14ac:dyDescent="0.3">
      <c r="F3385" s="3"/>
    </row>
    <row r="3386" spans="6:6" x14ac:dyDescent="0.3">
      <c r="F3386" s="3"/>
    </row>
    <row r="3387" spans="6:6" x14ac:dyDescent="0.3">
      <c r="F3387" s="3"/>
    </row>
    <row r="3388" spans="6:6" x14ac:dyDescent="0.3">
      <c r="F3388" s="3"/>
    </row>
    <row r="3389" spans="6:6" x14ac:dyDescent="0.3">
      <c r="F3389" s="3"/>
    </row>
    <row r="3390" spans="6:6" x14ac:dyDescent="0.3">
      <c r="F3390" s="3"/>
    </row>
    <row r="3391" spans="6:6" x14ac:dyDescent="0.3">
      <c r="F3391" s="3"/>
    </row>
    <row r="3392" spans="6:6" x14ac:dyDescent="0.3">
      <c r="F3392" s="3"/>
    </row>
    <row r="3393" spans="6:6" x14ac:dyDescent="0.3">
      <c r="F3393" s="3"/>
    </row>
    <row r="3394" spans="6:6" x14ac:dyDescent="0.3">
      <c r="F3394" s="3"/>
    </row>
    <row r="3395" spans="6:6" x14ac:dyDescent="0.3">
      <c r="F3395" s="3"/>
    </row>
    <row r="3396" spans="6:6" x14ac:dyDescent="0.3">
      <c r="F3396" s="3"/>
    </row>
    <row r="3397" spans="6:6" x14ac:dyDescent="0.3">
      <c r="F3397" s="3"/>
    </row>
    <row r="3398" spans="6:6" x14ac:dyDescent="0.3">
      <c r="F3398" s="3"/>
    </row>
    <row r="3399" spans="6:6" x14ac:dyDescent="0.3">
      <c r="F3399" s="3"/>
    </row>
    <row r="3400" spans="6:6" x14ac:dyDescent="0.3">
      <c r="F3400" s="3"/>
    </row>
    <row r="3401" spans="6:6" x14ac:dyDescent="0.3">
      <c r="F3401" s="3"/>
    </row>
    <row r="3402" spans="6:6" x14ac:dyDescent="0.3">
      <c r="F3402" s="3"/>
    </row>
    <row r="3403" spans="6:6" x14ac:dyDescent="0.3">
      <c r="F3403" s="3"/>
    </row>
    <row r="3404" spans="6:6" x14ac:dyDescent="0.3">
      <c r="F3404" s="3"/>
    </row>
    <row r="3405" spans="6:6" x14ac:dyDescent="0.3">
      <c r="F3405" s="3"/>
    </row>
    <row r="3406" spans="6:6" x14ac:dyDescent="0.3">
      <c r="F3406" s="3"/>
    </row>
    <row r="3407" spans="6:6" x14ac:dyDescent="0.3">
      <c r="F3407" s="3"/>
    </row>
    <row r="3408" spans="6:6" x14ac:dyDescent="0.3">
      <c r="F3408" s="3"/>
    </row>
    <row r="3409" spans="6:6" x14ac:dyDescent="0.3">
      <c r="F3409" s="3"/>
    </row>
    <row r="3410" spans="6:6" x14ac:dyDescent="0.3">
      <c r="F3410" s="3"/>
    </row>
    <row r="3411" spans="6:6" x14ac:dyDescent="0.3">
      <c r="F3411" s="3"/>
    </row>
    <row r="3412" spans="6:6" x14ac:dyDescent="0.3">
      <c r="F3412" s="3"/>
    </row>
    <row r="3413" spans="6:6" x14ac:dyDescent="0.3">
      <c r="F3413" s="3"/>
    </row>
    <row r="3414" spans="6:6" x14ac:dyDescent="0.3">
      <c r="F3414" s="3"/>
    </row>
    <row r="3415" spans="6:6" x14ac:dyDescent="0.3">
      <c r="F3415" s="3"/>
    </row>
    <row r="3416" spans="6:6" x14ac:dyDescent="0.3">
      <c r="F3416" s="3"/>
    </row>
    <row r="3417" spans="6:6" x14ac:dyDescent="0.3">
      <c r="F3417" s="3"/>
    </row>
    <row r="3418" spans="6:6" x14ac:dyDescent="0.3">
      <c r="F3418" s="3"/>
    </row>
    <row r="3419" spans="6:6" x14ac:dyDescent="0.3">
      <c r="F3419" s="3"/>
    </row>
    <row r="3420" spans="6:6" x14ac:dyDescent="0.3">
      <c r="F3420" s="3"/>
    </row>
    <row r="3421" spans="6:6" x14ac:dyDescent="0.3">
      <c r="F3421" s="3"/>
    </row>
    <row r="3422" spans="6:6" x14ac:dyDescent="0.3">
      <c r="F3422" s="3"/>
    </row>
    <row r="3423" spans="6:6" x14ac:dyDescent="0.3">
      <c r="F3423" s="3"/>
    </row>
    <row r="3424" spans="6:6" x14ac:dyDescent="0.3">
      <c r="F3424" s="3"/>
    </row>
    <row r="3425" spans="6:6" x14ac:dyDescent="0.3">
      <c r="F3425" s="3"/>
    </row>
    <row r="3426" spans="6:6" x14ac:dyDescent="0.3">
      <c r="F3426" s="3"/>
    </row>
    <row r="3427" spans="6:6" x14ac:dyDescent="0.3">
      <c r="F3427" s="3"/>
    </row>
    <row r="3428" spans="6:6" x14ac:dyDescent="0.3">
      <c r="F3428" s="3"/>
    </row>
    <row r="3429" spans="6:6" x14ac:dyDescent="0.3">
      <c r="F3429" s="3"/>
    </row>
    <row r="3430" spans="6:6" x14ac:dyDescent="0.3">
      <c r="F3430" s="3"/>
    </row>
    <row r="3431" spans="6:6" x14ac:dyDescent="0.3">
      <c r="F3431" s="3"/>
    </row>
    <row r="3432" spans="6:6" x14ac:dyDescent="0.3">
      <c r="F3432" s="3"/>
    </row>
    <row r="3433" spans="6:6" x14ac:dyDescent="0.3">
      <c r="F3433" s="3"/>
    </row>
    <row r="3434" spans="6:6" x14ac:dyDescent="0.3">
      <c r="F3434" s="3"/>
    </row>
    <row r="3435" spans="6:6" x14ac:dyDescent="0.3">
      <c r="F3435" s="3"/>
    </row>
    <row r="3436" spans="6:6" x14ac:dyDescent="0.3">
      <c r="F3436" s="3"/>
    </row>
    <row r="3437" spans="6:6" x14ac:dyDescent="0.3">
      <c r="F3437" s="3"/>
    </row>
    <row r="3438" spans="6:6" x14ac:dyDescent="0.3">
      <c r="F3438" s="3"/>
    </row>
    <row r="3439" spans="6:6" x14ac:dyDescent="0.3">
      <c r="F3439" s="3"/>
    </row>
    <row r="3440" spans="6:6" x14ac:dyDescent="0.3">
      <c r="F3440" s="3"/>
    </row>
    <row r="3441" spans="6:6" x14ac:dyDescent="0.3">
      <c r="F3441" s="3"/>
    </row>
    <row r="3442" spans="6:6" x14ac:dyDescent="0.3">
      <c r="F3442" s="3"/>
    </row>
    <row r="3443" spans="6:6" x14ac:dyDescent="0.3">
      <c r="F3443" s="3"/>
    </row>
    <row r="3444" spans="6:6" x14ac:dyDescent="0.3">
      <c r="F3444" s="3"/>
    </row>
    <row r="3445" spans="6:6" x14ac:dyDescent="0.3">
      <c r="F3445" s="3"/>
    </row>
    <row r="3446" spans="6:6" x14ac:dyDescent="0.3">
      <c r="F3446" s="3"/>
    </row>
    <row r="3447" spans="6:6" x14ac:dyDescent="0.3">
      <c r="F3447" s="3"/>
    </row>
    <row r="3448" spans="6:6" x14ac:dyDescent="0.3">
      <c r="F3448" s="3"/>
    </row>
    <row r="3449" spans="6:6" x14ac:dyDescent="0.3">
      <c r="F3449" s="3"/>
    </row>
    <row r="3450" spans="6:6" x14ac:dyDescent="0.3">
      <c r="F3450" s="3"/>
    </row>
    <row r="3451" spans="6:6" x14ac:dyDescent="0.3">
      <c r="F3451" s="3"/>
    </row>
    <row r="3452" spans="6:6" x14ac:dyDescent="0.3">
      <c r="F3452" s="3"/>
    </row>
    <row r="3453" spans="6:6" x14ac:dyDescent="0.3">
      <c r="F3453" s="3"/>
    </row>
    <row r="3454" spans="6:6" x14ac:dyDescent="0.3">
      <c r="F3454" s="3"/>
    </row>
    <row r="3455" spans="6:6" x14ac:dyDescent="0.3">
      <c r="F3455" s="3"/>
    </row>
    <row r="3456" spans="6:6" x14ac:dyDescent="0.3">
      <c r="F3456" s="3"/>
    </row>
    <row r="3457" spans="6:6" x14ac:dyDescent="0.3">
      <c r="F3457" s="3"/>
    </row>
    <row r="3458" spans="6:6" x14ac:dyDescent="0.3">
      <c r="F3458" s="3"/>
    </row>
    <row r="3459" spans="6:6" x14ac:dyDescent="0.3">
      <c r="F3459" s="3"/>
    </row>
    <row r="3460" spans="6:6" x14ac:dyDescent="0.3">
      <c r="F3460" s="3"/>
    </row>
    <row r="3461" spans="6:6" x14ac:dyDescent="0.3">
      <c r="F3461" s="3"/>
    </row>
    <row r="3462" spans="6:6" x14ac:dyDescent="0.3">
      <c r="F3462" s="3"/>
    </row>
    <row r="3463" spans="6:6" x14ac:dyDescent="0.3">
      <c r="F3463" s="3"/>
    </row>
    <row r="3464" spans="6:6" x14ac:dyDescent="0.3">
      <c r="F3464" s="3"/>
    </row>
    <row r="3465" spans="6:6" x14ac:dyDescent="0.3">
      <c r="F3465" s="3"/>
    </row>
    <row r="3466" spans="6:6" x14ac:dyDescent="0.3">
      <c r="F3466" s="3"/>
    </row>
    <row r="3467" spans="6:6" x14ac:dyDescent="0.3">
      <c r="F3467" s="3"/>
    </row>
    <row r="3468" spans="6:6" x14ac:dyDescent="0.3">
      <c r="F3468" s="3"/>
    </row>
    <row r="3469" spans="6:6" x14ac:dyDescent="0.3">
      <c r="F3469" s="3"/>
    </row>
    <row r="3470" spans="6:6" x14ac:dyDescent="0.3">
      <c r="F3470" s="3"/>
    </row>
    <row r="3471" spans="6:6" x14ac:dyDescent="0.3">
      <c r="F3471" s="3"/>
    </row>
    <row r="3472" spans="6:6" x14ac:dyDescent="0.3">
      <c r="F3472" s="3"/>
    </row>
    <row r="3473" spans="6:6" x14ac:dyDescent="0.3">
      <c r="F3473" s="3"/>
    </row>
    <row r="3474" spans="6:6" x14ac:dyDescent="0.3">
      <c r="F3474" s="3"/>
    </row>
    <row r="3475" spans="6:6" x14ac:dyDescent="0.3">
      <c r="F3475" s="3"/>
    </row>
    <row r="3476" spans="6:6" x14ac:dyDescent="0.3">
      <c r="F3476" s="3"/>
    </row>
    <row r="3477" spans="6:6" x14ac:dyDescent="0.3">
      <c r="F3477" s="3"/>
    </row>
    <row r="3478" spans="6:6" x14ac:dyDescent="0.3">
      <c r="F3478" s="3"/>
    </row>
    <row r="3479" spans="6:6" x14ac:dyDescent="0.3">
      <c r="F3479" s="3"/>
    </row>
    <row r="3480" spans="6:6" x14ac:dyDescent="0.3">
      <c r="F3480" s="3"/>
    </row>
    <row r="3481" spans="6:6" x14ac:dyDescent="0.3">
      <c r="F3481" s="3"/>
    </row>
    <row r="3482" spans="6:6" x14ac:dyDescent="0.3">
      <c r="F3482" s="3"/>
    </row>
    <row r="3483" spans="6:6" x14ac:dyDescent="0.3">
      <c r="F3483" s="3"/>
    </row>
    <row r="3484" spans="6:6" x14ac:dyDescent="0.3">
      <c r="F3484" s="3"/>
    </row>
    <row r="3485" spans="6:6" x14ac:dyDescent="0.3">
      <c r="F3485" s="3"/>
    </row>
    <row r="3486" spans="6:6" x14ac:dyDescent="0.3">
      <c r="F3486" s="3"/>
    </row>
    <row r="3487" spans="6:6" x14ac:dyDescent="0.3">
      <c r="F3487" s="3"/>
    </row>
    <row r="3488" spans="6:6" x14ac:dyDescent="0.3">
      <c r="F3488" s="3"/>
    </row>
    <row r="3489" spans="6:6" x14ac:dyDescent="0.3">
      <c r="F3489" s="3"/>
    </row>
    <row r="3490" spans="6:6" x14ac:dyDescent="0.3">
      <c r="F3490" s="3"/>
    </row>
    <row r="3491" spans="6:6" x14ac:dyDescent="0.3">
      <c r="F3491" s="3"/>
    </row>
    <row r="3492" spans="6:6" x14ac:dyDescent="0.3">
      <c r="F3492" s="3"/>
    </row>
    <row r="3493" spans="6:6" x14ac:dyDescent="0.3">
      <c r="F3493" s="3"/>
    </row>
    <row r="3494" spans="6:6" x14ac:dyDescent="0.3">
      <c r="F3494" s="3"/>
    </row>
    <row r="3495" spans="6:6" x14ac:dyDescent="0.3">
      <c r="F3495" s="3"/>
    </row>
    <row r="3496" spans="6:6" x14ac:dyDescent="0.3">
      <c r="F3496" s="3"/>
    </row>
    <row r="3497" spans="6:6" x14ac:dyDescent="0.3">
      <c r="F3497" s="3"/>
    </row>
    <row r="3498" spans="6:6" x14ac:dyDescent="0.3">
      <c r="F3498" s="3"/>
    </row>
    <row r="3499" spans="6:6" x14ac:dyDescent="0.3">
      <c r="F3499" s="3"/>
    </row>
    <row r="3500" spans="6:6" x14ac:dyDescent="0.3">
      <c r="F3500" s="3"/>
    </row>
    <row r="3501" spans="6:6" x14ac:dyDescent="0.3">
      <c r="F3501" s="3"/>
    </row>
    <row r="3502" spans="6:6" x14ac:dyDescent="0.3">
      <c r="F3502" s="3"/>
    </row>
    <row r="3503" spans="6:6" x14ac:dyDescent="0.3">
      <c r="F3503" s="3"/>
    </row>
    <row r="3504" spans="6:6" x14ac:dyDescent="0.3">
      <c r="F3504" s="3"/>
    </row>
    <row r="3505" spans="6:6" x14ac:dyDescent="0.3">
      <c r="F3505" s="3"/>
    </row>
    <row r="3506" spans="6:6" x14ac:dyDescent="0.3">
      <c r="F3506" s="3"/>
    </row>
    <row r="3507" spans="6:6" x14ac:dyDescent="0.3">
      <c r="F3507" s="3"/>
    </row>
    <row r="3508" spans="6:6" x14ac:dyDescent="0.3">
      <c r="F3508" s="3"/>
    </row>
    <row r="3509" spans="6:6" x14ac:dyDescent="0.3">
      <c r="F3509" s="3"/>
    </row>
    <row r="3510" spans="6:6" x14ac:dyDescent="0.3">
      <c r="F3510" s="3"/>
    </row>
    <row r="3511" spans="6:6" x14ac:dyDescent="0.3">
      <c r="F3511" s="3"/>
    </row>
    <row r="3512" spans="6:6" x14ac:dyDescent="0.3">
      <c r="F3512" s="3"/>
    </row>
    <row r="3513" spans="6:6" x14ac:dyDescent="0.3">
      <c r="F3513" s="3"/>
    </row>
    <row r="3514" spans="6:6" x14ac:dyDescent="0.3">
      <c r="F3514" s="3"/>
    </row>
    <row r="3515" spans="6:6" x14ac:dyDescent="0.3">
      <c r="F3515" s="3"/>
    </row>
    <row r="3516" spans="6:6" x14ac:dyDescent="0.3">
      <c r="F3516" s="3"/>
    </row>
  </sheetData>
  <sheetProtection password="CA08" sheet="1" objects="1" scenarios="1" selectLockedCells="1"/>
  <customSheetViews>
    <customSheetView guid="{D9CE0BAE-997C-449F-8FFB-BD77BD9E89A6}" scale="80" showGridLines="0" topLeftCell="A7">
      <selection activeCell="C24" sqref="C24"/>
      <pageMargins left="0.7" right="0.7" top="0.75" bottom="0.75" header="0.3" footer="0.3"/>
    </customSheetView>
  </customSheetViews>
  <mergeCells count="1">
    <mergeCell ref="B2:C2"/>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H30"/>
  <sheetViews>
    <sheetView showGridLines="0" zoomScale="80" zoomScaleNormal="80" workbookViewId="0">
      <selection activeCell="C17" sqref="C17"/>
    </sheetView>
  </sheetViews>
  <sheetFormatPr defaultRowHeight="16.5" x14ac:dyDescent="0.3"/>
  <cols>
    <col min="1" max="1" width="7.140625" style="12" customWidth="1"/>
    <col min="2" max="2" width="33.85546875" style="14" customWidth="1"/>
    <col min="3" max="3" width="54.7109375" style="11" customWidth="1"/>
    <col min="4" max="4" width="6.42578125" style="12" customWidth="1"/>
    <col min="5" max="5" width="3.85546875" style="12" customWidth="1"/>
    <col min="6" max="16384" width="9.140625" style="12"/>
  </cols>
  <sheetData>
    <row r="1" spans="2:8" ht="17.25" thickBot="1" x14ac:dyDescent="0.35">
      <c r="B1" s="11"/>
      <c r="C1" s="12"/>
      <c r="E1" s="18"/>
    </row>
    <row r="2" spans="2:8" ht="18" thickBot="1" x14ac:dyDescent="0.35">
      <c r="B2" s="1163" t="s">
        <v>21</v>
      </c>
      <c r="C2" s="1164"/>
      <c r="E2" s="18"/>
    </row>
    <row r="3" spans="2:8" x14ac:dyDescent="0.3">
      <c r="B3" s="76" t="s">
        <v>114</v>
      </c>
      <c r="C3" s="81" t="s">
        <v>339</v>
      </c>
      <c r="E3" s="18"/>
      <c r="H3" s="13"/>
    </row>
    <row r="4" spans="2:8" x14ac:dyDescent="0.3">
      <c r="B4" s="77" t="s">
        <v>24</v>
      </c>
      <c r="C4" s="280" t="str">
        <f>INDEX(B13:B66,COUNTA(B13:B66),1)</f>
        <v>v2.2</v>
      </c>
      <c r="E4" s="18"/>
    </row>
    <row r="5" spans="2:8" x14ac:dyDescent="0.3">
      <c r="B5" s="77" t="s">
        <v>72</v>
      </c>
      <c r="C5" s="80">
        <f>IF(MAX(B13:C108)=0,"No Revisions Dates Entered",MAX(C13:C108))</f>
        <v>43336</v>
      </c>
      <c r="E5" s="18"/>
    </row>
    <row r="6" spans="2:8" x14ac:dyDescent="0.3">
      <c r="B6" s="78" t="s">
        <v>23</v>
      </c>
      <c r="C6" s="79" t="str">
        <f ca="1">MID(CELL("filename",A1), FIND("]", CELL("filename", A1))+ 1, 255)</f>
        <v>Version Control</v>
      </c>
      <c r="E6" s="18"/>
    </row>
    <row r="7" spans="2:8" ht="33.75" customHeight="1" x14ac:dyDescent="0.3">
      <c r="B7" s="126" t="s">
        <v>22</v>
      </c>
      <c r="C7" s="281" t="str">
        <f ca="1">MID(CELL("FILENAME",F16),FIND("[",CELL("FILENAME",F16))+1,FIND("]",CELL("FILENAME",F16))-FIND("[",CELL("FILENAME",F16))-1)</f>
        <v>Direct Heating Equipment - v2.2.xlsx</v>
      </c>
      <c r="E7" s="18"/>
    </row>
    <row r="8" spans="2:8" ht="17.25" thickBot="1" x14ac:dyDescent="0.35">
      <c r="B8" s="82" t="s">
        <v>25</v>
      </c>
      <c r="C8" s="83" t="str">
        <f>'General Info &amp; Test Results'!C17</f>
        <v>[MM/DD/YYYY]</v>
      </c>
      <c r="E8" s="18"/>
    </row>
    <row r="9" spans="2:8" x14ac:dyDescent="0.3">
      <c r="B9" s="12"/>
      <c r="C9" s="12"/>
      <c r="E9" s="18"/>
    </row>
    <row r="10" spans="2:8" ht="17.25" thickBot="1" x14ac:dyDescent="0.35">
      <c r="B10" s="12"/>
      <c r="C10" s="12"/>
      <c r="E10" s="18"/>
    </row>
    <row r="11" spans="2:8" ht="18" thickBot="1" x14ac:dyDescent="0.35">
      <c r="B11" s="1163" t="s">
        <v>26</v>
      </c>
      <c r="C11" s="1164"/>
      <c r="E11" s="18"/>
    </row>
    <row r="12" spans="2:8" ht="17.25" x14ac:dyDescent="0.35">
      <c r="B12" s="113" t="s">
        <v>27</v>
      </c>
      <c r="C12" s="376" t="s">
        <v>28</v>
      </c>
      <c r="E12" s="18"/>
      <c r="G12" s="127"/>
    </row>
    <row r="13" spans="2:8" x14ac:dyDescent="0.3">
      <c r="B13" s="88" t="s">
        <v>508</v>
      </c>
      <c r="C13" s="89">
        <v>42474</v>
      </c>
      <c r="E13" s="18"/>
    </row>
    <row r="14" spans="2:8" x14ac:dyDescent="0.3">
      <c r="B14" s="84" t="s">
        <v>514</v>
      </c>
      <c r="C14" s="85">
        <v>42516</v>
      </c>
      <c r="D14" s="13"/>
      <c r="E14" s="18"/>
    </row>
    <row r="15" spans="2:8" x14ac:dyDescent="0.3">
      <c r="B15" s="84" t="s">
        <v>516</v>
      </c>
      <c r="C15" s="85">
        <v>42922</v>
      </c>
      <c r="E15" s="18"/>
    </row>
    <row r="16" spans="2:8" x14ac:dyDescent="0.3">
      <c r="B16" s="84" t="s">
        <v>600</v>
      </c>
      <c r="C16" s="85">
        <v>43336</v>
      </c>
      <c r="E16" s="18"/>
    </row>
    <row r="17" spans="1:5" x14ac:dyDescent="0.3">
      <c r="B17" s="86"/>
      <c r="C17" s="85"/>
      <c r="E17" s="18"/>
    </row>
    <row r="18" spans="1:5" x14ac:dyDescent="0.3">
      <c r="B18" s="341"/>
      <c r="C18" s="342"/>
      <c r="E18" s="18"/>
    </row>
    <row r="19" spans="1:5" x14ac:dyDescent="0.3">
      <c r="B19" s="341"/>
      <c r="C19" s="342"/>
      <c r="E19" s="18"/>
    </row>
    <row r="20" spans="1:5" x14ac:dyDescent="0.3">
      <c r="B20" s="341"/>
      <c r="C20" s="342"/>
      <c r="E20" s="18"/>
    </row>
    <row r="21" spans="1:5" x14ac:dyDescent="0.3">
      <c r="B21" s="341"/>
      <c r="C21" s="342"/>
      <c r="E21" s="18"/>
    </row>
    <row r="22" spans="1:5" x14ac:dyDescent="0.3">
      <c r="B22" s="341"/>
      <c r="C22" s="342"/>
      <c r="E22" s="18"/>
    </row>
    <row r="23" spans="1:5" x14ac:dyDescent="0.3">
      <c r="B23" s="341"/>
      <c r="C23" s="342"/>
      <c r="E23" s="18"/>
    </row>
    <row r="24" spans="1:5" x14ac:dyDescent="0.3">
      <c r="B24" s="341"/>
      <c r="C24" s="342"/>
      <c r="E24" s="18"/>
    </row>
    <row r="25" spans="1:5" x14ac:dyDescent="0.3">
      <c r="B25" s="341"/>
      <c r="C25" s="342"/>
      <c r="E25" s="18"/>
    </row>
    <row r="26" spans="1:5" x14ac:dyDescent="0.3">
      <c r="B26" s="341"/>
      <c r="C26" s="342"/>
      <c r="E26" s="18"/>
    </row>
    <row r="27" spans="1:5" x14ac:dyDescent="0.3">
      <c r="B27" s="341"/>
      <c r="C27" s="342"/>
      <c r="E27" s="18"/>
    </row>
    <row r="28" spans="1:5" ht="17.25" thickBot="1" x14ac:dyDescent="0.35">
      <c r="B28" s="377"/>
      <c r="C28" s="87"/>
      <c r="E28" s="18"/>
    </row>
    <row r="29" spans="1:5" x14ac:dyDescent="0.3">
      <c r="E29" s="18"/>
    </row>
    <row r="30" spans="1:5" x14ac:dyDescent="0.3">
      <c r="A30" s="18"/>
      <c r="B30" s="19"/>
      <c r="C30" s="20"/>
      <c r="D30" s="18"/>
      <c r="E30" s="18"/>
    </row>
  </sheetData>
  <sheetProtection password="CA08" sheet="1" objects="1" scenarios="1" selectLockedCells="1"/>
  <customSheetViews>
    <customSheetView guid="{D9CE0BAE-997C-449F-8FFB-BD77BD9E89A6}" scale="80" showGridLines="0">
      <selection activeCell="C4" sqref="C4"/>
      <pageMargins left="0.7" right="0.7" top="0.75" bottom="0.75" header="0.3" footer="0.3"/>
      <pageSetup orientation="portrait" r:id="rId1"/>
    </customSheetView>
  </customSheetViews>
  <mergeCells count="2">
    <mergeCell ref="B2:C2"/>
    <mergeCell ref="B11:C11"/>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48"/>
  <sheetViews>
    <sheetView showGridLines="0" zoomScale="80" zoomScaleNormal="80" zoomScaleSheetLayoutView="85" workbookViewId="0">
      <selection activeCell="E2" sqref="E2"/>
    </sheetView>
  </sheetViews>
  <sheetFormatPr defaultRowHeight="16.5" x14ac:dyDescent="0.25"/>
  <cols>
    <col min="1" max="1" width="5.5703125" style="34" customWidth="1"/>
    <col min="2" max="2" width="49.7109375" style="34" customWidth="1"/>
    <col min="3" max="3" width="55.7109375" style="34" customWidth="1"/>
    <col min="4" max="4" width="6.5703125" style="34" customWidth="1"/>
    <col min="5" max="5" width="27.7109375" style="34" customWidth="1"/>
    <col min="6" max="6" width="24.5703125" style="34" customWidth="1"/>
    <col min="7" max="7" width="21.7109375" style="34" customWidth="1"/>
    <col min="8" max="8" width="24.140625" style="34" customWidth="1"/>
    <col min="9" max="9" width="5.28515625" style="34" customWidth="1"/>
    <col min="10" max="10" width="4.28515625" style="34" customWidth="1"/>
    <col min="11" max="16384" width="9.140625" style="34"/>
  </cols>
  <sheetData>
    <row r="1" spans="2:10" ht="17.25" thickBot="1" x14ac:dyDescent="0.3">
      <c r="J1" s="35"/>
    </row>
    <row r="2" spans="2:10" ht="18.75" thickBot="1" x14ac:dyDescent="0.3">
      <c r="B2" s="513" t="str">
        <f>'Version Control'!$B$2</f>
        <v>Title Block</v>
      </c>
      <c r="C2" s="514"/>
      <c r="E2" s="36" t="s">
        <v>61</v>
      </c>
      <c r="J2" s="35"/>
    </row>
    <row r="3" spans="2:10" x14ac:dyDescent="0.25">
      <c r="B3" s="37" t="str">
        <f>'Version Control'!$B$3</f>
        <v>Test Report Template Name:</v>
      </c>
      <c r="C3" s="38" t="str">
        <f>'Version Control'!$C$3</f>
        <v>Direct Heating Equipment</v>
      </c>
      <c r="J3" s="35"/>
    </row>
    <row r="4" spans="2:10" x14ac:dyDescent="0.25">
      <c r="B4" s="41" t="str">
        <f>'Version Control'!$B$4</f>
        <v>Version Number:</v>
      </c>
      <c r="C4" s="287" t="str">
        <f>'Version Control'!$C$4</f>
        <v>v2.2</v>
      </c>
      <c r="J4" s="35"/>
    </row>
    <row r="5" spans="2:10" x14ac:dyDescent="0.25">
      <c r="B5" s="41" t="str">
        <f>'Version Control'!$B$5</f>
        <v xml:space="preserve">Latest Template Revision: </v>
      </c>
      <c r="C5" s="42">
        <f>'Version Control'!$C$5</f>
        <v>43336</v>
      </c>
      <c r="J5" s="35"/>
    </row>
    <row r="6" spans="2:10" x14ac:dyDescent="0.25">
      <c r="B6" s="39" t="str">
        <f>'Version Control'!$B$6</f>
        <v>Tab Name:</v>
      </c>
      <c r="C6" s="40" t="str">
        <f ca="1">MID(CELL("filename",A1), FIND("]", CELL("filename", A1))+ 1, 255)</f>
        <v>General Info &amp; Test Results</v>
      </c>
      <c r="J6" s="35"/>
    </row>
    <row r="7" spans="2:10" ht="34.5" customHeight="1" x14ac:dyDescent="0.25">
      <c r="B7" s="39" t="str">
        <f>'Version Control'!$B$7</f>
        <v>File Name:</v>
      </c>
      <c r="C7" s="285" t="str">
        <f ca="1">'Version Control'!$C$7</f>
        <v>Direct Heating Equipment - v2.2.xlsx</v>
      </c>
      <c r="J7" s="35"/>
    </row>
    <row r="8" spans="2:10" ht="17.25" thickBot="1" x14ac:dyDescent="0.3">
      <c r="B8" s="43" t="str">
        <f>'Version Control'!$B$8</f>
        <v xml:space="preserve">Test Completion Date: </v>
      </c>
      <c r="C8" s="44" t="str">
        <f>'Version Control'!$C$8</f>
        <v>[MM/DD/YYYY]</v>
      </c>
      <c r="J8" s="35"/>
    </row>
    <row r="9" spans="2:10" x14ac:dyDescent="0.25">
      <c r="J9" s="35"/>
    </row>
    <row r="10" spans="2:10" ht="18" thickBot="1" x14ac:dyDescent="0.3">
      <c r="E10" s="45"/>
      <c r="F10" s="45"/>
      <c r="G10" s="45"/>
      <c r="H10" s="45"/>
      <c r="J10" s="35"/>
    </row>
    <row r="11" spans="2:10" ht="18" thickBot="1" x14ac:dyDescent="0.3">
      <c r="B11" s="513" t="s">
        <v>19</v>
      </c>
      <c r="C11" s="514"/>
      <c r="E11" s="513" t="s">
        <v>36</v>
      </c>
      <c r="F11" s="544"/>
      <c r="G11" s="514"/>
      <c r="H11" s="45"/>
      <c r="J11" s="35"/>
    </row>
    <row r="12" spans="2:10" ht="18" x14ac:dyDescent="0.25">
      <c r="B12" s="47" t="s">
        <v>0</v>
      </c>
      <c r="C12" s="95"/>
      <c r="E12" s="117" t="s">
        <v>17</v>
      </c>
      <c r="F12" s="116" t="s">
        <v>56</v>
      </c>
      <c r="G12" s="118" t="s">
        <v>37</v>
      </c>
      <c r="H12" s="45"/>
      <c r="J12" s="35"/>
    </row>
    <row r="13" spans="2:10" ht="18.75" thickBot="1" x14ac:dyDescent="0.3">
      <c r="B13" s="48" t="s">
        <v>38</v>
      </c>
      <c r="C13" s="96"/>
      <c r="E13" s="119" t="s">
        <v>98</v>
      </c>
      <c r="F13" s="271" t="str">
        <f>IF(InputCapacity_rounded&lt;&gt;0,InputCapacity_rounded,"")</f>
        <v/>
      </c>
      <c r="G13" s="120" t="s">
        <v>100</v>
      </c>
      <c r="H13" s="45"/>
      <c r="J13" s="35"/>
    </row>
    <row r="14" spans="2:10" ht="18" thickBot="1" x14ac:dyDescent="0.3">
      <c r="E14" s="121" t="s">
        <v>99</v>
      </c>
      <c r="F14" s="271" t="str">
        <f>IF(OutputCapacity_rounded&lt;&gt;0,OutputCapacity_rounded,"")</f>
        <v/>
      </c>
      <c r="G14" s="122" t="s">
        <v>100</v>
      </c>
      <c r="H14" s="45"/>
      <c r="J14" s="35"/>
    </row>
    <row r="15" spans="2:10" ht="18" thickBot="1" x14ac:dyDescent="0.3">
      <c r="B15" s="513" t="s">
        <v>53</v>
      </c>
      <c r="C15" s="514"/>
      <c r="E15" s="123" t="s">
        <v>92</v>
      </c>
      <c r="F15" s="272" t="str">
        <f>IF(AFUE_rounded&lt;&gt;0,AFUE_rounded,"")</f>
        <v/>
      </c>
      <c r="G15" s="124" t="s">
        <v>474</v>
      </c>
      <c r="H15" s="45"/>
      <c r="J15" s="35"/>
    </row>
    <row r="16" spans="2:10" ht="17.25" x14ac:dyDescent="0.25">
      <c r="B16" s="28" t="s">
        <v>39</v>
      </c>
      <c r="C16" s="230" t="s">
        <v>51</v>
      </c>
      <c r="E16" s="45"/>
      <c r="F16" s="45"/>
      <c r="G16" s="45"/>
      <c r="H16" s="45"/>
      <c r="J16" s="35"/>
    </row>
    <row r="17" spans="2:10" ht="18" thickBot="1" x14ac:dyDescent="0.3">
      <c r="B17" s="29" t="s">
        <v>40</v>
      </c>
      <c r="C17" s="231" t="s">
        <v>51</v>
      </c>
      <c r="E17" s="45"/>
      <c r="F17" s="45"/>
      <c r="G17" s="45"/>
      <c r="H17" s="45"/>
      <c r="J17" s="35"/>
    </row>
    <row r="18" spans="2:10" ht="18" thickBot="1" x14ac:dyDescent="0.3">
      <c r="E18" s="51" t="s">
        <v>66</v>
      </c>
      <c r="F18" s="46"/>
      <c r="G18" s="46"/>
      <c r="H18" s="50"/>
      <c r="J18" s="35"/>
    </row>
    <row r="19" spans="2:10" ht="18" thickBot="1" x14ac:dyDescent="0.3">
      <c r="B19" s="513" t="s">
        <v>1</v>
      </c>
      <c r="C19" s="514"/>
      <c r="E19" s="541" t="s">
        <v>70</v>
      </c>
      <c r="F19" s="542"/>
      <c r="G19" s="542"/>
      <c r="H19" s="543"/>
      <c r="J19" s="35"/>
    </row>
    <row r="20" spans="2:10" x14ac:dyDescent="0.25">
      <c r="B20" s="41" t="s">
        <v>45</v>
      </c>
      <c r="C20" s="97"/>
      <c r="E20" s="548" t="s">
        <v>76</v>
      </c>
      <c r="F20" s="549"/>
      <c r="G20" s="549"/>
      <c r="H20" s="550"/>
      <c r="J20" s="35"/>
    </row>
    <row r="21" spans="2:10" x14ac:dyDescent="0.25">
      <c r="B21" s="41" t="s">
        <v>46</v>
      </c>
      <c r="C21" s="91"/>
      <c r="E21" s="551"/>
      <c r="F21" s="552"/>
      <c r="G21" s="552"/>
      <c r="H21" s="553"/>
      <c r="J21" s="35"/>
    </row>
    <row r="22" spans="2:10" x14ac:dyDescent="0.25">
      <c r="B22" s="41" t="s">
        <v>2</v>
      </c>
      <c r="C22" s="91"/>
      <c r="E22" s="551"/>
      <c r="F22" s="552"/>
      <c r="G22" s="552"/>
      <c r="H22" s="553"/>
      <c r="J22" s="35"/>
    </row>
    <row r="23" spans="2:10" ht="17.25" x14ac:dyDescent="0.35">
      <c r="B23" s="41" t="s">
        <v>47</v>
      </c>
      <c r="C23" s="92"/>
      <c r="E23" s="554" t="s">
        <v>29</v>
      </c>
      <c r="F23" s="555"/>
      <c r="G23" s="448" t="s">
        <v>28</v>
      </c>
      <c r="H23" s="265" t="s">
        <v>30</v>
      </c>
      <c r="J23" s="35"/>
    </row>
    <row r="24" spans="2:10" x14ac:dyDescent="0.3">
      <c r="B24" s="41" t="s">
        <v>16</v>
      </c>
      <c r="C24" s="91"/>
      <c r="E24" s="556" t="s">
        <v>31</v>
      </c>
      <c r="F24" s="557"/>
      <c r="G24" s="449" t="str">
        <f>'Report Sign-Off Block'!D15</f>
        <v>[MM/DD/YYYY]</v>
      </c>
      <c r="H24" s="450" t="str">
        <f>IF('Report Sign-Off Block'!E15&lt;&gt;0,'Report Sign-Off Block'!E15,"")</f>
        <v>[Test Lab Name]</v>
      </c>
      <c r="J24" s="35"/>
    </row>
    <row r="25" spans="2:10" x14ac:dyDescent="0.3">
      <c r="B25" s="41" t="s">
        <v>44</v>
      </c>
      <c r="C25" s="230" t="s">
        <v>51</v>
      </c>
      <c r="E25" s="556" t="s">
        <v>67</v>
      </c>
      <c r="F25" s="557"/>
      <c r="G25" s="449" t="str">
        <f>'Report Sign-Off Block'!D16</f>
        <v>[MM/DD/YYYY]</v>
      </c>
      <c r="H25" s="450" t="str">
        <f>IF('Report Sign-Off Block'!E16&lt;&gt;0,'Report Sign-Off Block'!E16,"")</f>
        <v>[Test Lab Name]</v>
      </c>
      <c r="J25" s="35"/>
    </row>
    <row r="26" spans="2:10" x14ac:dyDescent="0.3">
      <c r="B26" s="41" t="s">
        <v>3</v>
      </c>
      <c r="C26" s="91"/>
      <c r="D26" s="50"/>
      <c r="E26" s="556" t="s">
        <v>74</v>
      </c>
      <c r="F26" s="557"/>
      <c r="G26" s="449" t="str">
        <f>'Report Sign-Off Block'!D17</f>
        <v>[MM/DD/YYYY]</v>
      </c>
      <c r="H26" s="450" t="str">
        <f>IF('Report Sign-Off Block'!E17&lt;&gt;0,'Report Sign-Off Block'!E17,"")</f>
        <v>[Test Lab Name]</v>
      </c>
      <c r="J26" s="35"/>
    </row>
    <row r="27" spans="2:10" ht="18" thickBot="1" x14ac:dyDescent="0.35">
      <c r="B27" s="52" t="s">
        <v>14</v>
      </c>
      <c r="C27" s="53"/>
      <c r="D27" s="50"/>
      <c r="E27" s="545" t="s">
        <v>74</v>
      </c>
      <c r="F27" s="546"/>
      <c r="G27" s="99" t="str">
        <f>'Report Sign-Off Block'!D18</f>
        <v>[MM/DD/YYYY]</v>
      </c>
      <c r="H27" s="90" t="str">
        <f>IF('Report Sign-Off Block'!E18&lt;&gt;0,'Report Sign-Off Block'!E18,"")</f>
        <v>[Test Lab Name]</v>
      </c>
      <c r="J27" s="35"/>
    </row>
    <row r="28" spans="2:10" x14ac:dyDescent="0.3">
      <c r="B28" s="41" t="s">
        <v>11</v>
      </c>
      <c r="C28" s="92"/>
      <c r="D28" s="50"/>
      <c r="E28" s="547"/>
      <c r="F28" s="547"/>
      <c r="G28" s="446"/>
      <c r="H28" s="447"/>
      <c r="J28" s="35"/>
    </row>
    <row r="29" spans="2:10" x14ac:dyDescent="0.25">
      <c r="B29" s="28" t="s">
        <v>12</v>
      </c>
      <c r="C29" s="92"/>
      <c r="D29" s="50"/>
      <c r="J29" s="35"/>
    </row>
    <row r="30" spans="2:10" ht="17.25" thickBot="1" x14ac:dyDescent="0.3">
      <c r="B30" s="29" t="s">
        <v>13</v>
      </c>
      <c r="C30" s="93"/>
      <c r="D30" s="50"/>
      <c r="J30" s="35"/>
    </row>
    <row r="31" spans="2:10" ht="17.25" thickBot="1" x14ac:dyDescent="0.3">
      <c r="B31" s="50"/>
      <c r="C31" s="50"/>
      <c r="D31" s="50"/>
      <c r="J31" s="35"/>
    </row>
    <row r="32" spans="2:10" ht="18" thickBot="1" x14ac:dyDescent="0.3">
      <c r="B32" s="513" t="s">
        <v>77</v>
      </c>
      <c r="C32" s="514"/>
      <c r="D32" s="50"/>
      <c r="J32" s="35"/>
    </row>
    <row r="33" spans="1:10" x14ac:dyDescent="0.25">
      <c r="B33" s="37" t="s">
        <v>93</v>
      </c>
      <c r="C33" s="91"/>
      <c r="D33" s="50"/>
      <c r="J33" s="35"/>
    </row>
    <row r="34" spans="1:10" x14ac:dyDescent="0.25">
      <c r="B34" s="115" t="s">
        <v>94</v>
      </c>
      <c r="C34" s="91"/>
      <c r="J34" s="35"/>
    </row>
    <row r="35" spans="1:10" x14ac:dyDescent="0.25">
      <c r="B35" s="115" t="s">
        <v>95</v>
      </c>
      <c r="C35" s="91"/>
      <c r="J35" s="35"/>
    </row>
    <row r="36" spans="1:10" x14ac:dyDescent="0.25">
      <c r="B36" s="115" t="s">
        <v>184</v>
      </c>
      <c r="C36" s="91"/>
      <c r="J36" s="35"/>
    </row>
    <row r="37" spans="1:10" x14ac:dyDescent="0.25">
      <c r="B37" s="135" t="s">
        <v>135</v>
      </c>
      <c r="C37" s="91"/>
      <c r="J37" s="35"/>
    </row>
    <row r="38" spans="1:10" x14ac:dyDescent="0.25">
      <c r="B38" s="135" t="s">
        <v>148</v>
      </c>
      <c r="C38" s="91"/>
      <c r="J38" s="35"/>
    </row>
    <row r="39" spans="1:10" x14ac:dyDescent="0.25">
      <c r="B39" s="135" t="s">
        <v>539</v>
      </c>
      <c r="C39" s="266"/>
      <c r="J39" s="35"/>
    </row>
    <row r="40" spans="1:10" x14ac:dyDescent="0.25">
      <c r="B40" s="135" t="s">
        <v>140</v>
      </c>
      <c r="C40" s="91"/>
      <c r="J40" s="35"/>
    </row>
    <row r="41" spans="1:10" x14ac:dyDescent="0.25">
      <c r="B41" s="135" t="s">
        <v>269</v>
      </c>
      <c r="C41" s="91"/>
      <c r="J41" s="35"/>
    </row>
    <row r="42" spans="1:10" x14ac:dyDescent="0.25">
      <c r="B42" s="135" t="s">
        <v>268</v>
      </c>
      <c r="C42" s="91"/>
      <c r="J42" s="35"/>
    </row>
    <row r="43" spans="1:10" x14ac:dyDescent="0.25">
      <c r="B43" s="135" t="s">
        <v>365</v>
      </c>
      <c r="C43" s="91"/>
      <c r="J43" s="35"/>
    </row>
    <row r="44" spans="1:10" x14ac:dyDescent="0.25">
      <c r="B44" s="135" t="s">
        <v>493</v>
      </c>
      <c r="C44" s="266"/>
      <c r="J44" s="35"/>
    </row>
    <row r="45" spans="1:10" x14ac:dyDescent="0.25">
      <c r="B45" s="115" t="s">
        <v>97</v>
      </c>
      <c r="C45" s="91"/>
      <c r="J45" s="35"/>
    </row>
    <row r="46" spans="1:10" ht="17.25" thickBot="1" x14ac:dyDescent="0.3">
      <c r="B46" s="43" t="s">
        <v>96</v>
      </c>
      <c r="C46" s="94"/>
      <c r="J46" s="35"/>
    </row>
    <row r="47" spans="1:10" x14ac:dyDescent="0.25">
      <c r="J47" s="35"/>
    </row>
    <row r="48" spans="1:10" ht="15" customHeight="1" x14ac:dyDescent="0.25">
      <c r="A48" s="35"/>
      <c r="B48" s="35"/>
      <c r="C48" s="35"/>
      <c r="D48" s="35"/>
      <c r="E48" s="35"/>
      <c r="F48" s="35"/>
      <c r="G48" s="35"/>
      <c r="H48" s="35"/>
      <c r="I48" s="35"/>
      <c r="J48" s="35"/>
    </row>
  </sheetData>
  <sheetProtection password="CA08" sheet="1" objects="1" scenarios="1" selectLockedCells="1"/>
  <customSheetViews>
    <customSheetView guid="{D9CE0BAE-997C-449F-8FFB-BD77BD9E89A6}" scale="80" showGridLines="0" fitToPage="1" topLeftCell="A16">
      <selection activeCell="E39" sqref="E39"/>
      <pageMargins left="0.25" right="0.25" top="0.75" bottom="0.25" header="0.3" footer="0.3"/>
      <printOptions horizontalCentered="1"/>
      <pageSetup scale="64" orientation="landscape" r:id="rId1"/>
      <headerFooter>
        <oddHeader>&amp;F</oddHeader>
      </headerFooter>
    </customSheetView>
  </customSheetViews>
  <mergeCells count="14">
    <mergeCell ref="B32:C32"/>
    <mergeCell ref="E19:H19"/>
    <mergeCell ref="B2:C2"/>
    <mergeCell ref="B11:C11"/>
    <mergeCell ref="E11:G11"/>
    <mergeCell ref="B15:C15"/>
    <mergeCell ref="B19:C19"/>
    <mergeCell ref="E27:F27"/>
    <mergeCell ref="E28:F28"/>
    <mergeCell ref="E20:H22"/>
    <mergeCell ref="E23:F23"/>
    <mergeCell ref="E24:F24"/>
    <mergeCell ref="E25:F25"/>
    <mergeCell ref="E26:F26"/>
  </mergeCells>
  <dataValidations count="9">
    <dataValidation type="list" allowBlank="1" showInputMessage="1" showErrorMessage="1" sqref="C34" xr:uid="{00000000-0002-0000-0100-000000000000}">
      <formula1>DD_Unit_Type</formula1>
    </dataValidation>
    <dataValidation type="list" allowBlank="1" showInputMessage="1" showErrorMessage="1" sqref="C35" xr:uid="{00000000-0002-0000-0100-000001000000}">
      <formula1>DD_Circulation_Type</formula1>
    </dataValidation>
    <dataValidation type="list" allowBlank="1" showInputMessage="1" showErrorMessage="1" sqref="C33" xr:uid="{00000000-0002-0000-0100-000002000000}">
      <formula1>DD_Fuel_Type</formula1>
    </dataValidation>
    <dataValidation type="list" allowBlank="1" showInputMessage="1" showErrorMessage="1" sqref="C37" xr:uid="{00000000-0002-0000-0100-000003000000}">
      <formula1>DD_Ventilation</formula1>
    </dataValidation>
    <dataValidation type="list" allowBlank="1" showInputMessage="1" showErrorMessage="1" sqref="C41" xr:uid="{00000000-0002-0000-0100-000004000000}">
      <formula1>DD_Control</formula1>
    </dataValidation>
    <dataValidation type="list" allowBlank="1" showInputMessage="1" showErrorMessage="1" sqref="C40 C43 C39" xr:uid="{00000000-0002-0000-0100-000005000000}">
      <formula1>DD_Yes_No</formula1>
    </dataValidation>
    <dataValidation type="list" allowBlank="1" showInputMessage="1" showErrorMessage="1" sqref="C38" xr:uid="{00000000-0002-0000-0100-000006000000}">
      <formula1>DD_Stack_Damper</formula1>
    </dataValidation>
    <dataValidation type="list" allowBlank="1" showInputMessage="1" showErrorMessage="1" sqref="C36" xr:uid="{00000000-0002-0000-0100-000007000000}">
      <formula1>DD_Burner_Type</formula1>
    </dataValidation>
    <dataValidation type="list" allowBlank="1" showInputMessage="1" showErrorMessage="1" sqref="C42" xr:uid="{00000000-0002-0000-0100-000008000000}">
      <formula1>DD_Manual_Thermostat</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2"/>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52"/>
  <sheetViews>
    <sheetView showGridLines="0" zoomScale="80" zoomScaleNormal="80" workbookViewId="0">
      <selection activeCell="E2" sqref="E2"/>
    </sheetView>
  </sheetViews>
  <sheetFormatPr defaultColWidth="10.42578125" defaultRowHeight="16.5" x14ac:dyDescent="0.25"/>
  <cols>
    <col min="1" max="1" width="1.7109375" style="56" customWidth="1"/>
    <col min="2" max="2" width="44.85546875" style="56" customWidth="1"/>
    <col min="3" max="3" width="46.140625" style="56" customWidth="1"/>
    <col min="4" max="4" width="29.140625" style="56" customWidth="1"/>
    <col min="5" max="5" width="33.140625" style="56" customWidth="1"/>
    <col min="6" max="6" width="24.42578125" style="56" customWidth="1"/>
    <col min="7" max="7" width="25.28515625" style="56" bestFit="1" customWidth="1"/>
    <col min="8" max="8" width="29.7109375" style="56" customWidth="1"/>
    <col min="9" max="9" width="2.42578125" style="56" customWidth="1"/>
    <col min="10" max="10" width="2.5703125" style="56" customWidth="1"/>
    <col min="11" max="16384" width="10.42578125" style="56"/>
  </cols>
  <sheetData>
    <row r="1" spans="2:10" ht="17.25" thickBot="1" x14ac:dyDescent="0.3">
      <c r="J1" s="57"/>
    </row>
    <row r="2" spans="2:10" ht="18.75" thickBot="1" x14ac:dyDescent="0.3">
      <c r="B2" s="513" t="str">
        <f>'Version Control'!$B$2</f>
        <v>Title Block</v>
      </c>
      <c r="C2" s="514"/>
      <c r="E2" s="36" t="s">
        <v>61</v>
      </c>
      <c r="J2" s="57"/>
    </row>
    <row r="3" spans="2:10" ht="35.25" customHeight="1" x14ac:dyDescent="0.25">
      <c r="B3" s="37" t="str">
        <f>'Version Control'!$B$3</f>
        <v>Test Report Template Name:</v>
      </c>
      <c r="C3" s="114" t="str">
        <f>'Version Control'!$C$3</f>
        <v>Direct Heating Equipment</v>
      </c>
      <c r="J3" s="57"/>
    </row>
    <row r="4" spans="2:10" x14ac:dyDescent="0.25">
      <c r="B4" s="41" t="str">
        <f>'Version Control'!$B$4</f>
        <v>Version Number:</v>
      </c>
      <c r="C4" s="287" t="str">
        <f>'Version Control'!$C$4</f>
        <v>v2.2</v>
      </c>
      <c r="J4" s="57"/>
    </row>
    <row r="5" spans="2:10" x14ac:dyDescent="0.25">
      <c r="B5" s="41" t="str">
        <f>'Version Control'!$B$5</f>
        <v xml:space="preserve">Latest Template Revision: </v>
      </c>
      <c r="C5" s="42">
        <f>'Version Control'!$C$5</f>
        <v>43336</v>
      </c>
      <c r="J5" s="57"/>
    </row>
    <row r="6" spans="2:10" x14ac:dyDescent="0.25">
      <c r="B6" s="39" t="str">
        <f>'Version Control'!$B$6</f>
        <v>Tab Name:</v>
      </c>
      <c r="C6" s="40" t="str">
        <f ca="1">MID(CELL("filename",A1), FIND("]", CELL("filename", A1))+ 1, 255)</f>
        <v>Setup &amp; Instrumentation</v>
      </c>
      <c r="J6" s="57"/>
    </row>
    <row r="7" spans="2:10" ht="33.75" customHeight="1" x14ac:dyDescent="0.25">
      <c r="B7" s="39" t="str">
        <f>'Version Control'!$B$7</f>
        <v>File Name:</v>
      </c>
      <c r="C7" s="285" t="str">
        <f ca="1">'Version Control'!$C$7</f>
        <v>Direct Heating Equipment - v2.2.xlsx</v>
      </c>
      <c r="J7" s="57"/>
    </row>
    <row r="8" spans="2:10" ht="17.25" thickBot="1" x14ac:dyDescent="0.3">
      <c r="B8" s="43" t="str">
        <f>'Version Control'!$B$8</f>
        <v xml:space="preserve">Test Completion Date: </v>
      </c>
      <c r="C8" s="44" t="str">
        <f>'Version Control'!$C$8</f>
        <v>[MM/DD/YYYY]</v>
      </c>
      <c r="J8" s="57"/>
    </row>
    <row r="9" spans="2:10" x14ac:dyDescent="0.25">
      <c r="J9" s="57"/>
    </row>
    <row r="10" spans="2:10" ht="17.25" thickBot="1" x14ac:dyDescent="0.3">
      <c r="J10" s="57"/>
    </row>
    <row r="11" spans="2:10" ht="18" thickBot="1" x14ac:dyDescent="0.3">
      <c r="B11" s="513" t="s">
        <v>476</v>
      </c>
      <c r="C11" s="514"/>
      <c r="J11" s="57"/>
    </row>
    <row r="12" spans="2:10" x14ac:dyDescent="0.25">
      <c r="B12" s="392" t="s">
        <v>477</v>
      </c>
      <c r="C12" s="393" t="str">
        <f>IF(AND(OR(Fuel_Type="Natural Gas",Fuel_Type="Propane Gas",Fuel_Type="Butane Gas",Fuel_Type="Manufactured Gas"),Unit_Type="Wall",NOT(Ventilation="Direct Vent")),"Sections 2.1.3 and 2.1.4 of ANSI Z21.49-1975",
IF(AND(OR(Fuel_Type="Natural Gas",Fuel_Type="Propane Gas",Fuel_Type="Butane Gas",Fuel_Type="Manufactured Gas"),Unit_Type="Wall",Ventilation="Direct Vent"),"Sections 2.1.3 and 2.1.4 of ANSI Z21.44-1973",
IF(AND(OR(Fuel_Type="No. 1 Oil",Fuel_Type="No. 2 Oil"),Unit_Type="Wall",NOT(Ventilation="Direct Vent")),"UL-730-1974, Section 33",
IF(AND(OR(Fuel_Type="No. 1 Oil",Fuel_Type="No. 2 Oil"),Unit_Type="Wall",Ventilation="Direct Vent"),"UL-730-1974, Section 34",
IF(Unit_Type="Floor","Section 35.1 through 35.5 of UL-729-1976",
IF(Unit_Type="Room", "Manufacturer's Instructions","-"))))))</f>
        <v>-</v>
      </c>
      <c r="J12" s="57"/>
    </row>
    <row r="13" spans="2:10" x14ac:dyDescent="0.25">
      <c r="B13" s="400" t="s">
        <v>478</v>
      </c>
      <c r="C13" s="401"/>
      <c r="J13" s="57"/>
    </row>
    <row r="14" spans="2:10" x14ac:dyDescent="0.25">
      <c r="B14" s="558" t="s">
        <v>479</v>
      </c>
      <c r="C14" s="559"/>
      <c r="J14" s="57"/>
    </row>
    <row r="15" spans="2:10" x14ac:dyDescent="0.25">
      <c r="B15" s="560"/>
      <c r="C15" s="561"/>
      <c r="J15" s="57"/>
    </row>
    <row r="16" spans="2:10" x14ac:dyDescent="0.25">
      <c r="B16" s="562"/>
      <c r="C16" s="563"/>
      <c r="J16" s="57"/>
    </row>
    <row r="17" spans="2:10" ht="17.25" thickBot="1" x14ac:dyDescent="0.3">
      <c r="B17" s="564"/>
      <c r="C17" s="565"/>
      <c r="J17" s="57"/>
    </row>
    <row r="18" spans="2:10" ht="17.25" thickBot="1" x14ac:dyDescent="0.3">
      <c r="J18" s="57"/>
    </row>
    <row r="19" spans="2:10" ht="18" thickBot="1" x14ac:dyDescent="0.3">
      <c r="B19" s="513" t="s">
        <v>475</v>
      </c>
      <c r="C19" s="544"/>
      <c r="D19" s="544"/>
      <c r="E19" s="544"/>
      <c r="F19" s="544"/>
      <c r="G19" s="544"/>
      <c r="H19" s="514"/>
      <c r="J19" s="57"/>
    </row>
    <row r="20" spans="2:10" ht="17.25" x14ac:dyDescent="0.25">
      <c r="B20" s="67" t="s">
        <v>59</v>
      </c>
      <c r="C20" s="426" t="s">
        <v>55</v>
      </c>
      <c r="D20" s="426" t="s">
        <v>54</v>
      </c>
      <c r="E20" s="426" t="s">
        <v>60</v>
      </c>
      <c r="F20" s="427" t="s">
        <v>41</v>
      </c>
      <c r="G20" s="426" t="s">
        <v>42</v>
      </c>
      <c r="H20" s="428" t="s">
        <v>43</v>
      </c>
      <c r="J20" s="57"/>
    </row>
    <row r="21" spans="2:10" x14ac:dyDescent="0.25">
      <c r="B21" s="233"/>
      <c r="C21" s="429"/>
      <c r="D21" s="429"/>
      <c r="E21" s="429"/>
      <c r="F21" s="429"/>
      <c r="G21" s="430"/>
      <c r="H21" s="431"/>
      <c r="J21" s="57"/>
    </row>
    <row r="22" spans="2:10" x14ac:dyDescent="0.25">
      <c r="B22" s="233"/>
      <c r="C22" s="429"/>
      <c r="D22" s="429"/>
      <c r="E22" s="429"/>
      <c r="F22" s="429"/>
      <c r="G22" s="430"/>
      <c r="H22" s="431"/>
      <c r="J22" s="57"/>
    </row>
    <row r="23" spans="2:10" x14ac:dyDescent="0.25">
      <c r="B23" s="233"/>
      <c r="C23" s="429"/>
      <c r="D23" s="429"/>
      <c r="E23" s="429"/>
      <c r="F23" s="429"/>
      <c r="G23" s="430"/>
      <c r="H23" s="431"/>
      <c r="J23" s="57"/>
    </row>
    <row r="24" spans="2:10" x14ac:dyDescent="0.25">
      <c r="B24" s="233"/>
      <c r="C24" s="429"/>
      <c r="D24" s="429"/>
      <c r="E24" s="429"/>
      <c r="F24" s="429"/>
      <c r="G24" s="430"/>
      <c r="H24" s="431"/>
      <c r="J24" s="57"/>
    </row>
    <row r="25" spans="2:10" x14ac:dyDescent="0.25">
      <c r="B25" s="233"/>
      <c r="C25" s="429"/>
      <c r="D25" s="429"/>
      <c r="E25" s="429"/>
      <c r="F25" s="429"/>
      <c r="G25" s="430"/>
      <c r="H25" s="431"/>
      <c r="J25" s="57"/>
    </row>
    <row r="26" spans="2:10" x14ac:dyDescent="0.25">
      <c r="B26" s="233"/>
      <c r="C26" s="429"/>
      <c r="D26" s="429"/>
      <c r="E26" s="429"/>
      <c r="F26" s="429"/>
      <c r="G26" s="430"/>
      <c r="H26" s="431"/>
      <c r="J26" s="57"/>
    </row>
    <row r="27" spans="2:10" x14ac:dyDescent="0.25">
      <c r="B27" s="233"/>
      <c r="C27" s="429"/>
      <c r="D27" s="429"/>
      <c r="E27" s="429"/>
      <c r="F27" s="429"/>
      <c r="G27" s="430"/>
      <c r="H27" s="431"/>
      <c r="J27" s="57"/>
    </row>
    <row r="28" spans="2:10" x14ac:dyDescent="0.25">
      <c r="B28" s="233"/>
      <c r="C28" s="429"/>
      <c r="D28" s="429"/>
      <c r="E28" s="429"/>
      <c r="F28" s="429"/>
      <c r="G28" s="430"/>
      <c r="H28" s="431"/>
      <c r="J28" s="57"/>
    </row>
    <row r="29" spans="2:10" x14ac:dyDescent="0.25">
      <c r="B29" s="233"/>
      <c r="C29" s="429"/>
      <c r="D29" s="429"/>
      <c r="E29" s="429"/>
      <c r="F29" s="429"/>
      <c r="G29" s="430"/>
      <c r="H29" s="431"/>
      <c r="J29" s="57"/>
    </row>
    <row r="30" spans="2:10" x14ac:dyDescent="0.25">
      <c r="B30" s="233"/>
      <c r="C30" s="429"/>
      <c r="D30" s="429"/>
      <c r="E30" s="429"/>
      <c r="F30" s="429"/>
      <c r="G30" s="430"/>
      <c r="H30" s="431"/>
      <c r="J30" s="57"/>
    </row>
    <row r="31" spans="2:10" x14ac:dyDescent="0.25">
      <c r="B31" s="233"/>
      <c r="C31" s="429"/>
      <c r="D31" s="429"/>
      <c r="E31" s="429"/>
      <c r="F31" s="429"/>
      <c r="G31" s="430"/>
      <c r="H31" s="431"/>
      <c r="J31" s="57"/>
    </row>
    <row r="32" spans="2:10" x14ac:dyDescent="0.25">
      <c r="B32" s="233"/>
      <c r="C32" s="429"/>
      <c r="D32" s="429"/>
      <c r="E32" s="429"/>
      <c r="F32" s="429"/>
      <c r="G32" s="430"/>
      <c r="H32" s="431"/>
      <c r="J32" s="57"/>
    </row>
    <row r="33" spans="2:10" x14ac:dyDescent="0.25">
      <c r="B33" s="233"/>
      <c r="C33" s="429"/>
      <c r="D33" s="429"/>
      <c r="E33" s="429"/>
      <c r="F33" s="429"/>
      <c r="G33" s="430"/>
      <c r="H33" s="431"/>
      <c r="J33" s="57"/>
    </row>
    <row r="34" spans="2:10" x14ac:dyDescent="0.25">
      <c r="B34" s="233"/>
      <c r="C34" s="429"/>
      <c r="D34" s="429"/>
      <c r="E34" s="429"/>
      <c r="F34" s="429"/>
      <c r="G34" s="430"/>
      <c r="H34" s="431"/>
      <c r="J34" s="57"/>
    </row>
    <row r="35" spans="2:10" x14ac:dyDescent="0.25">
      <c r="B35" s="233"/>
      <c r="C35" s="429"/>
      <c r="D35" s="429"/>
      <c r="E35" s="429"/>
      <c r="F35" s="429"/>
      <c r="G35" s="430"/>
      <c r="H35" s="431"/>
      <c r="J35" s="57"/>
    </row>
    <row r="36" spans="2:10" x14ac:dyDescent="0.25">
      <c r="B36" s="233"/>
      <c r="C36" s="429"/>
      <c r="D36" s="429"/>
      <c r="E36" s="429"/>
      <c r="F36" s="429"/>
      <c r="G36" s="430"/>
      <c r="H36" s="431"/>
      <c r="J36" s="57"/>
    </row>
    <row r="37" spans="2:10" x14ac:dyDescent="0.25">
      <c r="B37" s="233"/>
      <c r="C37" s="429"/>
      <c r="D37" s="429"/>
      <c r="E37" s="429"/>
      <c r="F37" s="429"/>
      <c r="G37" s="430"/>
      <c r="H37" s="431"/>
      <c r="J37" s="57"/>
    </row>
    <row r="38" spans="2:10" x14ac:dyDescent="0.25">
      <c r="B38" s="233"/>
      <c r="C38" s="429"/>
      <c r="D38" s="429"/>
      <c r="E38" s="429"/>
      <c r="F38" s="429"/>
      <c r="G38" s="430"/>
      <c r="H38" s="431"/>
      <c r="J38" s="57"/>
    </row>
    <row r="39" spans="2:10" x14ac:dyDescent="0.25">
      <c r="B39" s="233"/>
      <c r="C39" s="429"/>
      <c r="D39" s="429"/>
      <c r="E39" s="429"/>
      <c r="F39" s="429"/>
      <c r="G39" s="430"/>
      <c r="H39" s="431"/>
      <c r="J39" s="57"/>
    </row>
    <row r="40" spans="2:10" x14ac:dyDescent="0.25">
      <c r="B40" s="233"/>
      <c r="C40" s="429"/>
      <c r="D40" s="429"/>
      <c r="E40" s="429"/>
      <c r="F40" s="429"/>
      <c r="G40" s="430"/>
      <c r="H40" s="431"/>
      <c r="J40" s="57"/>
    </row>
    <row r="41" spans="2:10" x14ac:dyDescent="0.25">
      <c r="B41" s="233"/>
      <c r="C41" s="429"/>
      <c r="D41" s="429"/>
      <c r="E41" s="429"/>
      <c r="F41" s="429"/>
      <c r="G41" s="430"/>
      <c r="H41" s="431"/>
      <c r="J41" s="57"/>
    </row>
    <row r="42" spans="2:10" x14ac:dyDescent="0.25">
      <c r="B42" s="233"/>
      <c r="C42" s="429"/>
      <c r="D42" s="429"/>
      <c r="E42" s="429"/>
      <c r="F42" s="429"/>
      <c r="G42" s="430"/>
      <c r="H42" s="431"/>
      <c r="J42" s="57"/>
    </row>
    <row r="43" spans="2:10" x14ac:dyDescent="0.25">
      <c r="B43" s="233"/>
      <c r="C43" s="429"/>
      <c r="D43" s="429"/>
      <c r="E43" s="429"/>
      <c r="F43" s="429"/>
      <c r="G43" s="430"/>
      <c r="H43" s="431"/>
      <c r="J43" s="57"/>
    </row>
    <row r="44" spans="2:10" x14ac:dyDescent="0.25">
      <c r="B44" s="233"/>
      <c r="C44" s="429"/>
      <c r="D44" s="429"/>
      <c r="E44" s="429"/>
      <c r="F44" s="429"/>
      <c r="G44" s="430"/>
      <c r="H44" s="431"/>
      <c r="J44" s="57"/>
    </row>
    <row r="45" spans="2:10" x14ac:dyDescent="0.25">
      <c r="B45" s="233"/>
      <c r="C45" s="429"/>
      <c r="D45" s="429"/>
      <c r="E45" s="429"/>
      <c r="F45" s="429"/>
      <c r="G45" s="430"/>
      <c r="H45" s="431"/>
      <c r="J45" s="57"/>
    </row>
    <row r="46" spans="2:10" x14ac:dyDescent="0.25">
      <c r="B46" s="233"/>
      <c r="C46" s="429"/>
      <c r="D46" s="429"/>
      <c r="E46" s="429"/>
      <c r="F46" s="429"/>
      <c r="G46" s="430"/>
      <c r="H46" s="431"/>
      <c r="J46" s="57"/>
    </row>
    <row r="47" spans="2:10" x14ac:dyDescent="0.25">
      <c r="B47" s="233"/>
      <c r="C47" s="429"/>
      <c r="D47" s="429"/>
      <c r="E47" s="429"/>
      <c r="F47" s="429"/>
      <c r="G47" s="430"/>
      <c r="H47" s="431"/>
      <c r="J47" s="57"/>
    </row>
    <row r="48" spans="2:10" x14ac:dyDescent="0.25">
      <c r="B48" s="233"/>
      <c r="C48" s="429"/>
      <c r="D48" s="429"/>
      <c r="E48" s="429"/>
      <c r="F48" s="429"/>
      <c r="G48" s="430"/>
      <c r="H48" s="431"/>
      <c r="J48" s="57"/>
    </row>
    <row r="49" spans="1:10" x14ac:dyDescent="0.25">
      <c r="B49" s="233"/>
      <c r="C49" s="429"/>
      <c r="D49" s="429"/>
      <c r="E49" s="429"/>
      <c r="F49" s="429"/>
      <c r="G49" s="430"/>
      <c r="H49" s="431"/>
      <c r="J49" s="57"/>
    </row>
    <row r="50" spans="1:10" ht="17.25" thickBot="1" x14ac:dyDescent="0.3">
      <c r="B50" s="234"/>
      <c r="C50" s="235"/>
      <c r="D50" s="235"/>
      <c r="E50" s="235"/>
      <c r="F50" s="235"/>
      <c r="G50" s="432"/>
      <c r="H50" s="433"/>
      <c r="J50" s="57"/>
    </row>
    <row r="51" spans="1:10" x14ac:dyDescent="0.25">
      <c r="J51" s="57"/>
    </row>
    <row r="52" spans="1:10" x14ac:dyDescent="0.25">
      <c r="A52" s="57"/>
      <c r="B52" s="57"/>
      <c r="C52" s="57"/>
      <c r="D52" s="57"/>
      <c r="E52" s="57"/>
      <c r="F52" s="57"/>
      <c r="G52" s="57"/>
      <c r="H52" s="57"/>
      <c r="I52" s="57"/>
      <c r="J52" s="57"/>
    </row>
  </sheetData>
  <sheetProtection password="CA08" sheet="1" objects="1" scenarios="1" selectLockedCells="1"/>
  <protectedRanges>
    <protectedRange sqref="B21:H50" name="Range1"/>
  </protectedRanges>
  <customSheetViews>
    <customSheetView guid="{D9CE0BAE-997C-449F-8FFB-BD77BD9E89A6}" scale="80" showGridLines="0">
      <selection activeCell="D27" sqref="D27"/>
      <pageMargins left="0.7" right="0.7" top="0.75" bottom="0.75" header="0.3" footer="0.3"/>
      <pageSetup orientation="portrait" r:id="rId1"/>
    </customSheetView>
  </customSheetViews>
  <mergeCells count="5">
    <mergeCell ref="B2:C2"/>
    <mergeCell ref="B19:H19"/>
    <mergeCell ref="B14:C14"/>
    <mergeCell ref="B15:C17"/>
    <mergeCell ref="B11:C11"/>
  </mergeCells>
  <dataValidations xWindow="536" yWindow="503" count="1">
    <dataValidation type="list" allowBlank="1" showInputMessage="1" showErrorMessage="1" sqref="C13" xr:uid="{00000000-0002-0000-0200-000000000000}">
      <formula1>DD_Yes_No</formula1>
    </dataValidation>
  </dataValidations>
  <hyperlinks>
    <hyperlink ref="E2" location="Instructions!C33" display="Back to Instructions tab"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N81"/>
  <sheetViews>
    <sheetView showGridLines="0" zoomScale="80" zoomScaleNormal="80" zoomScaleSheetLayoutView="85" workbookViewId="0">
      <selection activeCell="F2" sqref="F2"/>
    </sheetView>
  </sheetViews>
  <sheetFormatPr defaultRowHeight="16.5" x14ac:dyDescent="0.25"/>
  <cols>
    <col min="1" max="1" width="4.42578125" style="34" customWidth="1"/>
    <col min="2" max="2" width="32" style="34" customWidth="1"/>
    <col min="3" max="3" width="26" style="34" customWidth="1"/>
    <col min="4" max="4" width="21.28515625" style="34" customWidth="1"/>
    <col min="5" max="5" width="13.42578125" style="34" customWidth="1"/>
    <col min="6" max="6" width="27.140625" style="34" bestFit="1" customWidth="1"/>
    <col min="7" max="8" width="13.42578125" style="34" customWidth="1"/>
    <col min="9" max="9" width="5" style="34" customWidth="1"/>
    <col min="10" max="10" width="4.42578125" style="34" customWidth="1"/>
    <col min="11" max="16384" width="9.140625" style="34"/>
  </cols>
  <sheetData>
    <row r="1" spans="2:14" ht="17.25" thickBot="1" x14ac:dyDescent="0.3">
      <c r="J1" s="35"/>
    </row>
    <row r="2" spans="2:14" ht="18.75" thickBot="1" x14ac:dyDescent="0.3">
      <c r="B2" s="513" t="str">
        <f>'Version Control'!$B$2</f>
        <v>Title Block</v>
      </c>
      <c r="C2" s="544"/>
      <c r="D2" s="514"/>
      <c r="E2" s="30"/>
      <c r="F2" s="36" t="s">
        <v>61</v>
      </c>
      <c r="G2" s="30"/>
      <c r="H2" s="30"/>
      <c r="J2" s="35"/>
    </row>
    <row r="3" spans="2:14" x14ac:dyDescent="0.25">
      <c r="B3" s="37" t="str">
        <f>'Version Control'!$B$3</f>
        <v>Test Report Template Name:</v>
      </c>
      <c r="C3" s="568" t="str">
        <f>'Version Control'!$C$3</f>
        <v>Direct Heating Equipment</v>
      </c>
      <c r="D3" s="569"/>
      <c r="E3" s="102"/>
      <c r="F3" s="102"/>
      <c r="G3" s="102"/>
      <c r="H3" s="102"/>
      <c r="J3" s="35"/>
    </row>
    <row r="4" spans="2:14" x14ac:dyDescent="0.25">
      <c r="B4" s="41" t="str">
        <f>'Version Control'!$B$4</f>
        <v>Version Number:</v>
      </c>
      <c r="C4" s="572" t="str">
        <f>'Version Control'!$C$4</f>
        <v>v2.2</v>
      </c>
      <c r="D4" s="573"/>
      <c r="E4" s="69"/>
      <c r="F4" s="69"/>
      <c r="G4" s="69"/>
      <c r="H4" s="69"/>
      <c r="J4" s="35"/>
    </row>
    <row r="5" spans="2:14" x14ac:dyDescent="0.25">
      <c r="B5" s="41" t="str">
        <f>'Version Control'!$B$5</f>
        <v xml:space="preserve">Latest Template Revision: </v>
      </c>
      <c r="C5" s="574">
        <f>'Version Control'!$C$5</f>
        <v>43336</v>
      </c>
      <c r="D5" s="575"/>
      <c r="E5" s="69"/>
      <c r="F5" s="69"/>
      <c r="G5" s="69"/>
      <c r="H5" s="69"/>
      <c r="J5" s="35"/>
    </row>
    <row r="6" spans="2:14" x14ac:dyDescent="0.25">
      <c r="B6" s="39" t="str">
        <f>'Version Control'!$B$6</f>
        <v>Tab Name:</v>
      </c>
      <c r="C6" s="570" t="str">
        <f ca="1">MID(CELL("filename",A1), FIND("]", CELL("filename", A1))+ 1, 255)</f>
        <v>Test Conditions</v>
      </c>
      <c r="D6" s="571"/>
      <c r="E6" s="69"/>
      <c r="F6" s="69"/>
      <c r="G6" s="69"/>
      <c r="H6" s="69"/>
      <c r="J6" s="35"/>
    </row>
    <row r="7" spans="2:14" ht="34.5" customHeight="1" x14ac:dyDescent="0.25">
      <c r="B7" s="39" t="str">
        <f>'Version Control'!$B$7</f>
        <v>File Name:</v>
      </c>
      <c r="C7" s="566" t="str">
        <f ca="1">'Version Control'!$C$7</f>
        <v>Direct Heating Equipment - v2.2.xlsx</v>
      </c>
      <c r="D7" s="567"/>
      <c r="E7" s="69"/>
      <c r="F7" s="69"/>
      <c r="G7" s="69"/>
      <c r="H7" s="69"/>
      <c r="J7" s="35"/>
    </row>
    <row r="8" spans="2:14" ht="17.25" thickBot="1" x14ac:dyDescent="0.3">
      <c r="B8" s="43" t="str">
        <f>'Version Control'!$B$8</f>
        <v xml:space="preserve">Test Completion Date: </v>
      </c>
      <c r="C8" s="588" t="str">
        <f>'Version Control'!$C$8</f>
        <v>[MM/DD/YYYY]</v>
      </c>
      <c r="D8" s="589"/>
      <c r="E8" s="69"/>
      <c r="F8" s="69"/>
      <c r="G8" s="69"/>
      <c r="H8" s="69"/>
      <c r="J8" s="35"/>
    </row>
    <row r="9" spans="2:14" x14ac:dyDescent="0.25">
      <c r="J9" s="35"/>
    </row>
    <row r="10" spans="2:14" ht="17.25" thickBot="1" x14ac:dyDescent="0.3">
      <c r="B10" s="68"/>
      <c r="I10" s="70"/>
      <c r="J10" s="71"/>
      <c r="K10" s="70"/>
      <c r="L10" s="70"/>
      <c r="M10" s="70"/>
      <c r="N10" s="70"/>
    </row>
    <row r="11" spans="2:14" ht="18" thickBot="1" x14ac:dyDescent="0.3">
      <c r="B11" s="576" t="s">
        <v>117</v>
      </c>
      <c r="C11" s="577"/>
      <c r="D11" s="577"/>
      <c r="E11" s="577"/>
      <c r="F11" s="577"/>
      <c r="G11" s="577"/>
      <c r="H11" s="578"/>
      <c r="J11" s="35"/>
    </row>
    <row r="12" spans="2:14" ht="17.25" customHeight="1" x14ac:dyDescent="0.25">
      <c r="B12" s="585" t="s">
        <v>116</v>
      </c>
      <c r="C12" s="586"/>
      <c r="D12" s="586"/>
      <c r="E12" s="586"/>
      <c r="F12" s="586"/>
      <c r="G12" s="586"/>
      <c r="H12" s="587"/>
      <c r="J12" s="35"/>
    </row>
    <row r="13" spans="2:14" x14ac:dyDescent="0.25">
      <c r="B13" s="579"/>
      <c r="C13" s="580"/>
      <c r="D13" s="580"/>
      <c r="E13" s="580"/>
      <c r="F13" s="580"/>
      <c r="G13" s="580"/>
      <c r="H13" s="581"/>
      <c r="J13" s="35"/>
    </row>
    <row r="14" spans="2:14" x14ac:dyDescent="0.25">
      <c r="B14" s="579"/>
      <c r="C14" s="580"/>
      <c r="D14" s="580"/>
      <c r="E14" s="580"/>
      <c r="F14" s="580"/>
      <c r="G14" s="580"/>
      <c r="H14" s="581"/>
      <c r="J14" s="35"/>
    </row>
    <row r="15" spans="2:14" x14ac:dyDescent="0.25">
      <c r="B15" s="579"/>
      <c r="C15" s="580"/>
      <c r="D15" s="580"/>
      <c r="E15" s="580"/>
      <c r="F15" s="580"/>
      <c r="G15" s="580"/>
      <c r="H15" s="581"/>
      <c r="J15" s="35"/>
    </row>
    <row r="16" spans="2:14" ht="17.25" thickBot="1" x14ac:dyDescent="0.3">
      <c r="B16" s="582"/>
      <c r="C16" s="583"/>
      <c r="D16" s="583"/>
      <c r="E16" s="583"/>
      <c r="F16" s="583"/>
      <c r="G16" s="583"/>
      <c r="H16" s="584"/>
      <c r="J16" s="35"/>
    </row>
    <row r="17" spans="2:10" ht="17.25" thickBot="1" x14ac:dyDescent="0.3">
      <c r="J17" s="35"/>
    </row>
    <row r="18" spans="2:10" ht="18" thickBot="1" x14ac:dyDescent="0.3">
      <c r="B18" s="576" t="s">
        <v>118</v>
      </c>
      <c r="C18" s="577"/>
      <c r="D18" s="577"/>
      <c r="E18" s="577"/>
      <c r="F18" s="577"/>
      <c r="G18" s="577"/>
      <c r="H18" s="578"/>
      <c r="J18" s="35"/>
    </row>
    <row r="19" spans="2:10" ht="17.25" customHeight="1" x14ac:dyDescent="0.25">
      <c r="B19" s="585" t="s">
        <v>119</v>
      </c>
      <c r="C19" s="586"/>
      <c r="D19" s="586"/>
      <c r="E19" s="586"/>
      <c r="F19" s="586"/>
      <c r="G19" s="586"/>
      <c r="H19" s="587"/>
      <c r="J19" s="35"/>
    </row>
    <row r="20" spans="2:10" x14ac:dyDescent="0.25">
      <c r="B20" s="579"/>
      <c r="C20" s="580"/>
      <c r="D20" s="580"/>
      <c r="E20" s="580"/>
      <c r="F20" s="580"/>
      <c r="G20" s="580"/>
      <c r="H20" s="581"/>
      <c r="J20" s="35"/>
    </row>
    <row r="21" spans="2:10" x14ac:dyDescent="0.25">
      <c r="B21" s="579"/>
      <c r="C21" s="580"/>
      <c r="D21" s="580"/>
      <c r="E21" s="580"/>
      <c r="F21" s="580"/>
      <c r="G21" s="580"/>
      <c r="H21" s="581"/>
      <c r="J21" s="35"/>
    </row>
    <row r="22" spans="2:10" x14ac:dyDescent="0.25">
      <c r="B22" s="579"/>
      <c r="C22" s="580"/>
      <c r="D22" s="580"/>
      <c r="E22" s="580"/>
      <c r="F22" s="580"/>
      <c r="G22" s="580"/>
      <c r="H22" s="581"/>
      <c r="J22" s="35"/>
    </row>
    <row r="23" spans="2:10" ht="17.25" thickBot="1" x14ac:dyDescent="0.3">
      <c r="B23" s="582"/>
      <c r="C23" s="583"/>
      <c r="D23" s="583"/>
      <c r="E23" s="583"/>
      <c r="F23" s="583"/>
      <c r="G23" s="583"/>
      <c r="H23" s="584"/>
      <c r="J23" s="35"/>
    </row>
    <row r="24" spans="2:10" ht="17.25" thickBot="1" x14ac:dyDescent="0.3">
      <c r="J24" s="35"/>
    </row>
    <row r="25" spans="2:10" ht="18" thickBot="1" x14ac:dyDescent="0.3">
      <c r="B25" s="576" t="s">
        <v>120</v>
      </c>
      <c r="C25" s="577"/>
      <c r="D25" s="577"/>
      <c r="E25" s="577"/>
      <c r="F25" s="577"/>
      <c r="G25" s="577"/>
      <c r="H25" s="578"/>
      <c r="J25" s="35"/>
    </row>
    <row r="26" spans="2:10" ht="17.25" customHeight="1" x14ac:dyDescent="0.25">
      <c r="B26" s="585" t="s">
        <v>121</v>
      </c>
      <c r="C26" s="586"/>
      <c r="D26" s="586"/>
      <c r="E26" s="586"/>
      <c r="F26" s="586"/>
      <c r="G26" s="586"/>
      <c r="H26" s="587"/>
      <c r="J26" s="35"/>
    </row>
    <row r="27" spans="2:10" x14ac:dyDescent="0.25">
      <c r="B27" s="579"/>
      <c r="C27" s="580"/>
      <c r="D27" s="580"/>
      <c r="E27" s="580"/>
      <c r="F27" s="580"/>
      <c r="G27" s="580"/>
      <c r="H27" s="581"/>
      <c r="J27" s="35"/>
    </row>
    <row r="28" spans="2:10" x14ac:dyDescent="0.25">
      <c r="B28" s="579"/>
      <c r="C28" s="580"/>
      <c r="D28" s="580"/>
      <c r="E28" s="580"/>
      <c r="F28" s="580"/>
      <c r="G28" s="580"/>
      <c r="H28" s="581"/>
      <c r="J28" s="35"/>
    </row>
    <row r="29" spans="2:10" x14ac:dyDescent="0.25">
      <c r="B29" s="579"/>
      <c r="C29" s="580"/>
      <c r="D29" s="580"/>
      <c r="E29" s="580"/>
      <c r="F29" s="580"/>
      <c r="G29" s="580"/>
      <c r="H29" s="581"/>
      <c r="J29" s="35"/>
    </row>
    <row r="30" spans="2:10" ht="17.25" thickBot="1" x14ac:dyDescent="0.3">
      <c r="B30" s="582"/>
      <c r="C30" s="583"/>
      <c r="D30" s="583"/>
      <c r="E30" s="583"/>
      <c r="F30" s="583"/>
      <c r="G30" s="583"/>
      <c r="H30" s="584"/>
      <c r="J30" s="35"/>
    </row>
    <row r="31" spans="2:10" ht="17.25" thickBot="1" x14ac:dyDescent="0.3">
      <c r="J31" s="35"/>
    </row>
    <row r="32" spans="2:10" ht="18" thickBot="1" x14ac:dyDescent="0.3">
      <c r="B32" s="576" t="s">
        <v>122</v>
      </c>
      <c r="C32" s="577"/>
      <c r="D32" s="577"/>
      <c r="E32" s="577"/>
      <c r="F32" s="577"/>
      <c r="G32" s="577"/>
      <c r="H32" s="578"/>
      <c r="J32" s="35"/>
    </row>
    <row r="33" spans="2:10" ht="17.25" customHeight="1" x14ac:dyDescent="0.25">
      <c r="B33" s="585" t="s">
        <v>123</v>
      </c>
      <c r="C33" s="586"/>
      <c r="D33" s="586"/>
      <c r="E33" s="586"/>
      <c r="F33" s="586"/>
      <c r="G33" s="586"/>
      <c r="H33" s="587"/>
      <c r="J33" s="35"/>
    </row>
    <row r="34" spans="2:10" x14ac:dyDescent="0.25">
      <c r="B34" s="579"/>
      <c r="C34" s="580"/>
      <c r="D34" s="580"/>
      <c r="E34" s="580"/>
      <c r="F34" s="580"/>
      <c r="G34" s="580"/>
      <c r="H34" s="581"/>
      <c r="J34" s="35"/>
    </row>
    <row r="35" spans="2:10" x14ac:dyDescent="0.25">
      <c r="B35" s="579"/>
      <c r="C35" s="580"/>
      <c r="D35" s="580"/>
      <c r="E35" s="580"/>
      <c r="F35" s="580"/>
      <c r="G35" s="580"/>
      <c r="H35" s="581"/>
      <c r="J35" s="35"/>
    </row>
    <row r="36" spans="2:10" x14ac:dyDescent="0.25">
      <c r="B36" s="579"/>
      <c r="C36" s="580"/>
      <c r="D36" s="580"/>
      <c r="E36" s="580"/>
      <c r="F36" s="580"/>
      <c r="G36" s="580"/>
      <c r="H36" s="581"/>
      <c r="J36" s="35"/>
    </row>
    <row r="37" spans="2:10" ht="17.25" thickBot="1" x14ac:dyDescent="0.3">
      <c r="B37" s="582"/>
      <c r="C37" s="583"/>
      <c r="D37" s="583"/>
      <c r="E37" s="583"/>
      <c r="F37" s="583"/>
      <c r="G37" s="583"/>
      <c r="H37" s="584"/>
      <c r="J37" s="35"/>
    </row>
    <row r="38" spans="2:10" ht="17.25" thickBot="1" x14ac:dyDescent="0.3">
      <c r="J38" s="35"/>
    </row>
    <row r="39" spans="2:10" ht="18" thickBot="1" x14ac:dyDescent="0.3">
      <c r="B39" s="576" t="s">
        <v>124</v>
      </c>
      <c r="C39" s="577"/>
      <c r="D39" s="577"/>
      <c r="E39" s="577"/>
      <c r="F39" s="577"/>
      <c r="G39" s="577"/>
      <c r="H39" s="578"/>
      <c r="J39" s="35"/>
    </row>
    <row r="40" spans="2:10" ht="17.25" customHeight="1" x14ac:dyDescent="0.25">
      <c r="B40" s="585" t="s">
        <v>125</v>
      </c>
      <c r="C40" s="586"/>
      <c r="D40" s="586"/>
      <c r="E40" s="586"/>
      <c r="F40" s="586"/>
      <c r="G40" s="586"/>
      <c r="H40" s="587"/>
      <c r="J40" s="35"/>
    </row>
    <row r="41" spans="2:10" x14ac:dyDescent="0.25">
      <c r="B41" s="579"/>
      <c r="C41" s="580"/>
      <c r="D41" s="580"/>
      <c r="E41" s="580"/>
      <c r="F41" s="580"/>
      <c r="G41" s="580"/>
      <c r="H41" s="581"/>
      <c r="J41" s="35"/>
    </row>
    <row r="42" spans="2:10" x14ac:dyDescent="0.25">
      <c r="B42" s="579"/>
      <c r="C42" s="580"/>
      <c r="D42" s="580"/>
      <c r="E42" s="580"/>
      <c r="F42" s="580"/>
      <c r="G42" s="580"/>
      <c r="H42" s="581"/>
      <c r="J42" s="35"/>
    </row>
    <row r="43" spans="2:10" x14ac:dyDescent="0.25">
      <c r="B43" s="579"/>
      <c r="C43" s="580"/>
      <c r="D43" s="580"/>
      <c r="E43" s="580"/>
      <c r="F43" s="580"/>
      <c r="G43" s="580"/>
      <c r="H43" s="581"/>
      <c r="J43" s="35"/>
    </row>
    <row r="44" spans="2:10" ht="17.25" thickBot="1" x14ac:dyDescent="0.3">
      <c r="B44" s="582"/>
      <c r="C44" s="583"/>
      <c r="D44" s="583"/>
      <c r="E44" s="583"/>
      <c r="F44" s="583"/>
      <c r="G44" s="583"/>
      <c r="H44" s="584"/>
      <c r="J44" s="35"/>
    </row>
    <row r="45" spans="2:10" ht="17.25" thickBot="1" x14ac:dyDescent="0.3">
      <c r="J45" s="35"/>
    </row>
    <row r="46" spans="2:10" ht="18" thickBot="1" x14ac:dyDescent="0.3">
      <c r="B46" s="576" t="s">
        <v>144</v>
      </c>
      <c r="C46" s="577"/>
      <c r="D46" s="577"/>
      <c r="E46" s="577"/>
      <c r="F46" s="577"/>
      <c r="G46" s="577"/>
      <c r="H46" s="578"/>
      <c r="J46" s="35"/>
    </row>
    <row r="47" spans="2:10" ht="17.25" customHeight="1" x14ac:dyDescent="0.25">
      <c r="B47" s="585" t="s">
        <v>126</v>
      </c>
      <c r="C47" s="586"/>
      <c r="D47" s="586"/>
      <c r="E47" s="586"/>
      <c r="F47" s="586"/>
      <c r="G47" s="586"/>
      <c r="H47" s="587"/>
      <c r="J47" s="35"/>
    </row>
    <row r="48" spans="2:10" x14ac:dyDescent="0.25">
      <c r="B48" s="579"/>
      <c r="C48" s="580"/>
      <c r="D48" s="580"/>
      <c r="E48" s="580"/>
      <c r="F48" s="580"/>
      <c r="G48" s="580"/>
      <c r="H48" s="581"/>
      <c r="J48" s="35"/>
    </row>
    <row r="49" spans="2:10" x14ac:dyDescent="0.25">
      <c r="B49" s="579"/>
      <c r="C49" s="580"/>
      <c r="D49" s="580"/>
      <c r="E49" s="580"/>
      <c r="F49" s="580"/>
      <c r="G49" s="580"/>
      <c r="H49" s="581"/>
      <c r="J49" s="35"/>
    </row>
    <row r="50" spans="2:10" x14ac:dyDescent="0.25">
      <c r="B50" s="579"/>
      <c r="C50" s="580"/>
      <c r="D50" s="580"/>
      <c r="E50" s="580"/>
      <c r="F50" s="580"/>
      <c r="G50" s="580"/>
      <c r="H50" s="581"/>
      <c r="J50" s="35"/>
    </row>
    <row r="51" spans="2:10" ht="17.25" thickBot="1" x14ac:dyDescent="0.3">
      <c r="B51" s="582"/>
      <c r="C51" s="583"/>
      <c r="D51" s="583"/>
      <c r="E51" s="583"/>
      <c r="F51" s="583"/>
      <c r="G51" s="583"/>
      <c r="H51" s="584"/>
      <c r="J51" s="35"/>
    </row>
    <row r="52" spans="2:10" ht="17.25" thickBot="1" x14ac:dyDescent="0.3">
      <c r="J52" s="35"/>
    </row>
    <row r="53" spans="2:10" ht="18" thickBot="1" x14ac:dyDescent="0.3">
      <c r="B53" s="576" t="s">
        <v>127</v>
      </c>
      <c r="C53" s="577"/>
      <c r="D53" s="577"/>
      <c r="E53" s="577"/>
      <c r="F53" s="577"/>
      <c r="G53" s="577"/>
      <c r="H53" s="578"/>
      <c r="J53" s="35"/>
    </row>
    <row r="54" spans="2:10" ht="17.25" customHeight="1" x14ac:dyDescent="0.25">
      <c r="B54" s="585" t="s">
        <v>128</v>
      </c>
      <c r="C54" s="586"/>
      <c r="D54" s="586"/>
      <c r="E54" s="586"/>
      <c r="F54" s="586"/>
      <c r="G54" s="586"/>
      <c r="H54" s="587"/>
      <c r="J54" s="35"/>
    </row>
    <row r="55" spans="2:10" x14ac:dyDescent="0.25">
      <c r="B55" s="579"/>
      <c r="C55" s="580"/>
      <c r="D55" s="580"/>
      <c r="E55" s="580"/>
      <c r="F55" s="580"/>
      <c r="G55" s="580"/>
      <c r="H55" s="581"/>
      <c r="J55" s="35"/>
    </row>
    <row r="56" spans="2:10" x14ac:dyDescent="0.25">
      <c r="B56" s="579"/>
      <c r="C56" s="580"/>
      <c r="D56" s="580"/>
      <c r="E56" s="580"/>
      <c r="F56" s="580"/>
      <c r="G56" s="580"/>
      <c r="H56" s="581"/>
      <c r="J56" s="35"/>
    </row>
    <row r="57" spans="2:10" x14ac:dyDescent="0.25">
      <c r="B57" s="579"/>
      <c r="C57" s="580"/>
      <c r="D57" s="580"/>
      <c r="E57" s="580"/>
      <c r="F57" s="580"/>
      <c r="G57" s="580"/>
      <c r="H57" s="581"/>
      <c r="J57" s="35"/>
    </row>
    <row r="58" spans="2:10" ht="17.25" thickBot="1" x14ac:dyDescent="0.3">
      <c r="B58" s="582"/>
      <c r="C58" s="583"/>
      <c r="D58" s="583"/>
      <c r="E58" s="583"/>
      <c r="F58" s="583"/>
      <c r="G58" s="583"/>
      <c r="H58" s="584"/>
      <c r="J58" s="35"/>
    </row>
    <row r="59" spans="2:10" ht="17.25" thickBot="1" x14ac:dyDescent="0.3">
      <c r="J59" s="35"/>
    </row>
    <row r="60" spans="2:10" ht="18" thickBot="1" x14ac:dyDescent="0.3">
      <c r="B60" s="576" t="s">
        <v>129</v>
      </c>
      <c r="C60" s="577"/>
      <c r="D60" s="577"/>
      <c r="E60" s="577"/>
      <c r="F60" s="577"/>
      <c r="G60" s="577"/>
      <c r="H60" s="578"/>
      <c r="J60" s="35"/>
    </row>
    <row r="61" spans="2:10" ht="17.25" customHeight="1" x14ac:dyDescent="0.25">
      <c r="B61" s="585" t="s">
        <v>130</v>
      </c>
      <c r="C61" s="586"/>
      <c r="D61" s="586"/>
      <c r="E61" s="586"/>
      <c r="F61" s="586"/>
      <c r="G61" s="586"/>
      <c r="H61" s="587"/>
      <c r="J61" s="35"/>
    </row>
    <row r="62" spans="2:10" x14ac:dyDescent="0.25">
      <c r="B62" s="579"/>
      <c r="C62" s="580"/>
      <c r="D62" s="580"/>
      <c r="E62" s="580"/>
      <c r="F62" s="580"/>
      <c r="G62" s="580"/>
      <c r="H62" s="581"/>
      <c r="J62" s="35"/>
    </row>
    <row r="63" spans="2:10" x14ac:dyDescent="0.25">
      <c r="B63" s="579"/>
      <c r="C63" s="580"/>
      <c r="D63" s="580"/>
      <c r="E63" s="580"/>
      <c r="F63" s="580"/>
      <c r="G63" s="580"/>
      <c r="H63" s="581"/>
      <c r="J63" s="35"/>
    </row>
    <row r="64" spans="2:10" x14ac:dyDescent="0.25">
      <c r="B64" s="579"/>
      <c r="C64" s="580"/>
      <c r="D64" s="580"/>
      <c r="E64" s="580"/>
      <c r="F64" s="580"/>
      <c r="G64" s="580"/>
      <c r="H64" s="581"/>
      <c r="J64" s="35"/>
    </row>
    <row r="65" spans="2:10" ht="17.25" thickBot="1" x14ac:dyDescent="0.3">
      <c r="B65" s="582"/>
      <c r="C65" s="583"/>
      <c r="D65" s="583"/>
      <c r="E65" s="583"/>
      <c r="F65" s="583"/>
      <c r="G65" s="583"/>
      <c r="H65" s="584"/>
      <c r="J65" s="35"/>
    </row>
    <row r="66" spans="2:10" ht="17.25" thickBot="1" x14ac:dyDescent="0.3">
      <c r="J66" s="35"/>
    </row>
    <row r="67" spans="2:10" ht="18" thickBot="1" x14ac:dyDescent="0.3">
      <c r="B67" s="576" t="s">
        <v>131</v>
      </c>
      <c r="C67" s="577"/>
      <c r="D67" s="577"/>
      <c r="E67" s="577"/>
      <c r="F67" s="577"/>
      <c r="G67" s="577"/>
      <c r="H67" s="578"/>
      <c r="J67" s="35"/>
    </row>
    <row r="68" spans="2:10" ht="17.25" customHeight="1" x14ac:dyDescent="0.25">
      <c r="B68" s="585" t="s">
        <v>132</v>
      </c>
      <c r="C68" s="586"/>
      <c r="D68" s="586"/>
      <c r="E68" s="586"/>
      <c r="F68" s="586"/>
      <c r="G68" s="586"/>
      <c r="H68" s="587"/>
      <c r="J68" s="35"/>
    </row>
    <row r="69" spans="2:10" x14ac:dyDescent="0.25">
      <c r="B69" s="579"/>
      <c r="C69" s="580"/>
      <c r="D69" s="580"/>
      <c r="E69" s="580"/>
      <c r="F69" s="580"/>
      <c r="G69" s="580"/>
      <c r="H69" s="581"/>
      <c r="J69" s="35"/>
    </row>
    <row r="70" spans="2:10" x14ac:dyDescent="0.25">
      <c r="B70" s="579"/>
      <c r="C70" s="580"/>
      <c r="D70" s="580"/>
      <c r="E70" s="580"/>
      <c r="F70" s="580"/>
      <c r="G70" s="580"/>
      <c r="H70" s="581"/>
      <c r="J70" s="35"/>
    </row>
    <row r="71" spans="2:10" x14ac:dyDescent="0.25">
      <c r="B71" s="579"/>
      <c r="C71" s="580"/>
      <c r="D71" s="580"/>
      <c r="E71" s="580"/>
      <c r="F71" s="580"/>
      <c r="G71" s="580"/>
      <c r="H71" s="581"/>
      <c r="J71" s="35"/>
    </row>
    <row r="72" spans="2:10" ht="17.25" thickBot="1" x14ac:dyDescent="0.3">
      <c r="B72" s="582"/>
      <c r="C72" s="583"/>
      <c r="D72" s="583"/>
      <c r="E72" s="583"/>
      <c r="F72" s="583"/>
      <c r="G72" s="583"/>
      <c r="H72" s="584"/>
      <c r="J72" s="35"/>
    </row>
    <row r="73" spans="2:10" ht="17.25" thickBot="1" x14ac:dyDescent="0.3">
      <c r="J73" s="35"/>
    </row>
    <row r="74" spans="2:10" ht="18" thickBot="1" x14ac:dyDescent="0.3">
      <c r="B74" s="576" t="s">
        <v>115</v>
      </c>
      <c r="C74" s="577"/>
      <c r="D74" s="577"/>
      <c r="E74" s="577"/>
      <c r="F74" s="577"/>
      <c r="G74" s="577"/>
      <c r="H74" s="578"/>
      <c r="J74" s="35"/>
    </row>
    <row r="75" spans="2:10" ht="17.25" customHeight="1" x14ac:dyDescent="0.25">
      <c r="B75" s="585" t="s">
        <v>133</v>
      </c>
      <c r="C75" s="586"/>
      <c r="D75" s="586"/>
      <c r="E75" s="586"/>
      <c r="F75" s="586"/>
      <c r="G75" s="586"/>
      <c r="H75" s="587"/>
      <c r="J75" s="35"/>
    </row>
    <row r="76" spans="2:10" x14ac:dyDescent="0.25">
      <c r="B76" s="579"/>
      <c r="C76" s="580"/>
      <c r="D76" s="580"/>
      <c r="E76" s="580"/>
      <c r="F76" s="580"/>
      <c r="G76" s="580"/>
      <c r="H76" s="581"/>
      <c r="J76" s="35"/>
    </row>
    <row r="77" spans="2:10" x14ac:dyDescent="0.25">
      <c r="B77" s="579"/>
      <c r="C77" s="580"/>
      <c r="D77" s="580"/>
      <c r="E77" s="580"/>
      <c r="F77" s="580"/>
      <c r="G77" s="580"/>
      <c r="H77" s="581"/>
      <c r="J77" s="35"/>
    </row>
    <row r="78" spans="2:10" x14ac:dyDescent="0.25">
      <c r="B78" s="579"/>
      <c r="C78" s="580"/>
      <c r="D78" s="580"/>
      <c r="E78" s="580"/>
      <c r="F78" s="580"/>
      <c r="G78" s="580"/>
      <c r="H78" s="581"/>
      <c r="J78" s="35"/>
    </row>
    <row r="79" spans="2:10" ht="17.25" thickBot="1" x14ac:dyDescent="0.3">
      <c r="B79" s="582"/>
      <c r="C79" s="583"/>
      <c r="D79" s="583"/>
      <c r="E79" s="583"/>
      <c r="F79" s="583"/>
      <c r="G79" s="583"/>
      <c r="H79" s="584"/>
      <c r="J79" s="35"/>
    </row>
    <row r="80" spans="2:10" x14ac:dyDescent="0.25">
      <c r="J80" s="35"/>
    </row>
    <row r="81" spans="1:10" x14ac:dyDescent="0.25">
      <c r="A81" s="35"/>
      <c r="B81" s="35"/>
      <c r="C81" s="35"/>
      <c r="D81" s="35"/>
      <c r="E81" s="35"/>
      <c r="F81" s="35"/>
      <c r="G81" s="35"/>
      <c r="H81" s="35"/>
      <c r="I81" s="35"/>
      <c r="J81" s="35"/>
    </row>
  </sheetData>
  <sheetProtection password="CA08" sheet="1" objects="1" scenarios="1" selectLockedCells="1"/>
  <customSheetViews>
    <customSheetView guid="{D9CE0BAE-997C-449F-8FFB-BD77BD9E89A6}" scale="80" showGridLines="0" fitToPage="1">
      <selection activeCell="B69" sqref="B69:H72"/>
      <pageMargins left="0.25" right="0.25" top="0.75" bottom="0.25" header="0.3" footer="0.3"/>
      <printOptions horizontalCentered="1"/>
      <pageSetup scale="79" orientation="landscape" r:id="rId1"/>
      <headerFooter>
        <oddHeader>&amp;F</oddHeader>
      </headerFooter>
    </customSheetView>
  </customSheetViews>
  <mergeCells count="37">
    <mergeCell ref="B74:H74"/>
    <mergeCell ref="B75:H75"/>
    <mergeCell ref="B76:H79"/>
    <mergeCell ref="B11:H11"/>
    <mergeCell ref="B12:H12"/>
    <mergeCell ref="B13:H16"/>
    <mergeCell ref="B18:H18"/>
    <mergeCell ref="B19:H19"/>
    <mergeCell ref="B20:H23"/>
    <mergeCell ref="B25:H25"/>
    <mergeCell ref="B26:H26"/>
    <mergeCell ref="B27:H30"/>
    <mergeCell ref="B32:H32"/>
    <mergeCell ref="B33:H33"/>
    <mergeCell ref="B34:H37"/>
    <mergeCell ref="B39:H39"/>
    <mergeCell ref="B61:H61"/>
    <mergeCell ref="B62:H65"/>
    <mergeCell ref="B67:H67"/>
    <mergeCell ref="B68:H68"/>
    <mergeCell ref="B69:H72"/>
    <mergeCell ref="B60:H60"/>
    <mergeCell ref="B48:H51"/>
    <mergeCell ref="B53:H53"/>
    <mergeCell ref="B54:H54"/>
    <mergeCell ref="C8:D8"/>
    <mergeCell ref="B40:H40"/>
    <mergeCell ref="B41:H44"/>
    <mergeCell ref="B46:H46"/>
    <mergeCell ref="B47:H47"/>
    <mergeCell ref="B55:H58"/>
    <mergeCell ref="C7:D7"/>
    <mergeCell ref="B2:D2"/>
    <mergeCell ref="C3:D3"/>
    <mergeCell ref="C6:D6"/>
    <mergeCell ref="C4:D4"/>
    <mergeCell ref="C5:D5"/>
  </mergeCells>
  <hyperlinks>
    <hyperlink ref="F2" location="Instructions!C33" display="Back to Instructions tab" xr:uid="{00000000-0004-0000-0300-000000000000}"/>
  </hyperlinks>
  <printOptions horizontalCentered="1"/>
  <pageMargins left="0.25" right="0.25" top="0.75" bottom="0.25" header="0.3" footer="0.3"/>
  <pageSetup scale="79" orientation="landscape" r:id="rId2"/>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AC159"/>
  <sheetViews>
    <sheetView showGridLines="0" zoomScale="85" zoomScaleNormal="85" workbookViewId="0">
      <selection activeCell="N2" sqref="N2:O2"/>
    </sheetView>
  </sheetViews>
  <sheetFormatPr defaultRowHeight="16.5" x14ac:dyDescent="0.3"/>
  <cols>
    <col min="1" max="1" width="4.140625" style="324" customWidth="1"/>
    <col min="2" max="3" width="11" style="324" customWidth="1"/>
    <col min="4" max="4" width="7.85546875" style="324" customWidth="1"/>
    <col min="5" max="5" width="13.85546875" style="324" customWidth="1"/>
    <col min="6" max="6" width="23.140625" style="324" customWidth="1"/>
    <col min="7" max="10" width="11" style="324" customWidth="1"/>
    <col min="11" max="11" width="14.7109375" style="324" customWidth="1"/>
    <col min="12" max="14" width="11" style="324" customWidth="1"/>
    <col min="15" max="15" width="12.42578125" style="324" customWidth="1"/>
    <col min="16" max="17" width="10.5703125" style="324" customWidth="1"/>
    <col min="18" max="18" width="3.7109375" style="324" customWidth="1"/>
    <col min="19" max="265" width="9.140625" style="324"/>
    <col min="266" max="266" width="4.140625" style="324" customWidth="1"/>
    <col min="267" max="521" width="9.140625" style="324"/>
    <col min="522" max="522" width="4.140625" style="324" customWidth="1"/>
    <col min="523" max="777" width="9.140625" style="324"/>
    <col min="778" max="778" width="4.140625" style="324" customWidth="1"/>
    <col min="779" max="1033" width="9.140625" style="324"/>
    <col min="1034" max="1034" width="4.140625" style="324" customWidth="1"/>
    <col min="1035" max="1289" width="9.140625" style="324"/>
    <col min="1290" max="1290" width="4.140625" style="324" customWidth="1"/>
    <col min="1291" max="1545" width="9.140625" style="324"/>
    <col min="1546" max="1546" width="4.140625" style="324" customWidth="1"/>
    <col min="1547" max="1801" width="9.140625" style="324"/>
    <col min="1802" max="1802" width="4.140625" style="324" customWidth="1"/>
    <col min="1803" max="2057" width="9.140625" style="324"/>
    <col min="2058" max="2058" width="4.140625" style="324" customWidth="1"/>
    <col min="2059" max="2313" width="9.140625" style="324"/>
    <col min="2314" max="2314" width="4.140625" style="324" customWidth="1"/>
    <col min="2315" max="2569" width="9.140625" style="324"/>
    <col min="2570" max="2570" width="4.140625" style="324" customWidth="1"/>
    <col min="2571" max="2825" width="9.140625" style="324"/>
    <col min="2826" max="2826" width="4.140625" style="324" customWidth="1"/>
    <col min="2827" max="3081" width="9.140625" style="324"/>
    <col min="3082" max="3082" width="4.140625" style="324" customWidth="1"/>
    <col min="3083" max="3337" width="9.140625" style="324"/>
    <col min="3338" max="3338" width="4.140625" style="324" customWidth="1"/>
    <col min="3339" max="3593" width="9.140625" style="324"/>
    <col min="3594" max="3594" width="4.140625" style="324" customWidth="1"/>
    <col min="3595" max="3849" width="9.140625" style="324"/>
    <col min="3850" max="3850" width="4.140625" style="324" customWidth="1"/>
    <col min="3851" max="4105" width="9.140625" style="324"/>
    <col min="4106" max="4106" width="4.140625" style="324" customWidth="1"/>
    <col min="4107" max="4361" width="9.140625" style="324"/>
    <col min="4362" max="4362" width="4.140625" style="324" customWidth="1"/>
    <col min="4363" max="4617" width="9.140625" style="324"/>
    <col min="4618" max="4618" width="4.140625" style="324" customWidth="1"/>
    <col min="4619" max="4873" width="9.140625" style="324"/>
    <col min="4874" max="4874" width="4.140625" style="324" customWidth="1"/>
    <col min="4875" max="5129" width="9.140625" style="324"/>
    <col min="5130" max="5130" width="4.140625" style="324" customWidth="1"/>
    <col min="5131" max="5385" width="9.140625" style="324"/>
    <col min="5386" max="5386" width="4.140625" style="324" customWidth="1"/>
    <col min="5387" max="5641" width="9.140625" style="324"/>
    <col min="5642" max="5642" width="4.140625" style="324" customWidth="1"/>
    <col min="5643" max="5897" width="9.140625" style="324"/>
    <col min="5898" max="5898" width="4.140625" style="324" customWidth="1"/>
    <col min="5899" max="6153" width="9.140625" style="324"/>
    <col min="6154" max="6154" width="4.140625" style="324" customWidth="1"/>
    <col min="6155" max="6409" width="9.140625" style="324"/>
    <col min="6410" max="6410" width="4.140625" style="324" customWidth="1"/>
    <col min="6411" max="6665" width="9.140625" style="324"/>
    <col min="6666" max="6666" width="4.140625" style="324" customWidth="1"/>
    <col min="6667" max="6921" width="9.140625" style="324"/>
    <col min="6922" max="6922" width="4.140625" style="324" customWidth="1"/>
    <col min="6923" max="7177" width="9.140625" style="324"/>
    <col min="7178" max="7178" width="4.140625" style="324" customWidth="1"/>
    <col min="7179" max="7433" width="9.140625" style="324"/>
    <col min="7434" max="7434" width="4.140625" style="324" customWidth="1"/>
    <col min="7435" max="7689" width="9.140625" style="324"/>
    <col min="7690" max="7690" width="4.140625" style="324" customWidth="1"/>
    <col min="7691" max="7945" width="9.140625" style="324"/>
    <col min="7946" max="7946" width="4.140625" style="324" customWidth="1"/>
    <col min="7947" max="8201" width="9.140625" style="324"/>
    <col min="8202" max="8202" width="4.140625" style="324" customWidth="1"/>
    <col min="8203" max="8457" width="9.140625" style="324"/>
    <col min="8458" max="8458" width="4.140625" style="324" customWidth="1"/>
    <col min="8459" max="8713" width="9.140625" style="324"/>
    <col min="8714" max="8714" width="4.140625" style="324" customWidth="1"/>
    <col min="8715" max="8969" width="9.140625" style="324"/>
    <col min="8970" max="8970" width="4.140625" style="324" customWidth="1"/>
    <col min="8971" max="9225" width="9.140625" style="324"/>
    <col min="9226" max="9226" width="4.140625" style="324" customWidth="1"/>
    <col min="9227" max="9481" width="9.140625" style="324"/>
    <col min="9482" max="9482" width="4.140625" style="324" customWidth="1"/>
    <col min="9483" max="9737" width="9.140625" style="324"/>
    <col min="9738" max="9738" width="4.140625" style="324" customWidth="1"/>
    <col min="9739" max="9993" width="9.140625" style="324"/>
    <col min="9994" max="9994" width="4.140625" style="324" customWidth="1"/>
    <col min="9995" max="10249" width="9.140625" style="324"/>
    <col min="10250" max="10250" width="4.140625" style="324" customWidth="1"/>
    <col min="10251" max="10505" width="9.140625" style="324"/>
    <col min="10506" max="10506" width="4.140625" style="324" customWidth="1"/>
    <col min="10507" max="10761" width="9.140625" style="324"/>
    <col min="10762" max="10762" width="4.140625" style="324" customWidth="1"/>
    <col min="10763" max="11017" width="9.140625" style="324"/>
    <col min="11018" max="11018" width="4.140625" style="324" customWidth="1"/>
    <col min="11019" max="11273" width="9.140625" style="324"/>
    <col min="11274" max="11274" width="4.140625" style="324" customWidth="1"/>
    <col min="11275" max="11529" width="9.140625" style="324"/>
    <col min="11530" max="11530" width="4.140625" style="324" customWidth="1"/>
    <col min="11531" max="11785" width="9.140625" style="324"/>
    <col min="11786" max="11786" width="4.140625" style="324" customWidth="1"/>
    <col min="11787" max="12041" width="9.140625" style="324"/>
    <col min="12042" max="12042" width="4.140625" style="324" customWidth="1"/>
    <col min="12043" max="12297" width="9.140625" style="324"/>
    <col min="12298" max="12298" width="4.140625" style="324" customWidth="1"/>
    <col min="12299" max="12553" width="9.140625" style="324"/>
    <col min="12554" max="12554" width="4.140625" style="324" customWidth="1"/>
    <col min="12555" max="12809" width="9.140625" style="324"/>
    <col min="12810" max="12810" width="4.140625" style="324" customWidth="1"/>
    <col min="12811" max="13065" width="9.140625" style="324"/>
    <col min="13066" max="13066" width="4.140625" style="324" customWidth="1"/>
    <col min="13067" max="13321" width="9.140625" style="324"/>
    <col min="13322" max="13322" width="4.140625" style="324" customWidth="1"/>
    <col min="13323" max="13577" width="9.140625" style="324"/>
    <col min="13578" max="13578" width="4.140625" style="324" customWidth="1"/>
    <col min="13579" max="13833" width="9.140625" style="324"/>
    <col min="13834" max="13834" width="4.140625" style="324" customWidth="1"/>
    <col min="13835" max="14089" width="9.140625" style="324"/>
    <col min="14090" max="14090" width="4.140625" style="324" customWidth="1"/>
    <col min="14091" max="14345" width="9.140625" style="324"/>
    <col min="14346" max="14346" width="4.140625" style="324" customWidth="1"/>
    <col min="14347" max="14601" width="9.140625" style="324"/>
    <col min="14602" max="14602" width="4.140625" style="324" customWidth="1"/>
    <col min="14603" max="14857" width="9.140625" style="324"/>
    <col min="14858" max="14858" width="4.140625" style="324" customWidth="1"/>
    <col min="14859" max="15113" width="9.140625" style="324"/>
    <col min="15114" max="15114" width="4.140625" style="324" customWidth="1"/>
    <col min="15115" max="15369" width="9.140625" style="324"/>
    <col min="15370" max="15370" width="4.140625" style="324" customWidth="1"/>
    <col min="15371" max="15625" width="9.140625" style="324"/>
    <col min="15626" max="15626" width="4.140625" style="324" customWidth="1"/>
    <col min="15627" max="15881" width="9.140625" style="324"/>
    <col min="15882" max="15882" width="4.140625" style="324" customWidth="1"/>
    <col min="15883" max="16137" width="9.140625" style="324"/>
    <col min="16138" max="16138" width="4.140625" style="324" customWidth="1"/>
    <col min="16139" max="16384" width="9.140625" style="324"/>
  </cols>
  <sheetData>
    <row r="1" spans="1:29" s="130" customFormat="1" ht="17.25" customHeight="1" thickBot="1" x14ac:dyDescent="0.35">
      <c r="B1" s="131"/>
      <c r="C1" s="132"/>
      <c r="D1" s="132"/>
      <c r="E1" s="453"/>
      <c r="F1" s="132"/>
      <c r="G1" s="132"/>
      <c r="H1" s="132"/>
      <c r="I1" s="132"/>
      <c r="J1" s="132"/>
      <c r="K1" s="132"/>
      <c r="L1" s="132"/>
      <c r="M1" s="132"/>
      <c r="N1" s="179"/>
      <c r="O1" s="179"/>
      <c r="P1" s="179"/>
      <c r="Q1" s="247"/>
      <c r="R1" s="241"/>
      <c r="S1" s="252"/>
      <c r="T1" s="179"/>
      <c r="U1" s="179"/>
      <c r="V1" s="179"/>
      <c r="W1" s="179"/>
      <c r="X1" s="179"/>
      <c r="Y1" s="179"/>
      <c r="Z1" s="179"/>
      <c r="AA1" s="131"/>
      <c r="AB1" s="131"/>
      <c r="AC1" s="131"/>
    </row>
    <row r="2" spans="1:29" s="130" customFormat="1" ht="18" thickBot="1" x14ac:dyDescent="0.35">
      <c r="A2" s="259"/>
      <c r="B2" s="541" t="str">
        <f>'Version Control'!$B$2</f>
        <v>Title Block</v>
      </c>
      <c r="C2" s="542"/>
      <c r="D2" s="542"/>
      <c r="E2" s="542"/>
      <c r="F2" s="542"/>
      <c r="G2" s="542"/>
      <c r="H2" s="542"/>
      <c r="I2" s="542"/>
      <c r="J2" s="542"/>
      <c r="K2" s="542"/>
      <c r="L2" s="543"/>
      <c r="M2" s="177"/>
      <c r="N2" s="740" t="s">
        <v>61</v>
      </c>
      <c r="O2" s="740"/>
      <c r="P2" s="160"/>
      <c r="Q2" s="160"/>
      <c r="R2" s="242"/>
      <c r="S2" s="160"/>
      <c r="T2" s="160"/>
      <c r="U2" s="160"/>
      <c r="V2" s="160"/>
      <c r="W2" s="160"/>
      <c r="X2" s="160"/>
      <c r="Y2" s="160"/>
      <c r="Z2" s="160"/>
      <c r="AA2" s="178"/>
      <c r="AB2" s="131"/>
      <c r="AC2" s="131"/>
    </row>
    <row r="3" spans="1:29" s="131" customFormat="1" x14ac:dyDescent="0.3">
      <c r="A3" s="258"/>
      <c r="B3" s="749" t="str">
        <f>'Version Control'!$B$3</f>
        <v>Test Report Template Name:</v>
      </c>
      <c r="C3" s="750"/>
      <c r="D3" s="750"/>
      <c r="E3" s="750"/>
      <c r="F3" s="750"/>
      <c r="G3" s="757" t="str">
        <f>'Version Control'!$C$3</f>
        <v>Direct Heating Equipment</v>
      </c>
      <c r="H3" s="757"/>
      <c r="I3" s="757"/>
      <c r="J3" s="757"/>
      <c r="K3" s="757"/>
      <c r="L3" s="758"/>
      <c r="M3" s="177"/>
      <c r="N3" s="181"/>
      <c r="O3" s="160"/>
      <c r="P3" s="160"/>
      <c r="Q3" s="160"/>
      <c r="R3" s="242"/>
      <c r="S3" s="160"/>
      <c r="T3" s="160"/>
      <c r="U3" s="160"/>
      <c r="V3" s="160"/>
      <c r="W3" s="160"/>
      <c r="X3" s="160"/>
      <c r="Y3" s="160"/>
      <c r="Z3" s="160"/>
      <c r="AA3" s="178"/>
    </row>
    <row r="4" spans="1:29" s="131" customFormat="1" x14ac:dyDescent="0.3">
      <c r="A4" s="258"/>
      <c r="B4" s="751" t="str">
        <f>'Version Control'!$B$4</f>
        <v>Version Number:</v>
      </c>
      <c r="C4" s="752"/>
      <c r="D4" s="752"/>
      <c r="E4" s="752"/>
      <c r="F4" s="752"/>
      <c r="G4" s="754" t="str">
        <f>'Version Control'!$C$4</f>
        <v>v2.2</v>
      </c>
      <c r="H4" s="754"/>
      <c r="I4" s="754"/>
      <c r="J4" s="754"/>
      <c r="K4" s="754"/>
      <c r="L4" s="759"/>
      <c r="M4" s="177"/>
      <c r="N4" s="182"/>
      <c r="O4" s="160"/>
      <c r="P4" s="160"/>
      <c r="Q4" s="160"/>
      <c r="R4" s="242"/>
      <c r="S4" s="160"/>
      <c r="T4" s="160"/>
      <c r="U4" s="160"/>
      <c r="V4" s="160"/>
      <c r="W4" s="160"/>
      <c r="X4" s="160"/>
      <c r="Y4" s="160"/>
      <c r="Z4" s="160"/>
      <c r="AA4" s="178"/>
    </row>
    <row r="5" spans="1:29" s="131" customFormat="1" x14ac:dyDescent="0.3">
      <c r="A5" s="258"/>
      <c r="B5" s="751" t="str">
        <f>'Version Control'!$B$5</f>
        <v xml:space="preserve">Latest Template Revision: </v>
      </c>
      <c r="C5" s="752"/>
      <c r="D5" s="752"/>
      <c r="E5" s="752"/>
      <c r="F5" s="752"/>
      <c r="G5" s="764">
        <f>'Version Control'!$C$5</f>
        <v>43336</v>
      </c>
      <c r="H5" s="764"/>
      <c r="I5" s="764"/>
      <c r="J5" s="764"/>
      <c r="K5" s="764"/>
      <c r="L5" s="765"/>
      <c r="M5" s="177"/>
      <c r="N5" s="182"/>
      <c r="O5" s="160"/>
      <c r="P5" s="160"/>
      <c r="Q5" s="160"/>
      <c r="R5" s="242"/>
      <c r="S5" s="160"/>
      <c r="T5" s="160"/>
      <c r="U5" s="160"/>
      <c r="V5" s="160"/>
      <c r="W5" s="160"/>
      <c r="X5" s="160"/>
      <c r="Y5" s="160"/>
      <c r="Z5" s="160"/>
      <c r="AA5" s="178"/>
    </row>
    <row r="6" spans="1:29" s="131" customFormat="1" x14ac:dyDescent="0.3">
      <c r="A6" s="258"/>
      <c r="B6" s="753" t="str">
        <f>'Version Control'!$B$6</f>
        <v>Tab Name:</v>
      </c>
      <c r="C6" s="754"/>
      <c r="D6" s="754"/>
      <c r="E6" s="754"/>
      <c r="F6" s="754"/>
      <c r="G6" s="807" t="str">
        <f ca="1">MID(CELL("filename",A1), FIND("]", CELL("filename", A1))+ 1, 255)</f>
        <v>Steady-State &amp; Cool-Down Tests</v>
      </c>
      <c r="H6" s="807"/>
      <c r="I6" s="807"/>
      <c r="J6" s="807"/>
      <c r="K6" s="807"/>
      <c r="L6" s="808"/>
      <c r="M6" s="177"/>
      <c r="N6" s="182"/>
      <c r="O6" s="160"/>
      <c r="P6" s="160"/>
      <c r="Q6" s="160"/>
      <c r="R6" s="242"/>
      <c r="S6" s="160"/>
      <c r="T6" s="160"/>
      <c r="U6" s="160"/>
      <c r="V6" s="160"/>
      <c r="W6" s="160"/>
      <c r="X6" s="160"/>
      <c r="Y6" s="160"/>
      <c r="Z6" s="160"/>
      <c r="AA6" s="178"/>
    </row>
    <row r="7" spans="1:29" s="131" customFormat="1" ht="38.25" customHeight="1" x14ac:dyDescent="0.3">
      <c r="A7" s="258"/>
      <c r="B7" s="753" t="str">
        <f>'Version Control'!$B$7</f>
        <v>File Name:</v>
      </c>
      <c r="C7" s="754"/>
      <c r="D7" s="754"/>
      <c r="E7" s="754"/>
      <c r="F7" s="754"/>
      <c r="G7" s="809" t="str">
        <f ca="1">'Version Control'!$C$7</f>
        <v>Direct Heating Equipment - v2.2.xlsx</v>
      </c>
      <c r="H7" s="809"/>
      <c r="I7" s="809"/>
      <c r="J7" s="809"/>
      <c r="K7" s="809"/>
      <c r="L7" s="810"/>
      <c r="M7" s="177"/>
      <c r="N7" s="182"/>
      <c r="O7" s="160"/>
      <c r="P7" s="160"/>
      <c r="Q7" s="160"/>
      <c r="R7" s="242"/>
      <c r="S7" s="160"/>
      <c r="T7" s="160"/>
      <c r="U7" s="160"/>
      <c r="V7" s="160"/>
      <c r="W7" s="160"/>
      <c r="X7" s="160"/>
      <c r="Y7" s="160"/>
      <c r="Z7" s="160"/>
      <c r="AA7" s="178"/>
    </row>
    <row r="8" spans="1:29" s="131" customFormat="1" ht="17.25" thickBot="1" x14ac:dyDescent="0.35">
      <c r="A8" s="258"/>
      <c r="B8" s="755" t="str">
        <f>'Version Control'!$B$8</f>
        <v xml:space="preserve">Test Completion Date: </v>
      </c>
      <c r="C8" s="756"/>
      <c r="D8" s="756"/>
      <c r="E8" s="756"/>
      <c r="F8" s="756"/>
      <c r="G8" s="811" t="str">
        <f>'Version Control'!$C$8</f>
        <v>[MM/DD/YYYY]</v>
      </c>
      <c r="H8" s="811"/>
      <c r="I8" s="811"/>
      <c r="J8" s="811"/>
      <c r="K8" s="811"/>
      <c r="L8" s="812"/>
      <c r="M8" s="177"/>
      <c r="N8" s="182"/>
      <c r="O8" s="160"/>
      <c r="P8" s="160"/>
      <c r="Q8" s="160"/>
      <c r="R8" s="242"/>
      <c r="S8" s="160"/>
      <c r="T8" s="160"/>
      <c r="U8" s="160"/>
      <c r="V8" s="160"/>
      <c r="W8" s="160"/>
      <c r="X8" s="160"/>
      <c r="Y8" s="160"/>
      <c r="Z8" s="160"/>
      <c r="AA8" s="178"/>
    </row>
    <row r="9" spans="1:29" s="131" customFormat="1" x14ac:dyDescent="0.3">
      <c r="B9" s="133"/>
      <c r="C9" s="134"/>
      <c r="D9" s="134"/>
      <c r="E9" s="134"/>
      <c r="F9" s="134"/>
      <c r="G9" s="134"/>
      <c r="H9" s="134"/>
      <c r="I9" s="134"/>
      <c r="J9" s="134"/>
      <c r="K9" s="134"/>
      <c r="L9" s="134"/>
      <c r="M9" s="177"/>
      <c r="N9" s="182"/>
      <c r="O9" s="160"/>
      <c r="P9" s="160"/>
      <c r="Q9" s="160"/>
      <c r="R9" s="242"/>
      <c r="S9" s="160"/>
      <c r="T9" s="160"/>
      <c r="U9" s="160"/>
      <c r="V9" s="160"/>
      <c r="W9" s="160"/>
      <c r="X9" s="160"/>
      <c r="Y9" s="160"/>
      <c r="Z9" s="160"/>
      <c r="AA9" s="178"/>
    </row>
    <row r="10" spans="1:29" s="270" customFormat="1" ht="17.25" thickBot="1" x14ac:dyDescent="0.35">
      <c r="A10" s="267"/>
      <c r="B10" s="268"/>
      <c r="C10" s="268"/>
      <c r="D10" s="268"/>
      <c r="E10" s="268"/>
      <c r="F10" s="268"/>
      <c r="G10" s="268"/>
      <c r="H10" s="268"/>
      <c r="I10" s="268"/>
      <c r="J10" s="268"/>
      <c r="K10" s="268"/>
      <c r="L10" s="268"/>
      <c r="M10" s="268"/>
      <c r="N10" s="182"/>
      <c r="O10" s="160"/>
      <c r="P10" s="160"/>
      <c r="Q10" s="160"/>
      <c r="R10" s="242"/>
      <c r="S10" s="160"/>
      <c r="T10" s="160"/>
      <c r="U10" s="160"/>
      <c r="V10" s="160"/>
      <c r="W10" s="160"/>
      <c r="X10" s="160"/>
      <c r="Y10" s="160"/>
      <c r="Z10" s="160"/>
      <c r="AA10" s="269"/>
    </row>
    <row r="11" spans="1:29" s="146" customFormat="1" ht="18" thickBot="1" x14ac:dyDescent="0.35">
      <c r="A11" s="152"/>
      <c r="B11" s="541" t="s">
        <v>199</v>
      </c>
      <c r="C11" s="542"/>
      <c r="D11" s="542"/>
      <c r="E11" s="542"/>
      <c r="F11" s="542"/>
      <c r="G11" s="542"/>
      <c r="H11" s="542"/>
      <c r="I11" s="542"/>
      <c r="J11" s="542"/>
      <c r="K11" s="542"/>
      <c r="L11" s="543"/>
      <c r="M11" s="148"/>
      <c r="N11" s="148"/>
      <c r="O11" s="155"/>
      <c r="P11" s="155"/>
      <c r="Q11" s="180"/>
      <c r="R11" s="242"/>
      <c r="S11" s="253"/>
      <c r="T11" s="155"/>
      <c r="U11" s="155"/>
      <c r="V11" s="155"/>
      <c r="W11" s="155"/>
      <c r="X11" s="155"/>
      <c r="Y11" s="155"/>
      <c r="Z11" s="180"/>
    </row>
    <row r="12" spans="1:29" s="146" customFormat="1" ht="17.25" customHeight="1" x14ac:dyDescent="0.3">
      <c r="A12" s="152"/>
      <c r="B12" s="815" t="s">
        <v>200</v>
      </c>
      <c r="C12" s="816"/>
      <c r="D12" s="816"/>
      <c r="E12" s="816"/>
      <c r="F12" s="816"/>
      <c r="G12" s="816"/>
      <c r="H12" s="816"/>
      <c r="I12" s="816"/>
      <c r="J12" s="816"/>
      <c r="K12" s="816"/>
      <c r="L12" s="817"/>
      <c r="M12" s="151"/>
      <c r="N12" s="142"/>
      <c r="O12" s="147"/>
      <c r="P12" s="144"/>
      <c r="Q12" s="248"/>
      <c r="R12" s="242"/>
      <c r="S12" s="254"/>
      <c r="T12" s="144"/>
      <c r="U12" s="144"/>
      <c r="V12" s="144"/>
      <c r="W12" s="144"/>
      <c r="X12" s="144"/>
      <c r="Y12" s="144"/>
      <c r="Z12" s="145"/>
    </row>
    <row r="13" spans="1:29" s="418" customFormat="1" ht="17.25" customHeight="1" x14ac:dyDescent="0.3">
      <c r="A13" s="414"/>
      <c r="B13" s="821"/>
      <c r="C13" s="822"/>
      <c r="D13" s="822"/>
      <c r="E13" s="823"/>
      <c r="F13" s="824"/>
      <c r="G13" s="805" t="s">
        <v>491</v>
      </c>
      <c r="H13" s="806"/>
      <c r="I13" s="805" t="s">
        <v>492</v>
      </c>
      <c r="J13" s="813"/>
      <c r="K13" s="813"/>
      <c r="L13" s="814"/>
      <c r="M13" s="151"/>
      <c r="N13" s="142"/>
      <c r="O13" s="415"/>
      <c r="P13" s="416"/>
      <c r="Q13" s="417"/>
      <c r="R13" s="242"/>
      <c r="S13" s="415"/>
      <c r="T13" s="416"/>
      <c r="U13" s="416"/>
      <c r="V13" s="416"/>
      <c r="W13" s="416"/>
      <c r="X13" s="416"/>
      <c r="Y13" s="416"/>
      <c r="Z13" s="417"/>
    </row>
    <row r="14" spans="1:29" s="146" customFormat="1" ht="16.5" customHeight="1" x14ac:dyDescent="0.3">
      <c r="A14" s="152"/>
      <c r="B14" s="818" t="str">
        <f>IF(OR(Fuel_Type="No. 1 Oil",Fuel_Type="No. 2 Oil"),"HHV (Btu/gal)",IF(Fuel_Type="Electric","N/A","HHV (Btu/cu.ft.)"))</f>
        <v>HHV (Btu/cu.ft.)</v>
      </c>
      <c r="C14" s="819"/>
      <c r="D14" s="819"/>
      <c r="E14" s="820"/>
      <c r="F14" s="819"/>
      <c r="G14" s="718"/>
      <c r="H14" s="718"/>
      <c r="I14" s="784" t="str">
        <f>IF(AND(Fuel_Type="Natural Gas",HHV_measured&lt;=(1025*(1+0.05)),HHV_measured&gt;=(1025*(1-0.05))),"Yes",IF(AND(Fuel_Type="Propane Gas",HHV_measured&lt;=(2500*(1+0.05)),HHV_measured&gt;=(2500*(1-0.05))),"Yes",IF(NOT(OR(Fuel_Type="Natural Gas",Fuel_Type="Propane Gas")),"See Section 2.3.3 or 2.3.4 of Test Procedure","No")))</f>
        <v>See Section 2.3.3 or 2.3.4 of Test Procedure</v>
      </c>
      <c r="J14" s="785"/>
      <c r="K14" s="785"/>
      <c r="L14" s="786"/>
      <c r="M14" s="151"/>
      <c r="N14" s="150"/>
      <c r="O14" s="144"/>
      <c r="Q14" s="236"/>
      <c r="R14" s="241"/>
      <c r="S14" s="255"/>
      <c r="Y14" s="144"/>
      <c r="Z14" s="145"/>
    </row>
    <row r="15" spans="1:29" s="184" customFormat="1" x14ac:dyDescent="0.25">
      <c r="B15" s="797" t="s">
        <v>241</v>
      </c>
      <c r="C15" s="798"/>
      <c r="D15" s="798"/>
      <c r="E15" s="799"/>
      <c r="F15" s="800"/>
      <c r="G15" s="801"/>
      <c r="H15" s="801"/>
      <c r="I15" s="787"/>
      <c r="J15" s="787"/>
      <c r="K15" s="787"/>
      <c r="L15" s="788"/>
      <c r="M15" s="296"/>
      <c r="R15" s="325"/>
    </row>
    <row r="16" spans="1:29" s="354" customFormat="1" ht="16.5" customHeight="1" thickBot="1" x14ac:dyDescent="0.35">
      <c r="A16" s="394"/>
      <c r="B16" s="795" t="s">
        <v>201</v>
      </c>
      <c r="C16" s="796"/>
      <c r="D16" s="796"/>
      <c r="E16" s="796"/>
      <c r="F16" s="796"/>
      <c r="G16" s="719"/>
      <c r="H16" s="719"/>
      <c r="I16" s="789" t="str">
        <f>IF(NOT(ISNUMBER(V_rated)),"N/A",IF(AND(V_measured&lt;=(V_rated*1.01),V_measured&gt;=(V_rated*0.99)),"Yes","No"))</f>
        <v>N/A</v>
      </c>
      <c r="J16" s="790"/>
      <c r="K16" s="790"/>
      <c r="L16" s="791"/>
      <c r="M16" s="151"/>
      <c r="N16" s="355"/>
      <c r="O16" s="395"/>
      <c r="Q16" s="394"/>
      <c r="R16" s="241"/>
      <c r="S16" s="355"/>
      <c r="Y16" s="395"/>
      <c r="Z16" s="396"/>
    </row>
    <row r="17" spans="1:26" s="146" customFormat="1" ht="17.25" thickBot="1" x14ac:dyDescent="0.35">
      <c r="A17" s="149"/>
      <c r="B17" s="141"/>
      <c r="C17" s="141"/>
      <c r="D17" s="141"/>
      <c r="E17" s="141"/>
      <c r="F17" s="141"/>
      <c r="G17" s="141"/>
      <c r="H17" s="141"/>
      <c r="I17" s="141"/>
      <c r="J17" s="141"/>
      <c r="K17" s="141"/>
      <c r="L17" s="141"/>
      <c r="Q17" s="236"/>
      <c r="R17" s="241"/>
      <c r="S17" s="255"/>
      <c r="Y17" s="144"/>
      <c r="Z17" s="145"/>
    </row>
    <row r="18" spans="1:26" s="146" customFormat="1" ht="18" thickBot="1" x14ac:dyDescent="0.35">
      <c r="A18" s="152"/>
      <c r="B18" s="802" t="s">
        <v>198</v>
      </c>
      <c r="C18" s="803"/>
      <c r="D18" s="803"/>
      <c r="E18" s="803"/>
      <c r="F18" s="803"/>
      <c r="G18" s="803"/>
      <c r="H18" s="803"/>
      <c r="I18" s="803"/>
      <c r="J18" s="803"/>
      <c r="K18" s="803"/>
      <c r="L18" s="803"/>
      <c r="M18" s="803"/>
      <c r="N18" s="804"/>
      <c r="O18" s="148"/>
      <c r="P18" s="148"/>
      <c r="Q18" s="148"/>
      <c r="R18" s="243"/>
      <c r="S18" s="255"/>
      <c r="Y18" s="144"/>
      <c r="Z18" s="145"/>
    </row>
    <row r="19" spans="1:26" s="146" customFormat="1" ht="17.25" x14ac:dyDescent="0.3">
      <c r="A19" s="152"/>
      <c r="B19" s="761" t="s">
        <v>203</v>
      </c>
      <c r="C19" s="762"/>
      <c r="D19" s="762"/>
      <c r="E19" s="762"/>
      <c r="F19" s="762"/>
      <c r="G19" s="762"/>
      <c r="H19" s="762"/>
      <c r="I19" s="762"/>
      <c r="J19" s="762"/>
      <c r="K19" s="762"/>
      <c r="L19" s="762"/>
      <c r="M19" s="762"/>
      <c r="N19" s="763"/>
      <c r="O19" s="289"/>
      <c r="P19" s="289"/>
      <c r="Q19" s="289"/>
      <c r="R19" s="290"/>
      <c r="S19" s="254"/>
      <c r="T19" s="144"/>
      <c r="U19" s="144"/>
      <c r="V19" s="144"/>
      <c r="W19" s="144"/>
      <c r="X19" s="144"/>
      <c r="Y19" s="144"/>
      <c r="Z19" s="145"/>
    </row>
    <row r="20" spans="1:26" s="146" customFormat="1" ht="41.25" customHeight="1" x14ac:dyDescent="0.35">
      <c r="A20" s="152"/>
      <c r="B20" s="825"/>
      <c r="C20" s="826"/>
      <c r="D20" s="826"/>
      <c r="E20" s="826"/>
      <c r="F20" s="827"/>
      <c r="G20" s="828" t="s">
        <v>195</v>
      </c>
      <c r="H20" s="829"/>
      <c r="I20" s="829"/>
      <c r="J20" s="830"/>
      <c r="K20" s="831" t="s">
        <v>507</v>
      </c>
      <c r="L20" s="832"/>
      <c r="M20" s="832"/>
      <c r="N20" s="833"/>
      <c r="O20" s="291"/>
      <c r="P20" s="291"/>
      <c r="Q20" s="291"/>
      <c r="R20" s="292"/>
      <c r="S20" s="254"/>
      <c r="T20" s="144"/>
      <c r="U20" s="144"/>
      <c r="V20" s="144"/>
      <c r="W20" s="144"/>
      <c r="X20" s="144"/>
      <c r="Y20" s="144"/>
      <c r="Z20" s="145"/>
    </row>
    <row r="21" spans="1:26" s="146" customFormat="1" x14ac:dyDescent="0.3">
      <c r="A21" s="152"/>
      <c r="B21" s="643" t="str">
        <f>IF(OR(Fuel_Type="No. 1 Oil",Fuel_Type="No. 2 Oil"),"N/A",IF(Fuel_Type="Electric","N/A","Gas Temp (°F)"))</f>
        <v>Gas Temp (°F)</v>
      </c>
      <c r="C21" s="644"/>
      <c r="D21" s="644"/>
      <c r="E21" s="645"/>
      <c r="F21" s="645"/>
      <c r="G21" s="718"/>
      <c r="H21" s="718"/>
      <c r="I21" s="718"/>
      <c r="J21" s="718"/>
      <c r="K21" s="718"/>
      <c r="L21" s="718"/>
      <c r="M21" s="718"/>
      <c r="N21" s="718"/>
      <c r="O21" s="293"/>
      <c r="P21" s="293"/>
      <c r="Q21" s="293"/>
      <c r="R21" s="294"/>
      <c r="S21" s="254"/>
      <c r="T21" s="144"/>
      <c r="U21" s="144"/>
      <c r="V21" s="144"/>
      <c r="W21" s="144"/>
      <c r="X21" s="144"/>
      <c r="Y21" s="144"/>
      <c r="Z21" s="145"/>
    </row>
    <row r="22" spans="1:26" s="146" customFormat="1" x14ac:dyDescent="0.3">
      <c r="A22" s="152"/>
      <c r="B22" s="643" t="str">
        <f>IF(OR(Fuel_Type="No. 1 Oil",Fuel_Type="No. 2 Oil"),"N/A",IF(Fuel_Type="Electric","N/A","Inlet Gauge Gas Pressure (in. Hg)"))</f>
        <v>Inlet Gauge Gas Pressure (in. Hg)</v>
      </c>
      <c r="C22" s="644"/>
      <c r="D22" s="644"/>
      <c r="E22" s="645"/>
      <c r="F22" s="645"/>
      <c r="G22" s="718"/>
      <c r="H22" s="718"/>
      <c r="I22" s="718"/>
      <c r="J22" s="718"/>
      <c r="K22" s="718"/>
      <c r="L22" s="718"/>
      <c r="M22" s="718"/>
      <c r="N22" s="718"/>
      <c r="O22" s="293"/>
      <c r="P22" s="293"/>
      <c r="Q22" s="293"/>
      <c r="R22" s="294"/>
      <c r="S22" s="254"/>
      <c r="T22" s="144"/>
      <c r="U22" s="144"/>
      <c r="V22" s="144"/>
      <c r="W22" s="144"/>
      <c r="X22" s="144"/>
      <c r="Y22" s="144"/>
      <c r="Z22" s="145"/>
    </row>
    <row r="23" spans="1:26" s="146" customFormat="1" x14ac:dyDescent="0.3">
      <c r="A23" s="152"/>
      <c r="B23" s="643" t="str">
        <f>IF(OR(Fuel_Type="No. 1 Oil",Fuel_Type="No. 2 Oil"),"Volumetric Flow Rate (GPM)",IF(Fuel_Type="Electric","N/A","Volumetric Flow Rate (CFM)"))</f>
        <v>Volumetric Flow Rate (CFM)</v>
      </c>
      <c r="C23" s="644"/>
      <c r="D23" s="644"/>
      <c r="E23" s="645"/>
      <c r="F23" s="645"/>
      <c r="G23" s="718"/>
      <c r="H23" s="718"/>
      <c r="I23" s="718"/>
      <c r="J23" s="718"/>
      <c r="K23" s="718"/>
      <c r="L23" s="718"/>
      <c r="M23" s="718"/>
      <c r="N23" s="718"/>
      <c r="O23" s="293"/>
      <c r="P23" s="293"/>
      <c r="Q23" s="293"/>
      <c r="R23" s="294"/>
      <c r="S23" s="255"/>
    </row>
    <row r="24" spans="1:26" s="146" customFormat="1" x14ac:dyDescent="0.3">
      <c r="A24" s="152"/>
      <c r="B24" s="643" t="s">
        <v>143</v>
      </c>
      <c r="C24" s="644"/>
      <c r="D24" s="644"/>
      <c r="E24" s="645"/>
      <c r="F24" s="645"/>
      <c r="G24" s="708" t="str">
        <f>IF(OR(Fuel_Type="Natural Gas",Fuel_Type="Propane Gas"),G23*((G22+P_B)/30)*(((5*(459.67+60)/9)/(5*(459.67+G21)/9))),"")</f>
        <v/>
      </c>
      <c r="H24" s="708"/>
      <c r="I24" s="708"/>
      <c r="J24" s="708"/>
      <c r="K24" s="708" t="str">
        <f>IF(OR(Fuel_Type="Natural Gas",Fuel_Type="Propane Gas"),K23*((K22+P_B)/30)*(((5*(459.67+60)/9)/(5*(459.67+K21)/9))),"")</f>
        <v/>
      </c>
      <c r="L24" s="708"/>
      <c r="M24" s="708"/>
      <c r="N24" s="709"/>
      <c r="O24" s="293"/>
      <c r="P24" s="293"/>
      <c r="Q24" s="293"/>
      <c r="R24" s="294"/>
      <c r="S24" s="255"/>
    </row>
    <row r="25" spans="1:26" s="146" customFormat="1" x14ac:dyDescent="0.3">
      <c r="A25" s="152"/>
      <c r="B25" s="643" t="s">
        <v>202</v>
      </c>
      <c r="C25" s="644"/>
      <c r="D25" s="644"/>
      <c r="E25" s="645"/>
      <c r="F25" s="645"/>
      <c r="G25" s="708">
        <f>IF(OR(Fuel_Type="Natural Gas",Fuel_Type="Propane Gas"),$G$14*G24*60,G23*$G$14*60)</f>
        <v>0</v>
      </c>
      <c r="H25" s="708"/>
      <c r="I25" s="708"/>
      <c r="J25" s="708"/>
      <c r="K25" s="708">
        <f>IF(OR(Fuel_Type="Natural Gas",Fuel_Type="Propane Gas"),$G$14*K24*60,K23*$G$14*60)</f>
        <v>0</v>
      </c>
      <c r="L25" s="708"/>
      <c r="M25" s="708"/>
      <c r="N25" s="709"/>
      <c r="O25" s="293"/>
      <c r="P25" s="293"/>
      <c r="Q25" s="293"/>
      <c r="R25" s="294"/>
      <c r="S25" s="255"/>
    </row>
    <row r="26" spans="1:26" s="407" customFormat="1" ht="17.25" thickBot="1" x14ac:dyDescent="0.35">
      <c r="A26" s="399"/>
      <c r="B26" s="643" t="s">
        <v>506</v>
      </c>
      <c r="C26" s="644"/>
      <c r="D26" s="644"/>
      <c r="E26" s="645"/>
      <c r="F26" s="645"/>
      <c r="G26" s="708" t="str">
        <f>IF(AND(Fuel_Type="Natural Gas",ROUND(G22*13.5951,1)&gt;=7, ROUND(G22*13.5951,1)&lt;=10),"Yes",IF(AND(Fuel_Type="Propane Gas",ROUND(G22*13.5951,1)&gt;=11,ROUND(G22*13.5951,1)&lt;=13),"Yes","-"))</f>
        <v>-</v>
      </c>
      <c r="H26" s="708"/>
      <c r="I26" s="708"/>
      <c r="J26" s="708"/>
      <c r="K26" s="792" t="str">
        <f>IF(AND(Fuel_Type="Natural Gas",ROUND(K22*13.5951,1)&gt;=7, ROUND(K22*13.5951,1)&lt;=10),"Yes",IF(AND(Fuel_Type="Propane Gas",ROUND(K22*13.5951,1)&gt;=11,ROUND(K22*13.5951,1)&lt;=13),"Yes","-"))</f>
        <v>-</v>
      </c>
      <c r="L26" s="793"/>
      <c r="M26" s="793"/>
      <c r="N26" s="794"/>
      <c r="O26" s="293"/>
      <c r="P26" s="293"/>
      <c r="Q26" s="293"/>
      <c r="R26" s="294"/>
      <c r="S26" s="406"/>
    </row>
    <row r="27" spans="1:26" s="398" customFormat="1" x14ac:dyDescent="0.3">
      <c r="A27" s="399"/>
      <c r="B27" s="643" t="s">
        <v>503</v>
      </c>
      <c r="C27" s="644"/>
      <c r="D27" s="644"/>
      <c r="E27" s="645"/>
      <c r="F27" s="645"/>
      <c r="G27" s="708" t="str">
        <f>IF(AND(Q_in_max&gt;=0.98*Q_in_rated,Q_in_max&lt;=1.02*Q_in_rated),"Yes","No")</f>
        <v>Yes</v>
      </c>
      <c r="H27" s="708"/>
      <c r="I27" s="708"/>
      <c r="J27" s="709"/>
      <c r="K27" s="646"/>
      <c r="L27" s="646"/>
      <c r="M27" s="646"/>
      <c r="N27" s="646"/>
      <c r="O27" s="293"/>
      <c r="P27" s="293"/>
      <c r="Q27" s="293"/>
      <c r="R27" s="294"/>
      <c r="S27" s="397"/>
    </row>
    <row r="28" spans="1:26" s="153" customFormat="1" ht="17.25" thickBot="1" x14ac:dyDescent="0.35">
      <c r="A28" s="152"/>
      <c r="B28" s="720" t="s">
        <v>154</v>
      </c>
      <c r="C28" s="721"/>
      <c r="D28" s="721"/>
      <c r="E28" s="722"/>
      <c r="F28" s="722"/>
      <c r="G28" s="748" t="str">
        <f>IFERROR(K24/G24,"-")</f>
        <v>-</v>
      </c>
      <c r="H28" s="748"/>
      <c r="I28" s="748"/>
      <c r="J28" s="760"/>
      <c r="K28" s="295"/>
      <c r="L28" s="141"/>
      <c r="M28" s="141"/>
      <c r="N28" s="141"/>
      <c r="P28" s="296"/>
      <c r="Q28" s="296"/>
      <c r="R28" s="297"/>
      <c r="S28" s="255"/>
    </row>
    <row r="29" spans="1:26" s="146" customFormat="1" ht="17.25" thickBot="1" x14ac:dyDescent="0.35">
      <c r="B29" s="141"/>
      <c r="C29" s="141"/>
      <c r="D29" s="141"/>
      <c r="E29" s="141"/>
      <c r="F29" s="141"/>
      <c r="G29" s="141"/>
      <c r="H29" s="141"/>
      <c r="I29" s="141"/>
      <c r="J29" s="141"/>
      <c r="K29" s="141"/>
      <c r="L29" s="141"/>
      <c r="M29" s="141"/>
      <c r="N29" s="141"/>
      <c r="O29" s="155"/>
      <c r="P29" s="298"/>
      <c r="Q29" s="161"/>
      <c r="R29" s="299"/>
      <c r="S29" s="255"/>
    </row>
    <row r="30" spans="1:26" s="146" customFormat="1" ht="18" thickBot="1" x14ac:dyDescent="0.35">
      <c r="A30" s="152"/>
      <c r="B30" s="802" t="s">
        <v>197</v>
      </c>
      <c r="C30" s="803"/>
      <c r="D30" s="803"/>
      <c r="E30" s="803"/>
      <c r="F30" s="803"/>
      <c r="G30" s="803"/>
      <c r="H30" s="803"/>
      <c r="I30" s="803"/>
      <c r="J30" s="803"/>
      <c r="K30" s="803"/>
      <c r="L30" s="803"/>
      <c r="M30" s="803"/>
      <c r="N30" s="804"/>
      <c r="O30" s="148"/>
      <c r="P30" s="148"/>
      <c r="Q30" s="148"/>
      <c r="R30" s="243"/>
      <c r="S30" s="255"/>
    </row>
    <row r="31" spans="1:26" s="146" customFormat="1" ht="17.25" x14ac:dyDescent="0.3">
      <c r="A31" s="152"/>
      <c r="B31" s="834" t="s">
        <v>206</v>
      </c>
      <c r="C31" s="835"/>
      <c r="D31" s="835"/>
      <c r="E31" s="835"/>
      <c r="F31" s="835"/>
      <c r="G31" s="835"/>
      <c r="H31" s="835"/>
      <c r="I31" s="835"/>
      <c r="J31" s="835"/>
      <c r="K31" s="835"/>
      <c r="L31" s="835"/>
      <c r="M31" s="835"/>
      <c r="N31" s="836"/>
      <c r="O31" s="289"/>
      <c r="P31" s="289"/>
      <c r="Q31" s="289"/>
      <c r="R31" s="290"/>
      <c r="S31" s="255"/>
    </row>
    <row r="32" spans="1:26" s="175" customFormat="1" ht="41.25" customHeight="1" x14ac:dyDescent="0.25">
      <c r="A32" s="174"/>
      <c r="B32" s="769"/>
      <c r="C32" s="771"/>
      <c r="D32" s="771"/>
      <c r="E32" s="771"/>
      <c r="F32" s="771"/>
      <c r="G32" s="660" t="s">
        <v>195</v>
      </c>
      <c r="H32" s="660"/>
      <c r="I32" s="660"/>
      <c r="J32" s="660"/>
      <c r="K32" s="661" t="s">
        <v>507</v>
      </c>
      <c r="L32" s="661"/>
      <c r="M32" s="661"/>
      <c r="N32" s="662"/>
      <c r="O32" s="300"/>
      <c r="P32" s="300"/>
      <c r="Q32" s="300"/>
      <c r="R32" s="301"/>
      <c r="S32" s="256"/>
    </row>
    <row r="33" spans="1:26" s="146" customFormat="1" x14ac:dyDescent="0.3">
      <c r="A33" s="152"/>
      <c r="B33" s="666" t="s">
        <v>191</v>
      </c>
      <c r="C33" s="667"/>
      <c r="D33" s="667"/>
      <c r="E33" s="668"/>
      <c r="F33" s="668"/>
      <c r="G33" s="632"/>
      <c r="H33" s="783"/>
      <c r="I33" s="783"/>
      <c r="J33" s="633"/>
      <c r="K33" s="632"/>
      <c r="L33" s="783"/>
      <c r="M33" s="783"/>
      <c r="N33" s="633"/>
      <c r="O33" s="293"/>
      <c r="P33" s="293"/>
      <c r="Q33" s="293"/>
      <c r="R33" s="294"/>
      <c r="S33" s="255"/>
    </row>
    <row r="34" spans="1:26" s="146" customFormat="1" x14ac:dyDescent="0.3">
      <c r="A34" s="152"/>
      <c r="B34" s="666" t="s">
        <v>190</v>
      </c>
      <c r="C34" s="667"/>
      <c r="D34" s="667"/>
      <c r="E34" s="668"/>
      <c r="F34" s="668"/>
      <c r="G34" s="632"/>
      <c r="H34" s="783"/>
      <c r="I34" s="783"/>
      <c r="J34" s="633"/>
      <c r="K34" s="632"/>
      <c r="L34" s="783"/>
      <c r="M34" s="783"/>
      <c r="N34" s="633"/>
      <c r="O34" s="293"/>
      <c r="P34" s="293"/>
      <c r="Q34" s="293"/>
      <c r="R34" s="294"/>
      <c r="S34" s="255"/>
    </row>
    <row r="35" spans="1:26" s="146" customFormat="1" x14ac:dyDescent="0.3">
      <c r="A35" s="152"/>
      <c r="B35" s="666" t="s">
        <v>192</v>
      </c>
      <c r="C35" s="667"/>
      <c r="D35" s="667"/>
      <c r="E35" s="668"/>
      <c r="F35" s="668"/>
      <c r="G35" s="632"/>
      <c r="H35" s="783"/>
      <c r="I35" s="783"/>
      <c r="J35" s="633"/>
      <c r="K35" s="632"/>
      <c r="L35" s="783"/>
      <c r="M35" s="783"/>
      <c r="N35" s="633"/>
      <c r="O35" s="293"/>
      <c r="P35" s="293"/>
      <c r="Q35" s="293"/>
      <c r="R35" s="294"/>
      <c r="S35" s="255"/>
    </row>
    <row r="36" spans="1:26" s="146" customFormat="1" x14ac:dyDescent="0.3">
      <c r="A36" s="152"/>
      <c r="B36" s="666" t="s">
        <v>193</v>
      </c>
      <c r="C36" s="667"/>
      <c r="D36" s="667"/>
      <c r="E36" s="668"/>
      <c r="F36" s="668"/>
      <c r="G36" s="632"/>
      <c r="H36" s="783"/>
      <c r="I36" s="783"/>
      <c r="J36" s="633"/>
      <c r="K36" s="632"/>
      <c r="L36" s="783"/>
      <c r="M36" s="783"/>
      <c r="N36" s="633"/>
      <c r="O36" s="293"/>
      <c r="P36" s="293"/>
      <c r="Q36" s="293"/>
      <c r="R36" s="294"/>
      <c r="S36" s="255"/>
    </row>
    <row r="37" spans="1:26" s="146" customFormat="1" ht="17.25" thickBot="1" x14ac:dyDescent="0.35">
      <c r="A37" s="152"/>
      <c r="B37" s="663" t="s">
        <v>194</v>
      </c>
      <c r="C37" s="664"/>
      <c r="D37" s="664"/>
      <c r="E37" s="665"/>
      <c r="F37" s="665"/>
      <c r="G37" s="748" t="str">
        <f>IF(OR(NOT(ISNUMBER(G33)),NOT(ISNUMBER(G34)),NOT(ISNUMBER(G35)),NOT(ISNUMBER(G36))),"Insufficient Data",AVERAGE(G33:G36))</f>
        <v>Insufficient Data</v>
      </c>
      <c r="H37" s="748"/>
      <c r="I37" s="748"/>
      <c r="J37" s="748"/>
      <c r="K37" s="748" t="str">
        <f>IF(OR(NOT(ISNUMBER(K33)),NOT(ISNUMBER(K34)),NOT(ISNUMBER(K35)),NOT(ISNUMBER(K36))),"Insufficient Data",AVERAGE(K33:K36))</f>
        <v>Insufficient Data</v>
      </c>
      <c r="L37" s="748"/>
      <c r="M37" s="748"/>
      <c r="N37" s="760"/>
      <c r="O37" s="302"/>
      <c r="P37" s="302"/>
      <c r="Q37" s="302"/>
      <c r="R37" s="303"/>
      <c r="S37" s="255"/>
    </row>
    <row r="38" spans="1:26" s="146" customFormat="1" ht="17.25" thickBot="1" x14ac:dyDescent="0.35">
      <c r="B38" s="304"/>
      <c r="C38" s="305"/>
      <c r="D38" s="298"/>
      <c r="E38" s="298"/>
      <c r="F38" s="298"/>
      <c r="G38" s="298"/>
      <c r="H38" s="298"/>
      <c r="I38" s="298"/>
      <c r="J38" s="298"/>
      <c r="K38" s="298"/>
      <c r="L38" s="306"/>
      <c r="M38" s="306"/>
      <c r="N38" s="298"/>
      <c r="O38" s="155"/>
      <c r="P38" s="173"/>
      <c r="Q38" s="161"/>
      <c r="R38" s="241"/>
      <c r="S38" s="255"/>
    </row>
    <row r="39" spans="1:26" s="146" customFormat="1" ht="18" thickBot="1" x14ac:dyDescent="0.35">
      <c r="A39" s="152"/>
      <c r="B39" s="649" t="s">
        <v>496</v>
      </c>
      <c r="C39" s="650"/>
      <c r="D39" s="650"/>
      <c r="E39" s="650"/>
      <c r="F39" s="650"/>
      <c r="G39" s="650"/>
      <c r="H39" s="650"/>
      <c r="I39" s="650"/>
      <c r="J39" s="650"/>
      <c r="K39" s="650"/>
      <c r="L39" s="650"/>
      <c r="M39" s="650"/>
      <c r="N39" s="651"/>
      <c r="O39" s="162"/>
      <c r="P39" s="162"/>
      <c r="Q39" s="162"/>
      <c r="R39" s="244"/>
      <c r="S39" s="255"/>
    </row>
    <row r="40" spans="1:26" s="146" customFormat="1" ht="17.25" x14ac:dyDescent="0.3">
      <c r="A40" s="152"/>
      <c r="B40" s="652" t="s">
        <v>358</v>
      </c>
      <c r="C40" s="653"/>
      <c r="D40" s="653"/>
      <c r="E40" s="653"/>
      <c r="F40" s="653"/>
      <c r="G40" s="653"/>
      <c r="H40" s="653"/>
      <c r="I40" s="653"/>
      <c r="J40" s="653"/>
      <c r="K40" s="653"/>
      <c r="L40" s="653"/>
      <c r="M40" s="653"/>
      <c r="N40" s="654"/>
      <c r="O40" s="307"/>
      <c r="P40" s="307"/>
      <c r="Q40" s="307"/>
      <c r="R40" s="308"/>
      <c r="S40" s="254"/>
      <c r="T40" s="144"/>
      <c r="U40" s="144"/>
      <c r="V40" s="144"/>
      <c r="W40" s="144"/>
      <c r="X40" s="144"/>
      <c r="Y40" s="144"/>
      <c r="Z40" s="145"/>
    </row>
    <row r="41" spans="1:26" s="146" customFormat="1" ht="17.25" x14ac:dyDescent="0.3">
      <c r="A41" s="152"/>
      <c r="B41" s="655"/>
      <c r="C41" s="656"/>
      <c r="D41" s="656"/>
      <c r="E41" s="656"/>
      <c r="F41" s="656"/>
      <c r="G41" s="656"/>
      <c r="H41" s="656"/>
      <c r="I41" s="656"/>
      <c r="J41" s="656"/>
      <c r="K41" s="656"/>
      <c r="L41" s="656"/>
      <c r="M41" s="656"/>
      <c r="N41" s="657"/>
      <c r="O41" s="307"/>
      <c r="P41" s="307"/>
      <c r="Q41" s="307"/>
      <c r="R41" s="308"/>
      <c r="S41" s="255"/>
    </row>
    <row r="42" spans="1:26" s="175" customFormat="1" ht="41.25" customHeight="1" x14ac:dyDescent="0.25">
      <c r="A42" s="174"/>
      <c r="B42" s="769"/>
      <c r="C42" s="770"/>
      <c r="D42" s="770"/>
      <c r="E42" s="771"/>
      <c r="F42" s="772"/>
      <c r="G42" s="660" t="s">
        <v>195</v>
      </c>
      <c r="H42" s="660"/>
      <c r="I42" s="660"/>
      <c r="J42" s="660"/>
      <c r="K42" s="661" t="s">
        <v>507</v>
      </c>
      <c r="L42" s="661"/>
      <c r="M42" s="661"/>
      <c r="N42" s="662"/>
      <c r="O42" s="309"/>
      <c r="P42" s="309"/>
      <c r="Q42" s="309"/>
      <c r="R42" s="310"/>
      <c r="S42" s="256"/>
    </row>
    <row r="43" spans="1:26" s="420" customFormat="1" ht="17.25" x14ac:dyDescent="0.25">
      <c r="A43" s="411"/>
      <c r="B43" s="773"/>
      <c r="C43" s="774"/>
      <c r="D43" s="774"/>
      <c r="E43" s="774"/>
      <c r="F43" s="775"/>
      <c r="G43" s="658" t="s">
        <v>494</v>
      </c>
      <c r="H43" s="659"/>
      <c r="I43" s="658" t="s">
        <v>495</v>
      </c>
      <c r="J43" s="659"/>
      <c r="K43" s="658" t="s">
        <v>494</v>
      </c>
      <c r="L43" s="659"/>
      <c r="M43" s="658" t="s">
        <v>495</v>
      </c>
      <c r="N43" s="659"/>
      <c r="O43" s="309"/>
      <c r="P43" s="309"/>
      <c r="Q43" s="309"/>
      <c r="R43" s="310"/>
      <c r="S43" s="419"/>
    </row>
    <row r="44" spans="1:26" s="410" customFormat="1" ht="17.25" x14ac:dyDescent="0.25">
      <c r="A44" s="411"/>
      <c r="B44" s="647" t="s">
        <v>501</v>
      </c>
      <c r="C44" s="648"/>
      <c r="D44" s="648"/>
      <c r="E44" s="648"/>
      <c r="F44" s="648"/>
      <c r="G44" s="632"/>
      <c r="H44" s="633"/>
      <c r="I44" s="632"/>
      <c r="J44" s="633"/>
      <c r="K44" s="632"/>
      <c r="L44" s="633"/>
      <c r="M44" s="632"/>
      <c r="N44" s="633"/>
      <c r="O44" s="309"/>
      <c r="P44" s="309"/>
      <c r="Q44" s="309"/>
      <c r="R44" s="310"/>
      <c r="S44" s="409"/>
    </row>
    <row r="45" spans="1:26" s="410" customFormat="1" ht="17.25" x14ac:dyDescent="0.25">
      <c r="A45" s="408"/>
      <c r="B45" s="647" t="s">
        <v>502</v>
      </c>
      <c r="C45" s="648"/>
      <c r="D45" s="648"/>
      <c r="E45" s="648"/>
      <c r="F45" s="648"/>
      <c r="G45" s="632"/>
      <c r="H45" s="633"/>
      <c r="I45" s="632"/>
      <c r="J45" s="633"/>
      <c r="K45" s="632"/>
      <c r="L45" s="633"/>
      <c r="M45" s="632"/>
      <c r="N45" s="633"/>
      <c r="O45" s="309"/>
      <c r="P45" s="309"/>
      <c r="Q45" s="309"/>
      <c r="R45" s="310"/>
      <c r="S45" s="409"/>
    </row>
    <row r="46" spans="1:26" s="410" customFormat="1" ht="17.25" x14ac:dyDescent="0.25">
      <c r="A46" s="411"/>
      <c r="B46" s="647" t="s">
        <v>500</v>
      </c>
      <c r="C46" s="648"/>
      <c r="D46" s="648"/>
      <c r="E46" s="648"/>
      <c r="F46" s="648"/>
      <c r="G46" s="632"/>
      <c r="H46" s="633"/>
      <c r="I46" s="632"/>
      <c r="J46" s="633"/>
      <c r="K46" s="632"/>
      <c r="L46" s="633"/>
      <c r="M46" s="632"/>
      <c r="N46" s="633"/>
      <c r="O46" s="309"/>
      <c r="P46" s="309"/>
      <c r="Q46" s="309"/>
      <c r="R46" s="310"/>
      <c r="S46" s="409"/>
    </row>
    <row r="47" spans="1:26" s="410" customFormat="1" ht="17.25" x14ac:dyDescent="0.25">
      <c r="A47" s="411"/>
      <c r="B47" s="715" t="s">
        <v>497</v>
      </c>
      <c r="C47" s="716"/>
      <c r="D47" s="716"/>
      <c r="E47" s="716"/>
      <c r="F47" s="717"/>
      <c r="G47" s="708" t="str">
        <f>IF(OR(AND(OR(Ventilation="Draft Hood",Ventilation="Direct Vent"),OR(NOT(ISNUMBER(G44)),NOT(ISNUMBER(G45)),NOT(ISNUMBER(G46)))),AND(Ventilation="Integral Draft Diverter",OR(NOT(ISNUMBER(I44)),NOT(ISNUMBER(I45)),NOT(ISNUMBER(I46))))),"Insufficient Data",IF(AND(OR(Ventilation="Draft Hood",Ventilation="Direct Vent"),(G44-G45)^2&lt;=25,(G45-G46)^2&lt;=25,(G46-G44)^2&lt;=25),"Steady-State",IF(AND(Ventilation="Integral Draft Diverter",(I44-I45)^2&lt;=9,(I45-I46)^2&lt;=9,(I46-I44)^2&lt;=9),"Steady-State","Not Steady-State")))</f>
        <v>Not Steady-State</v>
      </c>
      <c r="H47" s="708"/>
      <c r="I47" s="708"/>
      <c r="J47" s="708"/>
      <c r="K47" s="708" t="str">
        <f>IF(OR(AND(OR(Ventilation="Draft Hood",Ventilation="Direct Vent"),OR(NOT(ISNUMBER(K44)),NOT(ISNUMBER(K45)),NOT(ISNUMBER(K46)))),AND(Ventilation="Integral Draft Diverter",OR(NOT(ISNUMBER(M44)),NOT(ISNUMBER(M45)),NOT(ISNUMBER(M46))))),"Insufficient Data",IF(AND(OR(Ventilation="Draft Hood",Ventilation="Direct Vent"),(K44-K45)^2&lt;=25,(K45-K46)^2&lt;=25,(K46-K44)^2&lt;=25),"Steady-State",IF(AND(Ventilation="Integral Draft Diverter",(M44-M45)^2&lt;=9,(M45-M46)^2&lt;=9,(M46-M44)^2&lt;=9),"Steady-State","Not Steady-State")))</f>
        <v>Not Steady-State</v>
      </c>
      <c r="L47" s="708"/>
      <c r="M47" s="708"/>
      <c r="N47" s="708"/>
      <c r="O47" s="309"/>
      <c r="P47" s="309"/>
      <c r="Q47" s="309"/>
      <c r="R47" s="310"/>
      <c r="S47" s="409"/>
    </row>
    <row r="48" spans="1:26" s="404" customFormat="1" ht="17.25" x14ac:dyDescent="0.25">
      <c r="A48" s="402"/>
      <c r="B48" s="647" t="s">
        <v>498</v>
      </c>
      <c r="C48" s="648"/>
      <c r="D48" s="648"/>
      <c r="E48" s="648"/>
      <c r="F48" s="648"/>
      <c r="G48" s="708" t="str">
        <f>IF(ISNUMBER(G46),G46,"")</f>
        <v/>
      </c>
      <c r="H48" s="708"/>
      <c r="I48" s="708"/>
      <c r="J48" s="708"/>
      <c r="K48" s="708" t="str">
        <f>IF(ISNUMBER(K46),K46,"")</f>
        <v/>
      </c>
      <c r="L48" s="708"/>
      <c r="M48" s="708"/>
      <c r="N48" s="708"/>
      <c r="O48" s="309"/>
      <c r="P48" s="309"/>
      <c r="Q48" s="309"/>
      <c r="R48" s="310"/>
      <c r="S48" s="403"/>
    </row>
    <row r="49" spans="1:19" s="146" customFormat="1" ht="17.25" thickBot="1" x14ac:dyDescent="0.35">
      <c r="A49" s="152"/>
      <c r="B49" s="728" t="s">
        <v>499</v>
      </c>
      <c r="C49" s="729"/>
      <c r="D49" s="729"/>
      <c r="E49" s="729"/>
      <c r="F49" s="729"/>
      <c r="G49" s="708" t="str">
        <f>IF(ISNUMBER(I46),I46,"")</f>
        <v/>
      </c>
      <c r="H49" s="708"/>
      <c r="I49" s="708"/>
      <c r="J49" s="708"/>
      <c r="K49" s="708" t="str">
        <f>IF(ISNUMBER(M46),M46,"")</f>
        <v/>
      </c>
      <c r="L49" s="708"/>
      <c r="M49" s="708"/>
      <c r="N49" s="708"/>
      <c r="O49" s="293"/>
      <c r="P49" s="293"/>
      <c r="Q49" s="293"/>
      <c r="R49" s="294"/>
      <c r="S49" s="255"/>
    </row>
    <row r="50" spans="1:19" s="146" customFormat="1" ht="17.25" thickBot="1" x14ac:dyDescent="0.35">
      <c r="B50" s="141"/>
      <c r="C50" s="141"/>
      <c r="D50" s="141"/>
      <c r="E50" s="141"/>
      <c r="F50" s="141"/>
      <c r="G50" s="141"/>
      <c r="H50" s="141"/>
      <c r="I50" s="141"/>
      <c r="J50" s="141"/>
      <c r="K50" s="141"/>
      <c r="L50" s="141"/>
      <c r="M50" s="141"/>
      <c r="N50" s="161"/>
      <c r="O50" s="163"/>
      <c r="P50" s="159"/>
      <c r="Q50" s="159"/>
      <c r="R50" s="245"/>
      <c r="S50" s="255"/>
    </row>
    <row r="51" spans="1:19" s="153" customFormat="1" ht="19.5" thickBot="1" x14ac:dyDescent="0.35">
      <c r="A51" s="249"/>
      <c r="B51" s="802" t="s">
        <v>204</v>
      </c>
      <c r="C51" s="803"/>
      <c r="D51" s="803"/>
      <c r="E51" s="803"/>
      <c r="F51" s="803"/>
      <c r="G51" s="803"/>
      <c r="H51" s="803"/>
      <c r="I51" s="803"/>
      <c r="J51" s="803"/>
      <c r="K51" s="803"/>
      <c r="L51" s="803"/>
      <c r="M51" s="803"/>
      <c r="N51" s="804"/>
      <c r="O51" s="148"/>
      <c r="P51" s="148"/>
      <c r="Q51" s="148"/>
      <c r="R51" s="243"/>
      <c r="S51" s="255"/>
    </row>
    <row r="52" spans="1:19" s="153" customFormat="1" ht="16.5" customHeight="1" x14ac:dyDescent="0.3">
      <c r="A52" s="249"/>
      <c r="B52" s="741" t="s">
        <v>205</v>
      </c>
      <c r="C52" s="742"/>
      <c r="D52" s="742"/>
      <c r="E52" s="742"/>
      <c r="F52" s="742"/>
      <c r="G52" s="742"/>
      <c r="H52" s="742"/>
      <c r="I52" s="742"/>
      <c r="J52" s="742"/>
      <c r="K52" s="742"/>
      <c r="L52" s="742"/>
      <c r="M52" s="742"/>
      <c r="N52" s="743"/>
      <c r="O52" s="311"/>
      <c r="P52" s="311"/>
      <c r="Q52" s="311"/>
      <c r="R52" s="312"/>
      <c r="S52" s="255"/>
    </row>
    <row r="53" spans="1:19" s="176" customFormat="1" ht="41.25" customHeight="1" x14ac:dyDescent="0.25">
      <c r="A53" s="262"/>
      <c r="B53" s="723"/>
      <c r="C53" s="724"/>
      <c r="D53" s="724"/>
      <c r="E53" s="724"/>
      <c r="F53" s="724"/>
      <c r="G53" s="660" t="s">
        <v>195</v>
      </c>
      <c r="H53" s="660"/>
      <c r="I53" s="660"/>
      <c r="J53" s="660"/>
      <c r="K53" s="661" t="s">
        <v>507</v>
      </c>
      <c r="L53" s="661"/>
      <c r="M53" s="661"/>
      <c r="N53" s="662"/>
      <c r="O53" s="309"/>
      <c r="P53" s="309"/>
      <c r="Q53" s="309"/>
      <c r="R53" s="310"/>
      <c r="S53" s="256"/>
    </row>
    <row r="54" spans="1:19" s="153" customFormat="1" ht="18" x14ac:dyDescent="0.3">
      <c r="A54" s="249"/>
      <c r="B54" s="643" t="s">
        <v>326</v>
      </c>
      <c r="C54" s="644"/>
      <c r="D54" s="644"/>
      <c r="E54" s="645"/>
      <c r="F54" s="645"/>
      <c r="G54" s="718"/>
      <c r="H54" s="718"/>
      <c r="I54" s="718"/>
      <c r="J54" s="718"/>
      <c r="K54" s="718"/>
      <c r="L54" s="718"/>
      <c r="M54" s="718"/>
      <c r="N54" s="718"/>
      <c r="O54" s="293"/>
      <c r="P54" s="293"/>
      <c r="Q54" s="293"/>
      <c r="R54" s="294"/>
      <c r="S54" s="255"/>
    </row>
    <row r="55" spans="1:19" s="153" customFormat="1" ht="18.75" thickBot="1" x14ac:dyDescent="0.35">
      <c r="A55" s="249"/>
      <c r="B55" s="720" t="s">
        <v>325</v>
      </c>
      <c r="C55" s="721"/>
      <c r="D55" s="721"/>
      <c r="E55" s="722"/>
      <c r="F55" s="722"/>
      <c r="G55" s="719"/>
      <c r="H55" s="719"/>
      <c r="I55" s="719"/>
      <c r="J55" s="719"/>
      <c r="K55" s="719"/>
      <c r="L55" s="719"/>
      <c r="M55" s="719"/>
      <c r="N55" s="719"/>
      <c r="O55" s="293"/>
      <c r="P55" s="293"/>
      <c r="Q55" s="293"/>
      <c r="R55" s="294"/>
      <c r="S55" s="255"/>
    </row>
    <row r="56" spans="1:19" s="153" customFormat="1" ht="17.25" thickBot="1" x14ac:dyDescent="0.35">
      <c r="B56" s="141"/>
      <c r="C56" s="141"/>
      <c r="D56" s="141"/>
      <c r="E56" s="141"/>
      <c r="F56" s="141"/>
      <c r="G56" s="141"/>
      <c r="H56" s="141"/>
      <c r="I56" s="141"/>
      <c r="J56" s="141"/>
      <c r="K56" s="141"/>
      <c r="L56" s="141"/>
      <c r="M56" s="141"/>
      <c r="N56" s="141"/>
      <c r="O56" s="155"/>
      <c r="P56" s="141"/>
      <c r="Q56" s="161"/>
      <c r="R56" s="241"/>
      <c r="S56" s="255"/>
    </row>
    <row r="57" spans="1:19" s="153" customFormat="1" ht="18" thickBot="1" x14ac:dyDescent="0.35">
      <c r="A57" s="152"/>
      <c r="B57" s="685" t="s">
        <v>211</v>
      </c>
      <c r="C57" s="686"/>
      <c r="D57" s="686"/>
      <c r="E57" s="686"/>
      <c r="F57" s="686"/>
      <c r="G57" s="686"/>
      <c r="H57" s="686"/>
      <c r="I57" s="686"/>
      <c r="J57" s="687"/>
      <c r="K57" s="150"/>
      <c r="O57" s="154"/>
      <c r="Q57" s="236"/>
      <c r="R57" s="241"/>
      <c r="S57" s="255"/>
    </row>
    <row r="58" spans="1:19" s="153" customFormat="1" ht="16.5" customHeight="1" x14ac:dyDescent="0.3">
      <c r="A58" s="152"/>
      <c r="B58" s="688" t="s">
        <v>212</v>
      </c>
      <c r="C58" s="689"/>
      <c r="D58" s="689"/>
      <c r="E58" s="689"/>
      <c r="F58" s="689"/>
      <c r="G58" s="689"/>
      <c r="H58" s="689"/>
      <c r="I58" s="689"/>
      <c r="J58" s="690"/>
      <c r="K58" s="150"/>
      <c r="O58" s="154"/>
      <c r="Q58" s="236"/>
      <c r="R58" s="241"/>
      <c r="S58" s="255"/>
    </row>
    <row r="59" spans="1:19" s="153" customFormat="1" ht="16.5" customHeight="1" x14ac:dyDescent="0.3">
      <c r="A59" s="152"/>
      <c r="B59" s="691"/>
      <c r="C59" s="692"/>
      <c r="D59" s="692"/>
      <c r="E59" s="693"/>
      <c r="F59" s="692"/>
      <c r="G59" s="630"/>
      <c r="H59" s="630"/>
      <c r="I59" s="630"/>
      <c r="J59" s="631"/>
      <c r="K59" s="150"/>
      <c r="O59" s="154"/>
      <c r="Q59" s="236"/>
      <c r="R59" s="241"/>
      <c r="S59" s="255"/>
    </row>
    <row r="60" spans="1:19" s="153" customFormat="1" x14ac:dyDescent="0.3">
      <c r="A60" s="152"/>
      <c r="B60" s="696" t="s">
        <v>216</v>
      </c>
      <c r="C60" s="697"/>
      <c r="D60" s="697"/>
      <c r="E60" s="698"/>
      <c r="F60" s="698"/>
      <c r="G60" s="706"/>
      <c r="H60" s="706"/>
      <c r="I60" s="706"/>
      <c r="J60" s="707"/>
      <c r="K60" s="150"/>
      <c r="O60" s="154"/>
      <c r="Q60" s="236"/>
      <c r="R60" s="241"/>
      <c r="S60" s="255"/>
    </row>
    <row r="61" spans="1:19" s="153" customFormat="1" x14ac:dyDescent="0.3">
      <c r="A61" s="152"/>
      <c r="B61" s="643" t="s">
        <v>210</v>
      </c>
      <c r="C61" s="644"/>
      <c r="D61" s="644"/>
      <c r="E61" s="645"/>
      <c r="F61" s="645"/>
      <c r="G61" s="708">
        <f>IF(Control="Single-Stage",1,IF(Control="Two-Stage",1.3,IF(AND(Control="Step-Modulating",G28&gt;=0.7),1.4,IF(AND(Control="Step-Modulating",G28&lt;0.5),2.2,1.7))))</f>
        <v>1.7</v>
      </c>
      <c r="H61" s="708"/>
      <c r="I61" s="708"/>
      <c r="J61" s="709"/>
      <c r="K61" s="150"/>
      <c r="O61" s="154"/>
      <c r="Q61" s="236"/>
      <c r="R61" s="241"/>
      <c r="S61" s="255"/>
    </row>
    <row r="62" spans="1:19" s="153" customFormat="1" x14ac:dyDescent="0.3">
      <c r="A62" s="152"/>
      <c r="B62" s="643" t="s">
        <v>215</v>
      </c>
      <c r="C62" s="644"/>
      <c r="D62" s="644"/>
      <c r="E62" s="645"/>
      <c r="F62" s="645"/>
      <c r="G62" s="708">
        <f>G61*G60</f>
        <v>0</v>
      </c>
      <c r="H62" s="708"/>
      <c r="I62" s="708"/>
      <c r="J62" s="709"/>
      <c r="K62" s="150"/>
      <c r="M62" s="725"/>
      <c r="N62" s="726"/>
      <c r="O62" s="726"/>
      <c r="P62" s="726"/>
      <c r="Q62" s="727"/>
      <c r="R62" s="241"/>
      <c r="S62" s="255"/>
    </row>
    <row r="63" spans="1:19" s="153" customFormat="1" x14ac:dyDescent="0.3">
      <c r="A63" s="152"/>
      <c r="B63" s="780" t="s">
        <v>214</v>
      </c>
      <c r="C63" s="781"/>
      <c r="D63" s="781"/>
      <c r="E63" s="782"/>
      <c r="F63" s="782"/>
      <c r="G63" s="776"/>
      <c r="H63" s="776"/>
      <c r="I63" s="776"/>
      <c r="J63" s="777"/>
      <c r="K63" s="150"/>
      <c r="O63" s="154"/>
      <c r="Q63" s="249"/>
      <c r="R63" s="241"/>
      <c r="S63" s="255"/>
    </row>
    <row r="64" spans="1:19" s="153" customFormat="1" ht="17.25" thickBot="1" x14ac:dyDescent="0.35">
      <c r="A64" s="152"/>
      <c r="B64" s="682" t="s">
        <v>213</v>
      </c>
      <c r="C64" s="683"/>
      <c r="D64" s="683"/>
      <c r="E64" s="684"/>
      <c r="F64" s="684"/>
      <c r="G64" s="778"/>
      <c r="H64" s="778"/>
      <c r="I64" s="778"/>
      <c r="J64" s="779"/>
      <c r="K64" s="150"/>
      <c r="O64" s="154"/>
      <c r="Q64" s="249"/>
      <c r="R64" s="241"/>
      <c r="S64" s="255"/>
    </row>
    <row r="65" spans="1:20" s="153" customFormat="1" ht="17.25" thickBot="1" x14ac:dyDescent="0.35">
      <c r="B65" s="141"/>
      <c r="C65" s="141"/>
      <c r="D65" s="141"/>
      <c r="E65" s="141"/>
      <c r="F65" s="141"/>
      <c r="G65" s="313"/>
      <c r="H65" s="157"/>
      <c r="I65" s="157"/>
      <c r="J65" s="314"/>
      <c r="K65" s="156"/>
      <c r="L65" s="156"/>
      <c r="O65" s="154"/>
      <c r="Q65" s="249"/>
      <c r="R65" s="241"/>
      <c r="S65" s="255"/>
    </row>
    <row r="66" spans="1:20" s="153" customFormat="1" ht="18" thickBot="1" x14ac:dyDescent="0.35">
      <c r="A66" s="152"/>
      <c r="B66" s="685" t="s">
        <v>189</v>
      </c>
      <c r="C66" s="686"/>
      <c r="D66" s="686"/>
      <c r="E66" s="686"/>
      <c r="F66" s="686"/>
      <c r="G66" s="686"/>
      <c r="H66" s="686"/>
      <c r="I66" s="686"/>
      <c r="J66" s="687"/>
      <c r="K66" s="158"/>
      <c r="L66" s="156"/>
      <c r="O66" s="154"/>
      <c r="Q66" s="249"/>
      <c r="R66" s="241"/>
      <c r="S66" s="255"/>
    </row>
    <row r="67" spans="1:20" s="153" customFormat="1" x14ac:dyDescent="0.3">
      <c r="A67" s="152"/>
      <c r="B67" s="688" t="s">
        <v>328</v>
      </c>
      <c r="C67" s="689"/>
      <c r="D67" s="689"/>
      <c r="E67" s="689"/>
      <c r="F67" s="689"/>
      <c r="G67" s="689"/>
      <c r="H67" s="689"/>
      <c r="I67" s="689"/>
      <c r="J67" s="690"/>
      <c r="K67" s="158"/>
      <c r="L67" s="156"/>
      <c r="O67" s="154"/>
      <c r="Q67" s="249"/>
      <c r="R67" s="241"/>
      <c r="S67" s="255"/>
    </row>
    <row r="68" spans="1:20" s="153" customFormat="1" x14ac:dyDescent="0.3">
      <c r="A68" s="152"/>
      <c r="B68" s="691"/>
      <c r="C68" s="692"/>
      <c r="D68" s="692"/>
      <c r="E68" s="693"/>
      <c r="F68" s="692"/>
      <c r="G68" s="630"/>
      <c r="H68" s="630"/>
      <c r="I68" s="630"/>
      <c r="J68" s="631"/>
      <c r="K68" s="158"/>
      <c r="L68" s="156"/>
      <c r="O68" s="154"/>
      <c r="Q68" s="249"/>
      <c r="R68" s="241"/>
      <c r="S68" s="255"/>
    </row>
    <row r="69" spans="1:20" s="153" customFormat="1" x14ac:dyDescent="0.3">
      <c r="A69" s="152"/>
      <c r="B69" s="710" t="s">
        <v>207</v>
      </c>
      <c r="C69" s="711"/>
      <c r="D69" s="711"/>
      <c r="E69" s="712"/>
      <c r="F69" s="712"/>
      <c r="G69" s="694"/>
      <c r="H69" s="694"/>
      <c r="I69" s="694"/>
      <c r="J69" s="695"/>
      <c r="K69" s="158"/>
      <c r="L69" s="156"/>
      <c r="O69" s="154"/>
      <c r="Q69" s="249"/>
      <c r="R69" s="241"/>
      <c r="S69" s="255"/>
    </row>
    <row r="70" spans="1:20" s="153" customFormat="1" x14ac:dyDescent="0.3">
      <c r="A70" s="152"/>
      <c r="B70" s="696" t="s">
        <v>208</v>
      </c>
      <c r="C70" s="697"/>
      <c r="D70" s="697"/>
      <c r="E70" s="698"/>
      <c r="F70" s="698"/>
      <c r="G70" s="713"/>
      <c r="H70" s="713"/>
      <c r="I70" s="713"/>
      <c r="J70" s="714"/>
      <c r="K70" s="158"/>
      <c r="L70" s="156"/>
      <c r="O70" s="154"/>
      <c r="Q70" s="249"/>
      <c r="R70" s="241"/>
      <c r="S70" s="255"/>
    </row>
    <row r="71" spans="1:20" s="153" customFormat="1" x14ac:dyDescent="0.3">
      <c r="A71" s="152"/>
      <c r="B71" s="696" t="s">
        <v>209</v>
      </c>
      <c r="C71" s="697"/>
      <c r="D71" s="697"/>
      <c r="E71" s="698"/>
      <c r="F71" s="698"/>
      <c r="G71" s="694"/>
      <c r="H71" s="694"/>
      <c r="I71" s="694"/>
      <c r="J71" s="695"/>
      <c r="K71" s="158"/>
      <c r="L71" s="165"/>
      <c r="O71" s="154"/>
      <c r="Q71" s="249"/>
      <c r="R71" s="241"/>
      <c r="S71" s="255"/>
    </row>
    <row r="72" spans="1:20" s="153" customFormat="1" ht="17.25" thickBot="1" x14ac:dyDescent="0.35">
      <c r="A72" s="152"/>
      <c r="B72" s="699" t="s">
        <v>244</v>
      </c>
      <c r="C72" s="700"/>
      <c r="D72" s="700"/>
      <c r="E72" s="701"/>
      <c r="F72" s="701"/>
      <c r="G72" s="702" t="str">
        <f>IFERROR(1.62*(1-A_D*COS(RADIANS(Angle_Omega))/A_S),"-")</f>
        <v>-</v>
      </c>
      <c r="H72" s="702"/>
      <c r="I72" s="702"/>
      <c r="J72" s="703"/>
      <c r="K72" s="150"/>
      <c r="L72" s="306"/>
      <c r="O72" s="154"/>
      <c r="Q72" s="249"/>
      <c r="R72" s="241"/>
      <c r="S72" s="255"/>
    </row>
    <row r="73" spans="1:20" s="153" customFormat="1" ht="17.25" thickBot="1" x14ac:dyDescent="0.35">
      <c r="B73" s="141"/>
      <c r="C73" s="141"/>
      <c r="D73" s="141"/>
      <c r="E73" s="141"/>
      <c r="F73" s="141"/>
      <c r="G73" s="141"/>
      <c r="H73" s="141"/>
      <c r="I73" s="141"/>
      <c r="J73" s="141"/>
      <c r="O73" s="154"/>
      <c r="Q73" s="249"/>
      <c r="R73" s="241"/>
      <c r="S73" s="255"/>
    </row>
    <row r="74" spans="1:20" s="153" customFormat="1" ht="18" thickBot="1" x14ac:dyDescent="0.35">
      <c r="B74" s="685" t="s">
        <v>217</v>
      </c>
      <c r="C74" s="686"/>
      <c r="D74" s="686"/>
      <c r="E74" s="686"/>
      <c r="F74" s="686"/>
      <c r="G74" s="686"/>
      <c r="H74" s="686"/>
      <c r="I74" s="686"/>
      <c r="J74" s="687"/>
      <c r="O74" s="154"/>
      <c r="Q74" s="249"/>
      <c r="R74" s="241"/>
      <c r="S74" s="255"/>
    </row>
    <row r="75" spans="1:20" s="153" customFormat="1" x14ac:dyDescent="0.3">
      <c r="B75" s="688" t="s">
        <v>218</v>
      </c>
      <c r="C75" s="689"/>
      <c r="D75" s="689"/>
      <c r="E75" s="689"/>
      <c r="F75" s="689"/>
      <c r="G75" s="689"/>
      <c r="H75" s="689"/>
      <c r="I75" s="689"/>
      <c r="J75" s="690"/>
      <c r="K75" s="298"/>
      <c r="L75" s="298"/>
      <c r="M75" s="298"/>
      <c r="N75" s="298"/>
      <c r="O75" s="298"/>
      <c r="P75" s="315"/>
      <c r="Q75" s="249"/>
      <c r="R75" s="241"/>
      <c r="S75" s="255"/>
    </row>
    <row r="76" spans="1:20" s="153" customFormat="1" x14ac:dyDescent="0.3">
      <c r="B76" s="629"/>
      <c r="C76" s="630"/>
      <c r="D76" s="630"/>
      <c r="E76" s="630"/>
      <c r="F76" s="630"/>
      <c r="G76" s="630"/>
      <c r="H76" s="630"/>
      <c r="I76" s="630"/>
      <c r="J76" s="631"/>
      <c r="K76" s="298"/>
      <c r="L76" s="298"/>
      <c r="M76" s="298"/>
      <c r="N76" s="298"/>
      <c r="O76" s="298"/>
      <c r="P76" s="316"/>
      <c r="Q76" s="151"/>
      <c r="R76" s="241"/>
      <c r="S76" s="151"/>
      <c r="T76" s="150"/>
    </row>
    <row r="77" spans="1:20" s="354" customFormat="1" x14ac:dyDescent="0.3">
      <c r="B77" s="643" t="str">
        <f>IF(OR(Fuel_Type="No. 1 Oil",Fuel_Type="No. 2 Oil"),"N/A",IF(Fuel_Type="Electric","N/A","Gas Temp (°F)"))</f>
        <v>Gas Temp (°F)</v>
      </c>
      <c r="C77" s="644"/>
      <c r="D77" s="644"/>
      <c r="E77" s="645"/>
      <c r="F77" s="645"/>
      <c r="G77" s="704"/>
      <c r="H77" s="704"/>
      <c r="I77" s="704"/>
      <c r="J77" s="705"/>
      <c r="K77" s="298"/>
      <c r="L77" s="298"/>
      <c r="M77" s="298"/>
      <c r="N77" s="298"/>
      <c r="O77" s="298"/>
      <c r="P77" s="316"/>
      <c r="Q77" s="151"/>
      <c r="R77" s="241"/>
      <c r="S77" s="151"/>
      <c r="T77" s="355"/>
    </row>
    <row r="78" spans="1:20" s="354" customFormat="1" x14ac:dyDescent="0.3">
      <c r="B78" s="643" t="str">
        <f>IF(OR(Fuel_Type="No. 1 Oil",Fuel_Type="No. 2 Oil"),"N/A",IF(Fuel_Type="Electric","N/A","Gauge Gas Pressure (in. Hg)"))</f>
        <v>Gauge Gas Pressure (in. Hg)</v>
      </c>
      <c r="C78" s="644"/>
      <c r="D78" s="644"/>
      <c r="E78" s="645"/>
      <c r="F78" s="645"/>
      <c r="G78" s="704"/>
      <c r="H78" s="704"/>
      <c r="I78" s="704"/>
      <c r="J78" s="705"/>
      <c r="K78" s="298"/>
      <c r="L78" s="298"/>
      <c r="M78" s="298"/>
      <c r="N78" s="298"/>
      <c r="O78" s="298"/>
      <c r="P78" s="316"/>
      <c r="Q78" s="151"/>
      <c r="R78" s="241"/>
      <c r="S78" s="151"/>
      <c r="T78" s="355"/>
    </row>
    <row r="79" spans="1:20" s="354" customFormat="1" x14ac:dyDescent="0.3">
      <c r="B79" s="643" t="str">
        <f>IF(OR(Fuel_Type="No. 1 Oil",Fuel_Type="No. 2 Oil"),"Volumetric Flow Rate (GPM)",IF(Fuel_Type="Electric","N/A","Volumetric Flow Rate (CFM)"))</f>
        <v>Volumetric Flow Rate (CFM)</v>
      </c>
      <c r="C79" s="644"/>
      <c r="D79" s="644"/>
      <c r="E79" s="645"/>
      <c r="F79" s="645"/>
      <c r="G79" s="704"/>
      <c r="H79" s="704"/>
      <c r="I79" s="704"/>
      <c r="J79" s="705"/>
      <c r="K79" s="298"/>
      <c r="L79" s="298"/>
      <c r="M79" s="298"/>
      <c r="N79" s="298"/>
      <c r="O79" s="298"/>
      <c r="P79" s="316"/>
      <c r="Q79" s="151"/>
      <c r="R79" s="241"/>
      <c r="S79" s="151"/>
      <c r="T79" s="355"/>
    </row>
    <row r="80" spans="1:20" s="354" customFormat="1" x14ac:dyDescent="0.3">
      <c r="B80" s="643" t="s">
        <v>143</v>
      </c>
      <c r="C80" s="644"/>
      <c r="D80" s="644"/>
      <c r="E80" s="645"/>
      <c r="F80" s="645"/>
      <c r="G80" s="766" t="str">
        <f>IF(OR(Fuel_Type="Natural Gas",Fuel_Type="Propane Gas"),G79*((G78+P_B)/30)*(((5*(459.67+60)/9)/(5*(459.67+G77)/9))),"")</f>
        <v/>
      </c>
      <c r="H80" s="767"/>
      <c r="I80" s="767"/>
      <c r="J80" s="768"/>
      <c r="K80" s="298"/>
      <c r="L80" s="298"/>
      <c r="M80" s="298"/>
      <c r="N80" s="298"/>
      <c r="O80" s="298"/>
      <c r="P80" s="316"/>
      <c r="Q80" s="151"/>
      <c r="R80" s="241"/>
      <c r="S80" s="151"/>
      <c r="T80" s="355"/>
    </row>
    <row r="81" spans="1:20" s="153" customFormat="1" ht="17.25" thickBot="1" x14ac:dyDescent="0.35">
      <c r="B81" s="720" t="s">
        <v>366</v>
      </c>
      <c r="C81" s="721"/>
      <c r="D81" s="721"/>
      <c r="E81" s="722"/>
      <c r="F81" s="722"/>
      <c r="G81" s="708">
        <f>IF(OR(Fuel_Type="Natural Gas",Fuel_Type="Propane Gas"),$G$14*G80*60,G79*$G$14*60)</f>
        <v>0</v>
      </c>
      <c r="H81" s="708"/>
      <c r="I81" s="708"/>
      <c r="J81" s="708"/>
      <c r="K81" s="167"/>
      <c r="P81" s="315"/>
      <c r="Q81" s="151"/>
      <c r="R81" s="241"/>
      <c r="S81" s="151"/>
      <c r="T81" s="150"/>
    </row>
    <row r="82" spans="1:20" s="153" customFormat="1" ht="17.25" thickBot="1" x14ac:dyDescent="0.35">
      <c r="B82" s="141"/>
      <c r="C82" s="141"/>
      <c r="D82" s="141"/>
      <c r="E82" s="141"/>
      <c r="F82" s="141"/>
      <c r="G82" s="141"/>
      <c r="H82" s="141"/>
      <c r="I82" s="141"/>
      <c r="J82" s="141"/>
      <c r="P82" s="316"/>
      <c r="Q82" s="151"/>
      <c r="R82" s="241"/>
      <c r="S82" s="151"/>
      <c r="T82" s="150"/>
    </row>
    <row r="83" spans="1:20" s="153" customFormat="1" ht="18" thickBot="1" x14ac:dyDescent="0.35">
      <c r="A83" s="149"/>
      <c r="B83" s="731" t="s">
        <v>294</v>
      </c>
      <c r="C83" s="732"/>
      <c r="D83" s="732"/>
      <c r="E83" s="732"/>
      <c r="F83" s="732"/>
      <c r="G83" s="732"/>
      <c r="H83" s="732"/>
      <c r="I83" s="732"/>
      <c r="J83" s="732"/>
      <c r="K83" s="732"/>
      <c r="L83" s="732"/>
      <c r="M83" s="732"/>
      <c r="N83" s="732"/>
      <c r="O83" s="732"/>
      <c r="P83" s="733"/>
      <c r="Q83" s="151"/>
      <c r="R83" s="241"/>
      <c r="S83" s="151"/>
      <c r="T83" s="150"/>
    </row>
    <row r="84" spans="1:20" s="153" customFormat="1" ht="16.5" customHeight="1" x14ac:dyDescent="0.3">
      <c r="A84" s="149"/>
      <c r="B84" s="611" t="s">
        <v>463</v>
      </c>
      <c r="C84" s="612"/>
      <c r="D84" s="612"/>
      <c r="E84" s="612"/>
      <c r="F84" s="612"/>
      <c r="G84" s="612"/>
      <c r="H84" s="612"/>
      <c r="I84" s="612"/>
      <c r="J84" s="612"/>
      <c r="K84" s="612"/>
      <c r="L84" s="612"/>
      <c r="M84" s="612"/>
      <c r="N84" s="612"/>
      <c r="O84" s="612"/>
      <c r="P84" s="613"/>
      <c r="Q84" s="151"/>
      <c r="R84" s="241"/>
      <c r="S84" s="151"/>
      <c r="T84" s="150"/>
    </row>
    <row r="85" spans="1:20" s="146" customFormat="1" ht="18.75" customHeight="1" x14ac:dyDescent="0.3">
      <c r="A85" s="149"/>
      <c r="B85" s="734"/>
      <c r="C85" s="735"/>
      <c r="D85" s="735"/>
      <c r="E85" s="735"/>
      <c r="F85" s="735"/>
      <c r="G85" s="735"/>
      <c r="H85" s="735"/>
      <c r="I85" s="735"/>
      <c r="J85" s="735"/>
      <c r="K85" s="735"/>
      <c r="L85" s="735"/>
      <c r="M85" s="735"/>
      <c r="N85" s="735"/>
      <c r="O85" s="735"/>
      <c r="P85" s="736"/>
      <c r="Q85" s="151"/>
      <c r="R85" s="241"/>
      <c r="S85" s="151"/>
      <c r="T85" s="143"/>
    </row>
    <row r="86" spans="1:20" s="153" customFormat="1" ht="17.25" x14ac:dyDescent="0.3">
      <c r="A86" s="149"/>
      <c r="B86" s="737" t="s">
        <v>195</v>
      </c>
      <c r="C86" s="738"/>
      <c r="D86" s="738"/>
      <c r="E86" s="738"/>
      <c r="F86" s="738"/>
      <c r="G86" s="738"/>
      <c r="H86" s="738"/>
      <c r="I86" s="738"/>
      <c r="J86" s="738"/>
      <c r="K86" s="738"/>
      <c r="L86" s="738"/>
      <c r="M86" s="738"/>
      <c r="N86" s="738"/>
      <c r="O86" s="738"/>
      <c r="P86" s="739"/>
      <c r="Q86" s="151"/>
      <c r="R86" s="241"/>
      <c r="S86" s="151"/>
      <c r="T86" s="150"/>
    </row>
    <row r="87" spans="1:20" s="153" customFormat="1" x14ac:dyDescent="0.3">
      <c r="A87" s="149"/>
      <c r="B87" s="744" t="s">
        <v>272</v>
      </c>
      <c r="C87" s="745"/>
      <c r="D87" s="745"/>
      <c r="E87" s="454"/>
      <c r="F87" s="638"/>
      <c r="G87" s="639"/>
      <c r="H87" s="151"/>
      <c r="I87" s="151"/>
      <c r="J87" s="151"/>
      <c r="K87" s="151"/>
      <c r="L87" s="151"/>
      <c r="M87" s="293"/>
      <c r="N87" s="293"/>
      <c r="O87" s="293"/>
      <c r="P87" s="229"/>
      <c r="Q87" s="151"/>
      <c r="R87" s="241"/>
      <c r="S87" s="151"/>
      <c r="T87" s="150"/>
    </row>
    <row r="88" spans="1:20" s="146" customFormat="1" x14ac:dyDescent="0.3">
      <c r="A88" s="149"/>
      <c r="B88" s="455" t="s">
        <v>273</v>
      </c>
      <c r="C88" s="459"/>
      <c r="D88" s="456"/>
      <c r="E88" s="459"/>
      <c r="F88" s="730"/>
      <c r="G88" s="730"/>
      <c r="H88" s="293"/>
      <c r="I88" s="293"/>
      <c r="J88" s="293"/>
      <c r="K88" s="293"/>
      <c r="L88" s="293"/>
      <c r="M88" s="293"/>
      <c r="N88" s="293"/>
      <c r="O88" s="293"/>
      <c r="P88" s="229"/>
      <c r="Q88" s="151"/>
      <c r="R88" s="241"/>
      <c r="S88" s="151"/>
      <c r="T88" s="143"/>
    </row>
    <row r="89" spans="1:20" s="146" customFormat="1" ht="16.5" customHeight="1" x14ac:dyDescent="0.3">
      <c r="A89" s="149"/>
      <c r="B89" s="317"/>
      <c r="C89" s="293"/>
      <c r="D89" s="318"/>
      <c r="E89" s="318"/>
      <c r="F89" s="293"/>
      <c r="G89" s="293"/>
      <c r="H89" s="293"/>
      <c r="I89" s="293"/>
      <c r="J89" s="293"/>
      <c r="K89" s="293"/>
      <c r="L89" s="293"/>
      <c r="M89" s="469"/>
      <c r="N89" s="469"/>
      <c r="O89" s="469"/>
      <c r="P89" s="229"/>
      <c r="Q89" s="151"/>
      <c r="R89" s="241"/>
      <c r="S89" s="151"/>
      <c r="T89" s="143"/>
    </row>
    <row r="90" spans="1:20" s="169" customFormat="1" ht="76.5" customHeight="1" x14ac:dyDescent="0.35">
      <c r="A90" s="168"/>
      <c r="B90" s="320"/>
      <c r="C90" s="321"/>
      <c r="D90" s="636" t="s">
        <v>512</v>
      </c>
      <c r="E90" s="637"/>
      <c r="F90" s="497" t="s">
        <v>513</v>
      </c>
      <c r="G90" s="640" t="s">
        <v>296</v>
      </c>
      <c r="H90" s="640"/>
      <c r="I90" s="640" t="s">
        <v>297</v>
      </c>
      <c r="J90" s="640"/>
      <c r="K90" s="640" t="s">
        <v>511</v>
      </c>
      <c r="L90" s="640"/>
      <c r="M90" s="640" t="s">
        <v>295</v>
      </c>
      <c r="N90" s="640"/>
      <c r="O90" s="640" t="s">
        <v>332</v>
      </c>
      <c r="P90" s="669"/>
      <c r="Q90" s="170"/>
      <c r="R90" s="246"/>
      <c r="S90" s="170"/>
      <c r="T90" s="171"/>
    </row>
    <row r="91" spans="1:20" s="153" customFormat="1" ht="18" x14ac:dyDescent="0.3">
      <c r="A91" s="149"/>
      <c r="B91" s="746" t="s">
        <v>274</v>
      </c>
      <c r="C91" s="747"/>
      <c r="D91" s="634"/>
      <c r="E91" s="635"/>
      <c r="F91" s="498"/>
      <c r="G91" s="641"/>
      <c r="H91" s="641"/>
      <c r="I91" s="641"/>
      <c r="J91" s="641"/>
      <c r="K91" s="641"/>
      <c r="L91" s="641"/>
      <c r="M91" s="670" t="str">
        <f>IFERROR(1.325*K91*$F$87*(F91-D91)/(D91*($F$88+460)),"-")</f>
        <v>-</v>
      </c>
      <c r="N91" s="670"/>
      <c r="O91" s="670" t="str">
        <f>IFERROR(M91*(G91-I91),"-")</f>
        <v>-</v>
      </c>
      <c r="P91" s="671"/>
      <c r="Q91" s="151"/>
      <c r="R91" s="241"/>
      <c r="S91" s="151"/>
      <c r="T91" s="150"/>
    </row>
    <row r="92" spans="1:20" s="153" customFormat="1" x14ac:dyDescent="0.3">
      <c r="A92" s="149"/>
      <c r="B92" s="467" t="s">
        <v>271</v>
      </c>
      <c r="C92" s="468" t="s">
        <v>284</v>
      </c>
      <c r="D92" s="634"/>
      <c r="E92" s="635"/>
      <c r="F92" s="498"/>
      <c r="G92" s="641"/>
      <c r="H92" s="641"/>
      <c r="I92" s="641"/>
      <c r="J92" s="641"/>
      <c r="K92" s="641"/>
      <c r="L92" s="641"/>
      <c r="M92" s="670" t="str">
        <f t="shared" ref="M92:M100" si="0">IFERROR(1.325*K92*$F$87*(F92-D92)/(D92*($F$88+460)),"-")</f>
        <v>-</v>
      </c>
      <c r="N92" s="670"/>
      <c r="O92" s="670" t="str">
        <f t="shared" ref="O92:O101" si="1">IFERROR(M92*(G92-I92),"-")</f>
        <v>-</v>
      </c>
      <c r="P92" s="671"/>
      <c r="Q92" s="151"/>
      <c r="R92" s="241"/>
      <c r="S92" s="142"/>
    </row>
    <row r="93" spans="1:20" s="153" customFormat="1" x14ac:dyDescent="0.3">
      <c r="A93" s="149"/>
      <c r="B93" s="467" t="s">
        <v>275</v>
      </c>
      <c r="C93" s="468" t="s">
        <v>285</v>
      </c>
      <c r="D93" s="634"/>
      <c r="E93" s="635"/>
      <c r="F93" s="498"/>
      <c r="G93" s="641"/>
      <c r="H93" s="641"/>
      <c r="I93" s="641"/>
      <c r="J93" s="641"/>
      <c r="K93" s="641"/>
      <c r="L93" s="641"/>
      <c r="M93" s="670" t="str">
        <f t="shared" si="0"/>
        <v>-</v>
      </c>
      <c r="N93" s="670"/>
      <c r="O93" s="670" t="str">
        <f t="shared" si="1"/>
        <v>-</v>
      </c>
      <c r="P93" s="671"/>
      <c r="Q93" s="250"/>
      <c r="R93" s="241"/>
      <c r="S93" s="255"/>
    </row>
    <row r="94" spans="1:20" s="153" customFormat="1" x14ac:dyDescent="0.3">
      <c r="A94" s="149"/>
      <c r="B94" s="467" t="s">
        <v>276</v>
      </c>
      <c r="C94" s="468" t="s">
        <v>286</v>
      </c>
      <c r="D94" s="634"/>
      <c r="E94" s="635"/>
      <c r="F94" s="498"/>
      <c r="G94" s="641"/>
      <c r="H94" s="641"/>
      <c r="I94" s="641"/>
      <c r="J94" s="641"/>
      <c r="K94" s="641"/>
      <c r="L94" s="641"/>
      <c r="M94" s="670" t="str">
        <f>IFERROR(1.325*K94*$F$87*(F94-D94)/(D94*($F$88+460)),"-")</f>
        <v>-</v>
      </c>
      <c r="N94" s="670"/>
      <c r="O94" s="670" t="str">
        <f>IFERROR(M94*(G94-I94),"-")</f>
        <v>-</v>
      </c>
      <c r="P94" s="671"/>
      <c r="Q94" s="250"/>
      <c r="R94" s="241"/>
      <c r="S94" s="255"/>
    </row>
    <row r="95" spans="1:20" s="153" customFormat="1" x14ac:dyDescent="0.3">
      <c r="A95" s="149"/>
      <c r="B95" s="467" t="s">
        <v>277</v>
      </c>
      <c r="C95" s="468" t="s">
        <v>287</v>
      </c>
      <c r="D95" s="634"/>
      <c r="E95" s="635"/>
      <c r="F95" s="498"/>
      <c r="G95" s="641"/>
      <c r="H95" s="641"/>
      <c r="I95" s="641"/>
      <c r="J95" s="641"/>
      <c r="K95" s="641"/>
      <c r="L95" s="641"/>
      <c r="M95" s="670" t="str">
        <f t="shared" si="0"/>
        <v>-</v>
      </c>
      <c r="N95" s="670"/>
      <c r="O95" s="670" t="str">
        <f>IFERROR(M95*(G95-I95),"-")</f>
        <v>-</v>
      </c>
      <c r="P95" s="671"/>
      <c r="Q95" s="250"/>
      <c r="R95" s="241"/>
      <c r="S95" s="255"/>
    </row>
    <row r="96" spans="1:20" s="153" customFormat="1" x14ac:dyDescent="0.3">
      <c r="A96" s="149"/>
      <c r="B96" s="467" t="s">
        <v>278</v>
      </c>
      <c r="C96" s="468" t="s">
        <v>288</v>
      </c>
      <c r="D96" s="634"/>
      <c r="E96" s="635"/>
      <c r="F96" s="498"/>
      <c r="G96" s="641"/>
      <c r="H96" s="641"/>
      <c r="I96" s="641"/>
      <c r="J96" s="641"/>
      <c r="K96" s="641"/>
      <c r="L96" s="641"/>
      <c r="M96" s="670" t="str">
        <f t="shared" si="0"/>
        <v>-</v>
      </c>
      <c r="N96" s="670"/>
      <c r="O96" s="670" t="str">
        <f t="shared" si="1"/>
        <v>-</v>
      </c>
      <c r="P96" s="671"/>
      <c r="Q96" s="250"/>
      <c r="R96" s="241"/>
      <c r="S96" s="255"/>
    </row>
    <row r="97" spans="1:19" s="153" customFormat="1" x14ac:dyDescent="0.3">
      <c r="A97" s="149"/>
      <c r="B97" s="467" t="s">
        <v>279</v>
      </c>
      <c r="C97" s="468" t="s">
        <v>289</v>
      </c>
      <c r="D97" s="634"/>
      <c r="E97" s="635"/>
      <c r="F97" s="498"/>
      <c r="G97" s="641"/>
      <c r="H97" s="641"/>
      <c r="I97" s="641"/>
      <c r="J97" s="641"/>
      <c r="K97" s="641"/>
      <c r="L97" s="641"/>
      <c r="M97" s="670" t="str">
        <f t="shared" si="0"/>
        <v>-</v>
      </c>
      <c r="N97" s="670"/>
      <c r="O97" s="670" t="str">
        <f t="shared" si="1"/>
        <v>-</v>
      </c>
      <c r="P97" s="671"/>
      <c r="Q97" s="250"/>
      <c r="R97" s="241"/>
      <c r="S97" s="255"/>
    </row>
    <row r="98" spans="1:19" s="153" customFormat="1" x14ac:dyDescent="0.3">
      <c r="A98" s="149"/>
      <c r="B98" s="467" t="s">
        <v>280</v>
      </c>
      <c r="C98" s="468" t="s">
        <v>290</v>
      </c>
      <c r="D98" s="634"/>
      <c r="E98" s="635"/>
      <c r="F98" s="498"/>
      <c r="G98" s="641"/>
      <c r="H98" s="641"/>
      <c r="I98" s="641"/>
      <c r="J98" s="641"/>
      <c r="K98" s="641"/>
      <c r="L98" s="641"/>
      <c r="M98" s="670" t="str">
        <f t="shared" si="0"/>
        <v>-</v>
      </c>
      <c r="N98" s="670"/>
      <c r="O98" s="670" t="str">
        <f t="shared" si="1"/>
        <v>-</v>
      </c>
      <c r="P98" s="671"/>
      <c r="Q98" s="250"/>
      <c r="R98" s="241"/>
      <c r="S98" s="255"/>
    </row>
    <row r="99" spans="1:19" s="153" customFormat="1" x14ac:dyDescent="0.3">
      <c r="A99" s="149"/>
      <c r="B99" s="467" t="s">
        <v>281</v>
      </c>
      <c r="C99" s="468" t="s">
        <v>291</v>
      </c>
      <c r="D99" s="634"/>
      <c r="E99" s="635"/>
      <c r="F99" s="498"/>
      <c r="G99" s="641"/>
      <c r="H99" s="641"/>
      <c r="I99" s="641"/>
      <c r="J99" s="641"/>
      <c r="K99" s="641"/>
      <c r="L99" s="641"/>
      <c r="M99" s="670" t="str">
        <f t="shared" si="0"/>
        <v>-</v>
      </c>
      <c r="N99" s="670"/>
      <c r="O99" s="670" t="str">
        <f t="shared" si="1"/>
        <v>-</v>
      </c>
      <c r="P99" s="671"/>
      <c r="Q99" s="250"/>
      <c r="R99" s="241"/>
      <c r="S99" s="255"/>
    </row>
    <row r="100" spans="1:19" s="153" customFormat="1" x14ac:dyDescent="0.3">
      <c r="A100" s="149"/>
      <c r="B100" s="467" t="s">
        <v>282</v>
      </c>
      <c r="C100" s="468" t="s">
        <v>292</v>
      </c>
      <c r="D100" s="634"/>
      <c r="E100" s="635"/>
      <c r="F100" s="498"/>
      <c r="G100" s="641"/>
      <c r="H100" s="641"/>
      <c r="I100" s="641"/>
      <c r="J100" s="641"/>
      <c r="K100" s="641"/>
      <c r="L100" s="641"/>
      <c r="M100" s="670" t="str">
        <f t="shared" si="0"/>
        <v>-</v>
      </c>
      <c r="N100" s="670"/>
      <c r="O100" s="670" t="str">
        <f t="shared" si="1"/>
        <v>-</v>
      </c>
      <c r="P100" s="671"/>
      <c r="Q100" s="250"/>
      <c r="R100" s="241"/>
      <c r="S100" s="255"/>
    </row>
    <row r="101" spans="1:19" s="153" customFormat="1" x14ac:dyDescent="0.3">
      <c r="A101" s="149"/>
      <c r="B101" s="467" t="s">
        <v>283</v>
      </c>
      <c r="C101" s="468" t="s">
        <v>293</v>
      </c>
      <c r="D101" s="634"/>
      <c r="E101" s="635"/>
      <c r="F101" s="498"/>
      <c r="G101" s="641"/>
      <c r="H101" s="641"/>
      <c r="I101" s="641"/>
      <c r="J101" s="641"/>
      <c r="K101" s="641"/>
      <c r="L101" s="641"/>
      <c r="M101" s="670" t="str">
        <f>IFERROR(1.325*K101*$F$87*(F101-D101)/(D101*($F$88+460)),"-")</f>
        <v>-</v>
      </c>
      <c r="N101" s="670"/>
      <c r="O101" s="670" t="str">
        <f t="shared" si="1"/>
        <v>-</v>
      </c>
      <c r="P101" s="671"/>
      <c r="Q101" s="250"/>
      <c r="R101" s="241"/>
      <c r="S101" s="255"/>
    </row>
    <row r="102" spans="1:19" s="146" customFormat="1" ht="16.5" customHeight="1" x14ac:dyDescent="0.35">
      <c r="A102" s="149"/>
      <c r="B102" s="240" t="s">
        <v>338</v>
      </c>
      <c r="C102" s="237"/>
      <c r="D102" s="237"/>
      <c r="E102" s="237"/>
      <c r="F102" s="237"/>
      <c r="G102" s="237"/>
      <c r="H102" s="237"/>
      <c r="I102" s="237"/>
      <c r="J102" s="237"/>
      <c r="K102" s="237"/>
      <c r="L102" s="237"/>
      <c r="M102" s="237"/>
      <c r="N102" s="237"/>
      <c r="O102" s="160"/>
      <c r="P102" s="229"/>
      <c r="Q102" s="250"/>
      <c r="R102" s="241"/>
      <c r="S102" s="255"/>
    </row>
    <row r="103" spans="1:19" s="153" customFormat="1" ht="16.5" customHeight="1" x14ac:dyDescent="0.35">
      <c r="A103" s="149"/>
      <c r="B103" s="238"/>
      <c r="C103" s="239"/>
      <c r="D103" s="239"/>
      <c r="E103" s="239"/>
      <c r="F103" s="239"/>
      <c r="G103" s="239"/>
      <c r="H103" s="239"/>
      <c r="I103" s="239"/>
      <c r="J103" s="239"/>
      <c r="K103" s="239"/>
      <c r="L103" s="239"/>
      <c r="M103" s="239"/>
      <c r="N103" s="239"/>
      <c r="O103" s="160"/>
      <c r="P103" s="229"/>
      <c r="Q103" s="250"/>
      <c r="R103" s="241"/>
      <c r="S103" s="255"/>
    </row>
    <row r="104" spans="1:19" s="146" customFormat="1" ht="17.25" customHeight="1" x14ac:dyDescent="0.35">
      <c r="A104" s="149"/>
      <c r="B104" s="672" t="s">
        <v>196</v>
      </c>
      <c r="C104" s="673"/>
      <c r="D104" s="673"/>
      <c r="E104" s="673"/>
      <c r="F104" s="673"/>
      <c r="G104" s="673"/>
      <c r="H104" s="673"/>
      <c r="I104" s="673"/>
      <c r="J104" s="673"/>
      <c r="K104" s="673"/>
      <c r="L104" s="673"/>
      <c r="M104" s="673"/>
      <c r="N104" s="673"/>
      <c r="O104" s="673"/>
      <c r="P104" s="674"/>
      <c r="Q104" s="250"/>
      <c r="R104" s="241"/>
      <c r="S104" s="255"/>
    </row>
    <row r="105" spans="1:19" s="153" customFormat="1" x14ac:dyDescent="0.3">
      <c r="A105" s="149"/>
      <c r="B105" s="457" t="s">
        <v>272</v>
      </c>
      <c r="C105" s="458"/>
      <c r="D105" s="458"/>
      <c r="E105" s="454"/>
      <c r="F105" s="642"/>
      <c r="G105" s="642"/>
      <c r="H105" s="151"/>
      <c r="I105" s="151"/>
      <c r="J105" s="151"/>
      <c r="K105" s="151"/>
      <c r="L105" s="151"/>
      <c r="M105" s="151"/>
      <c r="N105" s="151"/>
      <c r="O105" s="160"/>
      <c r="P105" s="229"/>
      <c r="Q105" s="250"/>
      <c r="R105" s="241"/>
      <c r="S105" s="255"/>
    </row>
    <row r="106" spans="1:19" s="153" customFormat="1" x14ac:dyDescent="0.3">
      <c r="A106" s="149"/>
      <c r="B106" s="455" t="s">
        <v>273</v>
      </c>
      <c r="C106" s="456"/>
      <c r="D106" s="456"/>
      <c r="E106" s="456"/>
      <c r="F106" s="638"/>
      <c r="G106" s="639"/>
      <c r="H106" s="293"/>
      <c r="I106" s="293"/>
      <c r="J106" s="293"/>
      <c r="K106" s="293"/>
      <c r="L106" s="293"/>
      <c r="M106" s="151"/>
      <c r="N106" s="151"/>
      <c r="O106" s="160"/>
      <c r="P106" s="229"/>
      <c r="Q106" s="250"/>
      <c r="R106" s="241"/>
      <c r="S106" s="255"/>
    </row>
    <row r="107" spans="1:19" s="153" customFormat="1" x14ac:dyDescent="0.3">
      <c r="A107" s="149"/>
      <c r="B107" s="317"/>
      <c r="C107" s="293"/>
      <c r="D107" s="318"/>
      <c r="E107" s="318"/>
      <c r="F107" s="293"/>
      <c r="G107" s="293"/>
      <c r="H107" s="293"/>
      <c r="I107" s="293"/>
      <c r="J107" s="293"/>
      <c r="K107" s="293"/>
      <c r="L107" s="293"/>
      <c r="M107" s="151"/>
      <c r="N107" s="151"/>
      <c r="O107" s="160"/>
      <c r="P107" s="229"/>
      <c r="Q107" s="250"/>
      <c r="R107" s="241"/>
      <c r="S107" s="255"/>
    </row>
    <row r="108" spans="1:19" s="169" customFormat="1" ht="92.25" customHeight="1" x14ac:dyDescent="0.35">
      <c r="A108" s="168"/>
      <c r="B108" s="320"/>
      <c r="C108" s="321"/>
      <c r="D108" s="636" t="s">
        <v>512</v>
      </c>
      <c r="E108" s="637"/>
      <c r="F108" s="497" t="s">
        <v>513</v>
      </c>
      <c r="G108" s="640" t="s">
        <v>296</v>
      </c>
      <c r="H108" s="640"/>
      <c r="I108" s="640" t="s">
        <v>297</v>
      </c>
      <c r="J108" s="640"/>
      <c r="K108" s="640" t="s">
        <v>511</v>
      </c>
      <c r="L108" s="640"/>
      <c r="M108" s="640" t="s">
        <v>295</v>
      </c>
      <c r="N108" s="640"/>
      <c r="O108" s="640" t="s">
        <v>332</v>
      </c>
      <c r="P108" s="669"/>
      <c r="Q108" s="251"/>
      <c r="R108" s="246"/>
      <c r="S108" s="257"/>
    </row>
    <row r="109" spans="1:19" s="153" customFormat="1" ht="18" x14ac:dyDescent="0.3">
      <c r="A109" s="149"/>
      <c r="B109" s="680" t="s">
        <v>274</v>
      </c>
      <c r="C109" s="681"/>
      <c r="D109" s="634"/>
      <c r="E109" s="635"/>
      <c r="F109" s="498"/>
      <c r="G109" s="641"/>
      <c r="H109" s="641"/>
      <c r="I109" s="641"/>
      <c r="J109" s="641"/>
      <c r="K109" s="641"/>
      <c r="L109" s="641"/>
      <c r="M109" s="670" t="str">
        <f>IFERROR(1.325*K109*$F$105*(F109-D109)/(D109*($F$106+460)),"-")</f>
        <v>-</v>
      </c>
      <c r="N109" s="670"/>
      <c r="O109" s="670" t="str">
        <f>IFERROR(M109*(G109-I109),"-")</f>
        <v>-</v>
      </c>
      <c r="P109" s="671"/>
      <c r="Q109" s="250"/>
      <c r="R109" s="241"/>
      <c r="S109" s="255"/>
    </row>
    <row r="110" spans="1:19" s="153" customFormat="1" x14ac:dyDescent="0.3">
      <c r="A110" s="149"/>
      <c r="B110" s="467" t="s">
        <v>271</v>
      </c>
      <c r="C110" s="468" t="s">
        <v>284</v>
      </c>
      <c r="D110" s="634"/>
      <c r="E110" s="635"/>
      <c r="F110" s="498"/>
      <c r="G110" s="641"/>
      <c r="H110" s="641"/>
      <c r="I110" s="641"/>
      <c r="J110" s="641"/>
      <c r="K110" s="641"/>
      <c r="L110" s="641"/>
      <c r="M110" s="670" t="str">
        <f t="shared" ref="M110:M119" si="2">IFERROR(1.325*K110*$F$105*(F110-D110)/(D110*($F$106+460)),"-")</f>
        <v>-</v>
      </c>
      <c r="N110" s="670"/>
      <c r="O110" s="670" t="str">
        <f t="shared" ref="O110:O119" si="3">IFERROR(M110*(G110-I110),"-")</f>
        <v>-</v>
      </c>
      <c r="P110" s="671"/>
      <c r="Q110" s="250"/>
      <c r="R110" s="241"/>
      <c r="S110" s="255"/>
    </row>
    <row r="111" spans="1:19" s="146" customFormat="1" x14ac:dyDescent="0.3">
      <c r="A111" s="149"/>
      <c r="B111" s="467" t="s">
        <v>275</v>
      </c>
      <c r="C111" s="468" t="s">
        <v>285</v>
      </c>
      <c r="D111" s="634"/>
      <c r="E111" s="635"/>
      <c r="F111" s="498"/>
      <c r="G111" s="641"/>
      <c r="H111" s="641"/>
      <c r="I111" s="641"/>
      <c r="J111" s="641"/>
      <c r="K111" s="641"/>
      <c r="L111" s="641"/>
      <c r="M111" s="670" t="str">
        <f t="shared" si="2"/>
        <v>-</v>
      </c>
      <c r="N111" s="670"/>
      <c r="O111" s="670" t="str">
        <f t="shared" si="3"/>
        <v>-</v>
      </c>
      <c r="P111" s="671"/>
      <c r="Q111" s="250"/>
      <c r="R111" s="241"/>
      <c r="S111" s="255"/>
    </row>
    <row r="112" spans="1:19" s="153" customFormat="1" x14ac:dyDescent="0.3">
      <c r="A112" s="149"/>
      <c r="B112" s="467" t="s">
        <v>276</v>
      </c>
      <c r="C112" s="468" t="s">
        <v>286</v>
      </c>
      <c r="D112" s="634"/>
      <c r="E112" s="635"/>
      <c r="F112" s="498"/>
      <c r="G112" s="641"/>
      <c r="H112" s="641"/>
      <c r="I112" s="641"/>
      <c r="J112" s="641"/>
      <c r="K112" s="641"/>
      <c r="L112" s="641"/>
      <c r="M112" s="670" t="str">
        <f t="shared" si="2"/>
        <v>-</v>
      </c>
      <c r="N112" s="670"/>
      <c r="O112" s="670" t="str">
        <f t="shared" si="3"/>
        <v>-</v>
      </c>
      <c r="P112" s="671"/>
      <c r="Q112" s="250"/>
      <c r="R112" s="241"/>
      <c r="S112" s="255"/>
    </row>
    <row r="113" spans="1:21" s="153" customFormat="1" x14ac:dyDescent="0.3">
      <c r="A113" s="149"/>
      <c r="B113" s="467" t="s">
        <v>277</v>
      </c>
      <c r="C113" s="468" t="s">
        <v>287</v>
      </c>
      <c r="D113" s="634"/>
      <c r="E113" s="635"/>
      <c r="F113" s="498"/>
      <c r="G113" s="641"/>
      <c r="H113" s="641"/>
      <c r="I113" s="641"/>
      <c r="J113" s="641"/>
      <c r="K113" s="641"/>
      <c r="L113" s="641"/>
      <c r="M113" s="670" t="str">
        <f t="shared" si="2"/>
        <v>-</v>
      </c>
      <c r="N113" s="670"/>
      <c r="O113" s="670" t="str">
        <f t="shared" si="3"/>
        <v>-</v>
      </c>
      <c r="P113" s="671"/>
      <c r="Q113" s="250"/>
      <c r="R113" s="241"/>
      <c r="S113" s="255"/>
    </row>
    <row r="114" spans="1:21" s="153" customFormat="1" x14ac:dyDescent="0.3">
      <c r="A114" s="149"/>
      <c r="B114" s="467" t="s">
        <v>278</v>
      </c>
      <c r="C114" s="468" t="s">
        <v>288</v>
      </c>
      <c r="D114" s="634"/>
      <c r="E114" s="635"/>
      <c r="F114" s="498"/>
      <c r="G114" s="641"/>
      <c r="H114" s="641"/>
      <c r="I114" s="641"/>
      <c r="J114" s="641"/>
      <c r="K114" s="641"/>
      <c r="L114" s="641"/>
      <c r="M114" s="670" t="str">
        <f t="shared" si="2"/>
        <v>-</v>
      </c>
      <c r="N114" s="670"/>
      <c r="O114" s="670" t="str">
        <f t="shared" si="3"/>
        <v>-</v>
      </c>
      <c r="P114" s="671"/>
      <c r="Q114" s="250"/>
      <c r="R114" s="241"/>
      <c r="S114" s="255"/>
    </row>
    <row r="115" spans="1:21" s="153" customFormat="1" x14ac:dyDescent="0.3">
      <c r="A115" s="149"/>
      <c r="B115" s="467" t="s">
        <v>279</v>
      </c>
      <c r="C115" s="468" t="s">
        <v>289</v>
      </c>
      <c r="D115" s="634"/>
      <c r="E115" s="635"/>
      <c r="F115" s="498"/>
      <c r="G115" s="641"/>
      <c r="H115" s="641"/>
      <c r="I115" s="641"/>
      <c r="J115" s="641"/>
      <c r="K115" s="641"/>
      <c r="L115" s="641"/>
      <c r="M115" s="670" t="str">
        <f t="shared" si="2"/>
        <v>-</v>
      </c>
      <c r="N115" s="670"/>
      <c r="O115" s="670" t="str">
        <f t="shared" si="3"/>
        <v>-</v>
      </c>
      <c r="P115" s="671"/>
      <c r="Q115" s="250"/>
      <c r="R115" s="241"/>
      <c r="S115" s="255"/>
    </row>
    <row r="116" spans="1:21" s="153" customFormat="1" x14ac:dyDescent="0.3">
      <c r="A116" s="149"/>
      <c r="B116" s="467" t="s">
        <v>280</v>
      </c>
      <c r="C116" s="468" t="s">
        <v>290</v>
      </c>
      <c r="D116" s="634"/>
      <c r="E116" s="635"/>
      <c r="F116" s="498"/>
      <c r="G116" s="641"/>
      <c r="H116" s="641"/>
      <c r="I116" s="641"/>
      <c r="J116" s="641"/>
      <c r="K116" s="641"/>
      <c r="L116" s="641"/>
      <c r="M116" s="670" t="str">
        <f t="shared" si="2"/>
        <v>-</v>
      </c>
      <c r="N116" s="670"/>
      <c r="O116" s="670" t="str">
        <f t="shared" si="3"/>
        <v>-</v>
      </c>
      <c r="P116" s="671"/>
      <c r="Q116" s="250"/>
      <c r="R116" s="241"/>
      <c r="S116" s="255"/>
    </row>
    <row r="117" spans="1:21" s="153" customFormat="1" x14ac:dyDescent="0.3">
      <c r="A117" s="149"/>
      <c r="B117" s="467" t="s">
        <v>281</v>
      </c>
      <c r="C117" s="468" t="s">
        <v>291</v>
      </c>
      <c r="D117" s="634"/>
      <c r="E117" s="635"/>
      <c r="F117" s="498"/>
      <c r="G117" s="641"/>
      <c r="H117" s="641"/>
      <c r="I117" s="641"/>
      <c r="J117" s="641"/>
      <c r="K117" s="641"/>
      <c r="L117" s="641"/>
      <c r="M117" s="670" t="str">
        <f t="shared" si="2"/>
        <v>-</v>
      </c>
      <c r="N117" s="670"/>
      <c r="O117" s="670" t="str">
        <f t="shared" si="3"/>
        <v>-</v>
      </c>
      <c r="P117" s="671"/>
      <c r="Q117" s="250"/>
      <c r="R117" s="241"/>
      <c r="S117" s="255"/>
    </row>
    <row r="118" spans="1:21" s="153" customFormat="1" x14ac:dyDescent="0.3">
      <c r="A118" s="149"/>
      <c r="B118" s="467" t="s">
        <v>282</v>
      </c>
      <c r="C118" s="468" t="s">
        <v>292</v>
      </c>
      <c r="D118" s="634"/>
      <c r="E118" s="635"/>
      <c r="F118" s="498"/>
      <c r="G118" s="641"/>
      <c r="H118" s="641"/>
      <c r="I118" s="641"/>
      <c r="J118" s="641"/>
      <c r="K118" s="641"/>
      <c r="L118" s="641"/>
      <c r="M118" s="670" t="str">
        <f t="shared" si="2"/>
        <v>-</v>
      </c>
      <c r="N118" s="670"/>
      <c r="O118" s="670" t="str">
        <f t="shared" si="3"/>
        <v>-</v>
      </c>
      <c r="P118" s="671"/>
      <c r="Q118" s="250"/>
      <c r="R118" s="241"/>
      <c r="S118" s="255"/>
    </row>
    <row r="119" spans="1:21" s="153" customFormat="1" ht="17.25" thickBot="1" x14ac:dyDescent="0.35">
      <c r="A119" s="149"/>
      <c r="B119" s="322" t="s">
        <v>283</v>
      </c>
      <c r="C119" s="323" t="s">
        <v>293</v>
      </c>
      <c r="D119" s="677"/>
      <c r="E119" s="678"/>
      <c r="F119" s="477"/>
      <c r="G119" s="679"/>
      <c r="H119" s="679"/>
      <c r="I119" s="679"/>
      <c r="J119" s="679"/>
      <c r="K119" s="679"/>
      <c r="L119" s="679"/>
      <c r="M119" s="675" t="str">
        <f t="shared" si="2"/>
        <v>-</v>
      </c>
      <c r="N119" s="675"/>
      <c r="O119" s="675" t="str">
        <f t="shared" si="3"/>
        <v>-</v>
      </c>
      <c r="P119" s="676"/>
      <c r="Q119" s="250"/>
      <c r="R119" s="241"/>
      <c r="S119" s="255"/>
    </row>
    <row r="120" spans="1:21" s="153" customFormat="1" ht="17.25" thickBot="1" x14ac:dyDescent="0.35">
      <c r="A120" s="149"/>
      <c r="B120" s="141"/>
      <c r="C120" s="141"/>
      <c r="D120" s="141"/>
      <c r="E120" s="141"/>
      <c r="F120" s="141"/>
      <c r="G120" s="141"/>
      <c r="H120" s="141"/>
      <c r="I120" s="141"/>
      <c r="J120" s="141"/>
      <c r="K120" s="141"/>
      <c r="L120" s="141"/>
      <c r="M120" s="142"/>
      <c r="N120" s="141"/>
      <c r="O120" s="155"/>
      <c r="P120" s="141"/>
      <c r="Q120" s="249"/>
      <c r="R120" s="241"/>
      <c r="S120" s="255"/>
    </row>
    <row r="121" spans="1:21" s="473" customFormat="1" ht="18" thickBot="1" x14ac:dyDescent="0.35">
      <c r="A121" s="151"/>
      <c r="B121" s="605" t="s">
        <v>543</v>
      </c>
      <c r="C121" s="606"/>
      <c r="D121" s="606"/>
      <c r="E121" s="606"/>
      <c r="F121" s="606"/>
      <c r="G121" s="606"/>
      <c r="H121" s="606"/>
      <c r="I121" s="606"/>
      <c r="J121" s="606"/>
      <c r="K121" s="606"/>
      <c r="L121" s="607"/>
      <c r="M121" s="474"/>
      <c r="N121" s="474"/>
      <c r="O121" s="474"/>
      <c r="P121" s="474"/>
      <c r="Q121" s="151"/>
      <c r="R121" s="241"/>
      <c r="S121" s="472"/>
    </row>
    <row r="122" spans="1:21" s="473" customFormat="1" ht="16.5" customHeight="1" x14ac:dyDescent="0.3">
      <c r="A122" s="151"/>
      <c r="B122" s="626" t="s">
        <v>553</v>
      </c>
      <c r="C122" s="627"/>
      <c r="D122" s="627"/>
      <c r="E122" s="627"/>
      <c r="F122" s="627"/>
      <c r="G122" s="627"/>
      <c r="H122" s="627"/>
      <c r="I122" s="627"/>
      <c r="J122" s="627"/>
      <c r="K122" s="627"/>
      <c r="L122" s="628"/>
      <c r="M122" s="475"/>
      <c r="N122" s="475"/>
      <c r="O122" s="475"/>
      <c r="P122" s="475"/>
      <c r="Q122" s="151"/>
      <c r="R122" s="241"/>
      <c r="S122" s="472"/>
    </row>
    <row r="123" spans="1:21" s="473" customFormat="1" ht="16.5" customHeight="1" x14ac:dyDescent="0.3">
      <c r="A123" s="151"/>
      <c r="B123" s="629"/>
      <c r="C123" s="630"/>
      <c r="D123" s="630"/>
      <c r="E123" s="630"/>
      <c r="F123" s="630"/>
      <c r="G123" s="630"/>
      <c r="H123" s="630"/>
      <c r="I123" s="630"/>
      <c r="J123" s="630"/>
      <c r="K123" s="630"/>
      <c r="L123" s="631"/>
      <c r="M123" s="475"/>
      <c r="N123" s="475"/>
      <c r="O123" s="475"/>
      <c r="P123" s="475"/>
      <c r="Q123" s="151"/>
      <c r="R123" s="241"/>
      <c r="S123" s="472"/>
    </row>
    <row r="124" spans="1:21" s="407" customFormat="1" ht="16.5" customHeight="1" x14ac:dyDescent="0.3">
      <c r="A124" s="151"/>
      <c r="B124" s="629"/>
      <c r="C124" s="630"/>
      <c r="D124" s="630"/>
      <c r="E124" s="630"/>
      <c r="F124" s="630"/>
      <c r="G124" s="630"/>
      <c r="H124" s="630"/>
      <c r="I124" s="630"/>
      <c r="J124" s="630"/>
      <c r="K124" s="630"/>
      <c r="L124" s="631"/>
      <c r="M124" s="475"/>
      <c r="N124" s="475"/>
      <c r="O124" s="475"/>
      <c r="P124" s="475"/>
      <c r="Q124" s="151"/>
      <c r="R124" s="241"/>
      <c r="S124" s="472"/>
    </row>
    <row r="125" spans="1:21" s="473" customFormat="1" ht="32.25" customHeight="1" x14ac:dyDescent="0.35">
      <c r="A125" s="151"/>
      <c r="B125" s="476"/>
      <c r="C125" s="151"/>
      <c r="D125" s="151"/>
      <c r="E125" s="151"/>
      <c r="F125" s="151"/>
      <c r="G125" s="619" t="s">
        <v>195</v>
      </c>
      <c r="H125" s="619"/>
      <c r="I125" s="619"/>
      <c r="J125" s="620" t="s">
        <v>542</v>
      </c>
      <c r="K125" s="620"/>
      <c r="L125" s="621"/>
      <c r="M125" s="151"/>
      <c r="N125" s="151"/>
      <c r="O125" s="160"/>
      <c r="P125" s="151"/>
      <c r="Q125" s="151"/>
      <c r="R125" s="241"/>
      <c r="S125" s="472"/>
    </row>
    <row r="126" spans="1:21" s="473" customFormat="1" x14ac:dyDescent="0.3">
      <c r="A126" s="151"/>
      <c r="B126" s="600" t="str">
        <f>IF(OR(Fuel_Type="No. 1 Oil",Fuel_Type="No. 2 Oil"),"HHV (Btu/gal)",IF(Fuel_Type="Electric","N/A","HHV (Btu/cu.ft.)"))</f>
        <v>HHV (Btu/cu.ft.)</v>
      </c>
      <c r="C126" s="601"/>
      <c r="D126" s="601"/>
      <c r="E126" s="601"/>
      <c r="F126" s="601"/>
      <c r="G126" s="592"/>
      <c r="H126" s="592"/>
      <c r="I126" s="592"/>
      <c r="J126" s="592"/>
      <c r="K126" s="592"/>
      <c r="L126" s="622"/>
      <c r="M126" s="151"/>
      <c r="N126" s="151"/>
      <c r="O126" s="160"/>
      <c r="P126" s="151"/>
      <c r="Q126" s="151"/>
      <c r="R126" s="241"/>
      <c r="S126" s="472"/>
    </row>
    <row r="127" spans="1:21" s="473" customFormat="1" x14ac:dyDescent="0.3">
      <c r="A127" s="151"/>
      <c r="B127" s="602" t="s">
        <v>241</v>
      </c>
      <c r="C127" s="603"/>
      <c r="D127" s="603"/>
      <c r="E127" s="603"/>
      <c r="F127" s="603"/>
      <c r="G127" s="592"/>
      <c r="H127" s="592"/>
      <c r="I127" s="592"/>
      <c r="J127" s="592"/>
      <c r="K127" s="592"/>
      <c r="L127" s="622"/>
      <c r="M127" s="151"/>
      <c r="N127" s="151"/>
      <c r="O127" s="160"/>
      <c r="P127" s="151"/>
      <c r="Q127" s="151"/>
      <c r="R127" s="241"/>
      <c r="S127" s="472"/>
      <c r="U127" s="151"/>
    </row>
    <row r="128" spans="1:21" s="473" customFormat="1" x14ac:dyDescent="0.3">
      <c r="A128" s="151"/>
      <c r="B128" s="590" t="str">
        <f>IF(OR(Fuel_Type="No. 1 Oil",Fuel_Type="No. 2 Oil"),"N/A",IF(Fuel_Type="Electric","N/A","Gas Temp (°F)"))</f>
        <v>Gas Temp (°F)</v>
      </c>
      <c r="C128" s="591"/>
      <c r="D128" s="591"/>
      <c r="E128" s="591"/>
      <c r="F128" s="591"/>
      <c r="G128" s="592"/>
      <c r="H128" s="592"/>
      <c r="I128" s="592"/>
      <c r="J128" s="592"/>
      <c r="K128" s="592"/>
      <c r="L128" s="622"/>
      <c r="M128" s="151"/>
      <c r="N128" s="151"/>
      <c r="O128" s="160"/>
      <c r="P128" s="151"/>
      <c r="Q128" s="151"/>
      <c r="R128" s="241"/>
      <c r="S128" s="472"/>
    </row>
    <row r="129" spans="1:19" s="473" customFormat="1" x14ac:dyDescent="0.3">
      <c r="A129" s="151"/>
      <c r="B129" s="590" t="str">
        <f>IF(OR(Fuel_Type="No. 1 Oil",Fuel_Type="No. 2 Oil"),"N/A",IF(Fuel_Type="Electric","N/A","Inlet Gauge Gas Pressure (in. Hg)"))</f>
        <v>Inlet Gauge Gas Pressure (in. Hg)</v>
      </c>
      <c r="C129" s="591"/>
      <c r="D129" s="591"/>
      <c r="E129" s="591"/>
      <c r="F129" s="591"/>
      <c r="G129" s="592"/>
      <c r="H129" s="592"/>
      <c r="I129" s="592"/>
      <c r="J129" s="592"/>
      <c r="K129" s="592"/>
      <c r="L129" s="622"/>
      <c r="M129" s="151"/>
      <c r="N129" s="151"/>
      <c r="O129" s="160"/>
      <c r="P129" s="151"/>
      <c r="Q129" s="151"/>
      <c r="R129" s="241"/>
      <c r="S129" s="472"/>
    </row>
    <row r="130" spans="1:19" s="473" customFormat="1" x14ac:dyDescent="0.3">
      <c r="A130" s="151"/>
      <c r="B130" s="590" t="str">
        <f>IF(OR(Fuel_Type="No. 1 Oil",Fuel_Type="No. 2 Oil"),"Volume Delivered (gal)",IF(Fuel_Type="Electric","N/A","Volume Delivered (ft^3)"))</f>
        <v>Volume Delivered (ft^3)</v>
      </c>
      <c r="C130" s="591"/>
      <c r="D130" s="591"/>
      <c r="E130" s="591"/>
      <c r="F130" s="591"/>
      <c r="G130" s="592"/>
      <c r="H130" s="592"/>
      <c r="I130" s="592"/>
      <c r="J130" s="592"/>
      <c r="K130" s="592"/>
      <c r="L130" s="622"/>
      <c r="M130" s="151"/>
      <c r="N130" s="151"/>
      <c r="O130" s="160"/>
      <c r="P130" s="151"/>
      <c r="Q130" s="151"/>
      <c r="R130" s="241"/>
      <c r="S130" s="472"/>
    </row>
    <row r="131" spans="1:19" s="473" customFormat="1" x14ac:dyDescent="0.3">
      <c r="A131" s="151"/>
      <c r="B131" s="590" t="str">
        <f>IF(OR(Fuel_Type="No. 1 Oil",Fuel_Type="No. 2 Oil"),"Corrected Volume Delivered (gal)",IF(Fuel_Type="Electric","N/A","Corrected Volume Delivered (ft^3)"))</f>
        <v>Corrected Volume Delivered (ft^3)</v>
      </c>
      <c r="C131" s="591"/>
      <c r="D131" s="591"/>
      <c r="E131" s="591"/>
      <c r="F131" s="591"/>
      <c r="G131" s="593" t="str">
        <f>IF(OR(Fuel_Type="No. 1 Oil",Fuel_Type="No. 2 Oil"),G130,IF(OR(Fuel_Type="Natural Gas",Fuel_Type="Propane Gas"),G130*((G129+G127)/30)*(((5*(459.67+60)/9)/(5*(459.67+G128)/9))),""))</f>
        <v/>
      </c>
      <c r="H131" s="593"/>
      <c r="I131" s="593"/>
      <c r="J131" s="593" t="str">
        <f>IF(OR(Fuel_Type="No. 1 Oil",Fuel_Type="No. 2 Oil"),J130,IF(OR(Fuel_Type="Natural Gas",Fuel_Type="Propane Gas"),J130*((J129+J127)/30)*(((5*(459.67+60)/9)/(5*(459.67+J128)/9))),""))</f>
        <v/>
      </c>
      <c r="K131" s="593"/>
      <c r="L131" s="623"/>
      <c r="M131" s="151"/>
      <c r="N131" s="151"/>
      <c r="O131" s="160"/>
      <c r="P131" s="151"/>
      <c r="Q131" s="151"/>
      <c r="R131" s="241"/>
      <c r="S131" s="472"/>
    </row>
    <row r="132" spans="1:19" s="473" customFormat="1" ht="18" x14ac:dyDescent="0.3">
      <c r="A132" s="151"/>
      <c r="B132" s="600" t="s">
        <v>540</v>
      </c>
      <c r="C132" s="601"/>
      <c r="D132" s="601"/>
      <c r="E132" s="601"/>
      <c r="F132" s="601"/>
      <c r="G132" s="593">
        <f>IF(AND(ISNUMBER(G126)=TRUE, ISNUMBER(G131)=TRUE),G131*G126,0)</f>
        <v>0</v>
      </c>
      <c r="H132" s="593"/>
      <c r="I132" s="593"/>
      <c r="J132" s="593">
        <f>IF(AND(ISNUMBER(J126)=TRUE, ISNUMBER(J131)=TRUE),J131*J126,0)</f>
        <v>0</v>
      </c>
      <c r="K132" s="593"/>
      <c r="L132" s="623"/>
      <c r="M132" s="151"/>
      <c r="N132" s="151"/>
      <c r="O132" s="160"/>
      <c r="P132" s="151"/>
      <c r="Q132" s="151"/>
      <c r="R132" s="241"/>
      <c r="S132" s="472"/>
    </row>
    <row r="133" spans="1:19" s="473" customFormat="1" ht="18.75" thickBot="1" x14ac:dyDescent="0.35">
      <c r="A133" s="151"/>
      <c r="B133" s="617" t="s">
        <v>541</v>
      </c>
      <c r="C133" s="618"/>
      <c r="D133" s="618"/>
      <c r="E133" s="618"/>
      <c r="F133" s="618"/>
      <c r="G133" s="624"/>
      <c r="H133" s="624"/>
      <c r="I133" s="624"/>
      <c r="J133" s="624"/>
      <c r="K133" s="624"/>
      <c r="L133" s="625"/>
      <c r="M133" s="151"/>
      <c r="N133" s="151"/>
      <c r="O133" s="160"/>
      <c r="P133" s="151"/>
      <c r="Q133" s="151"/>
      <c r="R133" s="241"/>
      <c r="S133" s="472"/>
    </row>
    <row r="134" spans="1:19" s="473" customFormat="1" ht="17.25" thickBot="1" x14ac:dyDescent="0.35">
      <c r="A134" s="151"/>
      <c r="B134" s="151"/>
      <c r="C134" s="151"/>
      <c r="D134" s="151"/>
      <c r="E134" s="151"/>
      <c r="F134" s="151"/>
      <c r="G134" s="151"/>
      <c r="H134" s="151"/>
      <c r="I134" s="151"/>
      <c r="J134" s="151"/>
      <c r="K134" s="151"/>
      <c r="L134" s="151"/>
      <c r="M134" s="151"/>
      <c r="N134" s="151"/>
      <c r="O134" s="160"/>
      <c r="P134" s="151"/>
      <c r="Q134" s="151"/>
      <c r="R134" s="241"/>
      <c r="S134" s="472"/>
    </row>
    <row r="135" spans="1:19" s="473" customFormat="1" ht="18" thickBot="1" x14ac:dyDescent="0.35">
      <c r="A135" s="151"/>
      <c r="B135" s="605" t="s">
        <v>552</v>
      </c>
      <c r="C135" s="606"/>
      <c r="D135" s="606"/>
      <c r="E135" s="606"/>
      <c r="F135" s="606"/>
      <c r="G135" s="606"/>
      <c r="H135" s="606"/>
      <c r="I135" s="606"/>
      <c r="J135" s="606"/>
      <c r="K135" s="606"/>
      <c r="L135" s="607"/>
      <c r="M135" s="151"/>
      <c r="N135" s="151"/>
      <c r="O135" s="160"/>
      <c r="P135" s="151"/>
      <c r="Q135" s="151"/>
      <c r="R135" s="241"/>
      <c r="S135" s="472"/>
    </row>
    <row r="136" spans="1:19" s="407" customFormat="1" x14ac:dyDescent="0.3">
      <c r="A136" s="151"/>
      <c r="B136" s="608" t="s">
        <v>554</v>
      </c>
      <c r="C136" s="609"/>
      <c r="D136" s="609"/>
      <c r="E136" s="609"/>
      <c r="F136" s="609"/>
      <c r="G136" s="609"/>
      <c r="H136" s="609"/>
      <c r="I136" s="609"/>
      <c r="J136" s="609"/>
      <c r="K136" s="609"/>
      <c r="L136" s="610"/>
      <c r="M136" s="151"/>
      <c r="N136" s="151"/>
      <c r="O136" s="160"/>
      <c r="P136" s="151"/>
      <c r="Q136" s="151"/>
      <c r="R136" s="241"/>
      <c r="S136" s="472"/>
    </row>
    <row r="137" spans="1:19" s="407" customFormat="1" x14ac:dyDescent="0.3">
      <c r="A137" s="151"/>
      <c r="B137" s="611"/>
      <c r="C137" s="612"/>
      <c r="D137" s="612"/>
      <c r="E137" s="612"/>
      <c r="F137" s="612"/>
      <c r="G137" s="612"/>
      <c r="H137" s="612"/>
      <c r="I137" s="612"/>
      <c r="J137" s="612"/>
      <c r="K137" s="612"/>
      <c r="L137" s="613"/>
      <c r="M137" s="151"/>
      <c r="N137" s="151"/>
      <c r="O137" s="160"/>
      <c r="P137" s="151"/>
      <c r="Q137" s="151"/>
      <c r="R137" s="241"/>
      <c r="S137" s="472"/>
    </row>
    <row r="138" spans="1:19" s="407" customFormat="1" x14ac:dyDescent="0.3">
      <c r="A138" s="151"/>
      <c r="B138" s="611"/>
      <c r="C138" s="612"/>
      <c r="D138" s="612"/>
      <c r="E138" s="612"/>
      <c r="F138" s="612"/>
      <c r="G138" s="612"/>
      <c r="H138" s="612"/>
      <c r="I138" s="612"/>
      <c r="J138" s="612"/>
      <c r="K138" s="612"/>
      <c r="L138" s="613"/>
      <c r="M138" s="151"/>
      <c r="N138" s="151"/>
      <c r="O138" s="160"/>
      <c r="P138" s="151"/>
      <c r="Q138" s="151"/>
      <c r="R138" s="241"/>
      <c r="S138" s="472"/>
    </row>
    <row r="139" spans="1:19" s="407" customFormat="1" ht="18.75" x14ac:dyDescent="0.4">
      <c r="A139" s="151"/>
      <c r="B139" s="597" t="s">
        <v>555</v>
      </c>
      <c r="C139" s="598"/>
      <c r="D139" s="598"/>
      <c r="E139" s="598"/>
      <c r="F139" s="598"/>
      <c r="G139" s="598"/>
      <c r="H139" s="598"/>
      <c r="I139" s="598"/>
      <c r="J139" s="598"/>
      <c r="K139" s="598"/>
      <c r="L139" s="599"/>
      <c r="M139" s="151"/>
      <c r="N139" s="151"/>
      <c r="O139" s="160"/>
      <c r="P139" s="151"/>
      <c r="Q139" s="151"/>
      <c r="R139" s="241"/>
      <c r="S139" s="472"/>
    </row>
    <row r="140" spans="1:19" s="407" customFormat="1" x14ac:dyDescent="0.3">
      <c r="A140" s="151"/>
      <c r="B140" s="614" t="s">
        <v>544</v>
      </c>
      <c r="C140" s="615"/>
      <c r="D140" s="615"/>
      <c r="E140" s="615"/>
      <c r="F140" s="615"/>
      <c r="G140" s="604"/>
      <c r="H140" s="604"/>
      <c r="I140" s="604"/>
      <c r="J140" s="151"/>
      <c r="K140" s="151"/>
      <c r="L140" s="229"/>
      <c r="M140" s="151"/>
      <c r="N140" s="151"/>
      <c r="O140" s="160"/>
      <c r="P140" s="151"/>
      <c r="Q140" s="151"/>
      <c r="R140" s="241"/>
      <c r="S140" s="472"/>
    </row>
    <row r="141" spans="1:19" s="407" customFormat="1" x14ac:dyDescent="0.3">
      <c r="A141" s="151"/>
      <c r="B141" s="590" t="s">
        <v>545</v>
      </c>
      <c r="C141" s="591"/>
      <c r="D141" s="591"/>
      <c r="E141" s="591"/>
      <c r="F141" s="591"/>
      <c r="G141" s="592"/>
      <c r="H141" s="592"/>
      <c r="I141" s="592"/>
      <c r="J141" s="151"/>
      <c r="K141" s="151"/>
      <c r="L141" s="229"/>
      <c r="M141" s="151"/>
      <c r="N141" s="151"/>
      <c r="O141" s="160"/>
      <c r="P141" s="151"/>
      <c r="Q141" s="151"/>
      <c r="R141" s="241"/>
      <c r="S141" s="472"/>
    </row>
    <row r="142" spans="1:19" s="407" customFormat="1" x14ac:dyDescent="0.3">
      <c r="A142" s="151"/>
      <c r="B142" s="590" t="s">
        <v>546</v>
      </c>
      <c r="C142" s="591"/>
      <c r="D142" s="591"/>
      <c r="E142" s="591"/>
      <c r="F142" s="591"/>
      <c r="G142" s="592"/>
      <c r="H142" s="592"/>
      <c r="I142" s="592"/>
      <c r="J142" s="151"/>
      <c r="K142" s="151"/>
      <c r="L142" s="229"/>
      <c r="M142" s="151"/>
      <c r="N142" s="151"/>
      <c r="O142" s="160"/>
      <c r="P142" s="151"/>
      <c r="Q142" s="151"/>
      <c r="R142" s="241"/>
      <c r="S142" s="472"/>
    </row>
    <row r="143" spans="1:19" s="407" customFormat="1" x14ac:dyDescent="0.3">
      <c r="A143" s="151"/>
      <c r="B143" s="478" t="s">
        <v>550</v>
      </c>
      <c r="C143" s="479"/>
      <c r="D143" s="479"/>
      <c r="E143" s="479"/>
      <c r="F143" s="479"/>
      <c r="G143" s="593" t="str">
        <f>IFERROR(IF(STDEVA(G140:I142)/AVERAGE(G140:I142)&lt;=0.2,"Yes","No"),"-")</f>
        <v>-</v>
      </c>
      <c r="H143" s="593"/>
      <c r="I143" s="593"/>
      <c r="J143" s="151"/>
      <c r="K143" s="151"/>
      <c r="L143" s="229"/>
      <c r="M143" s="151"/>
      <c r="N143" s="151"/>
      <c r="O143" s="160"/>
      <c r="P143" s="151"/>
      <c r="Q143" s="151"/>
      <c r="R143" s="241"/>
      <c r="S143" s="472"/>
    </row>
    <row r="144" spans="1:19" s="407" customFormat="1" x14ac:dyDescent="0.3">
      <c r="A144" s="151"/>
      <c r="B144" s="590" t="s">
        <v>547</v>
      </c>
      <c r="C144" s="591"/>
      <c r="D144" s="591"/>
      <c r="E144" s="591"/>
      <c r="F144" s="591"/>
      <c r="G144" s="592"/>
      <c r="H144" s="592"/>
      <c r="I144" s="592"/>
      <c r="J144" s="151"/>
      <c r="K144" s="151"/>
      <c r="L144" s="229"/>
      <c r="M144" s="151"/>
      <c r="N144" s="151"/>
      <c r="O144" s="160"/>
      <c r="P144" s="151"/>
      <c r="Q144" s="151"/>
      <c r="R144" s="241"/>
      <c r="S144" s="472"/>
    </row>
    <row r="145" spans="1:19" s="407" customFormat="1" x14ac:dyDescent="0.3">
      <c r="A145" s="151"/>
      <c r="B145" s="590" t="s">
        <v>548</v>
      </c>
      <c r="C145" s="591"/>
      <c r="D145" s="591"/>
      <c r="E145" s="591"/>
      <c r="F145" s="591"/>
      <c r="G145" s="592"/>
      <c r="H145" s="592"/>
      <c r="I145" s="592"/>
      <c r="J145" s="151"/>
      <c r="K145" s="151"/>
      <c r="L145" s="229"/>
      <c r="M145" s="151"/>
      <c r="N145" s="151"/>
      <c r="O145" s="160"/>
      <c r="P145" s="151"/>
      <c r="Q145" s="151"/>
      <c r="R145" s="241"/>
      <c r="S145" s="472"/>
    </row>
    <row r="146" spans="1:19" s="407" customFormat="1" x14ac:dyDescent="0.3">
      <c r="A146" s="151"/>
      <c r="B146" s="590" t="s">
        <v>549</v>
      </c>
      <c r="C146" s="591"/>
      <c r="D146" s="591"/>
      <c r="E146" s="591"/>
      <c r="F146" s="591"/>
      <c r="G146" s="592"/>
      <c r="H146" s="592"/>
      <c r="I146" s="592"/>
      <c r="J146" s="151"/>
      <c r="K146" s="151"/>
      <c r="L146" s="229"/>
      <c r="M146" s="151"/>
      <c r="N146" s="151"/>
      <c r="O146" s="160"/>
      <c r="P146" s="151"/>
      <c r="Q146" s="151"/>
      <c r="R146" s="241"/>
      <c r="S146" s="472"/>
    </row>
    <row r="147" spans="1:19" s="407" customFormat="1" ht="18" x14ac:dyDescent="0.3">
      <c r="A147" s="151"/>
      <c r="B147" s="600" t="s">
        <v>551</v>
      </c>
      <c r="C147" s="601"/>
      <c r="D147" s="601"/>
      <c r="E147" s="601"/>
      <c r="F147" s="616"/>
      <c r="G147" s="593" t="str">
        <f>IFERROR(IF(G143="-","-",IF(G143="Yes",SUM(G140:I142),SUM(G140:I142,G144:I146))),"-")</f>
        <v>-</v>
      </c>
      <c r="H147" s="593"/>
      <c r="I147" s="593"/>
      <c r="J147" s="151"/>
      <c r="K147" s="151"/>
      <c r="L147" s="229"/>
      <c r="M147" s="151"/>
      <c r="N147" s="151"/>
      <c r="O147" s="160"/>
      <c r="P147" s="151"/>
      <c r="Q147" s="151"/>
      <c r="R147" s="241"/>
      <c r="S147" s="472"/>
    </row>
    <row r="148" spans="1:19" s="407" customFormat="1" x14ac:dyDescent="0.3">
      <c r="A148" s="151"/>
      <c r="B148" s="476"/>
      <c r="C148" s="151"/>
      <c r="D148" s="151"/>
      <c r="E148" s="151"/>
      <c r="F148" s="151"/>
      <c r="G148" s="151"/>
      <c r="H148" s="151"/>
      <c r="I148" s="151"/>
      <c r="J148" s="151"/>
      <c r="K148" s="151"/>
      <c r="L148" s="229"/>
      <c r="M148" s="151"/>
      <c r="N148" s="151"/>
      <c r="O148" s="160"/>
      <c r="P148" s="151"/>
      <c r="Q148" s="151"/>
      <c r="R148" s="241"/>
      <c r="S148" s="472"/>
    </row>
    <row r="149" spans="1:19" s="407" customFormat="1" ht="18.75" x14ac:dyDescent="0.4">
      <c r="A149" s="151"/>
      <c r="B149" s="597" t="s">
        <v>557</v>
      </c>
      <c r="C149" s="598"/>
      <c r="D149" s="598"/>
      <c r="E149" s="598"/>
      <c r="F149" s="598"/>
      <c r="G149" s="598"/>
      <c r="H149" s="598"/>
      <c r="I149" s="598"/>
      <c r="J149" s="598"/>
      <c r="K149" s="598"/>
      <c r="L149" s="599"/>
      <c r="M149" s="151"/>
      <c r="N149" s="151"/>
      <c r="O149" s="160"/>
      <c r="P149" s="151"/>
      <c r="Q149" s="151"/>
      <c r="R149" s="241"/>
      <c r="S149" s="472"/>
    </row>
    <row r="150" spans="1:19" s="407" customFormat="1" x14ac:dyDescent="0.3">
      <c r="A150" s="151"/>
      <c r="B150" s="600" t="str">
        <f>IF(OR(Fuel_Type="No. 1 Oil",Fuel_Type="No. 2 Oil"),"HHV (Btu/gal)",IF(Fuel_Type="Electric","N/A","HHV (Btu/cu.ft.)"))</f>
        <v>HHV (Btu/cu.ft.)</v>
      </c>
      <c r="C150" s="601"/>
      <c r="D150" s="601"/>
      <c r="E150" s="601"/>
      <c r="F150" s="601"/>
      <c r="G150" s="592"/>
      <c r="H150" s="592"/>
      <c r="I150" s="592"/>
      <c r="J150" s="151"/>
      <c r="K150" s="151"/>
      <c r="L150" s="229"/>
      <c r="M150" s="151"/>
      <c r="N150" s="151"/>
      <c r="O150" s="160"/>
      <c r="P150" s="151"/>
      <c r="Q150" s="151"/>
      <c r="R150" s="241"/>
      <c r="S150" s="472"/>
    </row>
    <row r="151" spans="1:19" s="407" customFormat="1" x14ac:dyDescent="0.3">
      <c r="A151" s="151"/>
      <c r="B151" s="602" t="s">
        <v>241</v>
      </c>
      <c r="C151" s="603"/>
      <c r="D151" s="603"/>
      <c r="E151" s="603"/>
      <c r="F151" s="603"/>
      <c r="G151" s="592"/>
      <c r="H151" s="592"/>
      <c r="I151" s="592"/>
      <c r="J151" s="151"/>
      <c r="K151" s="151"/>
      <c r="L151" s="229"/>
      <c r="M151" s="151"/>
      <c r="N151" s="151"/>
      <c r="O151" s="160"/>
      <c r="P151" s="151"/>
      <c r="Q151" s="151"/>
      <c r="R151" s="241"/>
      <c r="S151" s="472"/>
    </row>
    <row r="152" spans="1:19" s="407" customFormat="1" x14ac:dyDescent="0.3">
      <c r="A152" s="151"/>
      <c r="B152" s="590" t="str">
        <f>IF(OR(Fuel_Type="No. 1 Oil",Fuel_Type="No. 2 Oil"),"N/A",IF(Fuel_Type="Electric","N/A","Gas Temp (°F)"))</f>
        <v>Gas Temp (°F)</v>
      </c>
      <c r="C152" s="591"/>
      <c r="D152" s="591"/>
      <c r="E152" s="591"/>
      <c r="F152" s="591"/>
      <c r="G152" s="592"/>
      <c r="H152" s="592"/>
      <c r="I152" s="592"/>
      <c r="J152" s="151"/>
      <c r="K152" s="151"/>
      <c r="L152" s="229"/>
      <c r="M152" s="151"/>
      <c r="N152" s="151"/>
      <c r="O152" s="160"/>
      <c r="P152" s="151"/>
      <c r="Q152" s="151"/>
      <c r="R152" s="241"/>
      <c r="S152" s="472"/>
    </row>
    <row r="153" spans="1:19" s="407" customFormat="1" x14ac:dyDescent="0.3">
      <c r="A153" s="151"/>
      <c r="B153" s="590" t="str">
        <f>IF(OR(Fuel_Type="No. 1 Oil",Fuel_Type="No. 2 Oil"),"N/A",IF(Fuel_Type="Electric","N/A","Inlet Gauge Gas Pressure (in. Hg)"))</f>
        <v>Inlet Gauge Gas Pressure (in. Hg)</v>
      </c>
      <c r="C153" s="591"/>
      <c r="D153" s="591"/>
      <c r="E153" s="591"/>
      <c r="F153" s="591"/>
      <c r="G153" s="592"/>
      <c r="H153" s="592"/>
      <c r="I153" s="592"/>
      <c r="J153" s="151"/>
      <c r="K153" s="151"/>
      <c r="L153" s="229"/>
      <c r="M153" s="151"/>
      <c r="N153" s="151"/>
      <c r="O153" s="160"/>
      <c r="P153" s="151"/>
      <c r="Q153" s="151"/>
      <c r="R153" s="241"/>
      <c r="S153" s="472"/>
    </row>
    <row r="154" spans="1:19" s="407" customFormat="1" x14ac:dyDescent="0.3">
      <c r="A154" s="151"/>
      <c r="B154" s="590" t="str">
        <f>IF(OR(Fuel_Type="No. 1 Oil",Fuel_Type="No. 2 Oil"),"Volume Delivered (gal)",IF(Fuel_Type="Electric","N/A","Volume Delivered (ft^3)"))</f>
        <v>Volume Delivered (ft^3)</v>
      </c>
      <c r="C154" s="591"/>
      <c r="D154" s="591"/>
      <c r="E154" s="591"/>
      <c r="F154" s="591"/>
      <c r="G154" s="592"/>
      <c r="H154" s="592"/>
      <c r="I154" s="592"/>
      <c r="J154" s="151"/>
      <c r="K154" s="151"/>
      <c r="L154" s="229"/>
      <c r="M154" s="151"/>
      <c r="N154" s="151"/>
      <c r="O154" s="160"/>
      <c r="P154" s="151"/>
      <c r="Q154" s="151"/>
      <c r="R154" s="241"/>
      <c r="S154" s="472"/>
    </row>
    <row r="155" spans="1:19" s="407" customFormat="1" x14ac:dyDescent="0.3">
      <c r="A155" s="151"/>
      <c r="B155" s="590" t="str">
        <f>IF(OR(Fuel_Type="No. 1 Oil",Fuel_Type="No. 2 Oil"),"Corrected Volume Delivered (gal)",IF(Fuel_Type="Electric","N/A","Corrected Volume Delivered (ft^3)"))</f>
        <v>Corrected Volume Delivered (ft^3)</v>
      </c>
      <c r="C155" s="591"/>
      <c r="D155" s="591"/>
      <c r="E155" s="591"/>
      <c r="F155" s="591"/>
      <c r="G155" s="593" t="str">
        <f>IF(OR(Fuel_Type="No. 1 Oil",Fuel_Type="No. 2 Oil"),G154,IF(OR(Fuel_Type="Natural Gas",Fuel_Type="Propane Gas"),G154*((G153+G151)/30)*(((5*(459.67+60)/9)/(5*(459.67+G152)/9))),""))</f>
        <v/>
      </c>
      <c r="H155" s="593"/>
      <c r="I155" s="593"/>
      <c r="J155" s="151"/>
      <c r="K155" s="151"/>
      <c r="L155" s="229"/>
      <c r="M155" s="151"/>
      <c r="N155" s="151"/>
      <c r="O155" s="160"/>
      <c r="P155" s="151"/>
      <c r="Q155" s="151"/>
      <c r="R155" s="241"/>
      <c r="S155" s="472"/>
    </row>
    <row r="156" spans="1:19" s="407" customFormat="1" ht="18.75" thickBot="1" x14ac:dyDescent="0.35">
      <c r="A156" s="151"/>
      <c r="B156" s="594" t="s">
        <v>556</v>
      </c>
      <c r="C156" s="595"/>
      <c r="D156" s="595"/>
      <c r="E156" s="595"/>
      <c r="F156" s="595"/>
      <c r="G156" s="596">
        <f>IF(AND(ISNUMBER(G150)=TRUE, ISNUMBER(G155)=TRUE),G155*G150,0)</f>
        <v>0</v>
      </c>
      <c r="H156" s="596"/>
      <c r="I156" s="596"/>
      <c r="J156" s="480"/>
      <c r="K156" s="480"/>
      <c r="L156" s="481"/>
      <c r="M156" s="151"/>
      <c r="N156" s="151"/>
      <c r="O156" s="160"/>
      <c r="P156" s="151"/>
      <c r="Q156" s="151"/>
      <c r="R156" s="241"/>
      <c r="S156" s="472"/>
    </row>
    <row r="157" spans="1:19" s="407" customFormat="1" x14ac:dyDescent="0.3">
      <c r="A157" s="151"/>
      <c r="B157" s="151"/>
      <c r="C157" s="151"/>
      <c r="D157" s="151"/>
      <c r="E157" s="151"/>
      <c r="F157" s="151"/>
      <c r="G157" s="151"/>
      <c r="H157" s="151"/>
      <c r="I157" s="151"/>
      <c r="J157" s="151"/>
      <c r="K157" s="151"/>
      <c r="L157" s="151"/>
      <c r="M157" s="151"/>
      <c r="N157" s="151"/>
      <c r="O157" s="160"/>
      <c r="P157" s="151"/>
      <c r="Q157" s="151"/>
      <c r="R157" s="241"/>
      <c r="S157" s="472"/>
    </row>
    <row r="158" spans="1:19" s="153" customFormat="1" x14ac:dyDescent="0.3">
      <c r="A158" s="241"/>
      <c r="B158" s="241"/>
      <c r="C158" s="241"/>
      <c r="D158" s="241"/>
      <c r="E158" s="241"/>
      <c r="F158" s="241"/>
      <c r="G158" s="241"/>
      <c r="H158" s="241"/>
      <c r="I158" s="241"/>
      <c r="J158" s="241"/>
      <c r="K158" s="241"/>
      <c r="L158" s="241"/>
      <c r="M158" s="294"/>
      <c r="N158" s="241"/>
      <c r="O158" s="242"/>
      <c r="P158" s="241"/>
      <c r="Q158" s="241"/>
      <c r="R158" s="241"/>
      <c r="S158" s="255"/>
    </row>
    <row r="159" spans="1:19" s="146" customFormat="1" x14ac:dyDescent="0.3">
      <c r="A159" s="161"/>
      <c r="B159" s="141"/>
      <c r="C159" s="141"/>
      <c r="D159" s="141"/>
      <c r="E159" s="141"/>
      <c r="F159" s="141"/>
      <c r="G159" s="141"/>
      <c r="H159" s="141"/>
      <c r="I159" s="141"/>
      <c r="J159" s="141"/>
      <c r="K159" s="141"/>
      <c r="L159" s="141"/>
      <c r="M159" s="151"/>
      <c r="N159" s="151"/>
      <c r="O159" s="160"/>
      <c r="P159" s="151"/>
      <c r="Q159" s="142"/>
      <c r="R159" s="141"/>
    </row>
  </sheetData>
  <sheetProtection password="CA08" sheet="1" objects="1" scenarios="1" selectLockedCells="1"/>
  <customSheetViews>
    <customSheetView guid="{D9CE0BAE-997C-449F-8FFB-BD77BD9E89A6}" scale="80">
      <selection activeCell="K24" sqref="K24"/>
      <pageMargins left="0.7" right="0.7" top="0.75" bottom="0.75" header="0.3" footer="0.3"/>
      <pageSetup orientation="portrait" r:id="rId1"/>
    </customSheetView>
  </customSheetViews>
  <mergeCells count="371">
    <mergeCell ref="G13:H13"/>
    <mergeCell ref="G6:L6"/>
    <mergeCell ref="G7:L7"/>
    <mergeCell ref="G8:L8"/>
    <mergeCell ref="B32:F32"/>
    <mergeCell ref="B30:N30"/>
    <mergeCell ref="B18:N18"/>
    <mergeCell ref="I13:L13"/>
    <mergeCell ref="B12:L12"/>
    <mergeCell ref="B11:L11"/>
    <mergeCell ref="B14:F14"/>
    <mergeCell ref="B13:F13"/>
    <mergeCell ref="B20:F20"/>
    <mergeCell ref="G20:J20"/>
    <mergeCell ref="K20:N20"/>
    <mergeCell ref="G25:J25"/>
    <mergeCell ref="G24:J24"/>
    <mergeCell ref="G23:J23"/>
    <mergeCell ref="G32:J32"/>
    <mergeCell ref="B28:F28"/>
    <mergeCell ref="G28:J28"/>
    <mergeCell ref="B31:N31"/>
    <mergeCell ref="B24:F24"/>
    <mergeCell ref="K22:N22"/>
    <mergeCell ref="B63:F63"/>
    <mergeCell ref="K36:N36"/>
    <mergeCell ref="K35:N35"/>
    <mergeCell ref="K34:N34"/>
    <mergeCell ref="K33:N33"/>
    <mergeCell ref="K32:N32"/>
    <mergeCell ref="G16:H16"/>
    <mergeCell ref="I14:L14"/>
    <mergeCell ref="I15:L15"/>
    <mergeCell ref="I16:L16"/>
    <mergeCell ref="G35:J35"/>
    <mergeCell ref="G34:J34"/>
    <mergeCell ref="G33:J33"/>
    <mergeCell ref="G36:J36"/>
    <mergeCell ref="K21:N21"/>
    <mergeCell ref="K25:N25"/>
    <mergeCell ref="G26:J26"/>
    <mergeCell ref="K26:N26"/>
    <mergeCell ref="G27:J27"/>
    <mergeCell ref="B16:F16"/>
    <mergeCell ref="B15:F15"/>
    <mergeCell ref="G15:H15"/>
    <mergeCell ref="G14:H14"/>
    <mergeCell ref="B51:N51"/>
    <mergeCell ref="G5:L5"/>
    <mergeCell ref="G78:J78"/>
    <mergeCell ref="G79:J79"/>
    <mergeCell ref="G80:J80"/>
    <mergeCell ref="B77:F77"/>
    <mergeCell ref="B78:F78"/>
    <mergeCell ref="B79:F79"/>
    <mergeCell ref="B80:F80"/>
    <mergeCell ref="B21:F21"/>
    <mergeCell ref="B22:F22"/>
    <mergeCell ref="B23:F23"/>
    <mergeCell ref="I44:J44"/>
    <mergeCell ref="G44:H44"/>
    <mergeCell ref="I43:J43"/>
    <mergeCell ref="G43:H43"/>
    <mergeCell ref="B42:F43"/>
    <mergeCell ref="G49:J49"/>
    <mergeCell ref="B48:F48"/>
    <mergeCell ref="G48:J48"/>
    <mergeCell ref="B60:F60"/>
    <mergeCell ref="B61:F61"/>
    <mergeCell ref="B62:F62"/>
    <mergeCell ref="G63:J63"/>
    <mergeCell ref="G64:J64"/>
    <mergeCell ref="K49:N49"/>
    <mergeCell ref="N2:O2"/>
    <mergeCell ref="B52:N52"/>
    <mergeCell ref="B87:D87"/>
    <mergeCell ref="B91:C91"/>
    <mergeCell ref="B34:F34"/>
    <mergeCell ref="B33:F33"/>
    <mergeCell ref="G37:J37"/>
    <mergeCell ref="B2:L2"/>
    <mergeCell ref="B3:F3"/>
    <mergeCell ref="B4:F4"/>
    <mergeCell ref="B5:F5"/>
    <mergeCell ref="B6:F6"/>
    <mergeCell ref="B7:F7"/>
    <mergeCell ref="B8:F8"/>
    <mergeCell ref="G3:L3"/>
    <mergeCell ref="G4:L4"/>
    <mergeCell ref="B25:F25"/>
    <mergeCell ref="K37:N37"/>
    <mergeCell ref="G22:J22"/>
    <mergeCell ref="G21:J21"/>
    <mergeCell ref="K24:N24"/>
    <mergeCell ref="K23:N23"/>
    <mergeCell ref="B19:N19"/>
    <mergeCell ref="O90:P90"/>
    <mergeCell ref="F88:G88"/>
    <mergeCell ref="F87:G87"/>
    <mergeCell ref="B81:F81"/>
    <mergeCell ref="G81:J81"/>
    <mergeCell ref="B83:P83"/>
    <mergeCell ref="G90:H90"/>
    <mergeCell ref="B84:P85"/>
    <mergeCell ref="B86:P86"/>
    <mergeCell ref="M90:N90"/>
    <mergeCell ref="I90:J90"/>
    <mergeCell ref="G60:J60"/>
    <mergeCell ref="G61:J61"/>
    <mergeCell ref="B69:F69"/>
    <mergeCell ref="G69:J69"/>
    <mergeCell ref="G70:J70"/>
    <mergeCell ref="G62:J62"/>
    <mergeCell ref="K48:N48"/>
    <mergeCell ref="B47:F47"/>
    <mergeCell ref="G47:J47"/>
    <mergeCell ref="K47:N47"/>
    <mergeCell ref="B58:J59"/>
    <mergeCell ref="G54:J54"/>
    <mergeCell ref="G55:J55"/>
    <mergeCell ref="K54:N54"/>
    <mergeCell ref="K55:N55"/>
    <mergeCell ref="B57:J57"/>
    <mergeCell ref="B54:F54"/>
    <mergeCell ref="B55:F55"/>
    <mergeCell ref="B53:F53"/>
    <mergeCell ref="G53:J53"/>
    <mergeCell ref="K53:N53"/>
    <mergeCell ref="M62:Q62"/>
    <mergeCell ref="B70:F70"/>
    <mergeCell ref="B49:F49"/>
    <mergeCell ref="B64:F64"/>
    <mergeCell ref="B66:J66"/>
    <mergeCell ref="B67:J68"/>
    <mergeCell ref="G71:J71"/>
    <mergeCell ref="B71:F71"/>
    <mergeCell ref="G96:H96"/>
    <mergeCell ref="G97:H97"/>
    <mergeCell ref="G98:H98"/>
    <mergeCell ref="B74:J74"/>
    <mergeCell ref="B75:J76"/>
    <mergeCell ref="B72:F72"/>
    <mergeCell ref="G72:J72"/>
    <mergeCell ref="I92:J92"/>
    <mergeCell ref="I93:J93"/>
    <mergeCell ref="G77:J77"/>
    <mergeCell ref="I94:J94"/>
    <mergeCell ref="O91:P91"/>
    <mergeCell ref="M92:N92"/>
    <mergeCell ref="O92:P92"/>
    <mergeCell ref="G101:H101"/>
    <mergeCell ref="M97:N97"/>
    <mergeCell ref="O97:P97"/>
    <mergeCell ref="M98:N98"/>
    <mergeCell ref="O98:P98"/>
    <mergeCell ref="O95:P95"/>
    <mergeCell ref="M96:N96"/>
    <mergeCell ref="O96:P96"/>
    <mergeCell ref="M93:N93"/>
    <mergeCell ref="O93:P93"/>
    <mergeCell ref="M94:N94"/>
    <mergeCell ref="O94:P94"/>
    <mergeCell ref="G92:H92"/>
    <mergeCell ref="G93:H93"/>
    <mergeCell ref="G94:H94"/>
    <mergeCell ref="G95:H95"/>
    <mergeCell ref="K99:L99"/>
    <mergeCell ref="I96:J96"/>
    <mergeCell ref="I97:J97"/>
    <mergeCell ref="I98:J98"/>
    <mergeCell ref="K96:L96"/>
    <mergeCell ref="G100:H100"/>
    <mergeCell ref="K101:L101"/>
    <mergeCell ref="D99:E99"/>
    <mergeCell ref="M101:N101"/>
    <mergeCell ref="B109:C109"/>
    <mergeCell ref="I99:J99"/>
    <mergeCell ref="M95:N95"/>
    <mergeCell ref="K91:L91"/>
    <mergeCell ref="I91:J91"/>
    <mergeCell ref="M91:N91"/>
    <mergeCell ref="D91:E91"/>
    <mergeCell ref="D92:E92"/>
    <mergeCell ref="D93:E93"/>
    <mergeCell ref="D94:E94"/>
    <mergeCell ref="D95:E95"/>
    <mergeCell ref="G91:H91"/>
    <mergeCell ref="I95:J95"/>
    <mergeCell ref="K97:L97"/>
    <mergeCell ref="K98:L98"/>
    <mergeCell ref="K92:L92"/>
    <mergeCell ref="K93:L93"/>
    <mergeCell ref="K94:L94"/>
    <mergeCell ref="K95:L95"/>
    <mergeCell ref="O118:P118"/>
    <mergeCell ref="O119:P119"/>
    <mergeCell ref="O113:P113"/>
    <mergeCell ref="O114:P114"/>
    <mergeCell ref="O115:P115"/>
    <mergeCell ref="O116:P116"/>
    <mergeCell ref="O117:P117"/>
    <mergeCell ref="M119:N119"/>
    <mergeCell ref="D119:E119"/>
    <mergeCell ref="I116:J116"/>
    <mergeCell ref="K116:L116"/>
    <mergeCell ref="G119:H119"/>
    <mergeCell ref="I119:J119"/>
    <mergeCell ref="K119:L119"/>
    <mergeCell ref="G117:H117"/>
    <mergeCell ref="I117:J117"/>
    <mergeCell ref="K117:L117"/>
    <mergeCell ref="G118:H118"/>
    <mergeCell ref="G113:H113"/>
    <mergeCell ref="I113:J113"/>
    <mergeCell ref="K113:L113"/>
    <mergeCell ref="G114:H114"/>
    <mergeCell ref="I114:J114"/>
    <mergeCell ref="K114:L114"/>
    <mergeCell ref="I118:J118"/>
    <mergeCell ref="K118:L118"/>
    <mergeCell ref="D117:E117"/>
    <mergeCell ref="D118:E118"/>
    <mergeCell ref="M108:N108"/>
    <mergeCell ref="M114:N114"/>
    <mergeCell ref="M115:N115"/>
    <mergeCell ref="M116:N116"/>
    <mergeCell ref="M117:N117"/>
    <mergeCell ref="M118:N118"/>
    <mergeCell ref="M109:N109"/>
    <mergeCell ref="M110:N110"/>
    <mergeCell ref="M111:N111"/>
    <mergeCell ref="M112:N112"/>
    <mergeCell ref="M113:N113"/>
    <mergeCell ref="G115:H115"/>
    <mergeCell ref="I115:J115"/>
    <mergeCell ref="K115:L115"/>
    <mergeCell ref="G116:H116"/>
    <mergeCell ref="D114:E114"/>
    <mergeCell ref="D115:E115"/>
    <mergeCell ref="D116:E116"/>
    <mergeCell ref="D113:E113"/>
    <mergeCell ref="G109:H109"/>
    <mergeCell ref="B36:F36"/>
    <mergeCell ref="B35:F35"/>
    <mergeCell ref="M46:N46"/>
    <mergeCell ref="K43:L43"/>
    <mergeCell ref="O108:P108"/>
    <mergeCell ref="O109:P109"/>
    <mergeCell ref="O110:P110"/>
    <mergeCell ref="O111:P111"/>
    <mergeCell ref="O112:P112"/>
    <mergeCell ref="I109:J109"/>
    <mergeCell ref="K109:L109"/>
    <mergeCell ref="G110:H110"/>
    <mergeCell ref="I110:J110"/>
    <mergeCell ref="K110:L110"/>
    <mergeCell ref="O101:P101"/>
    <mergeCell ref="M99:N99"/>
    <mergeCell ref="O99:P99"/>
    <mergeCell ref="M100:N100"/>
    <mergeCell ref="O100:P100"/>
    <mergeCell ref="I100:J100"/>
    <mergeCell ref="I101:J101"/>
    <mergeCell ref="B104:P104"/>
    <mergeCell ref="K100:L100"/>
    <mergeCell ref="G99:H99"/>
    <mergeCell ref="I112:J112"/>
    <mergeCell ref="K112:L112"/>
    <mergeCell ref="F105:G105"/>
    <mergeCell ref="K90:L90"/>
    <mergeCell ref="B26:F26"/>
    <mergeCell ref="K27:N27"/>
    <mergeCell ref="B44:F44"/>
    <mergeCell ref="B45:F45"/>
    <mergeCell ref="B46:F46"/>
    <mergeCell ref="B39:N39"/>
    <mergeCell ref="B40:N41"/>
    <mergeCell ref="B27:F27"/>
    <mergeCell ref="I45:J45"/>
    <mergeCell ref="I46:J46"/>
    <mergeCell ref="G45:H45"/>
    <mergeCell ref="G46:H46"/>
    <mergeCell ref="M43:N43"/>
    <mergeCell ref="M44:N44"/>
    <mergeCell ref="K45:L45"/>
    <mergeCell ref="M45:N45"/>
    <mergeCell ref="K46:L46"/>
    <mergeCell ref="G42:J42"/>
    <mergeCell ref="K42:N42"/>
    <mergeCell ref="B37:F37"/>
    <mergeCell ref="B130:F130"/>
    <mergeCell ref="B131:F131"/>
    <mergeCell ref="B122:L124"/>
    <mergeCell ref="B121:L121"/>
    <mergeCell ref="K44:L44"/>
    <mergeCell ref="D100:E100"/>
    <mergeCell ref="D101:E101"/>
    <mergeCell ref="D109:E109"/>
    <mergeCell ref="D110:E110"/>
    <mergeCell ref="D111:E111"/>
    <mergeCell ref="D112:E112"/>
    <mergeCell ref="D90:E90"/>
    <mergeCell ref="D108:E108"/>
    <mergeCell ref="D96:E96"/>
    <mergeCell ref="D97:E97"/>
    <mergeCell ref="D98:E98"/>
    <mergeCell ref="F106:G106"/>
    <mergeCell ref="G108:H108"/>
    <mergeCell ref="I108:J108"/>
    <mergeCell ref="K108:L108"/>
    <mergeCell ref="G111:H111"/>
    <mergeCell ref="I111:J111"/>
    <mergeCell ref="K111:L111"/>
    <mergeCell ref="G112:H112"/>
    <mergeCell ref="B132:F132"/>
    <mergeCell ref="B133:F133"/>
    <mergeCell ref="G125:I125"/>
    <mergeCell ref="J125:L125"/>
    <mergeCell ref="G126:I126"/>
    <mergeCell ref="G127:I127"/>
    <mergeCell ref="G128:I128"/>
    <mergeCell ref="G129:I129"/>
    <mergeCell ref="G130:I130"/>
    <mergeCell ref="J126:L126"/>
    <mergeCell ref="J127:L127"/>
    <mergeCell ref="J128:L128"/>
    <mergeCell ref="J129:L129"/>
    <mergeCell ref="J130:L130"/>
    <mergeCell ref="G131:I131"/>
    <mergeCell ref="G132:I132"/>
    <mergeCell ref="J131:L131"/>
    <mergeCell ref="J132:L132"/>
    <mergeCell ref="G133:I133"/>
    <mergeCell ref="J133:L133"/>
    <mergeCell ref="B126:F126"/>
    <mergeCell ref="B127:F127"/>
    <mergeCell ref="B128:F128"/>
    <mergeCell ref="B129:F129"/>
    <mergeCell ref="G140:I140"/>
    <mergeCell ref="G141:I141"/>
    <mergeCell ref="G142:I142"/>
    <mergeCell ref="G144:I144"/>
    <mergeCell ref="G145:I145"/>
    <mergeCell ref="G146:I146"/>
    <mergeCell ref="G143:I143"/>
    <mergeCell ref="G147:I147"/>
    <mergeCell ref="B135:L135"/>
    <mergeCell ref="B136:L138"/>
    <mergeCell ref="B139:L139"/>
    <mergeCell ref="B144:F144"/>
    <mergeCell ref="B140:F140"/>
    <mergeCell ref="B141:F141"/>
    <mergeCell ref="B142:F142"/>
    <mergeCell ref="B145:F145"/>
    <mergeCell ref="B146:F146"/>
    <mergeCell ref="B147:F147"/>
    <mergeCell ref="B154:F154"/>
    <mergeCell ref="G154:I154"/>
    <mergeCell ref="B155:F155"/>
    <mergeCell ref="G155:I155"/>
    <mergeCell ref="B156:F156"/>
    <mergeCell ref="G156:I156"/>
    <mergeCell ref="B149:L149"/>
    <mergeCell ref="B150:F150"/>
    <mergeCell ref="G150:I150"/>
    <mergeCell ref="B151:F151"/>
    <mergeCell ref="G151:I151"/>
    <mergeCell ref="B152:F152"/>
    <mergeCell ref="G152:I152"/>
    <mergeCell ref="B153:F153"/>
    <mergeCell ref="G153:I153"/>
  </mergeCells>
  <conditionalFormatting sqref="G24">
    <cfRule type="expression" dxfId="10" priority="39" stopIfTrue="1">
      <formula>OR(Fuel_Type="Natural Gas",Fuel_Type="Propane Gas")</formula>
    </cfRule>
  </conditionalFormatting>
  <conditionalFormatting sqref="K37:N37 K24:N26 K47:N49">
    <cfRule type="expression" dxfId="9" priority="11" stopIfTrue="1">
      <formula>Control="Single-Stage"</formula>
    </cfRule>
  </conditionalFormatting>
  <conditionalFormatting sqref="B66:J72">
    <cfRule type="expression" dxfId="8" priority="24" stopIfTrue="1">
      <formula>NOT(Stack_Damper="Electro-Mechanical")</formula>
    </cfRule>
  </conditionalFormatting>
  <conditionalFormatting sqref="G28:J28">
    <cfRule type="expression" dxfId="7" priority="19" stopIfTrue="1">
      <formula>Control="Single-Stage"</formula>
    </cfRule>
  </conditionalFormatting>
  <conditionalFormatting sqref="B102:P104 B107:P107 B105:B106 F105:P106 B110:C119 B109 B108:C108 G126:G130 J126:J130 G108:P119">
    <cfRule type="expression" dxfId="6" priority="18" stopIfTrue="1">
      <formula>AND(Control="Single-Stage",User_Control="Thermostat")</formula>
    </cfRule>
  </conditionalFormatting>
  <conditionalFormatting sqref="B74:J81">
    <cfRule type="expression" dxfId="5" priority="16" stopIfTrue="1">
      <formula>User_Pilot_Off="Yes"</formula>
    </cfRule>
  </conditionalFormatting>
  <conditionalFormatting sqref="G90:P90">
    <cfRule type="expression" dxfId="4" priority="7" stopIfTrue="1">
      <formula>AND(Control="Single-Stage",User_Control="Thermostat")</formula>
    </cfRule>
  </conditionalFormatting>
  <conditionalFormatting sqref="G133 J133">
    <cfRule type="expression" dxfId="3" priority="4" stopIfTrue="1">
      <formula>AND(Control="Single-Stage",User_Control="Thermostat")</formula>
    </cfRule>
  </conditionalFormatting>
  <conditionalFormatting sqref="G140:G142">
    <cfRule type="expression" dxfId="2" priority="3" stopIfTrue="1">
      <formula>AND(Control="Single-Stage",User_Control="Thermostat")</formula>
    </cfRule>
  </conditionalFormatting>
  <conditionalFormatting sqref="G144:G146">
    <cfRule type="expression" dxfId="1" priority="2" stopIfTrue="1">
      <formula>AND(Control="Single-Stage",User_Control="Thermostat")</formula>
    </cfRule>
  </conditionalFormatting>
  <conditionalFormatting sqref="G150:G154">
    <cfRule type="expression" dxfId="0" priority="1" stopIfTrue="1">
      <formula>AND(Control="Single-Stage",User_Control="Thermostat")</formula>
    </cfRule>
  </conditionalFormatting>
  <hyperlinks>
    <hyperlink ref="N2" location="Instructions!C33" display="Back to Instructions tab"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0C0"/>
  </sheetPr>
  <dimension ref="A1:M50"/>
  <sheetViews>
    <sheetView showGridLines="0" zoomScale="80" zoomScaleNormal="80" workbookViewId="0">
      <selection activeCell="K2" sqref="K2"/>
    </sheetView>
  </sheetViews>
  <sheetFormatPr defaultRowHeight="15" x14ac:dyDescent="0.25"/>
  <cols>
    <col min="1" max="1" width="6.85546875" style="184" customWidth="1"/>
    <col min="2" max="4" width="12.140625" style="184" customWidth="1"/>
    <col min="5" max="5" width="31.5703125" style="184" customWidth="1"/>
    <col min="6" max="9" width="15.7109375" style="184" customWidth="1"/>
    <col min="10" max="10" width="11.28515625" style="184" customWidth="1"/>
    <col min="11" max="11" width="27.140625" style="184" bestFit="1" customWidth="1"/>
    <col min="12" max="12" width="3.7109375" style="184" customWidth="1"/>
    <col min="13" max="13" width="2.7109375" style="184" customWidth="1"/>
    <col min="14" max="26" width="6.7109375" style="184" customWidth="1"/>
    <col min="27" max="16384" width="9.140625" style="184"/>
  </cols>
  <sheetData>
    <row r="1" spans="2:13" ht="15.75" thickBot="1" x14ac:dyDescent="0.3">
      <c r="M1" s="325"/>
    </row>
    <row r="2" spans="2:13" ht="18.75" thickBot="1" x14ac:dyDescent="0.3">
      <c r="B2" s="541" t="str">
        <f>'Version Control'!$B$2</f>
        <v>Title Block</v>
      </c>
      <c r="C2" s="542"/>
      <c r="D2" s="542"/>
      <c r="E2" s="542"/>
      <c r="F2" s="542"/>
      <c r="G2" s="542"/>
      <c r="H2" s="542"/>
      <c r="I2" s="543"/>
      <c r="K2" s="260" t="s">
        <v>61</v>
      </c>
      <c r="L2" s="326"/>
      <c r="M2" s="325"/>
    </row>
    <row r="3" spans="2:13" ht="16.5" x14ac:dyDescent="0.25">
      <c r="B3" s="749" t="str">
        <f>'Version Control'!$B$3</f>
        <v>Test Report Template Name:</v>
      </c>
      <c r="C3" s="750"/>
      <c r="D3" s="750"/>
      <c r="E3" s="750"/>
      <c r="F3" s="757" t="str">
        <f>'Version Control'!$C$3</f>
        <v>Direct Heating Equipment</v>
      </c>
      <c r="G3" s="757"/>
      <c r="H3" s="757"/>
      <c r="I3" s="758"/>
      <c r="M3" s="325"/>
    </row>
    <row r="4" spans="2:13" ht="16.5" x14ac:dyDescent="0.25">
      <c r="B4" s="751" t="str">
        <f>'Version Control'!$B$4</f>
        <v>Version Number:</v>
      </c>
      <c r="C4" s="752"/>
      <c r="D4" s="752"/>
      <c r="E4" s="752"/>
      <c r="F4" s="754" t="str">
        <f>'Version Control'!$C$4</f>
        <v>v2.2</v>
      </c>
      <c r="G4" s="754"/>
      <c r="H4" s="754"/>
      <c r="I4" s="759"/>
      <c r="M4" s="325"/>
    </row>
    <row r="5" spans="2:13" ht="16.5" x14ac:dyDescent="0.25">
      <c r="B5" s="751" t="str">
        <f>'Version Control'!$B$5</f>
        <v xml:space="preserve">Latest Template Revision: </v>
      </c>
      <c r="C5" s="752"/>
      <c r="D5" s="752"/>
      <c r="E5" s="752"/>
      <c r="F5" s="764">
        <f>'Version Control'!$C$5</f>
        <v>43336</v>
      </c>
      <c r="G5" s="764"/>
      <c r="H5" s="764"/>
      <c r="I5" s="765"/>
      <c r="M5" s="325"/>
    </row>
    <row r="6" spans="2:13" ht="16.5" x14ac:dyDescent="0.25">
      <c r="B6" s="753" t="str">
        <f>'Version Control'!$B$6</f>
        <v>Tab Name:</v>
      </c>
      <c r="C6" s="754"/>
      <c r="D6" s="754"/>
      <c r="E6" s="754"/>
      <c r="F6" s="807" t="str">
        <f ca="1">MID(CELL("filename",A1), FIND("]", CELL("filename",A1))+ 1, 255)</f>
        <v>Draft Factor Test</v>
      </c>
      <c r="G6" s="807"/>
      <c r="H6" s="807"/>
      <c r="I6" s="808"/>
      <c r="M6" s="325"/>
    </row>
    <row r="7" spans="2:13" ht="37.5" customHeight="1" x14ac:dyDescent="0.25">
      <c r="B7" s="753" t="str">
        <f>'Version Control'!$B$7</f>
        <v>File Name:</v>
      </c>
      <c r="C7" s="754"/>
      <c r="D7" s="754"/>
      <c r="E7" s="754"/>
      <c r="F7" s="809" t="str">
        <f ca="1">'Version Control'!$C$7</f>
        <v>Direct Heating Equipment - v2.2.xlsx</v>
      </c>
      <c r="G7" s="809"/>
      <c r="H7" s="809"/>
      <c r="I7" s="810"/>
      <c r="M7" s="325"/>
    </row>
    <row r="8" spans="2:13" ht="17.25" thickBot="1" x14ac:dyDescent="0.3">
      <c r="B8" s="755" t="str">
        <f>'Version Control'!$B$8</f>
        <v xml:space="preserve">Test Completion Date: </v>
      </c>
      <c r="C8" s="756"/>
      <c r="D8" s="756"/>
      <c r="E8" s="756"/>
      <c r="F8" s="811" t="str">
        <f>'Version Control'!$C$8</f>
        <v>[MM/DD/YYYY]</v>
      </c>
      <c r="G8" s="811"/>
      <c r="H8" s="811"/>
      <c r="I8" s="812"/>
      <c r="M8" s="325"/>
    </row>
    <row r="9" spans="2:13" ht="15.75" thickBot="1" x14ac:dyDescent="0.3">
      <c r="M9" s="325"/>
    </row>
    <row r="10" spans="2:13" ht="19.5" thickBot="1" x14ac:dyDescent="0.3">
      <c r="B10" s="872" t="s">
        <v>517</v>
      </c>
      <c r="C10" s="873"/>
      <c r="D10" s="873"/>
      <c r="E10" s="873"/>
      <c r="F10" s="873"/>
      <c r="G10" s="873"/>
      <c r="H10" s="873"/>
      <c r="I10" s="874"/>
      <c r="M10" s="325"/>
    </row>
    <row r="11" spans="2:13" ht="17.25" x14ac:dyDescent="0.25">
      <c r="B11" s="875" t="s">
        <v>520</v>
      </c>
      <c r="C11" s="876"/>
      <c r="D11" s="876"/>
      <c r="E11" s="876"/>
      <c r="F11" s="876"/>
      <c r="G11" s="876"/>
      <c r="H11" s="876"/>
      <c r="I11" s="877"/>
      <c r="M11" s="325"/>
    </row>
    <row r="12" spans="2:13" ht="16.5" x14ac:dyDescent="0.25">
      <c r="B12" s="840" t="s">
        <v>518</v>
      </c>
      <c r="C12" s="841"/>
      <c r="D12" s="841"/>
      <c r="E12" s="842"/>
      <c r="F12" s="878"/>
      <c r="G12" s="878"/>
      <c r="H12" s="878"/>
      <c r="I12" s="879"/>
      <c r="M12" s="325"/>
    </row>
    <row r="13" spans="2:13" ht="16.5" x14ac:dyDescent="0.25">
      <c r="B13" s="880" t="s">
        <v>519</v>
      </c>
      <c r="C13" s="881"/>
      <c r="D13" s="881"/>
      <c r="E13" s="882"/>
      <c r="F13" s="883"/>
      <c r="G13" s="883"/>
      <c r="H13" s="883"/>
      <c r="I13" s="884"/>
      <c r="M13" s="325"/>
    </row>
    <row r="14" spans="2:13" ht="66.75" customHeight="1" x14ac:dyDescent="0.25">
      <c r="B14" s="840" t="s">
        <v>529</v>
      </c>
      <c r="C14" s="841"/>
      <c r="D14" s="841"/>
      <c r="E14" s="842"/>
      <c r="F14" s="885" t="str">
        <f>IF(ISBLANK(F12)=TRUE,"Answer first question above",
IF(F12="No","Use of default draft factor of 0.05 for D_F and D_P is prohibited. Proceed with the methods of testing as prescribed in section 3.6 of this appendix, or select the appropriate default draft factor from Table 1. ",
IF(ISBLANK(F13)=TRUE,"Answer second question above",
IF(F13="Yes","Use of default draft factor of 0.05 for D_F and D_P is prohibited. Proceed with the methods of testing as prescribed in section 3.6 of this appendix, or select the appropriate default draft factor from Table 1.",
"The vented heater meets the requirements to allow use of the default draft factor of 0.05 for D_F and D_P."))))</f>
        <v>Answer first question above</v>
      </c>
      <c r="G14" s="885"/>
      <c r="H14" s="885"/>
      <c r="I14" s="886"/>
      <c r="M14" s="325"/>
    </row>
    <row r="15" spans="2:13" ht="18.75" thickBot="1" x14ac:dyDescent="0.35">
      <c r="B15" s="890" t="s">
        <v>245</v>
      </c>
      <c r="C15" s="891"/>
      <c r="D15" s="891"/>
      <c r="E15" s="892"/>
      <c r="F15" s="893" t="str">
        <f>IF(AND(F$12="Yes",F$13="No"),0.5,"N/A")</f>
        <v>N/A</v>
      </c>
      <c r="G15" s="893"/>
      <c r="H15" s="893"/>
      <c r="I15" s="894"/>
      <c r="M15" s="325"/>
    </row>
    <row r="16" spans="2:13" ht="15.75" thickBot="1" x14ac:dyDescent="0.3">
      <c r="M16" s="325"/>
    </row>
    <row r="17" spans="2:13" ht="18" thickBot="1" x14ac:dyDescent="0.3">
      <c r="B17" s="872" t="s">
        <v>235</v>
      </c>
      <c r="C17" s="873"/>
      <c r="D17" s="873"/>
      <c r="E17" s="873"/>
      <c r="F17" s="873"/>
      <c r="G17" s="873"/>
      <c r="H17" s="873"/>
      <c r="I17" s="874"/>
      <c r="M17" s="325"/>
    </row>
    <row r="18" spans="2:13" ht="17.25" x14ac:dyDescent="0.25">
      <c r="B18" s="875" t="s">
        <v>236</v>
      </c>
      <c r="C18" s="876"/>
      <c r="D18" s="876"/>
      <c r="E18" s="876"/>
      <c r="F18" s="876"/>
      <c r="G18" s="876"/>
      <c r="H18" s="876"/>
      <c r="I18" s="877"/>
      <c r="M18" s="325"/>
    </row>
    <row r="19" spans="2:13" ht="16.5" x14ac:dyDescent="0.25">
      <c r="B19" s="840" t="s">
        <v>234</v>
      </c>
      <c r="C19" s="841"/>
      <c r="D19" s="841"/>
      <c r="E19" s="842"/>
      <c r="F19" s="878"/>
      <c r="G19" s="878"/>
      <c r="H19" s="878"/>
      <c r="I19" s="879"/>
      <c r="M19" s="325"/>
    </row>
    <row r="20" spans="2:13" ht="16.5" x14ac:dyDescent="0.25">
      <c r="B20" s="857" t="s">
        <v>504</v>
      </c>
      <c r="C20" s="858"/>
      <c r="D20" s="858"/>
      <c r="E20" s="859"/>
      <c r="F20" s="801"/>
      <c r="G20" s="801"/>
      <c r="H20" s="801"/>
      <c r="I20" s="860"/>
      <c r="M20" s="325"/>
    </row>
    <row r="21" spans="2:13" ht="16.5" x14ac:dyDescent="0.25">
      <c r="B21" s="857" t="s">
        <v>509</v>
      </c>
      <c r="C21" s="858"/>
      <c r="D21" s="858"/>
      <c r="E21" s="859"/>
      <c r="F21" s="801"/>
      <c r="G21" s="801"/>
      <c r="H21" s="801"/>
      <c r="I21" s="860"/>
      <c r="M21" s="325"/>
    </row>
    <row r="22" spans="2:13" ht="16.5" x14ac:dyDescent="0.25">
      <c r="B22" s="864" t="s">
        <v>510</v>
      </c>
      <c r="C22" s="865"/>
      <c r="D22" s="865"/>
      <c r="E22" s="866"/>
      <c r="F22" s="801"/>
      <c r="G22" s="801"/>
      <c r="H22" s="801"/>
      <c r="I22" s="860"/>
      <c r="M22" s="325"/>
    </row>
    <row r="23" spans="2:13" ht="17.25" x14ac:dyDescent="0.25">
      <c r="B23" s="857" t="s">
        <v>505</v>
      </c>
      <c r="C23" s="858"/>
      <c r="D23" s="858"/>
      <c r="E23" s="859"/>
      <c r="F23" s="801"/>
      <c r="G23" s="801"/>
      <c r="H23" s="801"/>
      <c r="I23" s="860"/>
      <c r="J23" s="148"/>
      <c r="K23" s="148"/>
      <c r="L23" s="148"/>
      <c r="M23" s="325"/>
    </row>
    <row r="24" spans="2:13" ht="18" thickBot="1" x14ac:dyDescent="0.3">
      <c r="B24" s="895" t="s">
        <v>237</v>
      </c>
      <c r="C24" s="896"/>
      <c r="D24" s="896"/>
      <c r="E24" s="897"/>
      <c r="F24" s="898"/>
      <c r="G24" s="899"/>
      <c r="H24" s="899"/>
      <c r="I24" s="900"/>
      <c r="J24" s="289"/>
      <c r="K24" s="289"/>
      <c r="L24" s="289"/>
      <c r="M24" s="325"/>
    </row>
    <row r="25" spans="2:13" ht="17.25" thickBot="1" x14ac:dyDescent="0.3">
      <c r="B25" s="327"/>
      <c r="C25" s="327"/>
      <c r="D25" s="327"/>
      <c r="E25" s="327"/>
      <c r="F25" s="327"/>
      <c r="G25" s="327"/>
      <c r="H25" s="327"/>
      <c r="I25" s="327"/>
      <c r="J25" s="856"/>
      <c r="K25" s="856"/>
      <c r="L25" s="319"/>
      <c r="M25" s="325"/>
    </row>
    <row r="26" spans="2:13" ht="18" thickBot="1" x14ac:dyDescent="0.3">
      <c r="B26" s="861" t="s">
        <v>247</v>
      </c>
      <c r="C26" s="862"/>
      <c r="D26" s="862"/>
      <c r="E26" s="862"/>
      <c r="F26" s="862"/>
      <c r="G26" s="862"/>
      <c r="H26" s="862"/>
      <c r="I26" s="863"/>
      <c r="J26" s="856"/>
      <c r="K26" s="856"/>
      <c r="L26" s="319"/>
      <c r="M26" s="325"/>
    </row>
    <row r="27" spans="2:13" ht="17.25" x14ac:dyDescent="0.25">
      <c r="B27" s="837" t="s">
        <v>248</v>
      </c>
      <c r="C27" s="838"/>
      <c r="D27" s="838"/>
      <c r="E27" s="838"/>
      <c r="F27" s="838"/>
      <c r="G27" s="838"/>
      <c r="H27" s="838"/>
      <c r="I27" s="839"/>
      <c r="J27" s="856"/>
      <c r="K27" s="856"/>
      <c r="L27" s="319"/>
      <c r="M27" s="325"/>
    </row>
    <row r="28" spans="2:13" ht="16.5" x14ac:dyDescent="0.3">
      <c r="B28" s="867" t="s">
        <v>238</v>
      </c>
      <c r="C28" s="868"/>
      <c r="D28" s="868"/>
      <c r="E28" s="869"/>
      <c r="F28" s="870" t="str">
        <f>IFERROR(1.325*P_B*V_T*(C_T_star-C_T)/(C_T*(T_T+460)),"-")</f>
        <v>-</v>
      </c>
      <c r="G28" s="870"/>
      <c r="H28" s="870"/>
      <c r="I28" s="871"/>
      <c r="J28" s="452"/>
      <c r="K28" s="452"/>
      <c r="L28" s="452"/>
      <c r="M28" s="325"/>
    </row>
    <row r="29" spans="2:13" ht="16.5" x14ac:dyDescent="0.3">
      <c r="B29" s="851" t="s">
        <v>242</v>
      </c>
      <c r="C29" s="852"/>
      <c r="D29" s="852"/>
      <c r="E29" s="853"/>
      <c r="F29" s="854" t="str">
        <f>IFERROR(
(((T_F_max-T_RA_max)/(TstarFoff-T_RA_max))^0.56)*(((TstarFoff+460)/(T_F_max+460))^1.19),
"-")</f>
        <v>-</v>
      </c>
      <c r="G29" s="854"/>
      <c r="H29" s="854"/>
      <c r="I29" s="855"/>
      <c r="J29" s="856"/>
      <c r="K29" s="856"/>
      <c r="L29" s="319"/>
      <c r="M29" s="325"/>
    </row>
    <row r="30" spans="2:13" ht="16.5" x14ac:dyDescent="0.3">
      <c r="B30" s="851" t="s">
        <v>239</v>
      </c>
      <c r="C30" s="852"/>
      <c r="D30" s="852"/>
      <c r="E30" s="853"/>
      <c r="F30" s="854" t="str">
        <f>IFERROR(IF(F24="No",mFoff_TstarFoff*F29,mFoff_TstarFoff),"-")</f>
        <v>-</v>
      </c>
      <c r="G30" s="854"/>
      <c r="H30" s="854"/>
      <c r="I30" s="855"/>
      <c r="J30" s="296"/>
      <c r="K30" s="296"/>
      <c r="L30" s="296"/>
      <c r="M30" s="325"/>
    </row>
    <row r="31" spans="2:13" ht="16.5" x14ac:dyDescent="0.3">
      <c r="B31" s="851" t="s">
        <v>240</v>
      </c>
      <c r="C31" s="852"/>
      <c r="D31" s="852"/>
      <c r="E31" s="853"/>
      <c r="F31" s="854" t="str">
        <f>IFERROR(Q_in_max*(R_TF_max*AtoF+1)/(60*HHV_A),"-")</f>
        <v>-</v>
      </c>
      <c r="G31" s="854"/>
      <c r="H31" s="854"/>
      <c r="I31" s="855"/>
      <c r="M31" s="325"/>
    </row>
    <row r="32" spans="2:13" ht="18.75" thickBot="1" x14ac:dyDescent="0.4">
      <c r="B32" s="901" t="s">
        <v>243</v>
      </c>
      <c r="C32" s="902"/>
      <c r="D32" s="902"/>
      <c r="E32" s="903"/>
      <c r="F32" s="905" t="str">
        <f>IFERROR(
IF(AND(F12="Yes",F13="No"),0.5,
mFoff_T_F_SS/mFSS_T_F_SS),"-")</f>
        <v>-</v>
      </c>
      <c r="G32" s="905"/>
      <c r="H32" s="905"/>
      <c r="I32" s="906"/>
      <c r="M32" s="325"/>
    </row>
    <row r="33" spans="2:13" ht="15.75" thickBot="1" x14ac:dyDescent="0.3">
      <c r="B33" s="904"/>
      <c r="C33" s="904"/>
      <c r="D33" s="904"/>
      <c r="E33" s="904"/>
      <c r="F33" s="904"/>
      <c r="G33" s="904"/>
      <c r="H33" s="904"/>
      <c r="I33" s="904"/>
      <c r="M33" s="325"/>
    </row>
    <row r="34" spans="2:13" ht="18" thickBot="1" x14ac:dyDescent="0.3">
      <c r="B34" s="887" t="s">
        <v>524</v>
      </c>
      <c r="C34" s="888"/>
      <c r="D34" s="888"/>
      <c r="E34" s="888"/>
      <c r="F34" s="888"/>
      <c r="G34" s="888"/>
      <c r="H34" s="888"/>
      <c r="I34" s="889"/>
      <c r="M34" s="325"/>
    </row>
    <row r="35" spans="2:13" ht="17.25" x14ac:dyDescent="0.25">
      <c r="B35" s="843" t="s">
        <v>249</v>
      </c>
      <c r="C35" s="844"/>
      <c r="D35" s="844"/>
      <c r="E35" s="844"/>
      <c r="F35" s="844"/>
      <c r="G35" s="844"/>
      <c r="H35" s="844"/>
      <c r="I35" s="845"/>
      <c r="M35" s="325"/>
    </row>
    <row r="36" spans="2:13" ht="18" x14ac:dyDescent="0.3">
      <c r="B36" s="840" t="s">
        <v>245</v>
      </c>
      <c r="C36" s="841"/>
      <c r="D36" s="841"/>
      <c r="E36" s="842"/>
      <c r="F36" s="846" t="str">
        <f>IF(ISNUMBER(Sys_no)=FALSE,"-",
IFERROR(
IF(AND(Sys_no&gt;=1,Sys_no&lt;=10),D_P,
IF(OR(Sys_no=11,Sys_no=12),D_P*D_O)),"-"))</f>
        <v>-</v>
      </c>
      <c r="G36" s="846"/>
      <c r="H36" s="846"/>
      <c r="I36" s="847"/>
      <c r="M36" s="325"/>
    </row>
    <row r="37" spans="2:13" ht="18.75" thickBot="1" x14ac:dyDescent="0.4">
      <c r="B37" s="848" t="s">
        <v>246</v>
      </c>
      <c r="C37" s="849"/>
      <c r="D37" s="849"/>
      <c r="E37" s="850"/>
      <c r="F37" s="748" t="str">
        <f>IF(ISNUMBER(Sys_no)=FALSE,"-",
IF(Sys_no&gt;=9,0,
IF(OR(Sys_no=1,Sys_no=2),1,
IF(OR(Sys_no=3,Sys_no=4),(D_P+0.79)/1.4,
IF(OR(Sys_no=5,Sys_no=6),D_O,
IF(AND(OR(Sys_no=7,Sys_no=8),(D_O*StoF_max)&lt;1),D_O*D_P,
IF(AND(OR(Sys_no=7,Sys_no=8),(D_O*StoF_max)&gt;1),D_O*D_P+(0.85-D_O*D_P)*(D_O*StoF_max-1)/(StoF_max-1),
"-")))))))</f>
        <v>-</v>
      </c>
      <c r="G37" s="748"/>
      <c r="H37" s="748"/>
      <c r="I37" s="760"/>
      <c r="M37" s="325"/>
    </row>
    <row r="38" spans="2:13" ht="15.75" thickBot="1" x14ac:dyDescent="0.3">
      <c r="M38" s="325"/>
    </row>
    <row r="39" spans="2:13" ht="18" thickBot="1" x14ac:dyDescent="0.3">
      <c r="B39" s="887" t="s">
        <v>522</v>
      </c>
      <c r="C39" s="888"/>
      <c r="D39" s="888"/>
      <c r="E39" s="888"/>
      <c r="F39" s="888"/>
      <c r="G39" s="888"/>
      <c r="H39" s="888"/>
      <c r="I39" s="889"/>
      <c r="M39" s="325"/>
    </row>
    <row r="40" spans="2:13" ht="17.25" x14ac:dyDescent="0.25">
      <c r="B40" s="843" t="s">
        <v>523</v>
      </c>
      <c r="C40" s="844"/>
      <c r="D40" s="844"/>
      <c r="E40" s="844"/>
      <c r="F40" s="844"/>
      <c r="G40" s="844"/>
      <c r="H40" s="844"/>
      <c r="I40" s="845"/>
      <c r="M40" s="325"/>
    </row>
    <row r="41" spans="2:13" ht="18" x14ac:dyDescent="0.3">
      <c r="B41" s="840" t="s">
        <v>245</v>
      </c>
      <c r="C41" s="841"/>
      <c r="D41" s="841"/>
      <c r="E41" s="842"/>
      <c r="F41" s="846" t="str">
        <f>IF(ISNUMBER(Sys_no)=FALSE,"Enter Product Characteristics on General Info tab",
IF(Sys_no&lt;=10,INDEX(Tables!$E$13:$E$24,MATCH(Sys_no,Tables!$C$13:$C$24,0)),
IF(ISERROR(D_O)=TRUE,"Enter Electro-mechanical Damper data in Steady-State tab",
IF(Sys_no=11,D_O,0.4*D_O))))</f>
        <v>Enter Product Characteristics on General Info tab</v>
      </c>
      <c r="G41" s="846"/>
      <c r="H41" s="846"/>
      <c r="I41" s="847"/>
      <c r="M41" s="325"/>
    </row>
    <row r="42" spans="2:13" ht="18.75" thickBot="1" x14ac:dyDescent="0.4">
      <c r="B42" s="848" t="s">
        <v>246</v>
      </c>
      <c r="C42" s="849"/>
      <c r="D42" s="849"/>
      <c r="E42" s="850"/>
      <c r="F42" s="846" t="str">
        <f>IF(ISNUMBER(Sys_no)=FALSE,"Enter Product Characteristics on General Info tab",
IF(OR(AND(Sys_no&gt;=1,Sys_no&lt;=4),AND(Sys_no&gt;=9,Sys_no&lt;=12)),INDEX(Tables!$F$13:$F$24,MATCH(Sys_no,Tables!$C$13:$C$24,0)),
IF(ISERROR(D_O)=TRUE,"Enter Electro-mechanical Damper data in Steady-State tab",
IF(AND(Sys_no&gt;=5,Sys_no&lt;=7),D_O,
IF(ISERROR(D_P)=TRUE,"Fill in Draft Factor Test data above",
D_O*D_P)))))</f>
        <v>Enter Product Characteristics on General Info tab</v>
      </c>
      <c r="G42" s="846"/>
      <c r="H42" s="846"/>
      <c r="I42" s="847"/>
      <c r="M42" s="325"/>
    </row>
    <row r="43" spans="2:13" ht="15.75" thickBot="1" x14ac:dyDescent="0.3">
      <c r="M43" s="325"/>
    </row>
    <row r="44" spans="2:13" ht="18" thickBot="1" x14ac:dyDescent="0.3">
      <c r="B44" s="887" t="s">
        <v>525</v>
      </c>
      <c r="C44" s="888"/>
      <c r="D44" s="888"/>
      <c r="E44" s="888"/>
      <c r="F44" s="888"/>
      <c r="G44" s="888"/>
      <c r="H44" s="888"/>
      <c r="I44" s="889"/>
      <c r="M44" s="325"/>
    </row>
    <row r="45" spans="2:13" ht="17.25" x14ac:dyDescent="0.25">
      <c r="B45" s="843" t="s">
        <v>249</v>
      </c>
      <c r="C45" s="844"/>
      <c r="D45" s="844"/>
      <c r="E45" s="844"/>
      <c r="F45" s="844"/>
      <c r="G45" s="844"/>
      <c r="H45" s="844"/>
      <c r="I45" s="845"/>
      <c r="M45" s="325"/>
    </row>
    <row r="46" spans="2:13" ht="16.5" x14ac:dyDescent="0.25">
      <c r="B46" s="857" t="s">
        <v>526</v>
      </c>
      <c r="C46" s="858"/>
      <c r="D46" s="858"/>
      <c r="E46" s="859"/>
      <c r="F46" s="801"/>
      <c r="G46" s="801"/>
      <c r="H46" s="801"/>
      <c r="I46" s="860"/>
      <c r="M46" s="325"/>
    </row>
    <row r="47" spans="2:13" ht="18" x14ac:dyDescent="0.3">
      <c r="B47" s="840" t="s">
        <v>245</v>
      </c>
      <c r="C47" s="841"/>
      <c r="D47" s="841"/>
      <c r="E47" s="842"/>
      <c r="F47" s="846" t="str">
        <f>IF(ISBLANK(F$46)=TRUE,"Fill in drop-down.",
IF(F$46="Table 1",F41,
F36))</f>
        <v>Fill in drop-down.</v>
      </c>
      <c r="G47" s="846"/>
      <c r="H47" s="846"/>
      <c r="I47" s="847"/>
      <c r="M47" s="325"/>
    </row>
    <row r="48" spans="2:13" ht="18.75" thickBot="1" x14ac:dyDescent="0.4">
      <c r="B48" s="848" t="s">
        <v>246</v>
      </c>
      <c r="C48" s="849"/>
      <c r="D48" s="849"/>
      <c r="E48" s="850"/>
      <c r="F48" s="846" t="str">
        <f>IF(ISBLANK(F$46)=TRUE,"Fill in drop-down.",
IF(F$46="Table 1",F42,
F37))</f>
        <v>Fill in drop-down.</v>
      </c>
      <c r="G48" s="846"/>
      <c r="H48" s="846"/>
      <c r="I48" s="847"/>
      <c r="M48" s="325"/>
    </row>
    <row r="49" spans="1:13" x14ac:dyDescent="0.25">
      <c r="M49" s="325"/>
    </row>
    <row r="50" spans="1:13" x14ac:dyDescent="0.25">
      <c r="A50" s="325"/>
      <c r="B50" s="325"/>
      <c r="C50" s="325"/>
      <c r="D50" s="325"/>
      <c r="E50" s="325"/>
      <c r="F50" s="325"/>
      <c r="G50" s="325"/>
      <c r="H50" s="325"/>
      <c r="I50" s="325"/>
      <c r="J50" s="325"/>
      <c r="K50" s="325"/>
      <c r="L50" s="325"/>
      <c r="M50" s="325"/>
    </row>
  </sheetData>
  <sheetProtection password="CA08" sheet="1" objects="1" scenarios="1" selectLockedCells="1"/>
  <mergeCells count="75">
    <mergeCell ref="B44:I44"/>
    <mergeCell ref="B45:I45"/>
    <mergeCell ref="B47:E47"/>
    <mergeCell ref="F47:I47"/>
    <mergeCell ref="B48:E48"/>
    <mergeCell ref="F48:I48"/>
    <mergeCell ref="B46:E46"/>
    <mergeCell ref="F46:I46"/>
    <mergeCell ref="B14:E14"/>
    <mergeCell ref="B39:I39"/>
    <mergeCell ref="B15:E15"/>
    <mergeCell ref="F15:I15"/>
    <mergeCell ref="B24:E24"/>
    <mergeCell ref="F24:I24"/>
    <mergeCell ref="B19:E19"/>
    <mergeCell ref="F19:I19"/>
    <mergeCell ref="B30:E30"/>
    <mergeCell ref="B31:E31"/>
    <mergeCell ref="B32:E32"/>
    <mergeCell ref="B33:E33"/>
    <mergeCell ref="F32:I32"/>
    <mergeCell ref="F33:I33"/>
    <mergeCell ref="B34:I34"/>
    <mergeCell ref="F37:I37"/>
    <mergeCell ref="B5:E5"/>
    <mergeCell ref="F5:I5"/>
    <mergeCell ref="B2:I2"/>
    <mergeCell ref="B3:E3"/>
    <mergeCell ref="F3:I3"/>
    <mergeCell ref="B4:E4"/>
    <mergeCell ref="F4:I4"/>
    <mergeCell ref="J25:K25"/>
    <mergeCell ref="B6:E6"/>
    <mergeCell ref="F6:I6"/>
    <mergeCell ref="B7:E7"/>
    <mergeCell ref="F7:I7"/>
    <mergeCell ref="B8:E8"/>
    <mergeCell ref="F8:I8"/>
    <mergeCell ref="B17:I17"/>
    <mergeCell ref="B18:I18"/>
    <mergeCell ref="B10:I10"/>
    <mergeCell ref="B11:I11"/>
    <mergeCell ref="B12:E12"/>
    <mergeCell ref="F12:I12"/>
    <mergeCell ref="B13:E13"/>
    <mergeCell ref="F13:I13"/>
    <mergeCell ref="F14:I14"/>
    <mergeCell ref="B42:E42"/>
    <mergeCell ref="F42:I42"/>
    <mergeCell ref="J29:K29"/>
    <mergeCell ref="B20:E20"/>
    <mergeCell ref="F20:I20"/>
    <mergeCell ref="J26:K26"/>
    <mergeCell ref="B21:E21"/>
    <mergeCell ref="F21:I21"/>
    <mergeCell ref="J27:K27"/>
    <mergeCell ref="B26:I26"/>
    <mergeCell ref="B23:E23"/>
    <mergeCell ref="F23:I23"/>
    <mergeCell ref="B22:E22"/>
    <mergeCell ref="F22:I22"/>
    <mergeCell ref="B28:E28"/>
    <mergeCell ref="F28:I28"/>
    <mergeCell ref="B27:I27"/>
    <mergeCell ref="B36:E36"/>
    <mergeCell ref="B40:I40"/>
    <mergeCell ref="B41:E41"/>
    <mergeCell ref="F41:I41"/>
    <mergeCell ref="B37:E37"/>
    <mergeCell ref="B29:E29"/>
    <mergeCell ref="F29:I29"/>
    <mergeCell ref="F30:I30"/>
    <mergeCell ref="F31:I31"/>
    <mergeCell ref="F36:I36"/>
    <mergeCell ref="B35:I35"/>
  </mergeCells>
  <dataValidations count="2">
    <dataValidation type="list" allowBlank="1" showInputMessage="1" showErrorMessage="1" sqref="F24:I24 F12:I13" xr:uid="{00000000-0002-0000-0500-000000000000}">
      <formula1>DD_Yes_No</formula1>
    </dataValidation>
    <dataValidation type="list" allowBlank="1" showInputMessage="1" showErrorMessage="1" sqref="F46:I46" xr:uid="{9FE607F0-577B-46DA-BE6B-034F33F388B8}">
      <formula1>DD_Draft_Factor_Options</formula1>
    </dataValidation>
  </dataValidations>
  <hyperlinks>
    <hyperlink ref="K2" location="Instructions!C33"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sheetPr>
  <dimension ref="A1:W339"/>
  <sheetViews>
    <sheetView showGridLines="0" zoomScale="80" zoomScaleNormal="80" workbookViewId="0">
      <selection activeCell="M2" sqref="M2:N2"/>
    </sheetView>
  </sheetViews>
  <sheetFormatPr defaultRowHeight="15" x14ac:dyDescent="0.25"/>
  <cols>
    <col min="1" max="1" width="9.140625" style="164"/>
    <col min="2" max="2" width="7.140625" style="164" customWidth="1"/>
    <col min="3" max="7" width="12" style="164" customWidth="1"/>
    <col min="8" max="9" width="6.5703125" style="164" customWidth="1"/>
    <col min="10" max="15" width="13.140625" style="164" customWidth="1"/>
    <col min="16" max="17" width="9.140625" style="164"/>
    <col min="18" max="18" width="3.5703125" style="164" customWidth="1"/>
    <col min="19" max="16384" width="9.140625" style="164"/>
  </cols>
  <sheetData>
    <row r="1" spans="2:23" ht="15.75" thickBot="1" x14ac:dyDescent="0.3">
      <c r="R1" s="172"/>
    </row>
    <row r="2" spans="2:23" ht="18.75" thickBot="1" x14ac:dyDescent="0.3">
      <c r="B2" s="731" t="str">
        <f>'Version Control'!$B$2</f>
        <v>Title Block</v>
      </c>
      <c r="C2" s="732"/>
      <c r="D2" s="732"/>
      <c r="E2" s="732"/>
      <c r="F2" s="732"/>
      <c r="G2" s="732"/>
      <c r="H2" s="732"/>
      <c r="I2" s="732"/>
      <c r="J2" s="732"/>
      <c r="K2" s="733"/>
      <c r="M2" s="970" t="s">
        <v>61</v>
      </c>
      <c r="N2" s="970"/>
      <c r="R2" s="172"/>
    </row>
    <row r="3" spans="2:23" ht="16.5" x14ac:dyDescent="0.25">
      <c r="B3" s="940" t="str">
        <f>'Version Control'!$B$3</f>
        <v>Test Report Template Name:</v>
      </c>
      <c r="C3" s="941"/>
      <c r="D3" s="941"/>
      <c r="E3" s="941"/>
      <c r="F3" s="942" t="str">
        <f>'Version Control'!$C$3</f>
        <v>Direct Heating Equipment</v>
      </c>
      <c r="G3" s="942"/>
      <c r="H3" s="942"/>
      <c r="I3" s="942"/>
      <c r="J3" s="942"/>
      <c r="K3" s="943"/>
      <c r="R3" s="172"/>
    </row>
    <row r="4" spans="2:23" ht="16.5" x14ac:dyDescent="0.25">
      <c r="B4" s="944" t="str">
        <f>'Version Control'!$B$4</f>
        <v>Version Number:</v>
      </c>
      <c r="C4" s="945"/>
      <c r="D4" s="945"/>
      <c r="E4" s="945"/>
      <c r="F4" s="946" t="str">
        <f>'Version Control'!$C$4</f>
        <v>v2.2</v>
      </c>
      <c r="G4" s="946"/>
      <c r="H4" s="946"/>
      <c r="I4" s="946"/>
      <c r="J4" s="946"/>
      <c r="K4" s="947"/>
      <c r="R4" s="172"/>
    </row>
    <row r="5" spans="2:23" ht="16.5" x14ac:dyDescent="0.25">
      <c r="B5" s="944" t="str">
        <f>'Version Control'!$B$5</f>
        <v xml:space="preserve">Latest Template Revision: </v>
      </c>
      <c r="C5" s="945"/>
      <c r="D5" s="945"/>
      <c r="E5" s="945"/>
      <c r="F5" s="948">
        <f>'Version Control'!$C$5</f>
        <v>43336</v>
      </c>
      <c r="G5" s="948"/>
      <c r="H5" s="948"/>
      <c r="I5" s="948"/>
      <c r="J5" s="948"/>
      <c r="K5" s="949"/>
      <c r="R5" s="172"/>
    </row>
    <row r="6" spans="2:23" ht="16.5" x14ac:dyDescent="0.25">
      <c r="B6" s="950" t="str">
        <f>'Version Control'!$B$6</f>
        <v>Tab Name:</v>
      </c>
      <c r="C6" s="946"/>
      <c r="D6" s="946"/>
      <c r="E6" s="946"/>
      <c r="F6" s="951" t="str">
        <f ca="1">MID(CELL("filename",A1), FIND("]", CELL("filename",A1))+ 1, 255)</f>
        <v>Jacket Loss Test</v>
      </c>
      <c r="G6" s="951"/>
      <c r="H6" s="951"/>
      <c r="I6" s="951"/>
      <c r="J6" s="951"/>
      <c r="K6" s="952"/>
      <c r="R6" s="172"/>
    </row>
    <row r="7" spans="2:23" ht="34.5" customHeight="1" x14ac:dyDescent="0.25">
      <c r="B7" s="950" t="str">
        <f>'Version Control'!$B$7</f>
        <v>File Name:</v>
      </c>
      <c r="C7" s="946"/>
      <c r="D7" s="946"/>
      <c r="E7" s="946"/>
      <c r="F7" s="953" t="str">
        <f ca="1">'Version Control'!$C$7</f>
        <v>Direct Heating Equipment - v2.2.xlsx</v>
      </c>
      <c r="G7" s="953"/>
      <c r="H7" s="953"/>
      <c r="I7" s="953"/>
      <c r="J7" s="953"/>
      <c r="K7" s="954"/>
      <c r="R7" s="172"/>
    </row>
    <row r="8" spans="2:23" ht="17.25" thickBot="1" x14ac:dyDescent="0.3">
      <c r="B8" s="955" t="str">
        <f>'Version Control'!$B$8</f>
        <v xml:space="preserve">Test Completion Date: </v>
      </c>
      <c r="C8" s="956"/>
      <c r="D8" s="956"/>
      <c r="E8" s="956"/>
      <c r="F8" s="957" t="str">
        <f>'Version Control'!$C$8</f>
        <v>[MM/DD/YYYY]</v>
      </c>
      <c r="G8" s="957"/>
      <c r="H8" s="957"/>
      <c r="I8" s="957"/>
      <c r="J8" s="957"/>
      <c r="K8" s="958"/>
      <c r="R8" s="172"/>
    </row>
    <row r="9" spans="2:23" x14ac:dyDescent="0.25">
      <c r="R9" s="172"/>
    </row>
    <row r="10" spans="2:23" ht="15.75" thickBot="1" x14ac:dyDescent="0.3">
      <c r="Q10" s="366"/>
      <c r="R10" s="367"/>
      <c r="S10" s="366"/>
      <c r="T10" s="366"/>
      <c r="U10" s="366"/>
      <c r="V10" s="366"/>
      <c r="W10" s="366"/>
    </row>
    <row r="11" spans="2:23" ht="18" thickBot="1" x14ac:dyDescent="0.3">
      <c r="B11" s="963" t="s">
        <v>324</v>
      </c>
      <c r="C11" s="964"/>
      <c r="D11" s="964"/>
      <c r="E11" s="964"/>
      <c r="F11" s="964"/>
      <c r="G11" s="964"/>
      <c r="H11" s="964"/>
      <c r="I11" s="964"/>
      <c r="J11" s="964"/>
      <c r="K11" s="965"/>
      <c r="M11" s="963" t="s">
        <v>488</v>
      </c>
      <c r="N11" s="964"/>
      <c r="O11" s="964"/>
      <c r="P11" s="965"/>
      <c r="Q11" s="366"/>
      <c r="R11" s="367"/>
      <c r="S11" s="366"/>
      <c r="T11" s="366"/>
      <c r="U11" s="366"/>
      <c r="V11" s="366"/>
      <c r="W11" s="366"/>
    </row>
    <row r="12" spans="2:23" ht="19.5" customHeight="1" thickBot="1" x14ac:dyDescent="0.4">
      <c r="B12" s="971" t="s">
        <v>521</v>
      </c>
      <c r="C12" s="972"/>
      <c r="D12" s="972"/>
      <c r="E12" s="972"/>
      <c r="F12" s="972"/>
      <c r="G12" s="972"/>
      <c r="H12" s="972"/>
      <c r="I12" s="972"/>
      <c r="J12" s="972"/>
      <c r="K12" s="973"/>
      <c r="M12" s="423" t="s">
        <v>473</v>
      </c>
      <c r="N12" s="424"/>
      <c r="O12" s="917">
        <f>IF(NOT(Unit_Type="Floor"),0,IF(ISNUMBER(O15),O15,O18))</f>
        <v>0</v>
      </c>
      <c r="P12" s="918"/>
      <c r="Q12" s="366"/>
      <c r="R12" s="367"/>
      <c r="S12" s="366"/>
      <c r="T12" s="366"/>
      <c r="U12" s="366"/>
      <c r="V12" s="366"/>
      <c r="W12" s="366"/>
    </row>
    <row r="13" spans="2:23" ht="19.5" customHeight="1" thickBot="1" x14ac:dyDescent="0.3">
      <c r="B13" s="974"/>
      <c r="C13" s="975"/>
      <c r="D13" s="975"/>
      <c r="E13" s="975"/>
      <c r="F13" s="975"/>
      <c r="G13" s="975"/>
      <c r="H13" s="975"/>
      <c r="I13" s="975"/>
      <c r="J13" s="975"/>
      <c r="K13" s="976"/>
      <c r="M13" s="421"/>
      <c r="N13" s="422"/>
      <c r="O13" s="422"/>
      <c r="P13" s="422"/>
      <c r="Q13" s="366"/>
      <c r="R13" s="367"/>
      <c r="S13" s="366"/>
      <c r="T13" s="366"/>
      <c r="U13" s="366"/>
      <c r="V13" s="366"/>
      <c r="W13" s="366"/>
    </row>
    <row r="14" spans="2:23" ht="19.5" customHeight="1" thickBot="1" x14ac:dyDescent="0.35">
      <c r="B14" s="352"/>
      <c r="C14" s="353"/>
      <c r="D14" s="353"/>
      <c r="E14" s="353"/>
      <c r="F14" s="353"/>
      <c r="G14" s="353"/>
      <c r="H14" s="353"/>
      <c r="I14" s="353"/>
      <c r="J14" s="936"/>
      <c r="K14" s="937"/>
      <c r="M14" s="963" t="s">
        <v>489</v>
      </c>
      <c r="N14" s="964"/>
      <c r="O14" s="964"/>
      <c r="P14" s="965"/>
      <c r="Q14" s="365"/>
      <c r="R14" s="368"/>
      <c r="S14" s="365"/>
      <c r="T14" s="349"/>
      <c r="U14" s="349"/>
    </row>
    <row r="15" spans="2:23" ht="18.75" thickBot="1" x14ac:dyDescent="0.4">
      <c r="B15" s="925" t="s">
        <v>370</v>
      </c>
      <c r="C15" s="926"/>
      <c r="D15" s="926"/>
      <c r="E15" s="926"/>
      <c r="F15" s="926"/>
      <c r="G15" s="926"/>
      <c r="H15" s="926"/>
      <c r="I15" s="926"/>
      <c r="J15" s="938"/>
      <c r="K15" s="939"/>
      <c r="M15" s="423" t="s">
        <v>473</v>
      </c>
      <c r="N15" s="424"/>
      <c r="O15" s="966"/>
      <c r="P15" s="967"/>
      <c r="R15" s="172"/>
    </row>
    <row r="16" spans="2:23" ht="18.75" thickBot="1" x14ac:dyDescent="0.4">
      <c r="B16" s="925" t="s">
        <v>371</v>
      </c>
      <c r="C16" s="926"/>
      <c r="D16" s="926"/>
      <c r="E16" s="926"/>
      <c r="F16" s="926"/>
      <c r="G16" s="926"/>
      <c r="H16" s="926"/>
      <c r="I16" s="926"/>
      <c r="J16" s="938"/>
      <c r="K16" s="939"/>
      <c r="L16" s="371"/>
      <c r="M16" s="425"/>
      <c r="N16" s="425"/>
      <c r="O16" s="425"/>
      <c r="P16" s="421"/>
      <c r="R16" s="172"/>
    </row>
    <row r="17" spans="2:18" ht="18.75" thickBot="1" x14ac:dyDescent="0.4">
      <c r="B17" s="925" t="s">
        <v>372</v>
      </c>
      <c r="C17" s="926"/>
      <c r="D17" s="926"/>
      <c r="E17" s="926"/>
      <c r="F17" s="926"/>
      <c r="G17" s="926"/>
      <c r="H17" s="926"/>
      <c r="I17" s="926"/>
      <c r="J17" s="938"/>
      <c r="K17" s="939"/>
      <c r="L17" s="371"/>
      <c r="M17" s="963" t="s">
        <v>490</v>
      </c>
      <c r="N17" s="964"/>
      <c r="O17" s="964"/>
      <c r="P17" s="965"/>
      <c r="R17" s="172"/>
    </row>
    <row r="18" spans="2:18" ht="18.75" thickBot="1" x14ac:dyDescent="0.4">
      <c r="B18" s="925" t="s">
        <v>455</v>
      </c>
      <c r="C18" s="926"/>
      <c r="D18" s="926"/>
      <c r="E18" s="926"/>
      <c r="F18" s="926"/>
      <c r="G18" s="926"/>
      <c r="H18" s="926"/>
      <c r="I18" s="926"/>
      <c r="J18" s="938"/>
      <c r="K18" s="939"/>
      <c r="L18" s="356"/>
      <c r="M18" s="423" t="s">
        <v>473</v>
      </c>
      <c r="N18" s="424"/>
      <c r="O18" s="968" t="e">
        <f>100*SUM($J$127,$J$232,$J$337)/Q_in_max</f>
        <v>#DIV/0!</v>
      </c>
      <c r="P18" s="969"/>
      <c r="R18" s="172"/>
    </row>
    <row r="19" spans="2:18" ht="16.5" x14ac:dyDescent="0.3">
      <c r="B19" s="925" t="s">
        <v>298</v>
      </c>
      <c r="C19" s="926"/>
      <c r="D19" s="926"/>
      <c r="E19" s="926"/>
      <c r="F19" s="926"/>
      <c r="G19" s="926"/>
      <c r="H19" s="926"/>
      <c r="I19" s="926"/>
      <c r="J19" s="938"/>
      <c r="K19" s="939"/>
      <c r="L19" s="356"/>
      <c r="R19" s="172"/>
    </row>
    <row r="20" spans="2:18" ht="18" x14ac:dyDescent="0.35">
      <c r="B20" s="925" t="s">
        <v>299</v>
      </c>
      <c r="C20" s="926"/>
      <c r="D20" s="926"/>
      <c r="E20" s="926"/>
      <c r="F20" s="926"/>
      <c r="G20" s="926"/>
      <c r="H20" s="926"/>
      <c r="I20" s="926"/>
      <c r="J20" s="959">
        <f>$J$19*$J$18</f>
        <v>0</v>
      </c>
      <c r="K20" s="960"/>
      <c r="L20" s="356"/>
      <c r="R20" s="172"/>
    </row>
    <row r="21" spans="2:18" ht="16.5" customHeight="1" x14ac:dyDescent="0.3">
      <c r="B21" s="925"/>
      <c r="C21" s="926"/>
      <c r="D21" s="926"/>
      <c r="E21" s="926"/>
      <c r="F21" s="926"/>
      <c r="G21" s="926"/>
      <c r="H21" s="926"/>
      <c r="I21" s="926"/>
      <c r="J21" s="920"/>
      <c r="K21" s="961"/>
      <c r="L21" s="356"/>
      <c r="R21" s="172"/>
    </row>
    <row r="22" spans="2:18" ht="16.5" x14ac:dyDescent="0.3">
      <c r="B22" s="925" t="s">
        <v>323</v>
      </c>
      <c r="C22" s="926"/>
      <c r="D22" s="926"/>
      <c r="E22" s="926"/>
      <c r="F22" s="926"/>
      <c r="G22" s="926"/>
      <c r="H22" s="926"/>
      <c r="I22" s="926"/>
      <c r="J22" s="932"/>
      <c r="K22" s="962"/>
      <c r="L22" s="356"/>
      <c r="R22" s="172"/>
    </row>
    <row r="23" spans="2:18" ht="16.5" x14ac:dyDescent="0.3">
      <c r="B23" s="362"/>
      <c r="C23" s="361"/>
      <c r="D23" s="926"/>
      <c r="E23" s="926"/>
      <c r="F23" s="926"/>
      <c r="G23" s="926"/>
      <c r="H23" s="926"/>
      <c r="I23" s="926"/>
      <c r="J23" s="926"/>
      <c r="K23" s="927"/>
      <c r="L23" s="356"/>
      <c r="R23" s="172"/>
    </row>
    <row r="24" spans="2:18" ht="16.5" x14ac:dyDescent="0.3">
      <c r="B24" s="351"/>
      <c r="C24" s="349"/>
      <c r="D24" s="921" t="s">
        <v>456</v>
      </c>
      <c r="E24" s="921"/>
      <c r="F24" s="921"/>
      <c r="G24" s="921"/>
      <c r="H24" s="921"/>
      <c r="I24" s="921"/>
      <c r="J24" s="921"/>
      <c r="K24" s="922"/>
      <c r="L24" s="356"/>
      <c r="M24" s="356"/>
      <c r="N24" s="356"/>
      <c r="O24" s="356"/>
      <c r="R24" s="172"/>
    </row>
    <row r="25" spans="2:18" ht="17.25" x14ac:dyDescent="0.35">
      <c r="B25" s="919"/>
      <c r="C25" s="920"/>
      <c r="D25" s="928" t="s">
        <v>322</v>
      </c>
      <c r="E25" s="928"/>
      <c r="F25" s="928" t="s">
        <v>320</v>
      </c>
      <c r="G25" s="923"/>
      <c r="H25" s="923" t="s">
        <v>373</v>
      </c>
      <c r="I25" s="924"/>
      <c r="J25" s="928" t="s">
        <v>321</v>
      </c>
      <c r="K25" s="929"/>
      <c r="L25" s="356"/>
      <c r="M25" s="356"/>
      <c r="N25" s="356"/>
      <c r="O25" s="356"/>
      <c r="R25" s="172"/>
    </row>
    <row r="26" spans="2:18" ht="16.5" x14ac:dyDescent="0.3">
      <c r="B26" s="907" t="s">
        <v>300</v>
      </c>
      <c r="C26" s="908"/>
      <c r="D26" s="932"/>
      <c r="E26" s="932"/>
      <c r="F26" s="932"/>
      <c r="G26" s="933"/>
      <c r="H26" s="909" t="s">
        <v>367</v>
      </c>
      <c r="I26" s="910"/>
      <c r="J26" s="911">
        <f>D26*(F26-$J$22)</f>
        <v>0</v>
      </c>
      <c r="K26" s="912"/>
      <c r="L26" s="356"/>
      <c r="M26" s="356"/>
      <c r="N26" s="356"/>
      <c r="O26" s="356"/>
      <c r="R26" s="172"/>
    </row>
    <row r="27" spans="2:18" ht="16.5" x14ac:dyDescent="0.3">
      <c r="B27" s="907" t="s">
        <v>301</v>
      </c>
      <c r="C27" s="908"/>
      <c r="D27" s="932"/>
      <c r="E27" s="932"/>
      <c r="F27" s="932"/>
      <c r="G27" s="933"/>
      <c r="H27" s="909" t="s">
        <v>367</v>
      </c>
      <c r="I27" s="910"/>
      <c r="J27" s="911">
        <f t="shared" ref="J27:J45" si="0">D27*(F27-$J$22)</f>
        <v>0</v>
      </c>
      <c r="K27" s="912"/>
      <c r="L27" s="356"/>
      <c r="M27" s="356"/>
      <c r="N27" s="356"/>
      <c r="O27" s="356"/>
      <c r="R27" s="172"/>
    </row>
    <row r="28" spans="2:18" ht="16.5" x14ac:dyDescent="0.3">
      <c r="B28" s="907" t="s">
        <v>302</v>
      </c>
      <c r="C28" s="908"/>
      <c r="D28" s="932"/>
      <c r="E28" s="932"/>
      <c r="F28" s="932"/>
      <c r="G28" s="933"/>
      <c r="H28" s="909" t="s">
        <v>367</v>
      </c>
      <c r="I28" s="910"/>
      <c r="J28" s="911">
        <f t="shared" si="0"/>
        <v>0</v>
      </c>
      <c r="K28" s="912"/>
      <c r="L28" s="356"/>
      <c r="M28" s="356"/>
      <c r="N28" s="356"/>
      <c r="O28" s="356"/>
      <c r="R28" s="172"/>
    </row>
    <row r="29" spans="2:18" ht="16.5" x14ac:dyDescent="0.3">
      <c r="B29" s="907" t="s">
        <v>303</v>
      </c>
      <c r="C29" s="908"/>
      <c r="D29" s="932"/>
      <c r="E29" s="932"/>
      <c r="F29" s="932"/>
      <c r="G29" s="933"/>
      <c r="H29" s="909" t="s">
        <v>367</v>
      </c>
      <c r="I29" s="910"/>
      <c r="J29" s="911">
        <f t="shared" si="0"/>
        <v>0</v>
      </c>
      <c r="K29" s="912"/>
      <c r="L29" s="356"/>
      <c r="M29" s="356"/>
      <c r="N29" s="356"/>
      <c r="O29" s="356"/>
      <c r="R29" s="172"/>
    </row>
    <row r="30" spans="2:18" ht="16.5" x14ac:dyDescent="0.3">
      <c r="B30" s="907" t="s">
        <v>304</v>
      </c>
      <c r="C30" s="908"/>
      <c r="D30" s="932"/>
      <c r="E30" s="932"/>
      <c r="F30" s="932"/>
      <c r="G30" s="933"/>
      <c r="H30" s="909" t="s">
        <v>367</v>
      </c>
      <c r="I30" s="910"/>
      <c r="J30" s="911">
        <f t="shared" si="0"/>
        <v>0</v>
      </c>
      <c r="K30" s="912"/>
      <c r="L30" s="356"/>
      <c r="M30" s="356"/>
      <c r="N30" s="356"/>
      <c r="O30" s="356"/>
      <c r="R30" s="172"/>
    </row>
    <row r="31" spans="2:18" ht="16.5" x14ac:dyDescent="0.3">
      <c r="B31" s="907" t="s">
        <v>305</v>
      </c>
      <c r="C31" s="908"/>
      <c r="D31" s="932"/>
      <c r="E31" s="932"/>
      <c r="F31" s="932"/>
      <c r="G31" s="933"/>
      <c r="H31" s="909" t="s">
        <v>367</v>
      </c>
      <c r="I31" s="910"/>
      <c r="J31" s="911">
        <f t="shared" si="0"/>
        <v>0</v>
      </c>
      <c r="K31" s="912"/>
      <c r="L31" s="356"/>
      <c r="M31" s="356"/>
      <c r="N31" s="356"/>
      <c r="O31" s="356"/>
      <c r="R31" s="172"/>
    </row>
    <row r="32" spans="2:18" ht="16.5" x14ac:dyDescent="0.3">
      <c r="B32" s="907" t="s">
        <v>306</v>
      </c>
      <c r="C32" s="908"/>
      <c r="D32" s="932"/>
      <c r="E32" s="932"/>
      <c r="F32" s="932"/>
      <c r="G32" s="933"/>
      <c r="H32" s="909" t="s">
        <v>367</v>
      </c>
      <c r="I32" s="910"/>
      <c r="J32" s="911">
        <f t="shared" si="0"/>
        <v>0</v>
      </c>
      <c r="K32" s="912"/>
      <c r="L32" s="356"/>
      <c r="M32" s="356"/>
      <c r="N32" s="356"/>
      <c r="O32" s="356"/>
      <c r="R32" s="172"/>
    </row>
    <row r="33" spans="2:18" ht="16.5" x14ac:dyDescent="0.3">
      <c r="B33" s="907" t="s">
        <v>307</v>
      </c>
      <c r="C33" s="908"/>
      <c r="D33" s="932"/>
      <c r="E33" s="932"/>
      <c r="F33" s="932"/>
      <c r="G33" s="933"/>
      <c r="H33" s="909" t="s">
        <v>367</v>
      </c>
      <c r="I33" s="910"/>
      <c r="J33" s="911">
        <f t="shared" si="0"/>
        <v>0</v>
      </c>
      <c r="K33" s="912"/>
      <c r="L33" s="356"/>
      <c r="M33" s="356"/>
      <c r="N33" s="356"/>
      <c r="O33" s="356"/>
      <c r="R33" s="172"/>
    </row>
    <row r="34" spans="2:18" ht="16.5" x14ac:dyDescent="0.3">
      <c r="B34" s="907" t="s">
        <v>308</v>
      </c>
      <c r="C34" s="908"/>
      <c r="D34" s="932"/>
      <c r="E34" s="932"/>
      <c r="F34" s="932"/>
      <c r="G34" s="933"/>
      <c r="H34" s="909" t="s">
        <v>367</v>
      </c>
      <c r="I34" s="910"/>
      <c r="J34" s="911">
        <f t="shared" si="0"/>
        <v>0</v>
      </c>
      <c r="K34" s="912"/>
      <c r="L34" s="356"/>
      <c r="M34" s="356"/>
      <c r="N34" s="356"/>
      <c r="O34" s="356"/>
      <c r="R34" s="172"/>
    </row>
    <row r="35" spans="2:18" ht="16.5" x14ac:dyDescent="0.3">
      <c r="B35" s="907" t="s">
        <v>309</v>
      </c>
      <c r="C35" s="908"/>
      <c r="D35" s="932"/>
      <c r="E35" s="932"/>
      <c r="F35" s="932"/>
      <c r="G35" s="933"/>
      <c r="H35" s="909" t="s">
        <v>367</v>
      </c>
      <c r="I35" s="910"/>
      <c r="J35" s="911">
        <f t="shared" si="0"/>
        <v>0</v>
      </c>
      <c r="K35" s="912"/>
      <c r="L35" s="356"/>
      <c r="M35" s="356"/>
      <c r="N35" s="356"/>
      <c r="O35" s="356"/>
      <c r="R35" s="172"/>
    </row>
    <row r="36" spans="2:18" ht="16.5" x14ac:dyDescent="0.3">
      <c r="B36" s="907" t="s">
        <v>310</v>
      </c>
      <c r="C36" s="908"/>
      <c r="D36" s="932"/>
      <c r="E36" s="932"/>
      <c r="F36" s="932"/>
      <c r="G36" s="933"/>
      <c r="H36" s="909" t="s">
        <v>367</v>
      </c>
      <c r="I36" s="910"/>
      <c r="J36" s="911">
        <f t="shared" si="0"/>
        <v>0</v>
      </c>
      <c r="K36" s="912"/>
      <c r="L36" s="356"/>
      <c r="M36" s="356"/>
      <c r="N36" s="356"/>
      <c r="O36" s="356"/>
      <c r="R36" s="172"/>
    </row>
    <row r="37" spans="2:18" ht="16.5" x14ac:dyDescent="0.3">
      <c r="B37" s="907" t="s">
        <v>311</v>
      </c>
      <c r="C37" s="908"/>
      <c r="D37" s="932"/>
      <c r="E37" s="932"/>
      <c r="F37" s="932"/>
      <c r="G37" s="933"/>
      <c r="H37" s="909" t="s">
        <v>367</v>
      </c>
      <c r="I37" s="910"/>
      <c r="J37" s="911">
        <f t="shared" si="0"/>
        <v>0</v>
      </c>
      <c r="K37" s="912"/>
      <c r="L37" s="356"/>
      <c r="M37" s="356"/>
      <c r="N37" s="356"/>
      <c r="O37" s="356"/>
      <c r="R37" s="172"/>
    </row>
    <row r="38" spans="2:18" ht="16.5" x14ac:dyDescent="0.3">
      <c r="B38" s="907" t="s">
        <v>312</v>
      </c>
      <c r="C38" s="908"/>
      <c r="D38" s="932"/>
      <c r="E38" s="932"/>
      <c r="F38" s="932"/>
      <c r="G38" s="933"/>
      <c r="H38" s="909" t="s">
        <v>367</v>
      </c>
      <c r="I38" s="910"/>
      <c r="J38" s="911">
        <f t="shared" si="0"/>
        <v>0</v>
      </c>
      <c r="K38" s="912"/>
      <c r="L38" s="356"/>
      <c r="M38" s="356"/>
      <c r="N38" s="356"/>
      <c r="O38" s="356"/>
      <c r="R38" s="172"/>
    </row>
    <row r="39" spans="2:18" ht="16.5" x14ac:dyDescent="0.3">
      <c r="B39" s="907" t="s">
        <v>313</v>
      </c>
      <c r="C39" s="908"/>
      <c r="D39" s="932"/>
      <c r="E39" s="932"/>
      <c r="F39" s="932"/>
      <c r="G39" s="933"/>
      <c r="H39" s="909" t="s">
        <v>367</v>
      </c>
      <c r="I39" s="910"/>
      <c r="J39" s="911">
        <f t="shared" si="0"/>
        <v>0</v>
      </c>
      <c r="K39" s="912"/>
      <c r="L39" s="356"/>
      <c r="M39" s="356"/>
      <c r="N39" s="356"/>
      <c r="O39" s="356"/>
      <c r="R39" s="172"/>
    </row>
    <row r="40" spans="2:18" ht="16.5" x14ac:dyDescent="0.3">
      <c r="B40" s="907" t="s">
        <v>314</v>
      </c>
      <c r="C40" s="908"/>
      <c r="D40" s="932"/>
      <c r="E40" s="932"/>
      <c r="F40" s="932"/>
      <c r="G40" s="933"/>
      <c r="H40" s="909" t="s">
        <v>367</v>
      </c>
      <c r="I40" s="910"/>
      <c r="J40" s="911">
        <f t="shared" si="0"/>
        <v>0</v>
      </c>
      <c r="K40" s="912"/>
      <c r="L40" s="356"/>
      <c r="M40" s="356"/>
      <c r="N40" s="356"/>
      <c r="O40" s="356"/>
      <c r="R40" s="172"/>
    </row>
    <row r="41" spans="2:18" ht="16.5" x14ac:dyDescent="0.3">
      <c r="B41" s="907" t="s">
        <v>315</v>
      </c>
      <c r="C41" s="908"/>
      <c r="D41" s="932"/>
      <c r="E41" s="932"/>
      <c r="F41" s="932"/>
      <c r="G41" s="933"/>
      <c r="H41" s="909" t="s">
        <v>367</v>
      </c>
      <c r="I41" s="910"/>
      <c r="J41" s="911">
        <f t="shared" si="0"/>
        <v>0</v>
      </c>
      <c r="K41" s="912"/>
      <c r="L41" s="356"/>
      <c r="M41" s="356"/>
      <c r="N41" s="356"/>
      <c r="O41" s="356"/>
      <c r="R41" s="172"/>
    </row>
    <row r="42" spans="2:18" ht="16.5" x14ac:dyDescent="0.3">
      <c r="B42" s="907" t="s">
        <v>316</v>
      </c>
      <c r="C42" s="908"/>
      <c r="D42" s="932"/>
      <c r="E42" s="932"/>
      <c r="F42" s="932"/>
      <c r="G42" s="933"/>
      <c r="H42" s="909" t="s">
        <v>367</v>
      </c>
      <c r="I42" s="910"/>
      <c r="J42" s="911">
        <f t="shared" si="0"/>
        <v>0</v>
      </c>
      <c r="K42" s="912"/>
      <c r="L42" s="356"/>
      <c r="M42" s="356"/>
      <c r="N42" s="356"/>
      <c r="O42" s="356"/>
      <c r="R42" s="172"/>
    </row>
    <row r="43" spans="2:18" ht="16.5" x14ac:dyDescent="0.3">
      <c r="B43" s="907" t="s">
        <v>317</v>
      </c>
      <c r="C43" s="908"/>
      <c r="D43" s="932"/>
      <c r="E43" s="932"/>
      <c r="F43" s="932"/>
      <c r="G43" s="933"/>
      <c r="H43" s="909" t="s">
        <v>367</v>
      </c>
      <c r="I43" s="910"/>
      <c r="J43" s="911">
        <f t="shared" si="0"/>
        <v>0</v>
      </c>
      <c r="K43" s="912"/>
      <c r="L43" s="356"/>
      <c r="M43" s="356"/>
      <c r="N43" s="356"/>
      <c r="O43" s="356"/>
      <c r="R43" s="172"/>
    </row>
    <row r="44" spans="2:18" ht="16.5" x14ac:dyDescent="0.3">
      <c r="B44" s="907" t="s">
        <v>318</v>
      </c>
      <c r="C44" s="908"/>
      <c r="D44" s="932"/>
      <c r="E44" s="932"/>
      <c r="F44" s="932"/>
      <c r="G44" s="933"/>
      <c r="H44" s="909" t="s">
        <v>367</v>
      </c>
      <c r="I44" s="910"/>
      <c r="J44" s="911">
        <f t="shared" si="0"/>
        <v>0</v>
      </c>
      <c r="K44" s="912"/>
      <c r="L44" s="356"/>
      <c r="M44" s="356"/>
      <c r="N44" s="356"/>
      <c r="O44" s="356"/>
      <c r="R44" s="172"/>
    </row>
    <row r="45" spans="2:18" ht="16.5" x14ac:dyDescent="0.3">
      <c r="B45" s="907" t="s">
        <v>319</v>
      </c>
      <c r="C45" s="908"/>
      <c r="D45" s="932"/>
      <c r="E45" s="932"/>
      <c r="F45" s="932"/>
      <c r="G45" s="933"/>
      <c r="H45" s="909" t="s">
        <v>367</v>
      </c>
      <c r="I45" s="910"/>
      <c r="J45" s="911">
        <f t="shared" si="0"/>
        <v>0</v>
      </c>
      <c r="K45" s="912"/>
      <c r="L45" s="356"/>
      <c r="M45" s="356"/>
      <c r="N45" s="356"/>
      <c r="O45" s="356"/>
      <c r="R45" s="172"/>
    </row>
    <row r="46" spans="2:18" ht="16.5" x14ac:dyDescent="0.3">
      <c r="B46" s="907" t="s">
        <v>374</v>
      </c>
      <c r="C46" s="908"/>
      <c r="D46" s="932"/>
      <c r="E46" s="932"/>
      <c r="F46" s="932"/>
      <c r="G46" s="933"/>
      <c r="H46" s="909" t="s">
        <v>367</v>
      </c>
      <c r="I46" s="910"/>
      <c r="J46" s="911">
        <f>D46*(F46-$J$22)</f>
        <v>0</v>
      </c>
      <c r="K46" s="912"/>
      <c r="L46" s="356"/>
      <c r="M46" s="356"/>
      <c r="N46" s="356"/>
      <c r="O46" s="356"/>
      <c r="R46" s="172"/>
    </row>
    <row r="47" spans="2:18" ht="16.5" x14ac:dyDescent="0.3">
      <c r="B47" s="907" t="s">
        <v>375</v>
      </c>
      <c r="C47" s="908"/>
      <c r="D47" s="932"/>
      <c r="E47" s="932"/>
      <c r="F47" s="932"/>
      <c r="G47" s="933"/>
      <c r="H47" s="909" t="s">
        <v>367</v>
      </c>
      <c r="I47" s="910"/>
      <c r="J47" s="911">
        <f t="shared" ref="J47:J65" si="1">D47*(F47-$J$22)</f>
        <v>0</v>
      </c>
      <c r="K47" s="912"/>
      <c r="L47" s="356"/>
      <c r="M47" s="356"/>
      <c r="N47" s="356"/>
      <c r="O47" s="356"/>
      <c r="R47" s="172"/>
    </row>
    <row r="48" spans="2:18" ht="16.5" x14ac:dyDescent="0.3">
      <c r="B48" s="907" t="s">
        <v>376</v>
      </c>
      <c r="C48" s="908"/>
      <c r="D48" s="932"/>
      <c r="E48" s="932"/>
      <c r="F48" s="932"/>
      <c r="G48" s="933"/>
      <c r="H48" s="909" t="s">
        <v>367</v>
      </c>
      <c r="I48" s="910"/>
      <c r="J48" s="911">
        <f t="shared" si="1"/>
        <v>0</v>
      </c>
      <c r="K48" s="912"/>
      <c r="L48" s="356"/>
      <c r="M48" s="356"/>
      <c r="N48" s="356"/>
      <c r="O48" s="356"/>
      <c r="R48" s="172"/>
    </row>
    <row r="49" spans="2:18" ht="16.5" x14ac:dyDescent="0.3">
      <c r="B49" s="907" t="s">
        <v>377</v>
      </c>
      <c r="C49" s="908"/>
      <c r="D49" s="932"/>
      <c r="E49" s="932"/>
      <c r="F49" s="932"/>
      <c r="G49" s="933"/>
      <c r="H49" s="909" t="s">
        <v>367</v>
      </c>
      <c r="I49" s="910"/>
      <c r="J49" s="911">
        <f t="shared" si="1"/>
        <v>0</v>
      </c>
      <c r="K49" s="912"/>
      <c r="L49" s="356"/>
      <c r="M49" s="356"/>
      <c r="N49" s="356"/>
      <c r="O49" s="356"/>
      <c r="R49" s="172"/>
    </row>
    <row r="50" spans="2:18" ht="16.5" x14ac:dyDescent="0.3">
      <c r="B50" s="907" t="s">
        <v>378</v>
      </c>
      <c r="C50" s="908"/>
      <c r="D50" s="932"/>
      <c r="E50" s="932"/>
      <c r="F50" s="932"/>
      <c r="G50" s="933"/>
      <c r="H50" s="909" t="s">
        <v>367</v>
      </c>
      <c r="I50" s="910"/>
      <c r="J50" s="911">
        <f t="shared" si="1"/>
        <v>0</v>
      </c>
      <c r="K50" s="912"/>
      <c r="L50" s="356"/>
      <c r="M50" s="356"/>
      <c r="N50" s="356"/>
      <c r="O50" s="356"/>
      <c r="R50" s="172"/>
    </row>
    <row r="51" spans="2:18" ht="16.5" x14ac:dyDescent="0.3">
      <c r="B51" s="907" t="s">
        <v>379</v>
      </c>
      <c r="C51" s="908"/>
      <c r="D51" s="932"/>
      <c r="E51" s="932"/>
      <c r="F51" s="932"/>
      <c r="G51" s="933"/>
      <c r="H51" s="909" t="s">
        <v>367</v>
      </c>
      <c r="I51" s="910"/>
      <c r="J51" s="911">
        <f t="shared" si="1"/>
        <v>0</v>
      </c>
      <c r="K51" s="912"/>
      <c r="L51" s="356"/>
      <c r="M51" s="356"/>
      <c r="N51" s="356"/>
      <c r="O51" s="356"/>
      <c r="R51" s="172"/>
    </row>
    <row r="52" spans="2:18" ht="16.5" x14ac:dyDescent="0.3">
      <c r="B52" s="907" t="s">
        <v>380</v>
      </c>
      <c r="C52" s="908"/>
      <c r="D52" s="932"/>
      <c r="E52" s="932"/>
      <c r="F52" s="932"/>
      <c r="G52" s="933"/>
      <c r="H52" s="909" t="s">
        <v>367</v>
      </c>
      <c r="I52" s="910"/>
      <c r="J52" s="911">
        <f t="shared" si="1"/>
        <v>0</v>
      </c>
      <c r="K52" s="912"/>
      <c r="L52" s="356"/>
      <c r="M52" s="356"/>
      <c r="N52" s="356"/>
      <c r="O52" s="356"/>
      <c r="R52" s="172"/>
    </row>
    <row r="53" spans="2:18" ht="16.5" x14ac:dyDescent="0.3">
      <c r="B53" s="907" t="s">
        <v>381</v>
      </c>
      <c r="C53" s="908"/>
      <c r="D53" s="932"/>
      <c r="E53" s="932"/>
      <c r="F53" s="932"/>
      <c r="G53" s="933"/>
      <c r="H53" s="909" t="s">
        <v>367</v>
      </c>
      <c r="I53" s="910"/>
      <c r="J53" s="911">
        <f t="shared" si="1"/>
        <v>0</v>
      </c>
      <c r="K53" s="912"/>
      <c r="L53" s="356"/>
      <c r="M53" s="356"/>
      <c r="N53" s="356"/>
      <c r="O53" s="356"/>
      <c r="R53" s="172"/>
    </row>
    <row r="54" spans="2:18" ht="16.5" x14ac:dyDescent="0.3">
      <c r="B54" s="907" t="s">
        <v>382</v>
      </c>
      <c r="C54" s="908"/>
      <c r="D54" s="932"/>
      <c r="E54" s="932"/>
      <c r="F54" s="932"/>
      <c r="G54" s="933"/>
      <c r="H54" s="909" t="s">
        <v>367</v>
      </c>
      <c r="I54" s="910"/>
      <c r="J54" s="911">
        <f t="shared" si="1"/>
        <v>0</v>
      </c>
      <c r="K54" s="912"/>
      <c r="L54" s="356"/>
      <c r="M54" s="356"/>
      <c r="N54" s="356"/>
      <c r="O54" s="356"/>
      <c r="R54" s="172"/>
    </row>
    <row r="55" spans="2:18" ht="16.5" x14ac:dyDescent="0.3">
      <c r="B55" s="907" t="s">
        <v>383</v>
      </c>
      <c r="C55" s="908"/>
      <c r="D55" s="932"/>
      <c r="E55" s="932"/>
      <c r="F55" s="932"/>
      <c r="G55" s="933"/>
      <c r="H55" s="909" t="s">
        <v>367</v>
      </c>
      <c r="I55" s="910"/>
      <c r="J55" s="911">
        <f t="shared" si="1"/>
        <v>0</v>
      </c>
      <c r="K55" s="912"/>
      <c r="L55" s="356"/>
      <c r="M55" s="356"/>
      <c r="N55" s="356"/>
      <c r="O55" s="356"/>
      <c r="R55" s="172"/>
    </row>
    <row r="56" spans="2:18" ht="16.5" x14ac:dyDescent="0.3">
      <c r="B56" s="907" t="s">
        <v>384</v>
      </c>
      <c r="C56" s="908"/>
      <c r="D56" s="932"/>
      <c r="E56" s="932"/>
      <c r="F56" s="932"/>
      <c r="G56" s="933"/>
      <c r="H56" s="909" t="s">
        <v>367</v>
      </c>
      <c r="I56" s="910"/>
      <c r="J56" s="911">
        <f t="shared" si="1"/>
        <v>0</v>
      </c>
      <c r="K56" s="912"/>
      <c r="L56" s="356"/>
      <c r="M56" s="356"/>
      <c r="N56" s="356"/>
      <c r="O56" s="356"/>
      <c r="R56" s="172"/>
    </row>
    <row r="57" spans="2:18" ht="16.5" x14ac:dyDescent="0.3">
      <c r="B57" s="907" t="s">
        <v>385</v>
      </c>
      <c r="C57" s="908"/>
      <c r="D57" s="932"/>
      <c r="E57" s="932"/>
      <c r="F57" s="932"/>
      <c r="G57" s="933"/>
      <c r="H57" s="909" t="s">
        <v>367</v>
      </c>
      <c r="I57" s="910"/>
      <c r="J57" s="911">
        <f t="shared" si="1"/>
        <v>0</v>
      </c>
      <c r="K57" s="912"/>
      <c r="L57" s="356"/>
      <c r="M57" s="356"/>
      <c r="N57" s="356"/>
      <c r="O57" s="356"/>
      <c r="R57" s="172"/>
    </row>
    <row r="58" spans="2:18" ht="16.5" x14ac:dyDescent="0.3">
      <c r="B58" s="907" t="s">
        <v>386</v>
      </c>
      <c r="C58" s="908"/>
      <c r="D58" s="932"/>
      <c r="E58" s="932"/>
      <c r="F58" s="932"/>
      <c r="G58" s="933"/>
      <c r="H58" s="909" t="s">
        <v>367</v>
      </c>
      <c r="I58" s="910"/>
      <c r="J58" s="911">
        <f t="shared" si="1"/>
        <v>0</v>
      </c>
      <c r="K58" s="912"/>
      <c r="L58" s="356"/>
      <c r="M58" s="356"/>
      <c r="N58" s="356"/>
      <c r="O58" s="356"/>
      <c r="R58" s="172"/>
    </row>
    <row r="59" spans="2:18" ht="16.5" x14ac:dyDescent="0.3">
      <c r="B59" s="907" t="s">
        <v>387</v>
      </c>
      <c r="C59" s="908"/>
      <c r="D59" s="932"/>
      <c r="E59" s="932"/>
      <c r="F59" s="932"/>
      <c r="G59" s="933"/>
      <c r="H59" s="909" t="s">
        <v>367</v>
      </c>
      <c r="I59" s="910"/>
      <c r="J59" s="911">
        <f t="shared" si="1"/>
        <v>0</v>
      </c>
      <c r="K59" s="912"/>
      <c r="L59" s="356"/>
      <c r="M59" s="356"/>
      <c r="N59" s="356"/>
      <c r="O59" s="356"/>
      <c r="R59" s="172"/>
    </row>
    <row r="60" spans="2:18" ht="16.5" x14ac:dyDescent="0.3">
      <c r="B60" s="907" t="s">
        <v>388</v>
      </c>
      <c r="C60" s="908"/>
      <c r="D60" s="932"/>
      <c r="E60" s="932"/>
      <c r="F60" s="932"/>
      <c r="G60" s="933"/>
      <c r="H60" s="909" t="s">
        <v>367</v>
      </c>
      <c r="I60" s="910"/>
      <c r="J60" s="911">
        <f t="shared" si="1"/>
        <v>0</v>
      </c>
      <c r="K60" s="912"/>
      <c r="L60" s="356"/>
      <c r="M60" s="356"/>
      <c r="N60" s="356"/>
      <c r="O60" s="356"/>
      <c r="R60" s="172"/>
    </row>
    <row r="61" spans="2:18" ht="16.5" x14ac:dyDescent="0.3">
      <c r="B61" s="907" t="s">
        <v>389</v>
      </c>
      <c r="C61" s="908"/>
      <c r="D61" s="932"/>
      <c r="E61" s="932"/>
      <c r="F61" s="932"/>
      <c r="G61" s="933"/>
      <c r="H61" s="909" t="s">
        <v>367</v>
      </c>
      <c r="I61" s="910"/>
      <c r="J61" s="911">
        <f t="shared" si="1"/>
        <v>0</v>
      </c>
      <c r="K61" s="912"/>
      <c r="L61" s="356"/>
      <c r="M61" s="356"/>
      <c r="N61" s="356"/>
      <c r="O61" s="356"/>
      <c r="R61" s="172"/>
    </row>
    <row r="62" spans="2:18" ht="16.5" x14ac:dyDescent="0.3">
      <c r="B62" s="907" t="s">
        <v>390</v>
      </c>
      <c r="C62" s="908"/>
      <c r="D62" s="932"/>
      <c r="E62" s="932"/>
      <c r="F62" s="932"/>
      <c r="G62" s="933"/>
      <c r="H62" s="909" t="s">
        <v>367</v>
      </c>
      <c r="I62" s="910"/>
      <c r="J62" s="911">
        <f t="shared" si="1"/>
        <v>0</v>
      </c>
      <c r="K62" s="912"/>
      <c r="L62" s="356"/>
      <c r="M62" s="356"/>
      <c r="N62" s="356"/>
      <c r="O62" s="356"/>
      <c r="R62" s="172"/>
    </row>
    <row r="63" spans="2:18" ht="16.5" x14ac:dyDescent="0.3">
      <c r="B63" s="907" t="s">
        <v>391</v>
      </c>
      <c r="C63" s="908"/>
      <c r="D63" s="932"/>
      <c r="E63" s="932"/>
      <c r="F63" s="932"/>
      <c r="G63" s="933"/>
      <c r="H63" s="909" t="s">
        <v>367</v>
      </c>
      <c r="I63" s="910"/>
      <c r="J63" s="911">
        <f t="shared" si="1"/>
        <v>0</v>
      </c>
      <c r="K63" s="912"/>
      <c r="L63" s="356"/>
      <c r="M63" s="356"/>
      <c r="N63" s="356"/>
      <c r="O63" s="356"/>
      <c r="R63" s="172"/>
    </row>
    <row r="64" spans="2:18" ht="16.5" x14ac:dyDescent="0.3">
      <c r="B64" s="907" t="s">
        <v>392</v>
      </c>
      <c r="C64" s="908"/>
      <c r="D64" s="932"/>
      <c r="E64" s="932"/>
      <c r="F64" s="932"/>
      <c r="G64" s="933"/>
      <c r="H64" s="909" t="s">
        <v>367</v>
      </c>
      <c r="I64" s="910"/>
      <c r="J64" s="911">
        <f t="shared" si="1"/>
        <v>0</v>
      </c>
      <c r="K64" s="912"/>
      <c r="L64" s="356"/>
      <c r="M64" s="356"/>
      <c r="N64" s="356"/>
      <c r="O64" s="356"/>
      <c r="R64" s="172"/>
    </row>
    <row r="65" spans="2:18" ht="16.5" x14ac:dyDescent="0.3">
      <c r="B65" s="907" t="s">
        <v>393</v>
      </c>
      <c r="C65" s="908"/>
      <c r="D65" s="932"/>
      <c r="E65" s="932"/>
      <c r="F65" s="932"/>
      <c r="G65" s="933"/>
      <c r="H65" s="909" t="s">
        <v>367</v>
      </c>
      <c r="I65" s="910"/>
      <c r="J65" s="911">
        <f t="shared" si="1"/>
        <v>0</v>
      </c>
      <c r="K65" s="912"/>
      <c r="L65" s="356"/>
      <c r="M65" s="356"/>
      <c r="N65" s="356"/>
      <c r="O65" s="356"/>
      <c r="R65" s="172"/>
    </row>
    <row r="66" spans="2:18" ht="16.5" x14ac:dyDescent="0.3">
      <c r="B66" s="907" t="s">
        <v>394</v>
      </c>
      <c r="C66" s="908"/>
      <c r="D66" s="932"/>
      <c r="E66" s="932"/>
      <c r="F66" s="932"/>
      <c r="G66" s="933"/>
      <c r="H66" s="909" t="s">
        <v>367</v>
      </c>
      <c r="I66" s="910"/>
      <c r="J66" s="911">
        <f>D66*(F66-$J$22)</f>
        <v>0</v>
      </c>
      <c r="K66" s="912"/>
      <c r="L66" s="356"/>
      <c r="M66" s="356"/>
      <c r="N66" s="356"/>
      <c r="O66" s="356"/>
      <c r="R66" s="172"/>
    </row>
    <row r="67" spans="2:18" ht="16.5" x14ac:dyDescent="0.3">
      <c r="B67" s="907" t="s">
        <v>395</v>
      </c>
      <c r="C67" s="908"/>
      <c r="D67" s="932"/>
      <c r="E67" s="932"/>
      <c r="F67" s="932"/>
      <c r="G67" s="933"/>
      <c r="H67" s="909" t="s">
        <v>367</v>
      </c>
      <c r="I67" s="910"/>
      <c r="J67" s="911">
        <f t="shared" ref="J67:J85" si="2">D67*(F67-$J$22)</f>
        <v>0</v>
      </c>
      <c r="K67" s="912"/>
      <c r="L67" s="356"/>
      <c r="M67" s="356"/>
      <c r="N67" s="356"/>
      <c r="O67" s="356"/>
      <c r="R67" s="172"/>
    </row>
    <row r="68" spans="2:18" ht="16.5" x14ac:dyDescent="0.3">
      <c r="B68" s="907" t="s">
        <v>396</v>
      </c>
      <c r="C68" s="908"/>
      <c r="D68" s="932"/>
      <c r="E68" s="932"/>
      <c r="F68" s="932"/>
      <c r="G68" s="933"/>
      <c r="H68" s="909" t="s">
        <v>367</v>
      </c>
      <c r="I68" s="910"/>
      <c r="J68" s="911">
        <f t="shared" si="2"/>
        <v>0</v>
      </c>
      <c r="K68" s="912"/>
      <c r="L68" s="356"/>
      <c r="M68" s="356"/>
      <c r="N68" s="356"/>
      <c r="O68" s="356"/>
      <c r="R68" s="172"/>
    </row>
    <row r="69" spans="2:18" ht="16.5" x14ac:dyDescent="0.3">
      <c r="B69" s="907" t="s">
        <v>397</v>
      </c>
      <c r="C69" s="908"/>
      <c r="D69" s="932"/>
      <c r="E69" s="932"/>
      <c r="F69" s="932"/>
      <c r="G69" s="933"/>
      <c r="H69" s="909" t="s">
        <v>367</v>
      </c>
      <c r="I69" s="910"/>
      <c r="J69" s="911">
        <f t="shared" si="2"/>
        <v>0</v>
      </c>
      <c r="K69" s="912"/>
      <c r="L69" s="356"/>
      <c r="M69" s="356"/>
      <c r="N69" s="356"/>
      <c r="O69" s="356"/>
      <c r="R69" s="172"/>
    </row>
    <row r="70" spans="2:18" ht="16.5" x14ac:dyDescent="0.3">
      <c r="B70" s="907" t="s">
        <v>398</v>
      </c>
      <c r="C70" s="908"/>
      <c r="D70" s="932"/>
      <c r="E70" s="932"/>
      <c r="F70" s="932"/>
      <c r="G70" s="933"/>
      <c r="H70" s="909" t="s">
        <v>367</v>
      </c>
      <c r="I70" s="910"/>
      <c r="J70" s="911">
        <f t="shared" si="2"/>
        <v>0</v>
      </c>
      <c r="K70" s="912"/>
      <c r="L70" s="356"/>
      <c r="M70" s="356"/>
      <c r="N70" s="356"/>
      <c r="O70" s="356"/>
      <c r="R70" s="172"/>
    </row>
    <row r="71" spans="2:18" ht="16.5" x14ac:dyDescent="0.3">
      <c r="B71" s="907" t="s">
        <v>399</v>
      </c>
      <c r="C71" s="908"/>
      <c r="D71" s="932"/>
      <c r="E71" s="932"/>
      <c r="F71" s="932"/>
      <c r="G71" s="933"/>
      <c r="H71" s="909" t="s">
        <v>367</v>
      </c>
      <c r="I71" s="910"/>
      <c r="J71" s="911">
        <f t="shared" si="2"/>
        <v>0</v>
      </c>
      <c r="K71" s="912"/>
      <c r="L71" s="356"/>
      <c r="M71" s="356"/>
      <c r="N71" s="356"/>
      <c r="O71" s="356"/>
      <c r="R71" s="172"/>
    </row>
    <row r="72" spans="2:18" ht="16.5" x14ac:dyDescent="0.3">
      <c r="B72" s="907" t="s">
        <v>400</v>
      </c>
      <c r="C72" s="908"/>
      <c r="D72" s="932"/>
      <c r="E72" s="932"/>
      <c r="F72" s="932"/>
      <c r="G72" s="933"/>
      <c r="H72" s="909" t="s">
        <v>367</v>
      </c>
      <c r="I72" s="910"/>
      <c r="J72" s="911">
        <f t="shared" si="2"/>
        <v>0</v>
      </c>
      <c r="K72" s="912"/>
      <c r="L72" s="356"/>
      <c r="M72" s="356"/>
      <c r="N72" s="356"/>
      <c r="O72" s="356"/>
      <c r="R72" s="172"/>
    </row>
    <row r="73" spans="2:18" ht="16.5" x14ac:dyDescent="0.3">
      <c r="B73" s="907" t="s">
        <v>401</v>
      </c>
      <c r="C73" s="908"/>
      <c r="D73" s="932"/>
      <c r="E73" s="932"/>
      <c r="F73" s="932"/>
      <c r="G73" s="933"/>
      <c r="H73" s="909" t="s">
        <v>367</v>
      </c>
      <c r="I73" s="910"/>
      <c r="J73" s="911">
        <f t="shared" si="2"/>
        <v>0</v>
      </c>
      <c r="K73" s="912"/>
      <c r="L73" s="356"/>
      <c r="M73" s="356"/>
      <c r="N73" s="356"/>
      <c r="O73" s="356"/>
      <c r="R73" s="172"/>
    </row>
    <row r="74" spans="2:18" ht="16.5" x14ac:dyDescent="0.3">
      <c r="B74" s="907" t="s">
        <v>402</v>
      </c>
      <c r="C74" s="908"/>
      <c r="D74" s="932"/>
      <c r="E74" s="932"/>
      <c r="F74" s="932"/>
      <c r="G74" s="933"/>
      <c r="H74" s="909" t="s">
        <v>367</v>
      </c>
      <c r="I74" s="910"/>
      <c r="J74" s="911">
        <f t="shared" si="2"/>
        <v>0</v>
      </c>
      <c r="K74" s="912"/>
      <c r="L74" s="356"/>
      <c r="M74" s="356"/>
      <c r="N74" s="356"/>
      <c r="O74" s="356"/>
      <c r="R74" s="172"/>
    </row>
    <row r="75" spans="2:18" ht="16.5" x14ac:dyDescent="0.3">
      <c r="B75" s="907" t="s">
        <v>403</v>
      </c>
      <c r="C75" s="908"/>
      <c r="D75" s="932"/>
      <c r="E75" s="932"/>
      <c r="F75" s="932"/>
      <c r="G75" s="933"/>
      <c r="H75" s="909" t="s">
        <v>367</v>
      </c>
      <c r="I75" s="910"/>
      <c r="J75" s="911">
        <f t="shared" si="2"/>
        <v>0</v>
      </c>
      <c r="K75" s="912"/>
      <c r="L75" s="356"/>
      <c r="M75" s="356"/>
      <c r="N75" s="356"/>
      <c r="O75" s="356"/>
      <c r="R75" s="172"/>
    </row>
    <row r="76" spans="2:18" ht="16.5" x14ac:dyDescent="0.3">
      <c r="B76" s="907" t="s">
        <v>404</v>
      </c>
      <c r="C76" s="908"/>
      <c r="D76" s="932"/>
      <c r="E76" s="932"/>
      <c r="F76" s="932"/>
      <c r="G76" s="933"/>
      <c r="H76" s="909" t="s">
        <v>367</v>
      </c>
      <c r="I76" s="910"/>
      <c r="J76" s="911">
        <f t="shared" si="2"/>
        <v>0</v>
      </c>
      <c r="K76" s="912"/>
      <c r="L76" s="356"/>
      <c r="M76" s="356"/>
      <c r="N76" s="356"/>
      <c r="O76" s="356"/>
      <c r="R76" s="172"/>
    </row>
    <row r="77" spans="2:18" ht="16.5" x14ac:dyDescent="0.3">
      <c r="B77" s="907" t="s">
        <v>405</v>
      </c>
      <c r="C77" s="908"/>
      <c r="D77" s="932"/>
      <c r="E77" s="932"/>
      <c r="F77" s="932"/>
      <c r="G77" s="933"/>
      <c r="H77" s="909" t="s">
        <v>367</v>
      </c>
      <c r="I77" s="910"/>
      <c r="J77" s="911">
        <f t="shared" si="2"/>
        <v>0</v>
      </c>
      <c r="K77" s="912"/>
      <c r="L77" s="356"/>
      <c r="M77" s="356"/>
      <c r="N77" s="356"/>
      <c r="O77" s="356"/>
      <c r="R77" s="172"/>
    </row>
    <row r="78" spans="2:18" ht="16.5" x14ac:dyDescent="0.3">
      <c r="B78" s="907" t="s">
        <v>406</v>
      </c>
      <c r="C78" s="908"/>
      <c r="D78" s="932"/>
      <c r="E78" s="932"/>
      <c r="F78" s="932"/>
      <c r="G78" s="933"/>
      <c r="H78" s="909" t="s">
        <v>367</v>
      </c>
      <c r="I78" s="910"/>
      <c r="J78" s="911">
        <f t="shared" si="2"/>
        <v>0</v>
      </c>
      <c r="K78" s="912"/>
      <c r="L78" s="356"/>
      <c r="M78" s="356"/>
      <c r="N78" s="356"/>
      <c r="O78" s="356"/>
      <c r="R78" s="172"/>
    </row>
    <row r="79" spans="2:18" ht="16.5" x14ac:dyDescent="0.3">
      <c r="B79" s="907" t="s">
        <v>407</v>
      </c>
      <c r="C79" s="908"/>
      <c r="D79" s="932"/>
      <c r="E79" s="932"/>
      <c r="F79" s="932"/>
      <c r="G79" s="933"/>
      <c r="H79" s="909" t="s">
        <v>367</v>
      </c>
      <c r="I79" s="910"/>
      <c r="J79" s="911">
        <f t="shared" si="2"/>
        <v>0</v>
      </c>
      <c r="K79" s="912"/>
      <c r="L79" s="356"/>
      <c r="M79" s="356"/>
      <c r="N79" s="356"/>
      <c r="O79" s="356"/>
      <c r="R79" s="172"/>
    </row>
    <row r="80" spans="2:18" ht="16.5" x14ac:dyDescent="0.3">
      <c r="B80" s="907" t="s">
        <v>408</v>
      </c>
      <c r="C80" s="908"/>
      <c r="D80" s="932"/>
      <c r="E80" s="932"/>
      <c r="F80" s="932"/>
      <c r="G80" s="933"/>
      <c r="H80" s="909" t="s">
        <v>367</v>
      </c>
      <c r="I80" s="910"/>
      <c r="J80" s="911">
        <f t="shared" si="2"/>
        <v>0</v>
      </c>
      <c r="K80" s="912"/>
      <c r="L80" s="356"/>
      <c r="M80" s="356"/>
      <c r="N80" s="356"/>
      <c r="O80" s="356"/>
      <c r="R80" s="172"/>
    </row>
    <row r="81" spans="2:18" ht="16.5" x14ac:dyDescent="0.3">
      <c r="B81" s="907" t="s">
        <v>409</v>
      </c>
      <c r="C81" s="908"/>
      <c r="D81" s="932"/>
      <c r="E81" s="932"/>
      <c r="F81" s="932"/>
      <c r="G81" s="933"/>
      <c r="H81" s="909" t="s">
        <v>367</v>
      </c>
      <c r="I81" s="910"/>
      <c r="J81" s="911">
        <f t="shared" si="2"/>
        <v>0</v>
      </c>
      <c r="K81" s="912"/>
      <c r="L81" s="356"/>
      <c r="M81" s="356"/>
      <c r="N81" s="356"/>
      <c r="O81" s="356"/>
      <c r="R81" s="172"/>
    </row>
    <row r="82" spans="2:18" ht="16.5" x14ac:dyDescent="0.3">
      <c r="B82" s="907" t="s">
        <v>410</v>
      </c>
      <c r="C82" s="908"/>
      <c r="D82" s="932"/>
      <c r="E82" s="932"/>
      <c r="F82" s="932"/>
      <c r="G82" s="933"/>
      <c r="H82" s="909" t="s">
        <v>367</v>
      </c>
      <c r="I82" s="910"/>
      <c r="J82" s="911">
        <f t="shared" si="2"/>
        <v>0</v>
      </c>
      <c r="K82" s="912"/>
      <c r="L82" s="356"/>
      <c r="M82" s="356"/>
      <c r="N82" s="356"/>
      <c r="O82" s="356"/>
      <c r="R82" s="172"/>
    </row>
    <row r="83" spans="2:18" ht="16.5" x14ac:dyDescent="0.3">
      <c r="B83" s="907" t="s">
        <v>411</v>
      </c>
      <c r="C83" s="908"/>
      <c r="D83" s="932"/>
      <c r="E83" s="932"/>
      <c r="F83" s="932"/>
      <c r="G83" s="933"/>
      <c r="H83" s="909" t="s">
        <v>367</v>
      </c>
      <c r="I83" s="910"/>
      <c r="J83" s="911">
        <f t="shared" si="2"/>
        <v>0</v>
      </c>
      <c r="K83" s="912"/>
      <c r="L83" s="356"/>
      <c r="M83" s="356"/>
      <c r="N83" s="356"/>
      <c r="O83" s="356"/>
      <c r="R83" s="172"/>
    </row>
    <row r="84" spans="2:18" ht="16.5" x14ac:dyDescent="0.3">
      <c r="B84" s="907" t="s">
        <v>412</v>
      </c>
      <c r="C84" s="908"/>
      <c r="D84" s="932"/>
      <c r="E84" s="932"/>
      <c r="F84" s="932"/>
      <c r="G84" s="933"/>
      <c r="H84" s="909" t="s">
        <v>367</v>
      </c>
      <c r="I84" s="910"/>
      <c r="J84" s="911">
        <f t="shared" si="2"/>
        <v>0</v>
      </c>
      <c r="K84" s="912"/>
      <c r="L84" s="356"/>
      <c r="M84" s="356"/>
      <c r="N84" s="356"/>
      <c r="O84" s="356"/>
      <c r="R84" s="172"/>
    </row>
    <row r="85" spans="2:18" ht="16.5" x14ac:dyDescent="0.3">
      <c r="B85" s="907" t="s">
        <v>413</v>
      </c>
      <c r="C85" s="908"/>
      <c r="D85" s="932"/>
      <c r="E85" s="932"/>
      <c r="F85" s="932"/>
      <c r="G85" s="933"/>
      <c r="H85" s="909" t="s">
        <v>367</v>
      </c>
      <c r="I85" s="910"/>
      <c r="J85" s="911">
        <f t="shared" si="2"/>
        <v>0</v>
      </c>
      <c r="K85" s="912"/>
      <c r="L85" s="356"/>
      <c r="M85" s="356"/>
      <c r="N85" s="356"/>
      <c r="O85" s="356"/>
      <c r="R85" s="172"/>
    </row>
    <row r="86" spans="2:18" ht="16.5" x14ac:dyDescent="0.3">
      <c r="B86" s="907" t="s">
        <v>414</v>
      </c>
      <c r="C86" s="908"/>
      <c r="D86" s="932"/>
      <c r="E86" s="932"/>
      <c r="F86" s="932"/>
      <c r="G86" s="933"/>
      <c r="H86" s="909" t="s">
        <v>367</v>
      </c>
      <c r="I86" s="910"/>
      <c r="J86" s="911">
        <f>D86*(F86-$J$22)</f>
        <v>0</v>
      </c>
      <c r="K86" s="912"/>
      <c r="L86" s="356"/>
      <c r="M86" s="356"/>
      <c r="N86" s="356"/>
      <c r="O86" s="356"/>
      <c r="R86" s="172"/>
    </row>
    <row r="87" spans="2:18" ht="16.5" x14ac:dyDescent="0.3">
      <c r="B87" s="907" t="s">
        <v>415</v>
      </c>
      <c r="C87" s="908"/>
      <c r="D87" s="932"/>
      <c r="E87" s="932"/>
      <c r="F87" s="932"/>
      <c r="G87" s="933"/>
      <c r="H87" s="909" t="s">
        <v>367</v>
      </c>
      <c r="I87" s="910"/>
      <c r="J87" s="911">
        <f t="shared" ref="J87:J105" si="3">D87*(F87-$J$22)</f>
        <v>0</v>
      </c>
      <c r="K87" s="912"/>
      <c r="L87" s="356"/>
      <c r="M87" s="356"/>
      <c r="N87" s="356"/>
      <c r="O87" s="356"/>
      <c r="R87" s="172"/>
    </row>
    <row r="88" spans="2:18" ht="16.5" x14ac:dyDescent="0.3">
      <c r="B88" s="907" t="s">
        <v>416</v>
      </c>
      <c r="C88" s="908"/>
      <c r="D88" s="932"/>
      <c r="E88" s="932"/>
      <c r="F88" s="932"/>
      <c r="G88" s="933"/>
      <c r="H88" s="909" t="s">
        <v>367</v>
      </c>
      <c r="I88" s="910"/>
      <c r="J88" s="911">
        <f t="shared" si="3"/>
        <v>0</v>
      </c>
      <c r="K88" s="912"/>
      <c r="L88" s="356"/>
      <c r="M88" s="356"/>
      <c r="N88" s="356"/>
      <c r="O88" s="356"/>
      <c r="R88" s="172"/>
    </row>
    <row r="89" spans="2:18" ht="16.5" x14ac:dyDescent="0.3">
      <c r="B89" s="907" t="s">
        <v>417</v>
      </c>
      <c r="C89" s="908"/>
      <c r="D89" s="932"/>
      <c r="E89" s="932"/>
      <c r="F89" s="932"/>
      <c r="G89" s="933"/>
      <c r="H89" s="909" t="s">
        <v>367</v>
      </c>
      <c r="I89" s="910"/>
      <c r="J89" s="911">
        <f t="shared" si="3"/>
        <v>0</v>
      </c>
      <c r="K89" s="912"/>
      <c r="L89" s="356"/>
      <c r="M89" s="356"/>
      <c r="N89" s="356"/>
      <c r="O89" s="356"/>
      <c r="R89" s="172"/>
    </row>
    <row r="90" spans="2:18" ht="16.5" x14ac:dyDescent="0.3">
      <c r="B90" s="907" t="s">
        <v>418</v>
      </c>
      <c r="C90" s="908"/>
      <c r="D90" s="932"/>
      <c r="E90" s="932"/>
      <c r="F90" s="932"/>
      <c r="G90" s="933"/>
      <c r="H90" s="909" t="s">
        <v>367</v>
      </c>
      <c r="I90" s="910"/>
      <c r="J90" s="911">
        <f t="shared" si="3"/>
        <v>0</v>
      </c>
      <c r="K90" s="912"/>
      <c r="L90" s="356"/>
      <c r="M90" s="356"/>
      <c r="N90" s="356"/>
      <c r="O90" s="356"/>
      <c r="R90" s="172"/>
    </row>
    <row r="91" spans="2:18" ht="16.5" x14ac:dyDescent="0.3">
      <c r="B91" s="907" t="s">
        <v>419</v>
      </c>
      <c r="C91" s="908"/>
      <c r="D91" s="932"/>
      <c r="E91" s="932"/>
      <c r="F91" s="932"/>
      <c r="G91" s="933"/>
      <c r="H91" s="909" t="s">
        <v>367</v>
      </c>
      <c r="I91" s="910"/>
      <c r="J91" s="911">
        <f t="shared" si="3"/>
        <v>0</v>
      </c>
      <c r="K91" s="912"/>
      <c r="L91" s="356"/>
      <c r="M91" s="356"/>
      <c r="N91" s="356"/>
      <c r="O91" s="356"/>
      <c r="R91" s="172"/>
    </row>
    <row r="92" spans="2:18" ht="16.5" x14ac:dyDescent="0.3">
      <c r="B92" s="907" t="s">
        <v>420</v>
      </c>
      <c r="C92" s="908"/>
      <c r="D92" s="932"/>
      <c r="E92" s="932"/>
      <c r="F92" s="932"/>
      <c r="G92" s="933"/>
      <c r="H92" s="909" t="s">
        <v>367</v>
      </c>
      <c r="I92" s="910"/>
      <c r="J92" s="911">
        <f t="shared" si="3"/>
        <v>0</v>
      </c>
      <c r="K92" s="912"/>
      <c r="L92" s="356"/>
      <c r="M92" s="356"/>
      <c r="N92" s="356"/>
      <c r="O92" s="356"/>
      <c r="R92" s="172"/>
    </row>
    <row r="93" spans="2:18" ht="16.5" x14ac:dyDescent="0.3">
      <c r="B93" s="907" t="s">
        <v>421</v>
      </c>
      <c r="C93" s="908"/>
      <c r="D93" s="932"/>
      <c r="E93" s="932"/>
      <c r="F93" s="932"/>
      <c r="G93" s="933"/>
      <c r="H93" s="909" t="s">
        <v>367</v>
      </c>
      <c r="I93" s="910"/>
      <c r="J93" s="911">
        <f t="shared" si="3"/>
        <v>0</v>
      </c>
      <c r="K93" s="912"/>
      <c r="L93" s="356"/>
      <c r="M93" s="356"/>
      <c r="N93" s="356"/>
      <c r="O93" s="356"/>
      <c r="R93" s="172"/>
    </row>
    <row r="94" spans="2:18" ht="16.5" x14ac:dyDescent="0.3">
      <c r="B94" s="907" t="s">
        <v>422</v>
      </c>
      <c r="C94" s="908"/>
      <c r="D94" s="932"/>
      <c r="E94" s="932"/>
      <c r="F94" s="932"/>
      <c r="G94" s="933"/>
      <c r="H94" s="909" t="s">
        <v>367</v>
      </c>
      <c r="I94" s="910"/>
      <c r="J94" s="911">
        <f t="shared" si="3"/>
        <v>0</v>
      </c>
      <c r="K94" s="912"/>
      <c r="L94" s="356"/>
      <c r="M94" s="356"/>
      <c r="N94" s="356"/>
      <c r="O94" s="356"/>
      <c r="R94" s="172"/>
    </row>
    <row r="95" spans="2:18" ht="16.5" x14ac:dyDescent="0.3">
      <c r="B95" s="907" t="s">
        <v>423</v>
      </c>
      <c r="C95" s="908"/>
      <c r="D95" s="932"/>
      <c r="E95" s="932"/>
      <c r="F95" s="932"/>
      <c r="G95" s="933"/>
      <c r="H95" s="909" t="s">
        <v>367</v>
      </c>
      <c r="I95" s="910"/>
      <c r="J95" s="911">
        <f t="shared" si="3"/>
        <v>0</v>
      </c>
      <c r="K95" s="912"/>
      <c r="L95" s="356"/>
      <c r="M95" s="356"/>
      <c r="N95" s="356"/>
      <c r="O95" s="356"/>
      <c r="R95" s="172"/>
    </row>
    <row r="96" spans="2:18" ht="16.5" x14ac:dyDescent="0.3">
      <c r="B96" s="907" t="s">
        <v>424</v>
      </c>
      <c r="C96" s="908"/>
      <c r="D96" s="932"/>
      <c r="E96" s="932"/>
      <c r="F96" s="932"/>
      <c r="G96" s="933"/>
      <c r="H96" s="909" t="s">
        <v>367</v>
      </c>
      <c r="I96" s="910"/>
      <c r="J96" s="911">
        <f t="shared" si="3"/>
        <v>0</v>
      </c>
      <c r="K96" s="912"/>
      <c r="L96" s="356"/>
      <c r="M96" s="356"/>
      <c r="N96" s="356"/>
      <c r="O96" s="356"/>
      <c r="R96" s="172"/>
    </row>
    <row r="97" spans="2:18" ht="16.5" x14ac:dyDescent="0.3">
      <c r="B97" s="907" t="s">
        <v>425</v>
      </c>
      <c r="C97" s="908"/>
      <c r="D97" s="932"/>
      <c r="E97" s="932"/>
      <c r="F97" s="932"/>
      <c r="G97" s="933"/>
      <c r="H97" s="909" t="s">
        <v>367</v>
      </c>
      <c r="I97" s="910"/>
      <c r="J97" s="911">
        <f t="shared" si="3"/>
        <v>0</v>
      </c>
      <c r="K97" s="912"/>
      <c r="L97" s="356"/>
      <c r="M97" s="356"/>
      <c r="N97" s="356"/>
      <c r="O97" s="356"/>
      <c r="R97" s="172"/>
    </row>
    <row r="98" spans="2:18" ht="16.5" x14ac:dyDescent="0.3">
      <c r="B98" s="907" t="s">
        <v>426</v>
      </c>
      <c r="C98" s="908"/>
      <c r="D98" s="932"/>
      <c r="E98" s="932"/>
      <c r="F98" s="932"/>
      <c r="G98" s="933"/>
      <c r="H98" s="909" t="s">
        <v>367</v>
      </c>
      <c r="I98" s="910"/>
      <c r="J98" s="911">
        <f t="shared" si="3"/>
        <v>0</v>
      </c>
      <c r="K98" s="912"/>
      <c r="L98" s="356"/>
      <c r="M98" s="356"/>
      <c r="N98" s="356"/>
      <c r="O98" s="356"/>
      <c r="R98" s="172"/>
    </row>
    <row r="99" spans="2:18" ht="16.5" x14ac:dyDescent="0.3">
      <c r="B99" s="907" t="s">
        <v>427</v>
      </c>
      <c r="C99" s="908"/>
      <c r="D99" s="932"/>
      <c r="E99" s="932"/>
      <c r="F99" s="932"/>
      <c r="G99" s="933"/>
      <c r="H99" s="909" t="s">
        <v>367</v>
      </c>
      <c r="I99" s="910"/>
      <c r="J99" s="911">
        <f t="shared" si="3"/>
        <v>0</v>
      </c>
      <c r="K99" s="912"/>
      <c r="L99" s="356"/>
      <c r="M99" s="356"/>
      <c r="N99" s="356"/>
      <c r="O99" s="356"/>
      <c r="R99" s="172"/>
    </row>
    <row r="100" spans="2:18" ht="16.5" x14ac:dyDescent="0.3">
      <c r="B100" s="907" t="s">
        <v>428</v>
      </c>
      <c r="C100" s="908"/>
      <c r="D100" s="932"/>
      <c r="E100" s="932"/>
      <c r="F100" s="932"/>
      <c r="G100" s="933"/>
      <c r="H100" s="909" t="s">
        <v>367</v>
      </c>
      <c r="I100" s="910"/>
      <c r="J100" s="911">
        <f t="shared" si="3"/>
        <v>0</v>
      </c>
      <c r="K100" s="912"/>
      <c r="L100" s="356"/>
      <c r="M100" s="356"/>
      <c r="N100" s="356"/>
      <c r="O100" s="356"/>
      <c r="R100" s="172"/>
    </row>
    <row r="101" spans="2:18" ht="16.5" x14ac:dyDescent="0.3">
      <c r="B101" s="907" t="s">
        <v>429</v>
      </c>
      <c r="C101" s="908"/>
      <c r="D101" s="932"/>
      <c r="E101" s="932"/>
      <c r="F101" s="932"/>
      <c r="G101" s="933"/>
      <c r="H101" s="909" t="s">
        <v>367</v>
      </c>
      <c r="I101" s="910"/>
      <c r="J101" s="911">
        <f t="shared" si="3"/>
        <v>0</v>
      </c>
      <c r="K101" s="912"/>
      <c r="L101" s="356"/>
      <c r="M101" s="356"/>
      <c r="N101" s="356"/>
      <c r="O101" s="356"/>
      <c r="R101" s="172"/>
    </row>
    <row r="102" spans="2:18" ht="16.5" x14ac:dyDescent="0.3">
      <c r="B102" s="907" t="s">
        <v>430</v>
      </c>
      <c r="C102" s="908"/>
      <c r="D102" s="932"/>
      <c r="E102" s="932"/>
      <c r="F102" s="932"/>
      <c r="G102" s="933"/>
      <c r="H102" s="909" t="s">
        <v>367</v>
      </c>
      <c r="I102" s="910"/>
      <c r="J102" s="911">
        <f t="shared" si="3"/>
        <v>0</v>
      </c>
      <c r="K102" s="912"/>
      <c r="L102" s="356"/>
      <c r="M102" s="356"/>
      <c r="N102" s="356"/>
      <c r="O102" s="356"/>
      <c r="R102" s="172"/>
    </row>
    <row r="103" spans="2:18" ht="16.5" x14ac:dyDescent="0.3">
      <c r="B103" s="907" t="s">
        <v>431</v>
      </c>
      <c r="C103" s="908"/>
      <c r="D103" s="932"/>
      <c r="E103" s="932"/>
      <c r="F103" s="932"/>
      <c r="G103" s="933"/>
      <c r="H103" s="909" t="s">
        <v>367</v>
      </c>
      <c r="I103" s="910"/>
      <c r="J103" s="911">
        <f t="shared" si="3"/>
        <v>0</v>
      </c>
      <c r="K103" s="912"/>
      <c r="L103" s="356"/>
      <c r="M103" s="356"/>
      <c r="N103" s="356"/>
      <c r="O103" s="356"/>
      <c r="R103" s="172"/>
    </row>
    <row r="104" spans="2:18" ht="16.5" x14ac:dyDescent="0.3">
      <c r="B104" s="907" t="s">
        <v>432</v>
      </c>
      <c r="C104" s="908"/>
      <c r="D104" s="932"/>
      <c r="E104" s="932"/>
      <c r="F104" s="932"/>
      <c r="G104" s="933"/>
      <c r="H104" s="909" t="s">
        <v>367</v>
      </c>
      <c r="I104" s="910"/>
      <c r="J104" s="911">
        <f t="shared" si="3"/>
        <v>0</v>
      </c>
      <c r="K104" s="912"/>
      <c r="L104" s="356"/>
      <c r="M104" s="356"/>
      <c r="N104" s="356"/>
      <c r="O104" s="356"/>
      <c r="R104" s="172"/>
    </row>
    <row r="105" spans="2:18" ht="16.5" x14ac:dyDescent="0.3">
      <c r="B105" s="907" t="s">
        <v>433</v>
      </c>
      <c r="C105" s="908"/>
      <c r="D105" s="932"/>
      <c r="E105" s="932"/>
      <c r="F105" s="932"/>
      <c r="G105" s="933"/>
      <c r="H105" s="909" t="s">
        <v>367</v>
      </c>
      <c r="I105" s="910"/>
      <c r="J105" s="911">
        <f t="shared" si="3"/>
        <v>0</v>
      </c>
      <c r="K105" s="912"/>
      <c r="L105" s="356"/>
      <c r="M105" s="356"/>
      <c r="N105" s="356"/>
      <c r="O105" s="356"/>
      <c r="R105" s="172"/>
    </row>
    <row r="106" spans="2:18" ht="16.5" x14ac:dyDescent="0.3">
      <c r="B106" s="907" t="s">
        <v>434</v>
      </c>
      <c r="C106" s="908"/>
      <c r="D106" s="932"/>
      <c r="E106" s="932"/>
      <c r="F106" s="932"/>
      <c r="G106" s="933"/>
      <c r="H106" s="909" t="s">
        <v>367</v>
      </c>
      <c r="I106" s="910"/>
      <c r="J106" s="911">
        <f>D106*(F106-$J$22)</f>
        <v>0</v>
      </c>
      <c r="K106" s="912"/>
      <c r="L106" s="356"/>
      <c r="M106" s="356"/>
      <c r="N106" s="356"/>
      <c r="O106" s="356"/>
      <c r="R106" s="172"/>
    </row>
    <row r="107" spans="2:18" ht="16.5" x14ac:dyDescent="0.3">
      <c r="B107" s="907" t="s">
        <v>435</v>
      </c>
      <c r="C107" s="908"/>
      <c r="D107" s="932"/>
      <c r="E107" s="932"/>
      <c r="F107" s="932"/>
      <c r="G107" s="933"/>
      <c r="H107" s="909" t="s">
        <v>367</v>
      </c>
      <c r="I107" s="910"/>
      <c r="J107" s="911">
        <f t="shared" ref="J107:J125" si="4">D107*(F107-$J$22)</f>
        <v>0</v>
      </c>
      <c r="K107" s="912"/>
      <c r="L107" s="356"/>
      <c r="M107" s="356"/>
      <c r="N107" s="356"/>
      <c r="O107" s="356"/>
      <c r="R107" s="172"/>
    </row>
    <row r="108" spans="2:18" ht="16.5" x14ac:dyDescent="0.3">
      <c r="B108" s="907" t="s">
        <v>436</v>
      </c>
      <c r="C108" s="908"/>
      <c r="D108" s="932"/>
      <c r="E108" s="932"/>
      <c r="F108" s="932"/>
      <c r="G108" s="933"/>
      <c r="H108" s="909" t="s">
        <v>367</v>
      </c>
      <c r="I108" s="910"/>
      <c r="J108" s="911">
        <f t="shared" si="4"/>
        <v>0</v>
      </c>
      <c r="K108" s="912"/>
      <c r="L108" s="356"/>
      <c r="M108" s="356"/>
      <c r="N108" s="356"/>
      <c r="O108" s="356"/>
      <c r="R108" s="172"/>
    </row>
    <row r="109" spans="2:18" ht="16.5" x14ac:dyDescent="0.3">
      <c r="B109" s="907" t="s">
        <v>437</v>
      </c>
      <c r="C109" s="908"/>
      <c r="D109" s="932"/>
      <c r="E109" s="932"/>
      <c r="F109" s="932"/>
      <c r="G109" s="933"/>
      <c r="H109" s="909" t="s">
        <v>367</v>
      </c>
      <c r="I109" s="910"/>
      <c r="J109" s="911">
        <f t="shared" si="4"/>
        <v>0</v>
      </c>
      <c r="K109" s="912"/>
      <c r="L109" s="356"/>
      <c r="M109" s="356"/>
      <c r="N109" s="356"/>
      <c r="O109" s="356"/>
      <c r="R109" s="172"/>
    </row>
    <row r="110" spans="2:18" ht="16.5" x14ac:dyDescent="0.3">
      <c r="B110" s="907" t="s">
        <v>438</v>
      </c>
      <c r="C110" s="908"/>
      <c r="D110" s="932"/>
      <c r="E110" s="932"/>
      <c r="F110" s="932"/>
      <c r="G110" s="933"/>
      <c r="H110" s="909" t="s">
        <v>367</v>
      </c>
      <c r="I110" s="910"/>
      <c r="J110" s="911">
        <f t="shared" si="4"/>
        <v>0</v>
      </c>
      <c r="K110" s="912"/>
      <c r="L110" s="356"/>
      <c r="M110" s="356"/>
      <c r="N110" s="356"/>
      <c r="O110" s="356"/>
      <c r="R110" s="172"/>
    </row>
    <row r="111" spans="2:18" ht="16.5" x14ac:dyDescent="0.3">
      <c r="B111" s="907" t="s">
        <v>439</v>
      </c>
      <c r="C111" s="908"/>
      <c r="D111" s="932"/>
      <c r="E111" s="932"/>
      <c r="F111" s="932"/>
      <c r="G111" s="933"/>
      <c r="H111" s="909" t="s">
        <v>367</v>
      </c>
      <c r="I111" s="910"/>
      <c r="J111" s="911">
        <f t="shared" si="4"/>
        <v>0</v>
      </c>
      <c r="K111" s="912"/>
      <c r="L111" s="356"/>
      <c r="M111" s="356"/>
      <c r="N111" s="356"/>
      <c r="O111" s="356"/>
      <c r="R111" s="172"/>
    </row>
    <row r="112" spans="2:18" ht="16.5" x14ac:dyDescent="0.3">
      <c r="B112" s="907" t="s">
        <v>440</v>
      </c>
      <c r="C112" s="908"/>
      <c r="D112" s="932"/>
      <c r="E112" s="932"/>
      <c r="F112" s="932"/>
      <c r="G112" s="933"/>
      <c r="H112" s="909" t="s">
        <v>367</v>
      </c>
      <c r="I112" s="910"/>
      <c r="J112" s="911">
        <f t="shared" si="4"/>
        <v>0</v>
      </c>
      <c r="K112" s="912"/>
      <c r="L112" s="356"/>
      <c r="M112" s="356"/>
      <c r="N112" s="356"/>
      <c r="O112" s="356"/>
      <c r="R112" s="172"/>
    </row>
    <row r="113" spans="2:18" ht="16.5" x14ac:dyDescent="0.3">
      <c r="B113" s="907" t="s">
        <v>441</v>
      </c>
      <c r="C113" s="908"/>
      <c r="D113" s="932"/>
      <c r="E113" s="932"/>
      <c r="F113" s="932"/>
      <c r="G113" s="933"/>
      <c r="H113" s="909" t="s">
        <v>367</v>
      </c>
      <c r="I113" s="910"/>
      <c r="J113" s="911">
        <f t="shared" si="4"/>
        <v>0</v>
      </c>
      <c r="K113" s="912"/>
      <c r="L113" s="356"/>
      <c r="M113" s="356"/>
      <c r="N113" s="356"/>
      <c r="O113" s="356"/>
      <c r="R113" s="172"/>
    </row>
    <row r="114" spans="2:18" ht="16.5" x14ac:dyDescent="0.3">
      <c r="B114" s="907" t="s">
        <v>442</v>
      </c>
      <c r="C114" s="908"/>
      <c r="D114" s="932"/>
      <c r="E114" s="932"/>
      <c r="F114" s="932"/>
      <c r="G114" s="933"/>
      <c r="H114" s="909" t="s">
        <v>367</v>
      </c>
      <c r="I114" s="910"/>
      <c r="J114" s="911">
        <f t="shared" si="4"/>
        <v>0</v>
      </c>
      <c r="K114" s="912"/>
      <c r="L114" s="356"/>
      <c r="M114" s="356"/>
      <c r="N114" s="356"/>
      <c r="O114" s="356"/>
      <c r="R114" s="172"/>
    </row>
    <row r="115" spans="2:18" ht="16.5" x14ac:dyDescent="0.3">
      <c r="B115" s="907" t="s">
        <v>443</v>
      </c>
      <c r="C115" s="908"/>
      <c r="D115" s="932"/>
      <c r="E115" s="932"/>
      <c r="F115" s="932"/>
      <c r="G115" s="933"/>
      <c r="H115" s="909" t="s">
        <v>367</v>
      </c>
      <c r="I115" s="910"/>
      <c r="J115" s="911">
        <f t="shared" si="4"/>
        <v>0</v>
      </c>
      <c r="K115" s="912"/>
      <c r="L115" s="356"/>
      <c r="M115" s="356"/>
      <c r="N115" s="356"/>
      <c r="O115" s="356"/>
      <c r="R115" s="172"/>
    </row>
    <row r="116" spans="2:18" ht="16.5" x14ac:dyDescent="0.3">
      <c r="B116" s="907" t="s">
        <v>444</v>
      </c>
      <c r="C116" s="908"/>
      <c r="D116" s="932"/>
      <c r="E116" s="932"/>
      <c r="F116" s="932"/>
      <c r="G116" s="933"/>
      <c r="H116" s="909" t="s">
        <v>367</v>
      </c>
      <c r="I116" s="910"/>
      <c r="J116" s="911">
        <f t="shared" si="4"/>
        <v>0</v>
      </c>
      <c r="K116" s="912"/>
      <c r="L116" s="356"/>
      <c r="M116" s="356"/>
      <c r="N116" s="356"/>
      <c r="O116" s="356"/>
      <c r="R116" s="172"/>
    </row>
    <row r="117" spans="2:18" ht="16.5" x14ac:dyDescent="0.3">
      <c r="B117" s="907" t="s">
        <v>445</v>
      </c>
      <c r="C117" s="908"/>
      <c r="D117" s="932"/>
      <c r="E117" s="932"/>
      <c r="F117" s="932"/>
      <c r="G117" s="933"/>
      <c r="H117" s="909" t="s">
        <v>367</v>
      </c>
      <c r="I117" s="910"/>
      <c r="J117" s="911">
        <f t="shared" si="4"/>
        <v>0</v>
      </c>
      <c r="K117" s="912"/>
      <c r="L117" s="356"/>
      <c r="M117" s="356"/>
      <c r="N117" s="356"/>
      <c r="O117" s="356"/>
      <c r="R117" s="172"/>
    </row>
    <row r="118" spans="2:18" ht="16.5" x14ac:dyDescent="0.3">
      <c r="B118" s="907" t="s">
        <v>446</v>
      </c>
      <c r="C118" s="908"/>
      <c r="D118" s="932"/>
      <c r="E118" s="932"/>
      <c r="F118" s="932"/>
      <c r="G118" s="933"/>
      <c r="H118" s="909" t="s">
        <v>367</v>
      </c>
      <c r="I118" s="910"/>
      <c r="J118" s="911">
        <f t="shared" si="4"/>
        <v>0</v>
      </c>
      <c r="K118" s="912"/>
      <c r="L118" s="356"/>
      <c r="M118" s="356"/>
      <c r="N118" s="356"/>
      <c r="O118" s="356"/>
      <c r="R118" s="172"/>
    </row>
    <row r="119" spans="2:18" ht="16.5" x14ac:dyDescent="0.3">
      <c r="B119" s="907" t="s">
        <v>447</v>
      </c>
      <c r="C119" s="908"/>
      <c r="D119" s="932"/>
      <c r="E119" s="932"/>
      <c r="F119" s="932"/>
      <c r="G119" s="933"/>
      <c r="H119" s="909" t="s">
        <v>367</v>
      </c>
      <c r="I119" s="910"/>
      <c r="J119" s="911">
        <f t="shared" si="4"/>
        <v>0</v>
      </c>
      <c r="K119" s="912"/>
      <c r="L119" s="356"/>
      <c r="M119" s="356"/>
      <c r="N119" s="356"/>
      <c r="O119" s="356"/>
      <c r="R119" s="172"/>
    </row>
    <row r="120" spans="2:18" ht="16.5" x14ac:dyDescent="0.3">
      <c r="B120" s="907" t="s">
        <v>448</v>
      </c>
      <c r="C120" s="908"/>
      <c r="D120" s="932"/>
      <c r="E120" s="932"/>
      <c r="F120" s="932"/>
      <c r="G120" s="933"/>
      <c r="H120" s="909" t="s">
        <v>367</v>
      </c>
      <c r="I120" s="910"/>
      <c r="J120" s="911">
        <f t="shared" si="4"/>
        <v>0</v>
      </c>
      <c r="K120" s="912"/>
      <c r="L120" s="356"/>
      <c r="M120" s="356"/>
      <c r="N120" s="356"/>
      <c r="O120" s="356"/>
      <c r="R120" s="172"/>
    </row>
    <row r="121" spans="2:18" ht="16.5" x14ac:dyDescent="0.3">
      <c r="B121" s="907" t="s">
        <v>449</v>
      </c>
      <c r="C121" s="908"/>
      <c r="D121" s="932"/>
      <c r="E121" s="932"/>
      <c r="F121" s="932"/>
      <c r="G121" s="933"/>
      <c r="H121" s="909" t="s">
        <v>367</v>
      </c>
      <c r="I121" s="910"/>
      <c r="J121" s="911">
        <f t="shared" si="4"/>
        <v>0</v>
      </c>
      <c r="K121" s="912"/>
      <c r="L121" s="356"/>
      <c r="M121" s="356"/>
      <c r="N121" s="356"/>
      <c r="O121" s="356"/>
      <c r="R121" s="172"/>
    </row>
    <row r="122" spans="2:18" ht="16.5" x14ac:dyDescent="0.3">
      <c r="B122" s="907" t="s">
        <v>450</v>
      </c>
      <c r="C122" s="908"/>
      <c r="D122" s="932"/>
      <c r="E122" s="932"/>
      <c r="F122" s="932"/>
      <c r="G122" s="933"/>
      <c r="H122" s="909" t="s">
        <v>367</v>
      </c>
      <c r="I122" s="910"/>
      <c r="J122" s="911">
        <f t="shared" si="4"/>
        <v>0</v>
      </c>
      <c r="K122" s="912"/>
      <c r="L122" s="356"/>
      <c r="M122" s="356"/>
      <c r="N122" s="356"/>
      <c r="O122" s="356"/>
      <c r="R122" s="172"/>
    </row>
    <row r="123" spans="2:18" ht="16.5" x14ac:dyDescent="0.3">
      <c r="B123" s="907" t="s">
        <v>451</v>
      </c>
      <c r="C123" s="908"/>
      <c r="D123" s="932"/>
      <c r="E123" s="932"/>
      <c r="F123" s="932"/>
      <c r="G123" s="933"/>
      <c r="H123" s="909" t="s">
        <v>367</v>
      </c>
      <c r="I123" s="910"/>
      <c r="J123" s="911">
        <f t="shared" si="4"/>
        <v>0</v>
      </c>
      <c r="K123" s="912"/>
      <c r="L123" s="356"/>
      <c r="M123" s="356"/>
      <c r="N123" s="356"/>
      <c r="O123" s="356"/>
      <c r="R123" s="172"/>
    </row>
    <row r="124" spans="2:18" ht="16.5" x14ac:dyDescent="0.3">
      <c r="B124" s="907" t="s">
        <v>452</v>
      </c>
      <c r="C124" s="908"/>
      <c r="D124" s="932"/>
      <c r="E124" s="932"/>
      <c r="F124" s="932"/>
      <c r="G124" s="933"/>
      <c r="H124" s="909" t="s">
        <v>367</v>
      </c>
      <c r="I124" s="910"/>
      <c r="J124" s="911">
        <f>D124*(F124-$J$22)</f>
        <v>0</v>
      </c>
      <c r="K124" s="912"/>
      <c r="L124" s="356"/>
      <c r="M124" s="356"/>
      <c r="N124" s="356"/>
      <c r="O124" s="356"/>
      <c r="R124" s="172"/>
    </row>
    <row r="125" spans="2:18" ht="16.5" x14ac:dyDescent="0.3">
      <c r="B125" s="907" t="s">
        <v>453</v>
      </c>
      <c r="C125" s="908"/>
      <c r="D125" s="932"/>
      <c r="E125" s="932"/>
      <c r="F125" s="932"/>
      <c r="G125" s="933"/>
      <c r="H125" s="909" t="s">
        <v>367</v>
      </c>
      <c r="I125" s="910"/>
      <c r="J125" s="911">
        <f t="shared" si="4"/>
        <v>0</v>
      </c>
      <c r="K125" s="912"/>
      <c r="L125" s="356"/>
      <c r="M125" s="356"/>
      <c r="N125" s="356"/>
      <c r="O125" s="356"/>
      <c r="R125" s="172"/>
    </row>
    <row r="126" spans="2:18" ht="16.5" x14ac:dyDescent="0.3">
      <c r="B126" s="351"/>
      <c r="C126" s="349"/>
      <c r="D126" s="349"/>
      <c r="E126" s="349"/>
      <c r="F126" s="349"/>
      <c r="G126" s="349"/>
      <c r="H126" s="349"/>
      <c r="I126" s="349"/>
      <c r="J126" s="349"/>
      <c r="K126" s="350"/>
      <c r="L126" s="356"/>
      <c r="M126" s="356"/>
      <c r="N126" s="356"/>
      <c r="O126" s="356"/>
      <c r="R126" s="172"/>
    </row>
    <row r="127" spans="2:18" ht="16.5" x14ac:dyDescent="0.3">
      <c r="B127" s="919" t="s">
        <v>462</v>
      </c>
      <c r="C127" s="920"/>
      <c r="D127" s="920"/>
      <c r="E127" s="920"/>
      <c r="F127" s="920"/>
      <c r="G127" s="920"/>
      <c r="H127" s="920"/>
      <c r="I127" s="920"/>
      <c r="J127" s="930">
        <f>(h_rs+hc_top)*SUM(J26:K125)</f>
        <v>0</v>
      </c>
      <c r="K127" s="931"/>
      <c r="L127" s="356"/>
      <c r="M127" s="356"/>
      <c r="N127" s="356"/>
      <c r="O127" s="356"/>
      <c r="R127" s="172"/>
    </row>
    <row r="128" spans="2:18" ht="16.5" x14ac:dyDescent="0.3">
      <c r="B128" s="919"/>
      <c r="C128" s="920"/>
      <c r="D128" s="920"/>
      <c r="E128" s="920"/>
      <c r="F128" s="920"/>
      <c r="G128" s="920"/>
      <c r="H128" s="920"/>
      <c r="I128" s="920"/>
      <c r="J128" s="934"/>
      <c r="K128" s="935"/>
      <c r="L128" s="356"/>
      <c r="M128" s="356"/>
      <c r="N128" s="356"/>
      <c r="O128" s="356"/>
      <c r="R128" s="172"/>
    </row>
    <row r="129" spans="2:18" ht="16.5" x14ac:dyDescent="0.3">
      <c r="B129" s="351"/>
      <c r="C129" s="349"/>
      <c r="D129" s="921" t="s">
        <v>457</v>
      </c>
      <c r="E129" s="921"/>
      <c r="F129" s="921"/>
      <c r="G129" s="921"/>
      <c r="H129" s="921"/>
      <c r="I129" s="921"/>
      <c r="J129" s="921"/>
      <c r="K129" s="922"/>
      <c r="R129" s="172"/>
    </row>
    <row r="130" spans="2:18" ht="17.25" x14ac:dyDescent="0.35">
      <c r="B130" s="919"/>
      <c r="C130" s="920"/>
      <c r="D130" s="928" t="s">
        <v>322</v>
      </c>
      <c r="E130" s="928"/>
      <c r="F130" s="928" t="s">
        <v>320</v>
      </c>
      <c r="G130" s="923"/>
      <c r="H130" s="923" t="s">
        <v>373</v>
      </c>
      <c r="I130" s="924"/>
      <c r="J130" s="928" t="s">
        <v>321</v>
      </c>
      <c r="K130" s="929"/>
      <c r="R130" s="172"/>
    </row>
    <row r="131" spans="2:18" ht="16.5" x14ac:dyDescent="0.3">
      <c r="B131" s="907" t="s">
        <v>300</v>
      </c>
      <c r="C131" s="908"/>
      <c r="D131" s="932"/>
      <c r="E131" s="932"/>
      <c r="F131" s="932"/>
      <c r="G131" s="933"/>
      <c r="H131" s="909" t="s">
        <v>368</v>
      </c>
      <c r="I131" s="910"/>
      <c r="J131" s="911">
        <f>D131*(F131-$J$22)</f>
        <v>0</v>
      </c>
      <c r="K131" s="912"/>
      <c r="R131" s="172"/>
    </row>
    <row r="132" spans="2:18" ht="16.5" x14ac:dyDescent="0.3">
      <c r="B132" s="907" t="s">
        <v>301</v>
      </c>
      <c r="C132" s="908"/>
      <c r="D132" s="932"/>
      <c r="E132" s="932"/>
      <c r="F132" s="932"/>
      <c r="G132" s="933"/>
      <c r="H132" s="909" t="s">
        <v>368</v>
      </c>
      <c r="I132" s="910"/>
      <c r="J132" s="911">
        <f t="shared" ref="J132:J150" si="5">D132*(F132-$J$22)</f>
        <v>0</v>
      </c>
      <c r="K132" s="912"/>
      <c r="R132" s="172"/>
    </row>
    <row r="133" spans="2:18" ht="16.5" x14ac:dyDescent="0.3">
      <c r="B133" s="907" t="s">
        <v>302</v>
      </c>
      <c r="C133" s="908"/>
      <c r="D133" s="932"/>
      <c r="E133" s="932"/>
      <c r="F133" s="932"/>
      <c r="G133" s="933"/>
      <c r="H133" s="909" t="s">
        <v>368</v>
      </c>
      <c r="I133" s="910"/>
      <c r="J133" s="911">
        <f t="shared" si="5"/>
        <v>0</v>
      </c>
      <c r="K133" s="912"/>
      <c r="R133" s="172"/>
    </row>
    <row r="134" spans="2:18" ht="16.5" x14ac:dyDescent="0.3">
      <c r="B134" s="907" t="s">
        <v>303</v>
      </c>
      <c r="C134" s="908"/>
      <c r="D134" s="932"/>
      <c r="E134" s="932"/>
      <c r="F134" s="932"/>
      <c r="G134" s="933"/>
      <c r="H134" s="909" t="s">
        <v>368</v>
      </c>
      <c r="I134" s="910"/>
      <c r="J134" s="911">
        <f t="shared" si="5"/>
        <v>0</v>
      </c>
      <c r="K134" s="912"/>
      <c r="R134" s="172"/>
    </row>
    <row r="135" spans="2:18" ht="16.5" x14ac:dyDescent="0.3">
      <c r="B135" s="907" t="s">
        <v>304</v>
      </c>
      <c r="C135" s="908"/>
      <c r="D135" s="932"/>
      <c r="E135" s="932"/>
      <c r="F135" s="932"/>
      <c r="G135" s="933"/>
      <c r="H135" s="909" t="s">
        <v>368</v>
      </c>
      <c r="I135" s="910"/>
      <c r="J135" s="911">
        <f t="shared" si="5"/>
        <v>0</v>
      </c>
      <c r="K135" s="912"/>
      <c r="R135" s="172"/>
    </row>
    <row r="136" spans="2:18" ht="16.5" x14ac:dyDescent="0.3">
      <c r="B136" s="907" t="s">
        <v>305</v>
      </c>
      <c r="C136" s="908"/>
      <c r="D136" s="932"/>
      <c r="E136" s="932"/>
      <c r="F136" s="932"/>
      <c r="G136" s="933"/>
      <c r="H136" s="909" t="s">
        <v>368</v>
      </c>
      <c r="I136" s="910"/>
      <c r="J136" s="911">
        <f t="shared" si="5"/>
        <v>0</v>
      </c>
      <c r="K136" s="912"/>
      <c r="R136" s="172"/>
    </row>
    <row r="137" spans="2:18" ht="16.5" x14ac:dyDescent="0.3">
      <c r="B137" s="907" t="s">
        <v>306</v>
      </c>
      <c r="C137" s="908"/>
      <c r="D137" s="932"/>
      <c r="E137" s="932"/>
      <c r="F137" s="932"/>
      <c r="G137" s="933"/>
      <c r="H137" s="909" t="s">
        <v>368</v>
      </c>
      <c r="I137" s="910"/>
      <c r="J137" s="911">
        <f t="shared" si="5"/>
        <v>0</v>
      </c>
      <c r="K137" s="912"/>
      <c r="R137" s="172"/>
    </row>
    <row r="138" spans="2:18" ht="16.5" x14ac:dyDescent="0.3">
      <c r="B138" s="907" t="s">
        <v>307</v>
      </c>
      <c r="C138" s="908"/>
      <c r="D138" s="932"/>
      <c r="E138" s="932"/>
      <c r="F138" s="932"/>
      <c r="G138" s="933"/>
      <c r="H138" s="909" t="s">
        <v>368</v>
      </c>
      <c r="I138" s="910"/>
      <c r="J138" s="911">
        <f t="shared" si="5"/>
        <v>0</v>
      </c>
      <c r="K138" s="912"/>
      <c r="R138" s="172"/>
    </row>
    <row r="139" spans="2:18" ht="16.5" x14ac:dyDescent="0.3">
      <c r="B139" s="907" t="s">
        <v>308</v>
      </c>
      <c r="C139" s="908"/>
      <c r="D139" s="932"/>
      <c r="E139" s="932"/>
      <c r="F139" s="932"/>
      <c r="G139" s="933"/>
      <c r="H139" s="909" t="s">
        <v>368</v>
      </c>
      <c r="I139" s="910"/>
      <c r="J139" s="911">
        <f t="shared" si="5"/>
        <v>0</v>
      </c>
      <c r="K139" s="912"/>
      <c r="R139" s="172"/>
    </row>
    <row r="140" spans="2:18" ht="16.5" x14ac:dyDescent="0.3">
      <c r="B140" s="907" t="s">
        <v>309</v>
      </c>
      <c r="C140" s="908"/>
      <c r="D140" s="932"/>
      <c r="E140" s="932"/>
      <c r="F140" s="932"/>
      <c r="G140" s="933"/>
      <c r="H140" s="909" t="s">
        <v>368</v>
      </c>
      <c r="I140" s="910"/>
      <c r="J140" s="911">
        <f t="shared" si="5"/>
        <v>0</v>
      </c>
      <c r="K140" s="912"/>
      <c r="R140" s="172"/>
    </row>
    <row r="141" spans="2:18" ht="16.5" x14ac:dyDescent="0.3">
      <c r="B141" s="907" t="s">
        <v>310</v>
      </c>
      <c r="C141" s="908"/>
      <c r="D141" s="932"/>
      <c r="E141" s="932"/>
      <c r="F141" s="932"/>
      <c r="G141" s="933"/>
      <c r="H141" s="909" t="s">
        <v>368</v>
      </c>
      <c r="I141" s="910"/>
      <c r="J141" s="911">
        <f t="shared" si="5"/>
        <v>0</v>
      </c>
      <c r="K141" s="912"/>
      <c r="R141" s="172"/>
    </row>
    <row r="142" spans="2:18" ht="16.5" x14ac:dyDescent="0.3">
      <c r="B142" s="907" t="s">
        <v>311</v>
      </c>
      <c r="C142" s="908"/>
      <c r="D142" s="932"/>
      <c r="E142" s="932"/>
      <c r="F142" s="932"/>
      <c r="G142" s="933"/>
      <c r="H142" s="909" t="s">
        <v>368</v>
      </c>
      <c r="I142" s="910"/>
      <c r="J142" s="911">
        <f t="shared" si="5"/>
        <v>0</v>
      </c>
      <c r="K142" s="912"/>
      <c r="R142" s="172"/>
    </row>
    <row r="143" spans="2:18" ht="16.5" x14ac:dyDescent="0.3">
      <c r="B143" s="907" t="s">
        <v>312</v>
      </c>
      <c r="C143" s="908"/>
      <c r="D143" s="932"/>
      <c r="E143" s="932"/>
      <c r="F143" s="932"/>
      <c r="G143" s="933"/>
      <c r="H143" s="909" t="s">
        <v>368</v>
      </c>
      <c r="I143" s="910"/>
      <c r="J143" s="911">
        <f t="shared" si="5"/>
        <v>0</v>
      </c>
      <c r="K143" s="912"/>
      <c r="R143" s="172"/>
    </row>
    <row r="144" spans="2:18" ht="16.5" x14ac:dyDescent="0.3">
      <c r="B144" s="907" t="s">
        <v>313</v>
      </c>
      <c r="C144" s="908"/>
      <c r="D144" s="932"/>
      <c r="E144" s="932"/>
      <c r="F144" s="932"/>
      <c r="G144" s="933"/>
      <c r="H144" s="909" t="s">
        <v>368</v>
      </c>
      <c r="I144" s="910"/>
      <c r="J144" s="911">
        <f t="shared" si="5"/>
        <v>0</v>
      </c>
      <c r="K144" s="912"/>
      <c r="R144" s="172"/>
    </row>
    <row r="145" spans="2:18" ht="16.5" x14ac:dyDescent="0.3">
      <c r="B145" s="907" t="s">
        <v>314</v>
      </c>
      <c r="C145" s="908"/>
      <c r="D145" s="932"/>
      <c r="E145" s="932"/>
      <c r="F145" s="932"/>
      <c r="G145" s="933"/>
      <c r="H145" s="909" t="s">
        <v>368</v>
      </c>
      <c r="I145" s="910"/>
      <c r="J145" s="911">
        <f t="shared" si="5"/>
        <v>0</v>
      </c>
      <c r="K145" s="912"/>
      <c r="R145" s="172"/>
    </row>
    <row r="146" spans="2:18" ht="16.5" x14ac:dyDescent="0.3">
      <c r="B146" s="907" t="s">
        <v>315</v>
      </c>
      <c r="C146" s="908"/>
      <c r="D146" s="932"/>
      <c r="E146" s="932"/>
      <c r="F146" s="932"/>
      <c r="G146" s="933"/>
      <c r="H146" s="909" t="s">
        <v>368</v>
      </c>
      <c r="I146" s="910"/>
      <c r="J146" s="911">
        <f t="shared" si="5"/>
        <v>0</v>
      </c>
      <c r="K146" s="912"/>
      <c r="R146" s="172"/>
    </row>
    <row r="147" spans="2:18" ht="16.5" x14ac:dyDescent="0.3">
      <c r="B147" s="907" t="s">
        <v>316</v>
      </c>
      <c r="C147" s="908"/>
      <c r="D147" s="932"/>
      <c r="E147" s="932"/>
      <c r="F147" s="932"/>
      <c r="G147" s="933"/>
      <c r="H147" s="909" t="s">
        <v>368</v>
      </c>
      <c r="I147" s="910"/>
      <c r="J147" s="911">
        <f t="shared" si="5"/>
        <v>0</v>
      </c>
      <c r="K147" s="912"/>
      <c r="R147" s="172"/>
    </row>
    <row r="148" spans="2:18" ht="16.5" x14ac:dyDescent="0.3">
      <c r="B148" s="907" t="s">
        <v>317</v>
      </c>
      <c r="C148" s="908"/>
      <c r="D148" s="932"/>
      <c r="E148" s="932"/>
      <c r="F148" s="932"/>
      <c r="G148" s="933"/>
      <c r="H148" s="909" t="s">
        <v>368</v>
      </c>
      <c r="I148" s="910"/>
      <c r="J148" s="911">
        <f t="shared" si="5"/>
        <v>0</v>
      </c>
      <c r="K148" s="912"/>
      <c r="R148" s="172"/>
    </row>
    <row r="149" spans="2:18" ht="16.5" x14ac:dyDescent="0.3">
      <c r="B149" s="907" t="s">
        <v>318</v>
      </c>
      <c r="C149" s="908"/>
      <c r="D149" s="932"/>
      <c r="E149" s="932"/>
      <c r="F149" s="932"/>
      <c r="G149" s="933"/>
      <c r="H149" s="909" t="s">
        <v>368</v>
      </c>
      <c r="I149" s="910"/>
      <c r="J149" s="911">
        <f t="shared" si="5"/>
        <v>0</v>
      </c>
      <c r="K149" s="912"/>
      <c r="R149" s="172"/>
    </row>
    <row r="150" spans="2:18" ht="16.5" x14ac:dyDescent="0.3">
      <c r="B150" s="907" t="s">
        <v>319</v>
      </c>
      <c r="C150" s="908"/>
      <c r="D150" s="932"/>
      <c r="E150" s="932"/>
      <c r="F150" s="932"/>
      <c r="G150" s="933"/>
      <c r="H150" s="909" t="s">
        <v>368</v>
      </c>
      <c r="I150" s="910"/>
      <c r="J150" s="911">
        <f t="shared" si="5"/>
        <v>0</v>
      </c>
      <c r="K150" s="912"/>
      <c r="R150" s="172"/>
    </row>
    <row r="151" spans="2:18" ht="16.5" x14ac:dyDescent="0.3">
      <c r="B151" s="907" t="s">
        <v>374</v>
      </c>
      <c r="C151" s="908"/>
      <c r="D151" s="932"/>
      <c r="E151" s="932"/>
      <c r="F151" s="932"/>
      <c r="G151" s="933"/>
      <c r="H151" s="909" t="s">
        <v>368</v>
      </c>
      <c r="I151" s="910"/>
      <c r="J151" s="911">
        <f>D151*(F151-$J$22)</f>
        <v>0</v>
      </c>
      <c r="K151" s="912"/>
      <c r="R151" s="172"/>
    </row>
    <row r="152" spans="2:18" ht="16.5" x14ac:dyDescent="0.3">
      <c r="B152" s="907" t="s">
        <v>375</v>
      </c>
      <c r="C152" s="908"/>
      <c r="D152" s="932"/>
      <c r="E152" s="932"/>
      <c r="F152" s="932"/>
      <c r="G152" s="933"/>
      <c r="H152" s="909" t="s">
        <v>368</v>
      </c>
      <c r="I152" s="910"/>
      <c r="J152" s="911">
        <f t="shared" ref="J152:J170" si="6">D152*(F152-$J$22)</f>
        <v>0</v>
      </c>
      <c r="K152" s="912"/>
      <c r="R152" s="172"/>
    </row>
    <row r="153" spans="2:18" ht="16.5" x14ac:dyDescent="0.3">
      <c r="B153" s="907" t="s">
        <v>376</v>
      </c>
      <c r="C153" s="908"/>
      <c r="D153" s="932"/>
      <c r="E153" s="932"/>
      <c r="F153" s="932"/>
      <c r="G153" s="933"/>
      <c r="H153" s="909" t="s">
        <v>368</v>
      </c>
      <c r="I153" s="910"/>
      <c r="J153" s="911">
        <f t="shared" si="6"/>
        <v>0</v>
      </c>
      <c r="K153" s="912"/>
      <c r="R153" s="172"/>
    </row>
    <row r="154" spans="2:18" ht="16.5" x14ac:dyDescent="0.3">
      <c r="B154" s="907" t="s">
        <v>377</v>
      </c>
      <c r="C154" s="908"/>
      <c r="D154" s="932"/>
      <c r="E154" s="932"/>
      <c r="F154" s="932"/>
      <c r="G154" s="933"/>
      <c r="H154" s="909" t="s">
        <v>368</v>
      </c>
      <c r="I154" s="910"/>
      <c r="J154" s="911">
        <f t="shared" si="6"/>
        <v>0</v>
      </c>
      <c r="K154" s="912"/>
      <c r="R154" s="172"/>
    </row>
    <row r="155" spans="2:18" ht="16.5" x14ac:dyDescent="0.3">
      <c r="B155" s="907" t="s">
        <v>378</v>
      </c>
      <c r="C155" s="908"/>
      <c r="D155" s="932"/>
      <c r="E155" s="932"/>
      <c r="F155" s="932"/>
      <c r="G155" s="933"/>
      <c r="H155" s="909" t="s">
        <v>368</v>
      </c>
      <c r="I155" s="910"/>
      <c r="J155" s="911">
        <f t="shared" si="6"/>
        <v>0</v>
      </c>
      <c r="K155" s="912"/>
      <c r="R155" s="172"/>
    </row>
    <row r="156" spans="2:18" ht="16.5" x14ac:dyDescent="0.3">
      <c r="B156" s="907" t="s">
        <v>379</v>
      </c>
      <c r="C156" s="908"/>
      <c r="D156" s="932"/>
      <c r="E156" s="932"/>
      <c r="F156" s="932"/>
      <c r="G156" s="933"/>
      <c r="H156" s="909" t="s">
        <v>368</v>
      </c>
      <c r="I156" s="910"/>
      <c r="J156" s="911">
        <f t="shared" si="6"/>
        <v>0</v>
      </c>
      <c r="K156" s="912"/>
      <c r="R156" s="172"/>
    </row>
    <row r="157" spans="2:18" ht="16.5" x14ac:dyDescent="0.3">
      <c r="B157" s="907" t="s">
        <v>380</v>
      </c>
      <c r="C157" s="908"/>
      <c r="D157" s="932"/>
      <c r="E157" s="932"/>
      <c r="F157" s="932"/>
      <c r="G157" s="933"/>
      <c r="H157" s="909" t="s">
        <v>368</v>
      </c>
      <c r="I157" s="910"/>
      <c r="J157" s="911">
        <f t="shared" si="6"/>
        <v>0</v>
      </c>
      <c r="K157" s="912"/>
      <c r="R157" s="172"/>
    </row>
    <row r="158" spans="2:18" ht="16.5" x14ac:dyDescent="0.3">
      <c r="B158" s="907" t="s">
        <v>381</v>
      </c>
      <c r="C158" s="908"/>
      <c r="D158" s="932"/>
      <c r="E158" s="932"/>
      <c r="F158" s="932"/>
      <c r="G158" s="933"/>
      <c r="H158" s="909" t="s">
        <v>368</v>
      </c>
      <c r="I158" s="910"/>
      <c r="J158" s="911">
        <f t="shared" si="6"/>
        <v>0</v>
      </c>
      <c r="K158" s="912"/>
      <c r="R158" s="172"/>
    </row>
    <row r="159" spans="2:18" ht="16.5" x14ac:dyDescent="0.3">
      <c r="B159" s="907" t="s">
        <v>382</v>
      </c>
      <c r="C159" s="908"/>
      <c r="D159" s="932"/>
      <c r="E159" s="932"/>
      <c r="F159" s="932"/>
      <c r="G159" s="933"/>
      <c r="H159" s="909" t="s">
        <v>368</v>
      </c>
      <c r="I159" s="910"/>
      <c r="J159" s="911">
        <f t="shared" si="6"/>
        <v>0</v>
      </c>
      <c r="K159" s="912"/>
      <c r="R159" s="172"/>
    </row>
    <row r="160" spans="2:18" ht="16.5" x14ac:dyDescent="0.3">
      <c r="B160" s="907" t="s">
        <v>383</v>
      </c>
      <c r="C160" s="908"/>
      <c r="D160" s="932"/>
      <c r="E160" s="932"/>
      <c r="F160" s="932"/>
      <c r="G160" s="933"/>
      <c r="H160" s="909" t="s">
        <v>368</v>
      </c>
      <c r="I160" s="910"/>
      <c r="J160" s="911">
        <f t="shared" si="6"/>
        <v>0</v>
      </c>
      <c r="K160" s="912"/>
      <c r="R160" s="172"/>
    </row>
    <row r="161" spans="2:18" ht="16.5" x14ac:dyDescent="0.3">
      <c r="B161" s="907" t="s">
        <v>384</v>
      </c>
      <c r="C161" s="908"/>
      <c r="D161" s="932"/>
      <c r="E161" s="932"/>
      <c r="F161" s="932"/>
      <c r="G161" s="933"/>
      <c r="H161" s="909" t="s">
        <v>368</v>
      </c>
      <c r="I161" s="910"/>
      <c r="J161" s="911">
        <f t="shared" si="6"/>
        <v>0</v>
      </c>
      <c r="K161" s="912"/>
      <c r="R161" s="172"/>
    </row>
    <row r="162" spans="2:18" ht="16.5" x14ac:dyDescent="0.3">
      <c r="B162" s="907" t="s">
        <v>385</v>
      </c>
      <c r="C162" s="908"/>
      <c r="D162" s="932"/>
      <c r="E162" s="932"/>
      <c r="F162" s="932"/>
      <c r="G162" s="933"/>
      <c r="H162" s="909" t="s">
        <v>368</v>
      </c>
      <c r="I162" s="910"/>
      <c r="J162" s="911">
        <f t="shared" si="6"/>
        <v>0</v>
      </c>
      <c r="K162" s="912"/>
      <c r="R162" s="172"/>
    </row>
    <row r="163" spans="2:18" ht="16.5" x14ac:dyDescent="0.3">
      <c r="B163" s="907" t="s">
        <v>386</v>
      </c>
      <c r="C163" s="908"/>
      <c r="D163" s="932"/>
      <c r="E163" s="932"/>
      <c r="F163" s="932"/>
      <c r="G163" s="933"/>
      <c r="H163" s="909" t="s">
        <v>368</v>
      </c>
      <c r="I163" s="910"/>
      <c r="J163" s="911">
        <f t="shared" si="6"/>
        <v>0</v>
      </c>
      <c r="K163" s="912"/>
      <c r="R163" s="172"/>
    </row>
    <row r="164" spans="2:18" ht="16.5" x14ac:dyDescent="0.3">
      <c r="B164" s="907" t="s">
        <v>387</v>
      </c>
      <c r="C164" s="908"/>
      <c r="D164" s="932"/>
      <c r="E164" s="932"/>
      <c r="F164" s="932"/>
      <c r="G164" s="933"/>
      <c r="H164" s="909" t="s">
        <v>368</v>
      </c>
      <c r="I164" s="910"/>
      <c r="J164" s="911">
        <f t="shared" si="6"/>
        <v>0</v>
      </c>
      <c r="K164" s="912"/>
      <c r="R164" s="172"/>
    </row>
    <row r="165" spans="2:18" ht="16.5" x14ac:dyDescent="0.3">
      <c r="B165" s="907" t="s">
        <v>388</v>
      </c>
      <c r="C165" s="908"/>
      <c r="D165" s="932"/>
      <c r="E165" s="932"/>
      <c r="F165" s="932"/>
      <c r="G165" s="933"/>
      <c r="H165" s="909" t="s">
        <v>368</v>
      </c>
      <c r="I165" s="910"/>
      <c r="J165" s="911">
        <f t="shared" si="6"/>
        <v>0</v>
      </c>
      <c r="K165" s="912"/>
      <c r="R165" s="172"/>
    </row>
    <row r="166" spans="2:18" ht="16.5" x14ac:dyDescent="0.3">
      <c r="B166" s="907" t="s">
        <v>389</v>
      </c>
      <c r="C166" s="908"/>
      <c r="D166" s="932"/>
      <c r="E166" s="932"/>
      <c r="F166" s="932"/>
      <c r="G166" s="933"/>
      <c r="H166" s="909" t="s">
        <v>368</v>
      </c>
      <c r="I166" s="910"/>
      <c r="J166" s="911">
        <f t="shared" si="6"/>
        <v>0</v>
      </c>
      <c r="K166" s="912"/>
      <c r="R166" s="172"/>
    </row>
    <row r="167" spans="2:18" ht="16.5" x14ac:dyDescent="0.3">
      <c r="B167" s="907" t="s">
        <v>390</v>
      </c>
      <c r="C167" s="908"/>
      <c r="D167" s="932"/>
      <c r="E167" s="932"/>
      <c r="F167" s="932"/>
      <c r="G167" s="933"/>
      <c r="H167" s="909" t="s">
        <v>368</v>
      </c>
      <c r="I167" s="910"/>
      <c r="J167" s="911">
        <f t="shared" si="6"/>
        <v>0</v>
      </c>
      <c r="K167" s="912"/>
      <c r="R167" s="172"/>
    </row>
    <row r="168" spans="2:18" ht="16.5" x14ac:dyDescent="0.3">
      <c r="B168" s="907" t="s">
        <v>391</v>
      </c>
      <c r="C168" s="908"/>
      <c r="D168" s="932"/>
      <c r="E168" s="932"/>
      <c r="F168" s="932"/>
      <c r="G168" s="933"/>
      <c r="H168" s="909" t="s">
        <v>368</v>
      </c>
      <c r="I168" s="910"/>
      <c r="J168" s="911">
        <f t="shared" si="6"/>
        <v>0</v>
      </c>
      <c r="K168" s="912"/>
      <c r="R168" s="172"/>
    </row>
    <row r="169" spans="2:18" ht="16.5" x14ac:dyDescent="0.3">
      <c r="B169" s="907" t="s">
        <v>392</v>
      </c>
      <c r="C169" s="908"/>
      <c r="D169" s="932"/>
      <c r="E169" s="932"/>
      <c r="F169" s="932"/>
      <c r="G169" s="933"/>
      <c r="H169" s="909" t="s">
        <v>368</v>
      </c>
      <c r="I169" s="910"/>
      <c r="J169" s="911">
        <f t="shared" si="6"/>
        <v>0</v>
      </c>
      <c r="K169" s="912"/>
      <c r="R169" s="172"/>
    </row>
    <row r="170" spans="2:18" ht="16.5" x14ac:dyDescent="0.3">
      <c r="B170" s="907" t="s">
        <v>393</v>
      </c>
      <c r="C170" s="908"/>
      <c r="D170" s="932"/>
      <c r="E170" s="932"/>
      <c r="F170" s="932"/>
      <c r="G170" s="933"/>
      <c r="H170" s="909" t="s">
        <v>368</v>
      </c>
      <c r="I170" s="910"/>
      <c r="J170" s="911">
        <f t="shared" si="6"/>
        <v>0</v>
      </c>
      <c r="K170" s="912"/>
      <c r="R170" s="172"/>
    </row>
    <row r="171" spans="2:18" ht="16.5" x14ac:dyDescent="0.3">
      <c r="B171" s="907" t="s">
        <v>394</v>
      </c>
      <c r="C171" s="908"/>
      <c r="D171" s="932"/>
      <c r="E171" s="932"/>
      <c r="F171" s="932"/>
      <c r="G171" s="933"/>
      <c r="H171" s="909" t="s">
        <v>368</v>
      </c>
      <c r="I171" s="910"/>
      <c r="J171" s="911">
        <f>D171*(F171-$J$22)</f>
        <v>0</v>
      </c>
      <c r="K171" s="912"/>
      <c r="R171" s="172"/>
    </row>
    <row r="172" spans="2:18" ht="16.5" x14ac:dyDescent="0.3">
      <c r="B172" s="907" t="s">
        <v>395</v>
      </c>
      <c r="C172" s="908"/>
      <c r="D172" s="932"/>
      <c r="E172" s="932"/>
      <c r="F172" s="932"/>
      <c r="G172" s="933"/>
      <c r="H172" s="909" t="s">
        <v>368</v>
      </c>
      <c r="I172" s="910"/>
      <c r="J172" s="911">
        <f t="shared" ref="J172:J190" si="7">D172*(F172-$J$22)</f>
        <v>0</v>
      </c>
      <c r="K172" s="912"/>
      <c r="R172" s="172"/>
    </row>
    <row r="173" spans="2:18" ht="16.5" x14ac:dyDescent="0.3">
      <c r="B173" s="907" t="s">
        <v>396</v>
      </c>
      <c r="C173" s="908"/>
      <c r="D173" s="932"/>
      <c r="E173" s="932"/>
      <c r="F173" s="932"/>
      <c r="G173" s="933"/>
      <c r="H173" s="909" t="s">
        <v>368</v>
      </c>
      <c r="I173" s="910"/>
      <c r="J173" s="911">
        <f t="shared" si="7"/>
        <v>0</v>
      </c>
      <c r="K173" s="912"/>
      <c r="R173" s="172"/>
    </row>
    <row r="174" spans="2:18" ht="16.5" x14ac:dyDescent="0.3">
      <c r="B174" s="907" t="s">
        <v>397</v>
      </c>
      <c r="C174" s="908"/>
      <c r="D174" s="932"/>
      <c r="E174" s="932"/>
      <c r="F174" s="932"/>
      <c r="G174" s="933"/>
      <c r="H174" s="909" t="s">
        <v>368</v>
      </c>
      <c r="I174" s="910"/>
      <c r="J174" s="911">
        <f t="shared" si="7"/>
        <v>0</v>
      </c>
      <c r="K174" s="912"/>
      <c r="R174" s="172"/>
    </row>
    <row r="175" spans="2:18" ht="16.5" x14ac:dyDescent="0.3">
      <c r="B175" s="907" t="s">
        <v>398</v>
      </c>
      <c r="C175" s="908"/>
      <c r="D175" s="932"/>
      <c r="E175" s="932"/>
      <c r="F175" s="932"/>
      <c r="G175" s="933"/>
      <c r="H175" s="909" t="s">
        <v>368</v>
      </c>
      <c r="I175" s="910"/>
      <c r="J175" s="911">
        <f t="shared" si="7"/>
        <v>0</v>
      </c>
      <c r="K175" s="912"/>
      <c r="R175" s="172"/>
    </row>
    <row r="176" spans="2:18" ht="16.5" x14ac:dyDescent="0.3">
      <c r="B176" s="907" t="s">
        <v>399</v>
      </c>
      <c r="C176" s="908"/>
      <c r="D176" s="932"/>
      <c r="E176" s="932"/>
      <c r="F176" s="932"/>
      <c r="G176" s="933"/>
      <c r="H176" s="909" t="s">
        <v>368</v>
      </c>
      <c r="I176" s="910"/>
      <c r="J176" s="911">
        <f t="shared" si="7"/>
        <v>0</v>
      </c>
      <c r="K176" s="912"/>
      <c r="R176" s="172"/>
    </row>
    <row r="177" spans="2:18" ht="16.5" x14ac:dyDescent="0.3">
      <c r="B177" s="907" t="s">
        <v>400</v>
      </c>
      <c r="C177" s="908"/>
      <c r="D177" s="932"/>
      <c r="E177" s="932"/>
      <c r="F177" s="932"/>
      <c r="G177" s="933"/>
      <c r="H177" s="909" t="s">
        <v>368</v>
      </c>
      <c r="I177" s="910"/>
      <c r="J177" s="911">
        <f t="shared" si="7"/>
        <v>0</v>
      </c>
      <c r="K177" s="912"/>
      <c r="R177" s="172"/>
    </row>
    <row r="178" spans="2:18" ht="16.5" x14ac:dyDescent="0.3">
      <c r="B178" s="907" t="s">
        <v>401</v>
      </c>
      <c r="C178" s="908"/>
      <c r="D178" s="932"/>
      <c r="E178" s="932"/>
      <c r="F178" s="932"/>
      <c r="G178" s="933"/>
      <c r="H178" s="909" t="s">
        <v>368</v>
      </c>
      <c r="I178" s="910"/>
      <c r="J178" s="911">
        <f t="shared" si="7"/>
        <v>0</v>
      </c>
      <c r="K178" s="912"/>
      <c r="R178" s="172"/>
    </row>
    <row r="179" spans="2:18" ht="16.5" x14ac:dyDescent="0.3">
      <c r="B179" s="907" t="s">
        <v>402</v>
      </c>
      <c r="C179" s="908"/>
      <c r="D179" s="932"/>
      <c r="E179" s="932"/>
      <c r="F179" s="932"/>
      <c r="G179" s="933"/>
      <c r="H179" s="909" t="s">
        <v>368</v>
      </c>
      <c r="I179" s="910"/>
      <c r="J179" s="911">
        <f t="shared" si="7"/>
        <v>0</v>
      </c>
      <c r="K179" s="912"/>
      <c r="R179" s="172"/>
    </row>
    <row r="180" spans="2:18" ht="16.5" x14ac:dyDescent="0.3">
      <c r="B180" s="907" t="s">
        <v>403</v>
      </c>
      <c r="C180" s="908"/>
      <c r="D180" s="932"/>
      <c r="E180" s="932"/>
      <c r="F180" s="932"/>
      <c r="G180" s="933"/>
      <c r="H180" s="909" t="s">
        <v>368</v>
      </c>
      <c r="I180" s="910"/>
      <c r="J180" s="911">
        <f t="shared" si="7"/>
        <v>0</v>
      </c>
      <c r="K180" s="912"/>
      <c r="R180" s="172"/>
    </row>
    <row r="181" spans="2:18" ht="16.5" x14ac:dyDescent="0.3">
      <c r="B181" s="907" t="s">
        <v>404</v>
      </c>
      <c r="C181" s="908"/>
      <c r="D181" s="932"/>
      <c r="E181" s="932"/>
      <c r="F181" s="932"/>
      <c r="G181" s="933"/>
      <c r="H181" s="909" t="s">
        <v>368</v>
      </c>
      <c r="I181" s="910"/>
      <c r="J181" s="911">
        <f t="shared" si="7"/>
        <v>0</v>
      </c>
      <c r="K181" s="912"/>
      <c r="R181" s="172"/>
    </row>
    <row r="182" spans="2:18" ht="16.5" x14ac:dyDescent="0.3">
      <c r="B182" s="907" t="s">
        <v>405</v>
      </c>
      <c r="C182" s="908"/>
      <c r="D182" s="932"/>
      <c r="E182" s="932"/>
      <c r="F182" s="932"/>
      <c r="G182" s="933"/>
      <c r="H182" s="909" t="s">
        <v>368</v>
      </c>
      <c r="I182" s="910"/>
      <c r="J182" s="911">
        <f t="shared" si="7"/>
        <v>0</v>
      </c>
      <c r="K182" s="912"/>
      <c r="R182" s="172"/>
    </row>
    <row r="183" spans="2:18" ht="16.5" x14ac:dyDescent="0.3">
      <c r="B183" s="907" t="s">
        <v>406</v>
      </c>
      <c r="C183" s="908"/>
      <c r="D183" s="932"/>
      <c r="E183" s="932"/>
      <c r="F183" s="932"/>
      <c r="G183" s="933"/>
      <c r="H183" s="909" t="s">
        <v>368</v>
      </c>
      <c r="I183" s="910"/>
      <c r="J183" s="911">
        <f t="shared" si="7"/>
        <v>0</v>
      </c>
      <c r="K183" s="912"/>
      <c r="R183" s="172"/>
    </row>
    <row r="184" spans="2:18" ht="16.5" x14ac:dyDescent="0.3">
      <c r="B184" s="907" t="s">
        <v>407</v>
      </c>
      <c r="C184" s="908"/>
      <c r="D184" s="932"/>
      <c r="E184" s="932"/>
      <c r="F184" s="932"/>
      <c r="G184" s="933"/>
      <c r="H184" s="909" t="s">
        <v>368</v>
      </c>
      <c r="I184" s="910"/>
      <c r="J184" s="911">
        <f t="shared" si="7"/>
        <v>0</v>
      </c>
      <c r="K184" s="912"/>
      <c r="R184" s="172"/>
    </row>
    <row r="185" spans="2:18" ht="16.5" x14ac:dyDescent="0.3">
      <c r="B185" s="907" t="s">
        <v>408</v>
      </c>
      <c r="C185" s="908"/>
      <c r="D185" s="932"/>
      <c r="E185" s="932"/>
      <c r="F185" s="932"/>
      <c r="G185" s="933"/>
      <c r="H185" s="909" t="s">
        <v>368</v>
      </c>
      <c r="I185" s="910"/>
      <c r="J185" s="911">
        <f t="shared" si="7"/>
        <v>0</v>
      </c>
      <c r="K185" s="912"/>
      <c r="R185" s="172"/>
    </row>
    <row r="186" spans="2:18" ht="16.5" x14ac:dyDescent="0.3">
      <c r="B186" s="907" t="s">
        <v>409</v>
      </c>
      <c r="C186" s="908"/>
      <c r="D186" s="932"/>
      <c r="E186" s="932"/>
      <c r="F186" s="932"/>
      <c r="G186" s="933"/>
      <c r="H186" s="909" t="s">
        <v>368</v>
      </c>
      <c r="I186" s="910"/>
      <c r="J186" s="911">
        <f t="shared" si="7"/>
        <v>0</v>
      </c>
      <c r="K186" s="912"/>
      <c r="R186" s="172"/>
    </row>
    <row r="187" spans="2:18" ht="16.5" x14ac:dyDescent="0.3">
      <c r="B187" s="907" t="s">
        <v>410</v>
      </c>
      <c r="C187" s="908"/>
      <c r="D187" s="932"/>
      <c r="E187" s="932"/>
      <c r="F187" s="932"/>
      <c r="G187" s="933"/>
      <c r="H187" s="909" t="s">
        <v>368</v>
      </c>
      <c r="I187" s="910"/>
      <c r="J187" s="911">
        <f t="shared" si="7"/>
        <v>0</v>
      </c>
      <c r="K187" s="912"/>
      <c r="R187" s="172"/>
    </row>
    <row r="188" spans="2:18" ht="16.5" x14ac:dyDescent="0.3">
      <c r="B188" s="907" t="s">
        <v>411</v>
      </c>
      <c r="C188" s="908"/>
      <c r="D188" s="932"/>
      <c r="E188" s="932"/>
      <c r="F188" s="932"/>
      <c r="G188" s="933"/>
      <c r="H188" s="909" t="s">
        <v>368</v>
      </c>
      <c r="I188" s="910"/>
      <c r="J188" s="911">
        <f t="shared" si="7"/>
        <v>0</v>
      </c>
      <c r="K188" s="912"/>
      <c r="R188" s="172"/>
    </row>
    <row r="189" spans="2:18" ht="16.5" x14ac:dyDescent="0.3">
      <c r="B189" s="907" t="s">
        <v>412</v>
      </c>
      <c r="C189" s="908"/>
      <c r="D189" s="932"/>
      <c r="E189" s="932"/>
      <c r="F189" s="932"/>
      <c r="G189" s="933"/>
      <c r="H189" s="909" t="s">
        <v>368</v>
      </c>
      <c r="I189" s="910"/>
      <c r="J189" s="911">
        <f t="shared" si="7"/>
        <v>0</v>
      </c>
      <c r="K189" s="912"/>
      <c r="R189" s="172"/>
    </row>
    <row r="190" spans="2:18" ht="16.5" x14ac:dyDescent="0.3">
      <c r="B190" s="907" t="s">
        <v>413</v>
      </c>
      <c r="C190" s="908"/>
      <c r="D190" s="932"/>
      <c r="E190" s="932"/>
      <c r="F190" s="932"/>
      <c r="G190" s="933"/>
      <c r="H190" s="909" t="s">
        <v>368</v>
      </c>
      <c r="I190" s="910"/>
      <c r="J190" s="911">
        <f t="shared" si="7"/>
        <v>0</v>
      </c>
      <c r="K190" s="912"/>
      <c r="R190" s="172"/>
    </row>
    <row r="191" spans="2:18" ht="16.5" x14ac:dyDescent="0.3">
      <c r="B191" s="907" t="s">
        <v>414</v>
      </c>
      <c r="C191" s="908"/>
      <c r="D191" s="932"/>
      <c r="E191" s="932"/>
      <c r="F191" s="932"/>
      <c r="G191" s="933"/>
      <c r="H191" s="909" t="s">
        <v>368</v>
      </c>
      <c r="I191" s="910"/>
      <c r="J191" s="911">
        <f>D191*(F191-$J$22)</f>
        <v>0</v>
      </c>
      <c r="K191" s="912"/>
      <c r="R191" s="172"/>
    </row>
    <row r="192" spans="2:18" ht="16.5" x14ac:dyDescent="0.3">
      <c r="B192" s="907" t="s">
        <v>415</v>
      </c>
      <c r="C192" s="908"/>
      <c r="D192" s="932"/>
      <c r="E192" s="932"/>
      <c r="F192" s="932"/>
      <c r="G192" s="933"/>
      <c r="H192" s="909" t="s">
        <v>368</v>
      </c>
      <c r="I192" s="910"/>
      <c r="J192" s="911">
        <f t="shared" ref="J192:J210" si="8">D192*(F192-$J$22)</f>
        <v>0</v>
      </c>
      <c r="K192" s="912"/>
      <c r="R192" s="172"/>
    </row>
    <row r="193" spans="2:18" ht="16.5" x14ac:dyDescent="0.3">
      <c r="B193" s="907" t="s">
        <v>416</v>
      </c>
      <c r="C193" s="908"/>
      <c r="D193" s="932"/>
      <c r="E193" s="932"/>
      <c r="F193" s="932"/>
      <c r="G193" s="933"/>
      <c r="H193" s="909" t="s">
        <v>368</v>
      </c>
      <c r="I193" s="910"/>
      <c r="J193" s="911">
        <f t="shared" si="8"/>
        <v>0</v>
      </c>
      <c r="K193" s="912"/>
      <c r="R193" s="172"/>
    </row>
    <row r="194" spans="2:18" ht="16.5" x14ac:dyDescent="0.3">
      <c r="B194" s="907" t="s">
        <v>417</v>
      </c>
      <c r="C194" s="908"/>
      <c r="D194" s="932"/>
      <c r="E194" s="932"/>
      <c r="F194" s="932"/>
      <c r="G194" s="933"/>
      <c r="H194" s="909" t="s">
        <v>368</v>
      </c>
      <c r="I194" s="910"/>
      <c r="J194" s="911">
        <f t="shared" si="8"/>
        <v>0</v>
      </c>
      <c r="K194" s="912"/>
      <c r="R194" s="172"/>
    </row>
    <row r="195" spans="2:18" ht="16.5" x14ac:dyDescent="0.3">
      <c r="B195" s="907" t="s">
        <v>418</v>
      </c>
      <c r="C195" s="908"/>
      <c r="D195" s="932"/>
      <c r="E195" s="932"/>
      <c r="F195" s="932"/>
      <c r="G195" s="933"/>
      <c r="H195" s="909" t="s">
        <v>368</v>
      </c>
      <c r="I195" s="910"/>
      <c r="J195" s="911">
        <f t="shared" si="8"/>
        <v>0</v>
      </c>
      <c r="K195" s="912"/>
      <c r="R195" s="172"/>
    </row>
    <row r="196" spans="2:18" ht="16.5" x14ac:dyDescent="0.3">
      <c r="B196" s="907" t="s">
        <v>419</v>
      </c>
      <c r="C196" s="908"/>
      <c r="D196" s="932"/>
      <c r="E196" s="932"/>
      <c r="F196" s="932"/>
      <c r="G196" s="933"/>
      <c r="H196" s="909" t="s">
        <v>368</v>
      </c>
      <c r="I196" s="910"/>
      <c r="J196" s="911">
        <f t="shared" si="8"/>
        <v>0</v>
      </c>
      <c r="K196" s="912"/>
      <c r="R196" s="172"/>
    </row>
    <row r="197" spans="2:18" ht="16.5" x14ac:dyDescent="0.3">
      <c r="B197" s="907" t="s">
        <v>420</v>
      </c>
      <c r="C197" s="908"/>
      <c r="D197" s="932"/>
      <c r="E197" s="932"/>
      <c r="F197" s="932"/>
      <c r="G197" s="933"/>
      <c r="H197" s="909" t="s">
        <v>368</v>
      </c>
      <c r="I197" s="910"/>
      <c r="J197" s="911">
        <f t="shared" si="8"/>
        <v>0</v>
      </c>
      <c r="K197" s="912"/>
      <c r="R197" s="172"/>
    </row>
    <row r="198" spans="2:18" ht="16.5" x14ac:dyDescent="0.3">
      <c r="B198" s="907" t="s">
        <v>421</v>
      </c>
      <c r="C198" s="908"/>
      <c r="D198" s="932"/>
      <c r="E198" s="932"/>
      <c r="F198" s="932"/>
      <c r="G198" s="933"/>
      <c r="H198" s="909" t="s">
        <v>368</v>
      </c>
      <c r="I198" s="910"/>
      <c r="J198" s="911">
        <f t="shared" si="8"/>
        <v>0</v>
      </c>
      <c r="K198" s="912"/>
      <c r="R198" s="172"/>
    </row>
    <row r="199" spans="2:18" ht="16.5" x14ac:dyDescent="0.3">
      <c r="B199" s="907" t="s">
        <v>422</v>
      </c>
      <c r="C199" s="908"/>
      <c r="D199" s="932"/>
      <c r="E199" s="932"/>
      <c r="F199" s="932"/>
      <c r="G199" s="933"/>
      <c r="H199" s="909" t="s">
        <v>368</v>
      </c>
      <c r="I199" s="910"/>
      <c r="J199" s="911">
        <f t="shared" si="8"/>
        <v>0</v>
      </c>
      <c r="K199" s="912"/>
      <c r="R199" s="172"/>
    </row>
    <row r="200" spans="2:18" ht="16.5" x14ac:dyDescent="0.3">
      <c r="B200" s="907" t="s">
        <v>423</v>
      </c>
      <c r="C200" s="908"/>
      <c r="D200" s="932"/>
      <c r="E200" s="932"/>
      <c r="F200" s="932"/>
      <c r="G200" s="933"/>
      <c r="H200" s="909" t="s">
        <v>368</v>
      </c>
      <c r="I200" s="910"/>
      <c r="J200" s="911">
        <f t="shared" si="8"/>
        <v>0</v>
      </c>
      <c r="K200" s="912"/>
      <c r="R200" s="172"/>
    </row>
    <row r="201" spans="2:18" ht="16.5" x14ac:dyDescent="0.3">
      <c r="B201" s="907" t="s">
        <v>424</v>
      </c>
      <c r="C201" s="908"/>
      <c r="D201" s="932"/>
      <c r="E201" s="932"/>
      <c r="F201" s="932"/>
      <c r="G201" s="933"/>
      <c r="H201" s="909" t="s">
        <v>368</v>
      </c>
      <c r="I201" s="910"/>
      <c r="J201" s="911">
        <f t="shared" si="8"/>
        <v>0</v>
      </c>
      <c r="K201" s="912"/>
      <c r="R201" s="172"/>
    </row>
    <row r="202" spans="2:18" ht="16.5" x14ac:dyDescent="0.3">
      <c r="B202" s="907" t="s">
        <v>425</v>
      </c>
      <c r="C202" s="908"/>
      <c r="D202" s="932"/>
      <c r="E202" s="932"/>
      <c r="F202" s="932"/>
      <c r="G202" s="933"/>
      <c r="H202" s="909" t="s">
        <v>368</v>
      </c>
      <c r="I202" s="910"/>
      <c r="J202" s="911">
        <f t="shared" si="8"/>
        <v>0</v>
      </c>
      <c r="K202" s="912"/>
      <c r="R202" s="172"/>
    </row>
    <row r="203" spans="2:18" ht="16.5" x14ac:dyDescent="0.3">
      <c r="B203" s="907" t="s">
        <v>426</v>
      </c>
      <c r="C203" s="908"/>
      <c r="D203" s="932"/>
      <c r="E203" s="932"/>
      <c r="F203" s="932"/>
      <c r="G203" s="933"/>
      <c r="H203" s="909" t="s">
        <v>368</v>
      </c>
      <c r="I203" s="910"/>
      <c r="J203" s="911">
        <f t="shared" si="8"/>
        <v>0</v>
      </c>
      <c r="K203" s="912"/>
      <c r="R203" s="172"/>
    </row>
    <row r="204" spans="2:18" ht="16.5" x14ac:dyDescent="0.3">
      <c r="B204" s="907" t="s">
        <v>427</v>
      </c>
      <c r="C204" s="908"/>
      <c r="D204" s="932"/>
      <c r="E204" s="932"/>
      <c r="F204" s="932"/>
      <c r="G204" s="933"/>
      <c r="H204" s="909" t="s">
        <v>368</v>
      </c>
      <c r="I204" s="910"/>
      <c r="J204" s="911">
        <f t="shared" si="8"/>
        <v>0</v>
      </c>
      <c r="K204" s="912"/>
      <c r="R204" s="172"/>
    </row>
    <row r="205" spans="2:18" ht="16.5" x14ac:dyDescent="0.3">
      <c r="B205" s="907" t="s">
        <v>428</v>
      </c>
      <c r="C205" s="908"/>
      <c r="D205" s="932"/>
      <c r="E205" s="932"/>
      <c r="F205" s="932"/>
      <c r="G205" s="933"/>
      <c r="H205" s="909" t="s">
        <v>368</v>
      </c>
      <c r="I205" s="910"/>
      <c r="J205" s="911">
        <f t="shared" si="8"/>
        <v>0</v>
      </c>
      <c r="K205" s="912"/>
      <c r="R205" s="172"/>
    </row>
    <row r="206" spans="2:18" ht="16.5" x14ac:dyDescent="0.3">
      <c r="B206" s="907" t="s">
        <v>429</v>
      </c>
      <c r="C206" s="908"/>
      <c r="D206" s="932"/>
      <c r="E206" s="932"/>
      <c r="F206" s="932"/>
      <c r="G206" s="933"/>
      <c r="H206" s="909" t="s">
        <v>368</v>
      </c>
      <c r="I206" s="910"/>
      <c r="J206" s="911">
        <f t="shared" si="8"/>
        <v>0</v>
      </c>
      <c r="K206" s="912"/>
      <c r="R206" s="172"/>
    </row>
    <row r="207" spans="2:18" ht="16.5" x14ac:dyDescent="0.3">
      <c r="B207" s="907" t="s">
        <v>430</v>
      </c>
      <c r="C207" s="908"/>
      <c r="D207" s="932"/>
      <c r="E207" s="932"/>
      <c r="F207" s="932"/>
      <c r="G207" s="933"/>
      <c r="H207" s="909" t="s">
        <v>368</v>
      </c>
      <c r="I207" s="910"/>
      <c r="J207" s="911">
        <f t="shared" si="8"/>
        <v>0</v>
      </c>
      <c r="K207" s="912"/>
      <c r="R207" s="172"/>
    </row>
    <row r="208" spans="2:18" ht="16.5" x14ac:dyDescent="0.3">
      <c r="B208" s="907" t="s">
        <v>431</v>
      </c>
      <c r="C208" s="908"/>
      <c r="D208" s="932"/>
      <c r="E208" s="932"/>
      <c r="F208" s="932"/>
      <c r="G208" s="933"/>
      <c r="H208" s="909" t="s">
        <v>368</v>
      </c>
      <c r="I208" s="910"/>
      <c r="J208" s="911">
        <f t="shared" si="8"/>
        <v>0</v>
      </c>
      <c r="K208" s="912"/>
      <c r="R208" s="172"/>
    </row>
    <row r="209" spans="2:18" ht="16.5" x14ac:dyDescent="0.3">
      <c r="B209" s="907" t="s">
        <v>432</v>
      </c>
      <c r="C209" s="908"/>
      <c r="D209" s="932"/>
      <c r="E209" s="932"/>
      <c r="F209" s="932"/>
      <c r="G209" s="933"/>
      <c r="H209" s="909" t="s">
        <v>368</v>
      </c>
      <c r="I209" s="910"/>
      <c r="J209" s="911">
        <f t="shared" si="8"/>
        <v>0</v>
      </c>
      <c r="K209" s="912"/>
      <c r="R209" s="172"/>
    </row>
    <row r="210" spans="2:18" ht="16.5" x14ac:dyDescent="0.3">
      <c r="B210" s="907" t="s">
        <v>433</v>
      </c>
      <c r="C210" s="908"/>
      <c r="D210" s="932"/>
      <c r="E210" s="932"/>
      <c r="F210" s="932"/>
      <c r="G210" s="933"/>
      <c r="H210" s="909" t="s">
        <v>368</v>
      </c>
      <c r="I210" s="910"/>
      <c r="J210" s="911">
        <f t="shared" si="8"/>
        <v>0</v>
      </c>
      <c r="K210" s="912"/>
      <c r="R210" s="172"/>
    </row>
    <row r="211" spans="2:18" ht="16.5" x14ac:dyDescent="0.3">
      <c r="B211" s="907" t="s">
        <v>434</v>
      </c>
      <c r="C211" s="908"/>
      <c r="D211" s="932"/>
      <c r="E211" s="932"/>
      <c r="F211" s="932"/>
      <c r="G211" s="933"/>
      <c r="H211" s="909" t="s">
        <v>368</v>
      </c>
      <c r="I211" s="910"/>
      <c r="J211" s="911">
        <f>D211*(F211-$J$22)</f>
        <v>0</v>
      </c>
      <c r="K211" s="912"/>
      <c r="R211" s="172"/>
    </row>
    <row r="212" spans="2:18" ht="16.5" x14ac:dyDescent="0.3">
      <c r="B212" s="907" t="s">
        <v>435</v>
      </c>
      <c r="C212" s="908"/>
      <c r="D212" s="932"/>
      <c r="E212" s="932"/>
      <c r="F212" s="932"/>
      <c r="G212" s="933"/>
      <c r="H212" s="909" t="s">
        <v>368</v>
      </c>
      <c r="I212" s="910"/>
      <c r="J212" s="911">
        <f t="shared" ref="J212:J230" si="9">D212*(F212-$J$22)</f>
        <v>0</v>
      </c>
      <c r="K212" s="912"/>
      <c r="R212" s="172"/>
    </row>
    <row r="213" spans="2:18" ht="16.5" x14ac:dyDescent="0.3">
      <c r="B213" s="907" t="s">
        <v>436</v>
      </c>
      <c r="C213" s="908"/>
      <c r="D213" s="932"/>
      <c r="E213" s="932"/>
      <c r="F213" s="932"/>
      <c r="G213" s="933"/>
      <c r="H213" s="909" t="s">
        <v>368</v>
      </c>
      <c r="I213" s="910"/>
      <c r="J213" s="911">
        <f t="shared" si="9"/>
        <v>0</v>
      </c>
      <c r="K213" s="912"/>
      <c r="R213" s="172"/>
    </row>
    <row r="214" spans="2:18" ht="16.5" x14ac:dyDescent="0.3">
      <c r="B214" s="907" t="s">
        <v>437</v>
      </c>
      <c r="C214" s="908"/>
      <c r="D214" s="932"/>
      <c r="E214" s="932"/>
      <c r="F214" s="932"/>
      <c r="G214" s="933"/>
      <c r="H214" s="909" t="s">
        <v>368</v>
      </c>
      <c r="I214" s="910"/>
      <c r="J214" s="911">
        <f t="shared" si="9"/>
        <v>0</v>
      </c>
      <c r="K214" s="912"/>
      <c r="R214" s="172"/>
    </row>
    <row r="215" spans="2:18" ht="16.5" x14ac:dyDescent="0.3">
      <c r="B215" s="907" t="s">
        <v>438</v>
      </c>
      <c r="C215" s="908"/>
      <c r="D215" s="932"/>
      <c r="E215" s="932"/>
      <c r="F215" s="932"/>
      <c r="G215" s="933"/>
      <c r="H215" s="909" t="s">
        <v>368</v>
      </c>
      <c r="I215" s="910"/>
      <c r="J215" s="911">
        <f t="shared" si="9"/>
        <v>0</v>
      </c>
      <c r="K215" s="912"/>
      <c r="R215" s="172"/>
    </row>
    <row r="216" spans="2:18" ht="16.5" x14ac:dyDescent="0.3">
      <c r="B216" s="907" t="s">
        <v>439</v>
      </c>
      <c r="C216" s="908"/>
      <c r="D216" s="932"/>
      <c r="E216" s="932"/>
      <c r="F216" s="932"/>
      <c r="G216" s="933"/>
      <c r="H216" s="909" t="s">
        <v>368</v>
      </c>
      <c r="I216" s="910"/>
      <c r="J216" s="911">
        <f t="shared" si="9"/>
        <v>0</v>
      </c>
      <c r="K216" s="912"/>
      <c r="R216" s="172"/>
    </row>
    <row r="217" spans="2:18" ht="16.5" x14ac:dyDescent="0.3">
      <c r="B217" s="907" t="s">
        <v>440</v>
      </c>
      <c r="C217" s="908"/>
      <c r="D217" s="932"/>
      <c r="E217" s="932"/>
      <c r="F217" s="932"/>
      <c r="G217" s="933"/>
      <c r="H217" s="909" t="s">
        <v>368</v>
      </c>
      <c r="I217" s="910"/>
      <c r="J217" s="911">
        <f t="shared" si="9"/>
        <v>0</v>
      </c>
      <c r="K217" s="912"/>
      <c r="R217" s="172"/>
    </row>
    <row r="218" spans="2:18" ht="16.5" x14ac:dyDescent="0.3">
      <c r="B218" s="907" t="s">
        <v>441</v>
      </c>
      <c r="C218" s="908"/>
      <c r="D218" s="932"/>
      <c r="E218" s="932"/>
      <c r="F218" s="932"/>
      <c r="G218" s="933"/>
      <c r="H218" s="909" t="s">
        <v>368</v>
      </c>
      <c r="I218" s="910"/>
      <c r="J218" s="911">
        <f t="shared" si="9"/>
        <v>0</v>
      </c>
      <c r="K218" s="912"/>
      <c r="R218" s="172"/>
    </row>
    <row r="219" spans="2:18" ht="16.5" x14ac:dyDescent="0.3">
      <c r="B219" s="907" t="s">
        <v>442</v>
      </c>
      <c r="C219" s="908"/>
      <c r="D219" s="932"/>
      <c r="E219" s="932"/>
      <c r="F219" s="932"/>
      <c r="G219" s="933"/>
      <c r="H219" s="909" t="s">
        <v>368</v>
      </c>
      <c r="I219" s="910"/>
      <c r="J219" s="911">
        <f t="shared" si="9"/>
        <v>0</v>
      </c>
      <c r="K219" s="912"/>
      <c r="R219" s="172"/>
    </row>
    <row r="220" spans="2:18" ht="16.5" x14ac:dyDescent="0.3">
      <c r="B220" s="907" t="s">
        <v>443</v>
      </c>
      <c r="C220" s="908"/>
      <c r="D220" s="932"/>
      <c r="E220" s="932"/>
      <c r="F220" s="932"/>
      <c r="G220" s="933"/>
      <c r="H220" s="909" t="s">
        <v>368</v>
      </c>
      <c r="I220" s="910"/>
      <c r="J220" s="911">
        <f t="shared" si="9"/>
        <v>0</v>
      </c>
      <c r="K220" s="912"/>
      <c r="R220" s="172"/>
    </row>
    <row r="221" spans="2:18" ht="16.5" x14ac:dyDescent="0.3">
      <c r="B221" s="907" t="s">
        <v>444</v>
      </c>
      <c r="C221" s="908"/>
      <c r="D221" s="932"/>
      <c r="E221" s="932"/>
      <c r="F221" s="932"/>
      <c r="G221" s="933"/>
      <c r="H221" s="909" t="s">
        <v>368</v>
      </c>
      <c r="I221" s="910"/>
      <c r="J221" s="911">
        <f t="shared" si="9"/>
        <v>0</v>
      </c>
      <c r="K221" s="912"/>
      <c r="R221" s="172"/>
    </row>
    <row r="222" spans="2:18" ht="16.5" x14ac:dyDescent="0.3">
      <c r="B222" s="907" t="s">
        <v>445</v>
      </c>
      <c r="C222" s="908"/>
      <c r="D222" s="932"/>
      <c r="E222" s="932"/>
      <c r="F222" s="932"/>
      <c r="G222" s="933"/>
      <c r="H222" s="909" t="s">
        <v>368</v>
      </c>
      <c r="I222" s="910"/>
      <c r="J222" s="911">
        <f t="shared" si="9"/>
        <v>0</v>
      </c>
      <c r="K222" s="912"/>
      <c r="R222" s="172"/>
    </row>
    <row r="223" spans="2:18" ht="16.5" x14ac:dyDescent="0.3">
      <c r="B223" s="907" t="s">
        <v>446</v>
      </c>
      <c r="C223" s="908"/>
      <c r="D223" s="932"/>
      <c r="E223" s="932"/>
      <c r="F223" s="932"/>
      <c r="G223" s="933"/>
      <c r="H223" s="909" t="s">
        <v>368</v>
      </c>
      <c r="I223" s="910"/>
      <c r="J223" s="911">
        <f t="shared" si="9"/>
        <v>0</v>
      </c>
      <c r="K223" s="912"/>
      <c r="R223" s="172"/>
    </row>
    <row r="224" spans="2:18" ht="16.5" x14ac:dyDescent="0.3">
      <c r="B224" s="907" t="s">
        <v>447</v>
      </c>
      <c r="C224" s="908"/>
      <c r="D224" s="932"/>
      <c r="E224" s="932"/>
      <c r="F224" s="932"/>
      <c r="G224" s="933"/>
      <c r="H224" s="909" t="s">
        <v>368</v>
      </c>
      <c r="I224" s="910"/>
      <c r="J224" s="911">
        <f t="shared" si="9"/>
        <v>0</v>
      </c>
      <c r="K224" s="912"/>
      <c r="R224" s="172"/>
    </row>
    <row r="225" spans="2:18" ht="16.5" x14ac:dyDescent="0.3">
      <c r="B225" s="907" t="s">
        <v>448</v>
      </c>
      <c r="C225" s="908"/>
      <c r="D225" s="932"/>
      <c r="E225" s="932"/>
      <c r="F225" s="932"/>
      <c r="G225" s="933"/>
      <c r="H225" s="909" t="s">
        <v>368</v>
      </c>
      <c r="I225" s="910"/>
      <c r="J225" s="911">
        <f t="shared" si="9"/>
        <v>0</v>
      </c>
      <c r="K225" s="912"/>
      <c r="R225" s="172"/>
    </row>
    <row r="226" spans="2:18" ht="16.5" x14ac:dyDescent="0.3">
      <c r="B226" s="907" t="s">
        <v>449</v>
      </c>
      <c r="C226" s="908"/>
      <c r="D226" s="932"/>
      <c r="E226" s="932"/>
      <c r="F226" s="932"/>
      <c r="G226" s="933"/>
      <c r="H226" s="909" t="s">
        <v>368</v>
      </c>
      <c r="I226" s="910"/>
      <c r="J226" s="911">
        <f t="shared" si="9"/>
        <v>0</v>
      </c>
      <c r="K226" s="912"/>
      <c r="R226" s="172"/>
    </row>
    <row r="227" spans="2:18" ht="16.5" x14ac:dyDescent="0.3">
      <c r="B227" s="907" t="s">
        <v>450</v>
      </c>
      <c r="C227" s="908"/>
      <c r="D227" s="932"/>
      <c r="E227" s="932"/>
      <c r="F227" s="932"/>
      <c r="G227" s="933"/>
      <c r="H227" s="909" t="s">
        <v>368</v>
      </c>
      <c r="I227" s="910"/>
      <c r="J227" s="911">
        <f t="shared" si="9"/>
        <v>0</v>
      </c>
      <c r="K227" s="912"/>
      <c r="R227" s="172"/>
    </row>
    <row r="228" spans="2:18" ht="16.5" x14ac:dyDescent="0.3">
      <c r="B228" s="907" t="s">
        <v>451</v>
      </c>
      <c r="C228" s="908"/>
      <c r="D228" s="932"/>
      <c r="E228" s="932"/>
      <c r="F228" s="932"/>
      <c r="G228" s="933"/>
      <c r="H228" s="909" t="s">
        <v>368</v>
      </c>
      <c r="I228" s="910"/>
      <c r="J228" s="911">
        <f t="shared" si="9"/>
        <v>0</v>
      </c>
      <c r="K228" s="912"/>
      <c r="R228" s="172"/>
    </row>
    <row r="229" spans="2:18" ht="16.5" x14ac:dyDescent="0.3">
      <c r="B229" s="907" t="s">
        <v>452</v>
      </c>
      <c r="C229" s="908"/>
      <c r="D229" s="932"/>
      <c r="E229" s="932"/>
      <c r="F229" s="932"/>
      <c r="G229" s="933"/>
      <c r="H229" s="909" t="s">
        <v>368</v>
      </c>
      <c r="I229" s="910"/>
      <c r="J229" s="911">
        <f t="shared" si="9"/>
        <v>0</v>
      </c>
      <c r="K229" s="912"/>
      <c r="R229" s="172"/>
    </row>
    <row r="230" spans="2:18" ht="16.5" x14ac:dyDescent="0.3">
      <c r="B230" s="907" t="s">
        <v>453</v>
      </c>
      <c r="C230" s="908"/>
      <c r="D230" s="932"/>
      <c r="E230" s="932"/>
      <c r="F230" s="932"/>
      <c r="G230" s="933"/>
      <c r="H230" s="909" t="s">
        <v>368</v>
      </c>
      <c r="I230" s="910"/>
      <c r="J230" s="911">
        <f t="shared" si="9"/>
        <v>0</v>
      </c>
      <c r="K230" s="912"/>
      <c r="R230" s="172"/>
    </row>
    <row r="231" spans="2:18" ht="16.5" x14ac:dyDescent="0.3">
      <c r="B231" s="351"/>
      <c r="C231" s="349"/>
      <c r="D231" s="349"/>
      <c r="E231" s="349"/>
      <c r="F231" s="349"/>
      <c r="G231" s="349"/>
      <c r="H231" s="349"/>
      <c r="I231" s="349"/>
      <c r="J231" s="349"/>
      <c r="K231" s="350"/>
      <c r="R231" s="172"/>
    </row>
    <row r="232" spans="2:18" ht="16.5" x14ac:dyDescent="0.3">
      <c r="B232" s="919" t="s">
        <v>461</v>
      </c>
      <c r="C232" s="920"/>
      <c r="D232" s="920"/>
      <c r="E232" s="920"/>
      <c r="F232" s="920"/>
      <c r="G232" s="920"/>
      <c r="H232" s="920"/>
      <c r="I232" s="920"/>
      <c r="J232" s="930">
        <f>(h_rs+hc_bottom)*SUM(J131:K230)</f>
        <v>0</v>
      </c>
      <c r="K232" s="931"/>
      <c r="R232" s="172"/>
    </row>
    <row r="233" spans="2:18" x14ac:dyDescent="0.25">
      <c r="B233" s="363"/>
      <c r="C233" s="356"/>
      <c r="D233" s="356"/>
      <c r="E233" s="356"/>
      <c r="F233" s="356"/>
      <c r="G233" s="356"/>
      <c r="H233" s="356"/>
      <c r="I233" s="356"/>
      <c r="J233" s="356"/>
      <c r="K233" s="364"/>
      <c r="R233" s="172"/>
    </row>
    <row r="234" spans="2:18" ht="16.5" x14ac:dyDescent="0.3">
      <c r="B234" s="351"/>
      <c r="C234" s="349"/>
      <c r="D234" s="921" t="s">
        <v>458</v>
      </c>
      <c r="E234" s="921"/>
      <c r="F234" s="921"/>
      <c r="G234" s="921"/>
      <c r="H234" s="921"/>
      <c r="I234" s="921"/>
      <c r="J234" s="921"/>
      <c r="K234" s="922"/>
      <c r="R234" s="172"/>
    </row>
    <row r="235" spans="2:18" ht="17.25" x14ac:dyDescent="0.35">
      <c r="B235" s="919"/>
      <c r="C235" s="920"/>
      <c r="D235" s="928" t="s">
        <v>322</v>
      </c>
      <c r="E235" s="928"/>
      <c r="F235" s="928" t="s">
        <v>320</v>
      </c>
      <c r="G235" s="923"/>
      <c r="H235" s="923" t="s">
        <v>373</v>
      </c>
      <c r="I235" s="924"/>
      <c r="J235" s="928" t="s">
        <v>321</v>
      </c>
      <c r="K235" s="929"/>
      <c r="R235" s="172"/>
    </row>
    <row r="236" spans="2:18" ht="16.5" x14ac:dyDescent="0.3">
      <c r="B236" s="907" t="s">
        <v>300</v>
      </c>
      <c r="C236" s="908"/>
      <c r="D236" s="932"/>
      <c r="E236" s="932"/>
      <c r="F236" s="932"/>
      <c r="G236" s="933"/>
      <c r="H236" s="909" t="s">
        <v>459</v>
      </c>
      <c r="I236" s="910"/>
      <c r="J236" s="911">
        <f>D236*(F236-$J$22)</f>
        <v>0</v>
      </c>
      <c r="K236" s="912"/>
      <c r="R236" s="172"/>
    </row>
    <row r="237" spans="2:18" ht="16.5" x14ac:dyDescent="0.3">
      <c r="B237" s="907" t="s">
        <v>301</v>
      </c>
      <c r="C237" s="908"/>
      <c r="D237" s="932"/>
      <c r="E237" s="932"/>
      <c r="F237" s="932"/>
      <c r="G237" s="933"/>
      <c r="H237" s="909" t="s">
        <v>459</v>
      </c>
      <c r="I237" s="910"/>
      <c r="J237" s="911">
        <f t="shared" ref="J237:J255" si="10">D237*(F237-$J$22)</f>
        <v>0</v>
      </c>
      <c r="K237" s="912"/>
      <c r="R237" s="172"/>
    </row>
    <row r="238" spans="2:18" ht="16.5" x14ac:dyDescent="0.3">
      <c r="B238" s="907" t="s">
        <v>302</v>
      </c>
      <c r="C238" s="908"/>
      <c r="D238" s="932"/>
      <c r="E238" s="932"/>
      <c r="F238" s="932"/>
      <c r="G238" s="933"/>
      <c r="H238" s="909" t="s">
        <v>459</v>
      </c>
      <c r="I238" s="910"/>
      <c r="J238" s="911">
        <f t="shared" si="10"/>
        <v>0</v>
      </c>
      <c r="K238" s="912"/>
      <c r="R238" s="172"/>
    </row>
    <row r="239" spans="2:18" ht="16.5" x14ac:dyDescent="0.3">
      <c r="B239" s="907" t="s">
        <v>303</v>
      </c>
      <c r="C239" s="908"/>
      <c r="D239" s="932"/>
      <c r="E239" s="932"/>
      <c r="F239" s="932"/>
      <c r="G239" s="933"/>
      <c r="H239" s="909" t="s">
        <v>459</v>
      </c>
      <c r="I239" s="910"/>
      <c r="J239" s="911">
        <f t="shared" si="10"/>
        <v>0</v>
      </c>
      <c r="K239" s="912"/>
      <c r="R239" s="172"/>
    </row>
    <row r="240" spans="2:18" ht="16.5" x14ac:dyDescent="0.3">
      <c r="B240" s="907" t="s">
        <v>304</v>
      </c>
      <c r="C240" s="908"/>
      <c r="D240" s="932"/>
      <c r="E240" s="932"/>
      <c r="F240" s="932"/>
      <c r="G240" s="933"/>
      <c r="H240" s="909" t="s">
        <v>459</v>
      </c>
      <c r="I240" s="910"/>
      <c r="J240" s="911">
        <f t="shared" si="10"/>
        <v>0</v>
      </c>
      <c r="K240" s="912"/>
      <c r="R240" s="172"/>
    </row>
    <row r="241" spans="2:18" ht="16.5" x14ac:dyDescent="0.3">
      <c r="B241" s="907" t="s">
        <v>305</v>
      </c>
      <c r="C241" s="908"/>
      <c r="D241" s="932"/>
      <c r="E241" s="932"/>
      <c r="F241" s="932"/>
      <c r="G241" s="933"/>
      <c r="H241" s="909" t="s">
        <v>459</v>
      </c>
      <c r="I241" s="910"/>
      <c r="J241" s="911">
        <f t="shared" si="10"/>
        <v>0</v>
      </c>
      <c r="K241" s="912"/>
      <c r="R241" s="172"/>
    </row>
    <row r="242" spans="2:18" ht="16.5" x14ac:dyDescent="0.3">
      <c r="B242" s="907" t="s">
        <v>306</v>
      </c>
      <c r="C242" s="908"/>
      <c r="D242" s="932"/>
      <c r="E242" s="932"/>
      <c r="F242" s="932"/>
      <c r="G242" s="933"/>
      <c r="H242" s="909" t="s">
        <v>459</v>
      </c>
      <c r="I242" s="910"/>
      <c r="J242" s="911">
        <f t="shared" si="10"/>
        <v>0</v>
      </c>
      <c r="K242" s="912"/>
      <c r="R242" s="172"/>
    </row>
    <row r="243" spans="2:18" ht="16.5" x14ac:dyDescent="0.3">
      <c r="B243" s="907" t="s">
        <v>307</v>
      </c>
      <c r="C243" s="908"/>
      <c r="D243" s="932"/>
      <c r="E243" s="932"/>
      <c r="F243" s="932"/>
      <c r="G243" s="933"/>
      <c r="H243" s="909" t="s">
        <v>459</v>
      </c>
      <c r="I243" s="910"/>
      <c r="J243" s="911">
        <f t="shared" si="10"/>
        <v>0</v>
      </c>
      <c r="K243" s="912"/>
      <c r="R243" s="172"/>
    </row>
    <row r="244" spans="2:18" ht="16.5" x14ac:dyDescent="0.3">
      <c r="B244" s="907" t="s">
        <v>308</v>
      </c>
      <c r="C244" s="908"/>
      <c r="D244" s="932"/>
      <c r="E244" s="932"/>
      <c r="F244" s="932"/>
      <c r="G244" s="933"/>
      <c r="H244" s="909" t="s">
        <v>459</v>
      </c>
      <c r="I244" s="910"/>
      <c r="J244" s="911">
        <f t="shared" si="10"/>
        <v>0</v>
      </c>
      <c r="K244" s="912"/>
      <c r="R244" s="172"/>
    </row>
    <row r="245" spans="2:18" ht="16.5" x14ac:dyDescent="0.3">
      <c r="B245" s="907" t="s">
        <v>309</v>
      </c>
      <c r="C245" s="908"/>
      <c r="D245" s="932"/>
      <c r="E245" s="932"/>
      <c r="F245" s="932"/>
      <c r="G245" s="933"/>
      <c r="H245" s="909" t="s">
        <v>459</v>
      </c>
      <c r="I245" s="910"/>
      <c r="J245" s="911">
        <f t="shared" si="10"/>
        <v>0</v>
      </c>
      <c r="K245" s="912"/>
      <c r="R245" s="172"/>
    </row>
    <row r="246" spans="2:18" ht="16.5" x14ac:dyDescent="0.3">
      <c r="B246" s="907" t="s">
        <v>310</v>
      </c>
      <c r="C246" s="908"/>
      <c r="D246" s="932"/>
      <c r="E246" s="932"/>
      <c r="F246" s="932"/>
      <c r="G246" s="933"/>
      <c r="H246" s="909" t="s">
        <v>459</v>
      </c>
      <c r="I246" s="910"/>
      <c r="J246" s="911">
        <f t="shared" si="10"/>
        <v>0</v>
      </c>
      <c r="K246" s="912"/>
      <c r="R246" s="172"/>
    </row>
    <row r="247" spans="2:18" ht="16.5" x14ac:dyDescent="0.3">
      <c r="B247" s="907" t="s">
        <v>311</v>
      </c>
      <c r="C247" s="908"/>
      <c r="D247" s="932"/>
      <c r="E247" s="932"/>
      <c r="F247" s="932"/>
      <c r="G247" s="933"/>
      <c r="H247" s="909" t="s">
        <v>459</v>
      </c>
      <c r="I247" s="910"/>
      <c r="J247" s="911">
        <f t="shared" si="10"/>
        <v>0</v>
      </c>
      <c r="K247" s="912"/>
      <c r="R247" s="172"/>
    </row>
    <row r="248" spans="2:18" ht="16.5" x14ac:dyDescent="0.3">
      <c r="B248" s="907" t="s">
        <v>312</v>
      </c>
      <c r="C248" s="908"/>
      <c r="D248" s="932"/>
      <c r="E248" s="932"/>
      <c r="F248" s="932"/>
      <c r="G248" s="933"/>
      <c r="H248" s="909" t="s">
        <v>459</v>
      </c>
      <c r="I248" s="910"/>
      <c r="J248" s="911">
        <f t="shared" si="10"/>
        <v>0</v>
      </c>
      <c r="K248" s="912"/>
      <c r="R248" s="172"/>
    </row>
    <row r="249" spans="2:18" ht="16.5" x14ac:dyDescent="0.3">
      <c r="B249" s="907" t="s">
        <v>313</v>
      </c>
      <c r="C249" s="908"/>
      <c r="D249" s="932"/>
      <c r="E249" s="932"/>
      <c r="F249" s="932"/>
      <c r="G249" s="933"/>
      <c r="H249" s="909" t="s">
        <v>459</v>
      </c>
      <c r="I249" s="910"/>
      <c r="J249" s="911">
        <f t="shared" si="10"/>
        <v>0</v>
      </c>
      <c r="K249" s="912"/>
      <c r="R249" s="172"/>
    </row>
    <row r="250" spans="2:18" ht="16.5" x14ac:dyDescent="0.3">
      <c r="B250" s="907" t="s">
        <v>314</v>
      </c>
      <c r="C250" s="908"/>
      <c r="D250" s="932"/>
      <c r="E250" s="932"/>
      <c r="F250" s="932"/>
      <c r="G250" s="933"/>
      <c r="H250" s="909" t="s">
        <v>459</v>
      </c>
      <c r="I250" s="910"/>
      <c r="J250" s="911">
        <f t="shared" si="10"/>
        <v>0</v>
      </c>
      <c r="K250" s="912"/>
      <c r="R250" s="172"/>
    </row>
    <row r="251" spans="2:18" ht="16.5" x14ac:dyDescent="0.3">
      <c r="B251" s="907" t="s">
        <v>315</v>
      </c>
      <c r="C251" s="908"/>
      <c r="D251" s="932"/>
      <c r="E251" s="932"/>
      <c r="F251" s="932"/>
      <c r="G251" s="933"/>
      <c r="H251" s="909" t="s">
        <v>459</v>
      </c>
      <c r="I251" s="910"/>
      <c r="J251" s="911">
        <f t="shared" si="10"/>
        <v>0</v>
      </c>
      <c r="K251" s="912"/>
      <c r="R251" s="172"/>
    </row>
    <row r="252" spans="2:18" ht="16.5" x14ac:dyDescent="0.3">
      <c r="B252" s="907" t="s">
        <v>316</v>
      </c>
      <c r="C252" s="908"/>
      <c r="D252" s="932"/>
      <c r="E252" s="932"/>
      <c r="F252" s="932"/>
      <c r="G252" s="933"/>
      <c r="H252" s="909" t="s">
        <v>459</v>
      </c>
      <c r="I252" s="910"/>
      <c r="J252" s="911">
        <f t="shared" si="10"/>
        <v>0</v>
      </c>
      <c r="K252" s="912"/>
      <c r="R252" s="172"/>
    </row>
    <row r="253" spans="2:18" ht="16.5" x14ac:dyDescent="0.3">
      <c r="B253" s="907" t="s">
        <v>317</v>
      </c>
      <c r="C253" s="908"/>
      <c r="D253" s="932"/>
      <c r="E253" s="932"/>
      <c r="F253" s="932"/>
      <c r="G253" s="933"/>
      <c r="H253" s="909" t="s">
        <v>459</v>
      </c>
      <c r="I253" s="910"/>
      <c r="J253" s="911">
        <f t="shared" si="10"/>
        <v>0</v>
      </c>
      <c r="K253" s="912"/>
      <c r="R253" s="172"/>
    </row>
    <row r="254" spans="2:18" ht="16.5" x14ac:dyDescent="0.3">
      <c r="B254" s="907" t="s">
        <v>318</v>
      </c>
      <c r="C254" s="908"/>
      <c r="D254" s="932"/>
      <c r="E254" s="932"/>
      <c r="F254" s="932"/>
      <c r="G254" s="933"/>
      <c r="H254" s="909" t="s">
        <v>459</v>
      </c>
      <c r="I254" s="910"/>
      <c r="J254" s="911">
        <f t="shared" si="10"/>
        <v>0</v>
      </c>
      <c r="K254" s="912"/>
      <c r="R254" s="172"/>
    </row>
    <row r="255" spans="2:18" ht="16.5" x14ac:dyDescent="0.3">
      <c r="B255" s="907" t="s">
        <v>319</v>
      </c>
      <c r="C255" s="908"/>
      <c r="D255" s="932"/>
      <c r="E255" s="932"/>
      <c r="F255" s="932"/>
      <c r="G255" s="933"/>
      <c r="H255" s="909" t="s">
        <v>459</v>
      </c>
      <c r="I255" s="910"/>
      <c r="J255" s="911">
        <f t="shared" si="10"/>
        <v>0</v>
      </c>
      <c r="K255" s="912"/>
      <c r="R255" s="172"/>
    </row>
    <row r="256" spans="2:18" ht="16.5" x14ac:dyDescent="0.3">
      <c r="B256" s="907" t="s">
        <v>374</v>
      </c>
      <c r="C256" s="908"/>
      <c r="D256" s="932"/>
      <c r="E256" s="932"/>
      <c r="F256" s="932"/>
      <c r="G256" s="933"/>
      <c r="H256" s="909" t="s">
        <v>459</v>
      </c>
      <c r="I256" s="910"/>
      <c r="J256" s="911">
        <f>D256*(F256-$J$22)</f>
        <v>0</v>
      </c>
      <c r="K256" s="912"/>
      <c r="R256" s="172"/>
    </row>
    <row r="257" spans="2:18" ht="16.5" x14ac:dyDescent="0.3">
      <c r="B257" s="907" t="s">
        <v>375</v>
      </c>
      <c r="C257" s="908"/>
      <c r="D257" s="932"/>
      <c r="E257" s="932"/>
      <c r="F257" s="932"/>
      <c r="G257" s="933"/>
      <c r="H257" s="909" t="s">
        <v>459</v>
      </c>
      <c r="I257" s="910"/>
      <c r="J257" s="911">
        <f t="shared" ref="J257:J275" si="11">D257*(F257-$J$22)</f>
        <v>0</v>
      </c>
      <c r="K257" s="912"/>
      <c r="R257" s="172"/>
    </row>
    <row r="258" spans="2:18" ht="16.5" x14ac:dyDescent="0.3">
      <c r="B258" s="907" t="s">
        <v>376</v>
      </c>
      <c r="C258" s="908"/>
      <c r="D258" s="932"/>
      <c r="E258" s="932"/>
      <c r="F258" s="932"/>
      <c r="G258" s="933"/>
      <c r="H258" s="909" t="s">
        <v>459</v>
      </c>
      <c r="I258" s="910"/>
      <c r="J258" s="911">
        <f t="shared" si="11"/>
        <v>0</v>
      </c>
      <c r="K258" s="912"/>
      <c r="R258" s="172"/>
    </row>
    <row r="259" spans="2:18" ht="16.5" x14ac:dyDescent="0.3">
      <c r="B259" s="907" t="s">
        <v>377</v>
      </c>
      <c r="C259" s="908"/>
      <c r="D259" s="932"/>
      <c r="E259" s="932"/>
      <c r="F259" s="932"/>
      <c r="G259" s="933"/>
      <c r="H259" s="909" t="s">
        <v>459</v>
      </c>
      <c r="I259" s="910"/>
      <c r="J259" s="911">
        <f t="shared" si="11"/>
        <v>0</v>
      </c>
      <c r="K259" s="912"/>
      <c r="R259" s="172"/>
    </row>
    <row r="260" spans="2:18" ht="16.5" x14ac:dyDescent="0.3">
      <c r="B260" s="907" t="s">
        <v>378</v>
      </c>
      <c r="C260" s="908"/>
      <c r="D260" s="932"/>
      <c r="E260" s="932"/>
      <c r="F260" s="932"/>
      <c r="G260" s="933"/>
      <c r="H260" s="909" t="s">
        <v>459</v>
      </c>
      <c r="I260" s="910"/>
      <c r="J260" s="911">
        <f t="shared" si="11"/>
        <v>0</v>
      </c>
      <c r="K260" s="912"/>
      <c r="R260" s="172"/>
    </row>
    <row r="261" spans="2:18" ht="16.5" x14ac:dyDescent="0.3">
      <c r="B261" s="907" t="s">
        <v>379</v>
      </c>
      <c r="C261" s="908"/>
      <c r="D261" s="932"/>
      <c r="E261" s="932"/>
      <c r="F261" s="932"/>
      <c r="G261" s="933"/>
      <c r="H261" s="909" t="s">
        <v>459</v>
      </c>
      <c r="I261" s="910"/>
      <c r="J261" s="911">
        <f t="shared" si="11"/>
        <v>0</v>
      </c>
      <c r="K261" s="912"/>
      <c r="R261" s="172"/>
    </row>
    <row r="262" spans="2:18" ht="16.5" x14ac:dyDescent="0.3">
      <c r="B262" s="907" t="s">
        <v>380</v>
      </c>
      <c r="C262" s="908"/>
      <c r="D262" s="932"/>
      <c r="E262" s="932"/>
      <c r="F262" s="932"/>
      <c r="G262" s="933"/>
      <c r="H262" s="909" t="s">
        <v>459</v>
      </c>
      <c r="I262" s="910"/>
      <c r="J262" s="911">
        <f t="shared" si="11"/>
        <v>0</v>
      </c>
      <c r="K262" s="912"/>
      <c r="R262" s="172"/>
    </row>
    <row r="263" spans="2:18" ht="16.5" x14ac:dyDescent="0.3">
      <c r="B263" s="907" t="s">
        <v>381</v>
      </c>
      <c r="C263" s="908"/>
      <c r="D263" s="932"/>
      <c r="E263" s="932"/>
      <c r="F263" s="932"/>
      <c r="G263" s="933"/>
      <c r="H263" s="909" t="s">
        <v>459</v>
      </c>
      <c r="I263" s="910"/>
      <c r="J263" s="911">
        <f t="shared" si="11"/>
        <v>0</v>
      </c>
      <c r="K263" s="912"/>
      <c r="R263" s="172"/>
    </row>
    <row r="264" spans="2:18" ht="16.5" x14ac:dyDescent="0.3">
      <c r="B264" s="907" t="s">
        <v>382</v>
      </c>
      <c r="C264" s="908"/>
      <c r="D264" s="932"/>
      <c r="E264" s="932"/>
      <c r="F264" s="932"/>
      <c r="G264" s="933"/>
      <c r="H264" s="909" t="s">
        <v>459</v>
      </c>
      <c r="I264" s="910"/>
      <c r="J264" s="911">
        <f t="shared" si="11"/>
        <v>0</v>
      </c>
      <c r="K264" s="912"/>
      <c r="R264" s="172"/>
    </row>
    <row r="265" spans="2:18" ht="16.5" x14ac:dyDescent="0.3">
      <c r="B265" s="907" t="s">
        <v>383</v>
      </c>
      <c r="C265" s="908"/>
      <c r="D265" s="932"/>
      <c r="E265" s="932"/>
      <c r="F265" s="932"/>
      <c r="G265" s="933"/>
      <c r="H265" s="909" t="s">
        <v>459</v>
      </c>
      <c r="I265" s="910"/>
      <c r="J265" s="911">
        <f t="shared" si="11"/>
        <v>0</v>
      </c>
      <c r="K265" s="912"/>
      <c r="R265" s="172"/>
    </row>
    <row r="266" spans="2:18" ht="16.5" x14ac:dyDescent="0.3">
      <c r="B266" s="907" t="s">
        <v>384</v>
      </c>
      <c r="C266" s="908"/>
      <c r="D266" s="932"/>
      <c r="E266" s="932"/>
      <c r="F266" s="932"/>
      <c r="G266" s="933"/>
      <c r="H266" s="909" t="s">
        <v>459</v>
      </c>
      <c r="I266" s="910"/>
      <c r="J266" s="911">
        <f t="shared" si="11"/>
        <v>0</v>
      </c>
      <c r="K266" s="912"/>
      <c r="R266" s="172"/>
    </row>
    <row r="267" spans="2:18" ht="16.5" x14ac:dyDescent="0.3">
      <c r="B267" s="907" t="s">
        <v>385</v>
      </c>
      <c r="C267" s="908"/>
      <c r="D267" s="932"/>
      <c r="E267" s="932"/>
      <c r="F267" s="932"/>
      <c r="G267" s="933"/>
      <c r="H267" s="909" t="s">
        <v>459</v>
      </c>
      <c r="I267" s="910"/>
      <c r="J267" s="911">
        <f t="shared" si="11"/>
        <v>0</v>
      </c>
      <c r="K267" s="912"/>
      <c r="R267" s="172"/>
    </row>
    <row r="268" spans="2:18" ht="16.5" x14ac:dyDescent="0.3">
      <c r="B268" s="907" t="s">
        <v>386</v>
      </c>
      <c r="C268" s="908"/>
      <c r="D268" s="932"/>
      <c r="E268" s="932"/>
      <c r="F268" s="932"/>
      <c r="G268" s="933"/>
      <c r="H268" s="909" t="s">
        <v>459</v>
      </c>
      <c r="I268" s="910"/>
      <c r="J268" s="911">
        <f t="shared" si="11"/>
        <v>0</v>
      </c>
      <c r="K268" s="912"/>
      <c r="R268" s="172"/>
    </row>
    <row r="269" spans="2:18" ht="16.5" x14ac:dyDescent="0.3">
      <c r="B269" s="907" t="s">
        <v>387</v>
      </c>
      <c r="C269" s="908"/>
      <c r="D269" s="932"/>
      <c r="E269" s="932"/>
      <c r="F269" s="932"/>
      <c r="G269" s="933"/>
      <c r="H269" s="909" t="s">
        <v>459</v>
      </c>
      <c r="I269" s="910"/>
      <c r="J269" s="911">
        <f t="shared" si="11"/>
        <v>0</v>
      </c>
      <c r="K269" s="912"/>
      <c r="R269" s="172"/>
    </row>
    <row r="270" spans="2:18" ht="16.5" x14ac:dyDescent="0.3">
      <c r="B270" s="907" t="s">
        <v>388</v>
      </c>
      <c r="C270" s="908"/>
      <c r="D270" s="932"/>
      <c r="E270" s="932"/>
      <c r="F270" s="932"/>
      <c r="G270" s="933"/>
      <c r="H270" s="909" t="s">
        <v>459</v>
      </c>
      <c r="I270" s="910"/>
      <c r="J270" s="911">
        <f t="shared" si="11"/>
        <v>0</v>
      </c>
      <c r="K270" s="912"/>
      <c r="R270" s="172"/>
    </row>
    <row r="271" spans="2:18" ht="16.5" x14ac:dyDescent="0.3">
      <c r="B271" s="907" t="s">
        <v>389</v>
      </c>
      <c r="C271" s="908"/>
      <c r="D271" s="932"/>
      <c r="E271" s="932"/>
      <c r="F271" s="932"/>
      <c r="G271" s="933"/>
      <c r="H271" s="909" t="s">
        <v>459</v>
      </c>
      <c r="I271" s="910"/>
      <c r="J271" s="911">
        <f t="shared" si="11"/>
        <v>0</v>
      </c>
      <c r="K271" s="912"/>
      <c r="R271" s="172"/>
    </row>
    <row r="272" spans="2:18" ht="16.5" x14ac:dyDescent="0.3">
      <c r="B272" s="907" t="s">
        <v>390</v>
      </c>
      <c r="C272" s="908"/>
      <c r="D272" s="932"/>
      <c r="E272" s="932"/>
      <c r="F272" s="932"/>
      <c r="G272" s="933"/>
      <c r="H272" s="909" t="s">
        <v>459</v>
      </c>
      <c r="I272" s="910"/>
      <c r="J272" s="911">
        <f t="shared" si="11"/>
        <v>0</v>
      </c>
      <c r="K272" s="912"/>
      <c r="R272" s="172"/>
    </row>
    <row r="273" spans="2:18" ht="16.5" x14ac:dyDescent="0.3">
      <c r="B273" s="907" t="s">
        <v>391</v>
      </c>
      <c r="C273" s="908"/>
      <c r="D273" s="932"/>
      <c r="E273" s="932"/>
      <c r="F273" s="932"/>
      <c r="G273" s="933"/>
      <c r="H273" s="909" t="s">
        <v>459</v>
      </c>
      <c r="I273" s="910"/>
      <c r="J273" s="911">
        <f t="shared" si="11"/>
        <v>0</v>
      </c>
      <c r="K273" s="912"/>
      <c r="R273" s="172"/>
    </row>
    <row r="274" spans="2:18" ht="16.5" x14ac:dyDescent="0.3">
      <c r="B274" s="907" t="s">
        <v>392</v>
      </c>
      <c r="C274" s="908"/>
      <c r="D274" s="932"/>
      <c r="E274" s="932"/>
      <c r="F274" s="932"/>
      <c r="G274" s="933"/>
      <c r="H274" s="909" t="s">
        <v>459</v>
      </c>
      <c r="I274" s="910"/>
      <c r="J274" s="911">
        <f t="shared" si="11"/>
        <v>0</v>
      </c>
      <c r="K274" s="912"/>
      <c r="R274" s="172"/>
    </row>
    <row r="275" spans="2:18" ht="16.5" x14ac:dyDescent="0.3">
      <c r="B275" s="907" t="s">
        <v>393</v>
      </c>
      <c r="C275" s="908"/>
      <c r="D275" s="932"/>
      <c r="E275" s="932"/>
      <c r="F275" s="932"/>
      <c r="G275" s="933"/>
      <c r="H275" s="909" t="s">
        <v>459</v>
      </c>
      <c r="I275" s="910"/>
      <c r="J275" s="911">
        <f t="shared" si="11"/>
        <v>0</v>
      </c>
      <c r="K275" s="912"/>
      <c r="R275" s="172"/>
    </row>
    <row r="276" spans="2:18" ht="16.5" x14ac:dyDescent="0.3">
      <c r="B276" s="907" t="s">
        <v>394</v>
      </c>
      <c r="C276" s="908"/>
      <c r="D276" s="932"/>
      <c r="E276" s="932"/>
      <c r="F276" s="932"/>
      <c r="G276" s="933"/>
      <c r="H276" s="909" t="s">
        <v>459</v>
      </c>
      <c r="I276" s="910"/>
      <c r="J276" s="911">
        <f>D276*(F276-$J$22)</f>
        <v>0</v>
      </c>
      <c r="K276" s="912"/>
      <c r="R276" s="172"/>
    </row>
    <row r="277" spans="2:18" ht="16.5" x14ac:dyDescent="0.3">
      <c r="B277" s="907" t="s">
        <v>395</v>
      </c>
      <c r="C277" s="908"/>
      <c r="D277" s="932"/>
      <c r="E277" s="932"/>
      <c r="F277" s="932"/>
      <c r="G277" s="933"/>
      <c r="H277" s="909" t="s">
        <v>459</v>
      </c>
      <c r="I277" s="910"/>
      <c r="J277" s="911">
        <f t="shared" ref="J277:J295" si="12">D277*(F277-$J$22)</f>
        <v>0</v>
      </c>
      <c r="K277" s="912"/>
      <c r="R277" s="172"/>
    </row>
    <row r="278" spans="2:18" ht="16.5" x14ac:dyDescent="0.3">
      <c r="B278" s="907" t="s">
        <v>396</v>
      </c>
      <c r="C278" s="908"/>
      <c r="D278" s="932"/>
      <c r="E278" s="932"/>
      <c r="F278" s="932"/>
      <c r="G278" s="933"/>
      <c r="H278" s="909" t="s">
        <v>459</v>
      </c>
      <c r="I278" s="910"/>
      <c r="J278" s="911">
        <f t="shared" si="12"/>
        <v>0</v>
      </c>
      <c r="K278" s="912"/>
      <c r="R278" s="172"/>
    </row>
    <row r="279" spans="2:18" ht="16.5" x14ac:dyDescent="0.3">
      <c r="B279" s="907" t="s">
        <v>397</v>
      </c>
      <c r="C279" s="908"/>
      <c r="D279" s="932"/>
      <c r="E279" s="932"/>
      <c r="F279" s="932"/>
      <c r="G279" s="933"/>
      <c r="H279" s="909" t="s">
        <v>459</v>
      </c>
      <c r="I279" s="910"/>
      <c r="J279" s="911">
        <f t="shared" si="12"/>
        <v>0</v>
      </c>
      <c r="K279" s="912"/>
      <c r="R279" s="172"/>
    </row>
    <row r="280" spans="2:18" ht="16.5" x14ac:dyDescent="0.3">
      <c r="B280" s="907" t="s">
        <v>398</v>
      </c>
      <c r="C280" s="908"/>
      <c r="D280" s="932"/>
      <c r="E280" s="932"/>
      <c r="F280" s="932"/>
      <c r="G280" s="933"/>
      <c r="H280" s="909" t="s">
        <v>459</v>
      </c>
      <c r="I280" s="910"/>
      <c r="J280" s="911">
        <f t="shared" si="12"/>
        <v>0</v>
      </c>
      <c r="K280" s="912"/>
      <c r="R280" s="172"/>
    </row>
    <row r="281" spans="2:18" ht="16.5" x14ac:dyDescent="0.3">
      <c r="B281" s="907" t="s">
        <v>399</v>
      </c>
      <c r="C281" s="908"/>
      <c r="D281" s="932"/>
      <c r="E281" s="932"/>
      <c r="F281" s="932"/>
      <c r="G281" s="933"/>
      <c r="H281" s="909" t="s">
        <v>459</v>
      </c>
      <c r="I281" s="910"/>
      <c r="J281" s="911">
        <f t="shared" si="12"/>
        <v>0</v>
      </c>
      <c r="K281" s="912"/>
      <c r="R281" s="172"/>
    </row>
    <row r="282" spans="2:18" ht="16.5" x14ac:dyDescent="0.3">
      <c r="B282" s="907" t="s">
        <v>400</v>
      </c>
      <c r="C282" s="908"/>
      <c r="D282" s="932"/>
      <c r="E282" s="932"/>
      <c r="F282" s="932"/>
      <c r="G282" s="933"/>
      <c r="H282" s="909" t="s">
        <v>459</v>
      </c>
      <c r="I282" s="910"/>
      <c r="J282" s="911">
        <f t="shared" si="12"/>
        <v>0</v>
      </c>
      <c r="K282" s="912"/>
      <c r="R282" s="172"/>
    </row>
    <row r="283" spans="2:18" ht="16.5" x14ac:dyDescent="0.3">
      <c r="B283" s="907" t="s">
        <v>401</v>
      </c>
      <c r="C283" s="908"/>
      <c r="D283" s="932"/>
      <c r="E283" s="932"/>
      <c r="F283" s="932"/>
      <c r="G283" s="933"/>
      <c r="H283" s="909" t="s">
        <v>459</v>
      </c>
      <c r="I283" s="910"/>
      <c r="J283" s="911">
        <f t="shared" si="12"/>
        <v>0</v>
      </c>
      <c r="K283" s="912"/>
      <c r="R283" s="172"/>
    </row>
    <row r="284" spans="2:18" ht="16.5" x14ac:dyDescent="0.3">
      <c r="B284" s="907" t="s">
        <v>402</v>
      </c>
      <c r="C284" s="908"/>
      <c r="D284" s="932"/>
      <c r="E284" s="932"/>
      <c r="F284" s="932"/>
      <c r="G284" s="933"/>
      <c r="H284" s="909" t="s">
        <v>459</v>
      </c>
      <c r="I284" s="910"/>
      <c r="J284" s="911">
        <f t="shared" si="12"/>
        <v>0</v>
      </c>
      <c r="K284" s="912"/>
      <c r="R284" s="172"/>
    </row>
    <row r="285" spans="2:18" ht="16.5" x14ac:dyDescent="0.3">
      <c r="B285" s="907" t="s">
        <v>403</v>
      </c>
      <c r="C285" s="908"/>
      <c r="D285" s="932"/>
      <c r="E285" s="932"/>
      <c r="F285" s="932"/>
      <c r="G285" s="933"/>
      <c r="H285" s="909" t="s">
        <v>459</v>
      </c>
      <c r="I285" s="910"/>
      <c r="J285" s="911">
        <f t="shared" si="12"/>
        <v>0</v>
      </c>
      <c r="K285" s="912"/>
      <c r="R285" s="172"/>
    </row>
    <row r="286" spans="2:18" ht="16.5" x14ac:dyDescent="0.3">
      <c r="B286" s="907" t="s">
        <v>404</v>
      </c>
      <c r="C286" s="908"/>
      <c r="D286" s="932"/>
      <c r="E286" s="932"/>
      <c r="F286" s="932"/>
      <c r="G286" s="933"/>
      <c r="H286" s="909" t="s">
        <v>459</v>
      </c>
      <c r="I286" s="910"/>
      <c r="J286" s="911">
        <f t="shared" si="12"/>
        <v>0</v>
      </c>
      <c r="K286" s="912"/>
      <c r="R286" s="172"/>
    </row>
    <row r="287" spans="2:18" ht="16.5" x14ac:dyDescent="0.3">
      <c r="B287" s="907" t="s">
        <v>405</v>
      </c>
      <c r="C287" s="908"/>
      <c r="D287" s="932"/>
      <c r="E287" s="932"/>
      <c r="F287" s="932"/>
      <c r="G287" s="933"/>
      <c r="H287" s="909" t="s">
        <v>459</v>
      </c>
      <c r="I287" s="910"/>
      <c r="J287" s="911">
        <f t="shared" si="12"/>
        <v>0</v>
      </c>
      <c r="K287" s="912"/>
      <c r="R287" s="172"/>
    </row>
    <row r="288" spans="2:18" ht="16.5" x14ac:dyDescent="0.3">
      <c r="B288" s="907" t="s">
        <v>406</v>
      </c>
      <c r="C288" s="908"/>
      <c r="D288" s="932"/>
      <c r="E288" s="932"/>
      <c r="F288" s="932"/>
      <c r="G288" s="933"/>
      <c r="H288" s="909" t="s">
        <v>459</v>
      </c>
      <c r="I288" s="910"/>
      <c r="J288" s="911">
        <f t="shared" si="12"/>
        <v>0</v>
      </c>
      <c r="K288" s="912"/>
      <c r="R288" s="172"/>
    </row>
    <row r="289" spans="2:18" ht="16.5" x14ac:dyDescent="0.3">
      <c r="B289" s="907" t="s">
        <v>407</v>
      </c>
      <c r="C289" s="908"/>
      <c r="D289" s="932"/>
      <c r="E289" s="932"/>
      <c r="F289" s="932"/>
      <c r="G289" s="933"/>
      <c r="H289" s="909" t="s">
        <v>459</v>
      </c>
      <c r="I289" s="910"/>
      <c r="J289" s="911">
        <f t="shared" si="12"/>
        <v>0</v>
      </c>
      <c r="K289" s="912"/>
      <c r="R289" s="172"/>
    </row>
    <row r="290" spans="2:18" ht="16.5" x14ac:dyDescent="0.3">
      <c r="B290" s="907" t="s">
        <v>408</v>
      </c>
      <c r="C290" s="908"/>
      <c r="D290" s="932"/>
      <c r="E290" s="932"/>
      <c r="F290" s="932"/>
      <c r="G290" s="933"/>
      <c r="H290" s="909" t="s">
        <v>459</v>
      </c>
      <c r="I290" s="910"/>
      <c r="J290" s="911">
        <f t="shared" si="12"/>
        <v>0</v>
      </c>
      <c r="K290" s="912"/>
      <c r="R290" s="172"/>
    </row>
    <row r="291" spans="2:18" ht="16.5" x14ac:dyDescent="0.3">
      <c r="B291" s="907" t="s">
        <v>409</v>
      </c>
      <c r="C291" s="908"/>
      <c r="D291" s="932"/>
      <c r="E291" s="932"/>
      <c r="F291" s="932"/>
      <c r="G291" s="933"/>
      <c r="H291" s="909" t="s">
        <v>459</v>
      </c>
      <c r="I291" s="910"/>
      <c r="J291" s="911">
        <f t="shared" si="12"/>
        <v>0</v>
      </c>
      <c r="K291" s="912"/>
      <c r="R291" s="172"/>
    </row>
    <row r="292" spans="2:18" ht="16.5" x14ac:dyDescent="0.3">
      <c r="B292" s="907" t="s">
        <v>410</v>
      </c>
      <c r="C292" s="908"/>
      <c r="D292" s="932"/>
      <c r="E292" s="932"/>
      <c r="F292" s="932"/>
      <c r="G292" s="933"/>
      <c r="H292" s="909" t="s">
        <v>459</v>
      </c>
      <c r="I292" s="910"/>
      <c r="J292" s="911">
        <f t="shared" si="12"/>
        <v>0</v>
      </c>
      <c r="K292" s="912"/>
      <c r="R292" s="172"/>
    </row>
    <row r="293" spans="2:18" ht="16.5" x14ac:dyDescent="0.3">
      <c r="B293" s="907" t="s">
        <v>411</v>
      </c>
      <c r="C293" s="908"/>
      <c r="D293" s="932"/>
      <c r="E293" s="932"/>
      <c r="F293" s="932"/>
      <c r="G293" s="933"/>
      <c r="H293" s="909" t="s">
        <v>459</v>
      </c>
      <c r="I293" s="910"/>
      <c r="J293" s="911">
        <f t="shared" si="12"/>
        <v>0</v>
      </c>
      <c r="K293" s="912"/>
      <c r="R293" s="172"/>
    </row>
    <row r="294" spans="2:18" ht="16.5" x14ac:dyDescent="0.3">
      <c r="B294" s="907" t="s">
        <v>412</v>
      </c>
      <c r="C294" s="908"/>
      <c r="D294" s="932"/>
      <c r="E294" s="932"/>
      <c r="F294" s="932"/>
      <c r="G294" s="933"/>
      <c r="H294" s="909" t="s">
        <v>459</v>
      </c>
      <c r="I294" s="910"/>
      <c r="J294" s="911">
        <f t="shared" si="12"/>
        <v>0</v>
      </c>
      <c r="K294" s="912"/>
      <c r="R294" s="172"/>
    </row>
    <row r="295" spans="2:18" ht="16.5" x14ac:dyDescent="0.3">
      <c r="B295" s="907" t="s">
        <v>413</v>
      </c>
      <c r="C295" s="908"/>
      <c r="D295" s="932"/>
      <c r="E295" s="932"/>
      <c r="F295" s="932"/>
      <c r="G295" s="933"/>
      <c r="H295" s="909" t="s">
        <v>459</v>
      </c>
      <c r="I295" s="910"/>
      <c r="J295" s="911">
        <f t="shared" si="12"/>
        <v>0</v>
      </c>
      <c r="K295" s="912"/>
      <c r="R295" s="172"/>
    </row>
    <row r="296" spans="2:18" ht="16.5" x14ac:dyDescent="0.3">
      <c r="B296" s="907" t="s">
        <v>414</v>
      </c>
      <c r="C296" s="908"/>
      <c r="D296" s="932"/>
      <c r="E296" s="932"/>
      <c r="F296" s="932"/>
      <c r="G296" s="933"/>
      <c r="H296" s="909" t="s">
        <v>459</v>
      </c>
      <c r="I296" s="910"/>
      <c r="J296" s="911">
        <f>D296*(F296-$J$22)</f>
        <v>0</v>
      </c>
      <c r="K296" s="912"/>
      <c r="R296" s="172"/>
    </row>
    <row r="297" spans="2:18" ht="16.5" x14ac:dyDescent="0.3">
      <c r="B297" s="907" t="s">
        <v>415</v>
      </c>
      <c r="C297" s="908"/>
      <c r="D297" s="932"/>
      <c r="E297" s="932"/>
      <c r="F297" s="932"/>
      <c r="G297" s="933"/>
      <c r="H297" s="909" t="s">
        <v>459</v>
      </c>
      <c r="I297" s="910"/>
      <c r="J297" s="911">
        <f t="shared" ref="J297:J315" si="13">D297*(F297-$J$22)</f>
        <v>0</v>
      </c>
      <c r="K297" s="912"/>
      <c r="R297" s="172"/>
    </row>
    <row r="298" spans="2:18" ht="16.5" x14ac:dyDescent="0.3">
      <c r="B298" s="907" t="s">
        <v>416</v>
      </c>
      <c r="C298" s="908"/>
      <c r="D298" s="932"/>
      <c r="E298" s="932"/>
      <c r="F298" s="932"/>
      <c r="G298" s="933"/>
      <c r="H298" s="909" t="s">
        <v>459</v>
      </c>
      <c r="I298" s="910"/>
      <c r="J298" s="911">
        <f t="shared" si="13"/>
        <v>0</v>
      </c>
      <c r="K298" s="912"/>
      <c r="R298" s="172"/>
    </row>
    <row r="299" spans="2:18" ht="16.5" x14ac:dyDescent="0.3">
      <c r="B299" s="907" t="s">
        <v>417</v>
      </c>
      <c r="C299" s="908"/>
      <c r="D299" s="932"/>
      <c r="E299" s="932"/>
      <c r="F299" s="932"/>
      <c r="G299" s="933"/>
      <c r="H299" s="909" t="s">
        <v>459</v>
      </c>
      <c r="I299" s="910"/>
      <c r="J299" s="911">
        <f t="shared" si="13"/>
        <v>0</v>
      </c>
      <c r="K299" s="912"/>
      <c r="R299" s="172"/>
    </row>
    <row r="300" spans="2:18" ht="16.5" x14ac:dyDescent="0.3">
      <c r="B300" s="907" t="s">
        <v>418</v>
      </c>
      <c r="C300" s="908"/>
      <c r="D300" s="932"/>
      <c r="E300" s="932"/>
      <c r="F300" s="932"/>
      <c r="G300" s="933"/>
      <c r="H300" s="909" t="s">
        <v>459</v>
      </c>
      <c r="I300" s="910"/>
      <c r="J300" s="911">
        <f t="shared" si="13"/>
        <v>0</v>
      </c>
      <c r="K300" s="912"/>
      <c r="R300" s="172"/>
    </row>
    <row r="301" spans="2:18" ht="16.5" x14ac:dyDescent="0.3">
      <c r="B301" s="907" t="s">
        <v>419</v>
      </c>
      <c r="C301" s="908"/>
      <c r="D301" s="932"/>
      <c r="E301" s="932"/>
      <c r="F301" s="932"/>
      <c r="G301" s="933"/>
      <c r="H301" s="909" t="s">
        <v>459</v>
      </c>
      <c r="I301" s="910"/>
      <c r="J301" s="911">
        <f t="shared" si="13"/>
        <v>0</v>
      </c>
      <c r="K301" s="912"/>
      <c r="R301" s="172"/>
    </row>
    <row r="302" spans="2:18" ht="16.5" x14ac:dyDescent="0.3">
      <c r="B302" s="907" t="s">
        <v>420</v>
      </c>
      <c r="C302" s="908"/>
      <c r="D302" s="932"/>
      <c r="E302" s="932"/>
      <c r="F302" s="932"/>
      <c r="G302" s="933"/>
      <c r="H302" s="909" t="s">
        <v>459</v>
      </c>
      <c r="I302" s="910"/>
      <c r="J302" s="911">
        <f t="shared" si="13"/>
        <v>0</v>
      </c>
      <c r="K302" s="912"/>
      <c r="R302" s="172"/>
    </row>
    <row r="303" spans="2:18" ht="16.5" x14ac:dyDescent="0.3">
      <c r="B303" s="907" t="s">
        <v>421</v>
      </c>
      <c r="C303" s="908"/>
      <c r="D303" s="932"/>
      <c r="E303" s="932"/>
      <c r="F303" s="932"/>
      <c r="G303" s="933"/>
      <c r="H303" s="909" t="s">
        <v>459</v>
      </c>
      <c r="I303" s="910"/>
      <c r="J303" s="911">
        <f t="shared" si="13"/>
        <v>0</v>
      </c>
      <c r="K303" s="912"/>
      <c r="R303" s="172"/>
    </row>
    <row r="304" spans="2:18" ht="16.5" x14ac:dyDescent="0.3">
      <c r="B304" s="907" t="s">
        <v>422</v>
      </c>
      <c r="C304" s="908"/>
      <c r="D304" s="932"/>
      <c r="E304" s="932"/>
      <c r="F304" s="932"/>
      <c r="G304" s="933"/>
      <c r="H304" s="909" t="s">
        <v>459</v>
      </c>
      <c r="I304" s="910"/>
      <c r="J304" s="911">
        <f t="shared" si="13"/>
        <v>0</v>
      </c>
      <c r="K304" s="912"/>
      <c r="R304" s="172"/>
    </row>
    <row r="305" spans="2:18" ht="16.5" x14ac:dyDescent="0.3">
      <c r="B305" s="907" t="s">
        <v>423</v>
      </c>
      <c r="C305" s="908"/>
      <c r="D305" s="932"/>
      <c r="E305" s="932"/>
      <c r="F305" s="932"/>
      <c r="G305" s="933"/>
      <c r="H305" s="909" t="s">
        <v>459</v>
      </c>
      <c r="I305" s="910"/>
      <c r="J305" s="911">
        <f t="shared" si="13"/>
        <v>0</v>
      </c>
      <c r="K305" s="912"/>
      <c r="R305" s="172"/>
    </row>
    <row r="306" spans="2:18" ht="16.5" x14ac:dyDescent="0.3">
      <c r="B306" s="907" t="s">
        <v>424</v>
      </c>
      <c r="C306" s="908"/>
      <c r="D306" s="932"/>
      <c r="E306" s="932"/>
      <c r="F306" s="932"/>
      <c r="G306" s="933"/>
      <c r="H306" s="909" t="s">
        <v>459</v>
      </c>
      <c r="I306" s="910"/>
      <c r="J306" s="911">
        <f t="shared" si="13"/>
        <v>0</v>
      </c>
      <c r="K306" s="912"/>
      <c r="R306" s="172"/>
    </row>
    <row r="307" spans="2:18" ht="16.5" x14ac:dyDescent="0.3">
      <c r="B307" s="907" t="s">
        <v>425</v>
      </c>
      <c r="C307" s="908"/>
      <c r="D307" s="932"/>
      <c r="E307" s="932"/>
      <c r="F307" s="932"/>
      <c r="G307" s="933"/>
      <c r="H307" s="909" t="s">
        <v>459</v>
      </c>
      <c r="I307" s="910"/>
      <c r="J307" s="911">
        <f t="shared" si="13"/>
        <v>0</v>
      </c>
      <c r="K307" s="912"/>
      <c r="R307" s="172"/>
    </row>
    <row r="308" spans="2:18" ht="16.5" x14ac:dyDescent="0.3">
      <c r="B308" s="907" t="s">
        <v>426</v>
      </c>
      <c r="C308" s="908"/>
      <c r="D308" s="932"/>
      <c r="E308" s="932"/>
      <c r="F308" s="932"/>
      <c r="G308" s="933"/>
      <c r="H308" s="909" t="s">
        <v>459</v>
      </c>
      <c r="I308" s="910"/>
      <c r="J308" s="911">
        <f t="shared" si="13"/>
        <v>0</v>
      </c>
      <c r="K308" s="912"/>
      <c r="R308" s="172"/>
    </row>
    <row r="309" spans="2:18" ht="16.5" x14ac:dyDescent="0.3">
      <c r="B309" s="907" t="s">
        <v>427</v>
      </c>
      <c r="C309" s="908"/>
      <c r="D309" s="932"/>
      <c r="E309" s="932"/>
      <c r="F309" s="932"/>
      <c r="G309" s="933"/>
      <c r="H309" s="909" t="s">
        <v>459</v>
      </c>
      <c r="I309" s="910"/>
      <c r="J309" s="911">
        <f t="shared" si="13"/>
        <v>0</v>
      </c>
      <c r="K309" s="912"/>
      <c r="R309" s="172"/>
    </row>
    <row r="310" spans="2:18" ht="16.5" x14ac:dyDescent="0.3">
      <c r="B310" s="907" t="s">
        <v>428</v>
      </c>
      <c r="C310" s="908"/>
      <c r="D310" s="932"/>
      <c r="E310" s="932"/>
      <c r="F310" s="932"/>
      <c r="G310" s="933"/>
      <c r="H310" s="909" t="s">
        <v>459</v>
      </c>
      <c r="I310" s="910"/>
      <c r="J310" s="911">
        <f t="shared" si="13"/>
        <v>0</v>
      </c>
      <c r="K310" s="912"/>
      <c r="R310" s="172"/>
    </row>
    <row r="311" spans="2:18" ht="16.5" x14ac:dyDescent="0.3">
      <c r="B311" s="907" t="s">
        <v>429</v>
      </c>
      <c r="C311" s="908"/>
      <c r="D311" s="932"/>
      <c r="E311" s="932"/>
      <c r="F311" s="932"/>
      <c r="G311" s="933"/>
      <c r="H311" s="909" t="s">
        <v>459</v>
      </c>
      <c r="I311" s="910"/>
      <c r="J311" s="911">
        <f t="shared" si="13"/>
        <v>0</v>
      </c>
      <c r="K311" s="912"/>
      <c r="R311" s="172"/>
    </row>
    <row r="312" spans="2:18" ht="16.5" x14ac:dyDescent="0.3">
      <c r="B312" s="907" t="s">
        <v>430</v>
      </c>
      <c r="C312" s="908"/>
      <c r="D312" s="932"/>
      <c r="E312" s="932"/>
      <c r="F312" s="932"/>
      <c r="G312" s="933"/>
      <c r="H312" s="909" t="s">
        <v>459</v>
      </c>
      <c r="I312" s="910"/>
      <c r="J312" s="911">
        <f t="shared" si="13"/>
        <v>0</v>
      </c>
      <c r="K312" s="912"/>
      <c r="R312" s="172"/>
    </row>
    <row r="313" spans="2:18" ht="16.5" x14ac:dyDescent="0.3">
      <c r="B313" s="907" t="s">
        <v>431</v>
      </c>
      <c r="C313" s="908"/>
      <c r="D313" s="932"/>
      <c r="E313" s="932"/>
      <c r="F313" s="932"/>
      <c r="G313" s="933"/>
      <c r="H313" s="909" t="s">
        <v>459</v>
      </c>
      <c r="I313" s="910"/>
      <c r="J313" s="911">
        <f t="shared" si="13"/>
        <v>0</v>
      </c>
      <c r="K313" s="912"/>
      <c r="R313" s="172"/>
    </row>
    <row r="314" spans="2:18" ht="16.5" x14ac:dyDescent="0.3">
      <c r="B314" s="907" t="s">
        <v>432</v>
      </c>
      <c r="C314" s="908"/>
      <c r="D314" s="932"/>
      <c r="E314" s="932"/>
      <c r="F314" s="932"/>
      <c r="G314" s="933"/>
      <c r="H314" s="909" t="s">
        <v>459</v>
      </c>
      <c r="I314" s="910"/>
      <c r="J314" s="911">
        <f t="shared" si="13"/>
        <v>0</v>
      </c>
      <c r="K314" s="912"/>
      <c r="R314" s="172"/>
    </row>
    <row r="315" spans="2:18" ht="16.5" x14ac:dyDescent="0.3">
      <c r="B315" s="907" t="s">
        <v>433</v>
      </c>
      <c r="C315" s="908"/>
      <c r="D315" s="932"/>
      <c r="E315" s="932"/>
      <c r="F315" s="932"/>
      <c r="G315" s="933"/>
      <c r="H315" s="909" t="s">
        <v>459</v>
      </c>
      <c r="I315" s="910"/>
      <c r="J315" s="911">
        <f t="shared" si="13"/>
        <v>0</v>
      </c>
      <c r="K315" s="912"/>
      <c r="R315" s="172"/>
    </row>
    <row r="316" spans="2:18" ht="16.5" x14ac:dyDescent="0.3">
      <c r="B316" s="907" t="s">
        <v>434</v>
      </c>
      <c r="C316" s="908"/>
      <c r="D316" s="932"/>
      <c r="E316" s="932"/>
      <c r="F316" s="932"/>
      <c r="G316" s="933"/>
      <c r="H316" s="909" t="s">
        <v>459</v>
      </c>
      <c r="I316" s="910"/>
      <c r="J316" s="911">
        <f>D316*(F316-$J$22)</f>
        <v>0</v>
      </c>
      <c r="K316" s="912"/>
      <c r="R316" s="172"/>
    </row>
    <row r="317" spans="2:18" ht="16.5" x14ac:dyDescent="0.3">
      <c r="B317" s="907" t="s">
        <v>435</v>
      </c>
      <c r="C317" s="908"/>
      <c r="D317" s="932"/>
      <c r="E317" s="932"/>
      <c r="F317" s="932"/>
      <c r="G317" s="933"/>
      <c r="H317" s="909" t="s">
        <v>459</v>
      </c>
      <c r="I317" s="910"/>
      <c r="J317" s="911">
        <f t="shared" ref="J317:J335" si="14">D317*(F317-$J$22)</f>
        <v>0</v>
      </c>
      <c r="K317" s="912"/>
      <c r="R317" s="172"/>
    </row>
    <row r="318" spans="2:18" ht="16.5" x14ac:dyDescent="0.3">
      <c r="B318" s="907" t="s">
        <v>436</v>
      </c>
      <c r="C318" s="908"/>
      <c r="D318" s="932"/>
      <c r="E318" s="932"/>
      <c r="F318" s="932"/>
      <c r="G318" s="933"/>
      <c r="H318" s="909" t="s">
        <v>459</v>
      </c>
      <c r="I318" s="910"/>
      <c r="J318" s="911">
        <f t="shared" si="14"/>
        <v>0</v>
      </c>
      <c r="K318" s="912"/>
      <c r="R318" s="172"/>
    </row>
    <row r="319" spans="2:18" ht="16.5" x14ac:dyDescent="0.3">
      <c r="B319" s="907" t="s">
        <v>437</v>
      </c>
      <c r="C319" s="908"/>
      <c r="D319" s="932"/>
      <c r="E319" s="932"/>
      <c r="F319" s="932"/>
      <c r="G319" s="933"/>
      <c r="H319" s="909" t="s">
        <v>459</v>
      </c>
      <c r="I319" s="910"/>
      <c r="J319" s="911">
        <f t="shared" si="14"/>
        <v>0</v>
      </c>
      <c r="K319" s="912"/>
      <c r="R319" s="172"/>
    </row>
    <row r="320" spans="2:18" ht="16.5" x14ac:dyDescent="0.3">
      <c r="B320" s="907" t="s">
        <v>438</v>
      </c>
      <c r="C320" s="908"/>
      <c r="D320" s="932"/>
      <c r="E320" s="932"/>
      <c r="F320" s="932"/>
      <c r="G320" s="933"/>
      <c r="H320" s="909" t="s">
        <v>459</v>
      </c>
      <c r="I320" s="910"/>
      <c r="J320" s="911">
        <f t="shared" si="14"/>
        <v>0</v>
      </c>
      <c r="K320" s="912"/>
      <c r="R320" s="172"/>
    </row>
    <row r="321" spans="2:18" ht="16.5" x14ac:dyDescent="0.3">
      <c r="B321" s="907" t="s">
        <v>439</v>
      </c>
      <c r="C321" s="908"/>
      <c r="D321" s="932"/>
      <c r="E321" s="932"/>
      <c r="F321" s="932"/>
      <c r="G321" s="933"/>
      <c r="H321" s="909" t="s">
        <v>459</v>
      </c>
      <c r="I321" s="910"/>
      <c r="J321" s="911">
        <f t="shared" si="14"/>
        <v>0</v>
      </c>
      <c r="K321" s="912"/>
      <c r="R321" s="172"/>
    </row>
    <row r="322" spans="2:18" ht="16.5" x14ac:dyDescent="0.3">
      <c r="B322" s="907" t="s">
        <v>440</v>
      </c>
      <c r="C322" s="908"/>
      <c r="D322" s="932"/>
      <c r="E322" s="932"/>
      <c r="F322" s="932"/>
      <c r="G322" s="933"/>
      <c r="H322" s="909" t="s">
        <v>459</v>
      </c>
      <c r="I322" s="910"/>
      <c r="J322" s="911">
        <f t="shared" si="14"/>
        <v>0</v>
      </c>
      <c r="K322" s="912"/>
      <c r="R322" s="172"/>
    </row>
    <row r="323" spans="2:18" ht="16.5" x14ac:dyDescent="0.3">
      <c r="B323" s="907" t="s">
        <v>441</v>
      </c>
      <c r="C323" s="908"/>
      <c r="D323" s="932"/>
      <c r="E323" s="932"/>
      <c r="F323" s="932"/>
      <c r="G323" s="933"/>
      <c r="H323" s="909" t="s">
        <v>459</v>
      </c>
      <c r="I323" s="910"/>
      <c r="J323" s="911">
        <f t="shared" si="14"/>
        <v>0</v>
      </c>
      <c r="K323" s="912"/>
      <c r="R323" s="172"/>
    </row>
    <row r="324" spans="2:18" ht="16.5" x14ac:dyDescent="0.3">
      <c r="B324" s="907" t="s">
        <v>442</v>
      </c>
      <c r="C324" s="908"/>
      <c r="D324" s="932"/>
      <c r="E324" s="932"/>
      <c r="F324" s="932"/>
      <c r="G324" s="933"/>
      <c r="H324" s="909" t="s">
        <v>459</v>
      </c>
      <c r="I324" s="910"/>
      <c r="J324" s="911">
        <f t="shared" si="14"/>
        <v>0</v>
      </c>
      <c r="K324" s="912"/>
      <c r="R324" s="172"/>
    </row>
    <row r="325" spans="2:18" ht="16.5" x14ac:dyDescent="0.3">
      <c r="B325" s="907" t="s">
        <v>443</v>
      </c>
      <c r="C325" s="908"/>
      <c r="D325" s="932"/>
      <c r="E325" s="932"/>
      <c r="F325" s="932"/>
      <c r="G325" s="933"/>
      <c r="H325" s="909" t="s">
        <v>459</v>
      </c>
      <c r="I325" s="910"/>
      <c r="J325" s="911">
        <f t="shared" si="14"/>
        <v>0</v>
      </c>
      <c r="K325" s="912"/>
      <c r="R325" s="172"/>
    </row>
    <row r="326" spans="2:18" ht="16.5" x14ac:dyDescent="0.3">
      <c r="B326" s="907" t="s">
        <v>444</v>
      </c>
      <c r="C326" s="908"/>
      <c r="D326" s="932"/>
      <c r="E326" s="932"/>
      <c r="F326" s="932"/>
      <c r="G326" s="933"/>
      <c r="H326" s="909" t="s">
        <v>459</v>
      </c>
      <c r="I326" s="910"/>
      <c r="J326" s="911">
        <f t="shared" si="14"/>
        <v>0</v>
      </c>
      <c r="K326" s="912"/>
      <c r="R326" s="172"/>
    </row>
    <row r="327" spans="2:18" ht="16.5" x14ac:dyDescent="0.3">
      <c r="B327" s="907" t="s">
        <v>445</v>
      </c>
      <c r="C327" s="908"/>
      <c r="D327" s="932"/>
      <c r="E327" s="932"/>
      <c r="F327" s="932"/>
      <c r="G327" s="933"/>
      <c r="H327" s="909" t="s">
        <v>459</v>
      </c>
      <c r="I327" s="910"/>
      <c r="J327" s="911">
        <f t="shared" si="14"/>
        <v>0</v>
      </c>
      <c r="K327" s="912"/>
      <c r="R327" s="172"/>
    </row>
    <row r="328" spans="2:18" ht="16.5" x14ac:dyDescent="0.3">
      <c r="B328" s="907" t="s">
        <v>446</v>
      </c>
      <c r="C328" s="908"/>
      <c r="D328" s="932"/>
      <c r="E328" s="932"/>
      <c r="F328" s="932"/>
      <c r="G328" s="933"/>
      <c r="H328" s="909" t="s">
        <v>459</v>
      </c>
      <c r="I328" s="910"/>
      <c r="J328" s="911">
        <f t="shared" si="14"/>
        <v>0</v>
      </c>
      <c r="K328" s="912"/>
      <c r="R328" s="172"/>
    </row>
    <row r="329" spans="2:18" ht="16.5" x14ac:dyDescent="0.3">
      <c r="B329" s="907" t="s">
        <v>447</v>
      </c>
      <c r="C329" s="908"/>
      <c r="D329" s="932"/>
      <c r="E329" s="932"/>
      <c r="F329" s="932"/>
      <c r="G329" s="933"/>
      <c r="H329" s="909" t="s">
        <v>459</v>
      </c>
      <c r="I329" s="910"/>
      <c r="J329" s="911">
        <f t="shared" si="14"/>
        <v>0</v>
      </c>
      <c r="K329" s="912"/>
      <c r="R329" s="172"/>
    </row>
    <row r="330" spans="2:18" ht="16.5" x14ac:dyDescent="0.3">
      <c r="B330" s="907" t="s">
        <v>448</v>
      </c>
      <c r="C330" s="908"/>
      <c r="D330" s="932"/>
      <c r="E330" s="932"/>
      <c r="F330" s="932"/>
      <c r="G330" s="933"/>
      <c r="H330" s="909" t="s">
        <v>459</v>
      </c>
      <c r="I330" s="910"/>
      <c r="J330" s="911">
        <f t="shared" si="14"/>
        <v>0</v>
      </c>
      <c r="K330" s="912"/>
      <c r="R330" s="172"/>
    </row>
    <row r="331" spans="2:18" ht="16.5" x14ac:dyDescent="0.3">
      <c r="B331" s="907" t="s">
        <v>449</v>
      </c>
      <c r="C331" s="908"/>
      <c r="D331" s="932"/>
      <c r="E331" s="932"/>
      <c r="F331" s="932"/>
      <c r="G331" s="933"/>
      <c r="H331" s="909" t="s">
        <v>459</v>
      </c>
      <c r="I331" s="910"/>
      <c r="J331" s="911">
        <f t="shared" si="14"/>
        <v>0</v>
      </c>
      <c r="K331" s="912"/>
      <c r="R331" s="172"/>
    </row>
    <row r="332" spans="2:18" ht="16.5" x14ac:dyDescent="0.3">
      <c r="B332" s="907" t="s">
        <v>450</v>
      </c>
      <c r="C332" s="908"/>
      <c r="D332" s="932"/>
      <c r="E332" s="932"/>
      <c r="F332" s="932"/>
      <c r="G332" s="933"/>
      <c r="H332" s="909" t="s">
        <v>459</v>
      </c>
      <c r="I332" s="910"/>
      <c r="J332" s="911">
        <f t="shared" si="14"/>
        <v>0</v>
      </c>
      <c r="K332" s="912"/>
      <c r="R332" s="172"/>
    </row>
    <row r="333" spans="2:18" ht="16.5" x14ac:dyDescent="0.3">
      <c r="B333" s="907" t="s">
        <v>451</v>
      </c>
      <c r="C333" s="908"/>
      <c r="D333" s="932"/>
      <c r="E333" s="932"/>
      <c r="F333" s="932"/>
      <c r="G333" s="933"/>
      <c r="H333" s="909" t="s">
        <v>459</v>
      </c>
      <c r="I333" s="910"/>
      <c r="J333" s="911">
        <f t="shared" si="14"/>
        <v>0</v>
      </c>
      <c r="K333" s="912"/>
      <c r="R333" s="172"/>
    </row>
    <row r="334" spans="2:18" ht="16.5" x14ac:dyDescent="0.3">
      <c r="B334" s="907" t="s">
        <v>452</v>
      </c>
      <c r="C334" s="908"/>
      <c r="D334" s="932"/>
      <c r="E334" s="932"/>
      <c r="F334" s="932"/>
      <c r="G334" s="933"/>
      <c r="H334" s="909" t="s">
        <v>459</v>
      </c>
      <c r="I334" s="910"/>
      <c r="J334" s="911">
        <f t="shared" si="14"/>
        <v>0</v>
      </c>
      <c r="K334" s="912"/>
      <c r="R334" s="172"/>
    </row>
    <row r="335" spans="2:18" ht="16.5" x14ac:dyDescent="0.3">
      <c r="B335" s="907" t="s">
        <v>453</v>
      </c>
      <c r="C335" s="908"/>
      <c r="D335" s="932"/>
      <c r="E335" s="932"/>
      <c r="F335" s="932"/>
      <c r="G335" s="933"/>
      <c r="H335" s="909" t="s">
        <v>459</v>
      </c>
      <c r="I335" s="910"/>
      <c r="J335" s="911">
        <f t="shared" si="14"/>
        <v>0</v>
      </c>
      <c r="K335" s="912"/>
      <c r="R335" s="172"/>
    </row>
    <row r="336" spans="2:18" ht="16.5" x14ac:dyDescent="0.3">
      <c r="B336" s="351"/>
      <c r="C336" s="349"/>
      <c r="D336" s="349"/>
      <c r="E336" s="349"/>
      <c r="F336" s="349"/>
      <c r="G336" s="349"/>
      <c r="H336" s="349"/>
      <c r="I336" s="349"/>
      <c r="J336" s="349"/>
      <c r="K336" s="350"/>
      <c r="R336" s="172"/>
    </row>
    <row r="337" spans="1:18" ht="17.25" thickBot="1" x14ac:dyDescent="0.35">
      <c r="B337" s="913" t="s">
        <v>460</v>
      </c>
      <c r="C337" s="914"/>
      <c r="D337" s="914"/>
      <c r="E337" s="914"/>
      <c r="F337" s="914"/>
      <c r="G337" s="914"/>
      <c r="H337" s="914"/>
      <c r="I337" s="914"/>
      <c r="J337" s="915">
        <f>(h_rs+hc_side)*SUM(J236:K255)</f>
        <v>0</v>
      </c>
      <c r="K337" s="916"/>
      <c r="R337" s="172"/>
    </row>
    <row r="338" spans="1:18" x14ac:dyDescent="0.25">
      <c r="R338" s="172"/>
    </row>
    <row r="339" spans="1:18" x14ac:dyDescent="0.25">
      <c r="A339" s="172"/>
      <c r="B339" s="172"/>
      <c r="C339" s="172"/>
      <c r="D339" s="172"/>
      <c r="E339" s="172"/>
      <c r="F339" s="172"/>
      <c r="G339" s="172"/>
      <c r="H339" s="172"/>
      <c r="I339" s="172"/>
      <c r="J339" s="172"/>
      <c r="K339" s="172"/>
      <c r="L339" s="172"/>
      <c r="M339" s="172"/>
      <c r="N339" s="172"/>
      <c r="O339" s="172"/>
      <c r="P339" s="172"/>
      <c r="Q339" s="172"/>
      <c r="R339" s="172"/>
    </row>
  </sheetData>
  <sheetProtection password="CA08" sheet="1" objects="1" scenarios="1" selectLockedCells="1"/>
  <mergeCells count="1566">
    <mergeCell ref="M14:P14"/>
    <mergeCell ref="O15:P15"/>
    <mergeCell ref="M17:P17"/>
    <mergeCell ref="O18:P18"/>
    <mergeCell ref="M11:P11"/>
    <mergeCell ref="M2:N2"/>
    <mergeCell ref="B12:K13"/>
    <mergeCell ref="B11:K11"/>
    <mergeCell ref="B41:C41"/>
    <mergeCell ref="B42:C42"/>
    <mergeCell ref="B43:C43"/>
    <mergeCell ref="B44:C44"/>
    <mergeCell ref="B45:C45"/>
    <mergeCell ref="B35:C35"/>
    <mergeCell ref="B36:C36"/>
    <mergeCell ref="B37:C37"/>
    <mergeCell ref="B38:C38"/>
    <mergeCell ref="B39:C39"/>
    <mergeCell ref="B40:C40"/>
    <mergeCell ref="B29:C29"/>
    <mergeCell ref="B30:C30"/>
    <mergeCell ref="B31:C31"/>
    <mergeCell ref="B32:C32"/>
    <mergeCell ref="B33:C33"/>
    <mergeCell ref="B34:C34"/>
    <mergeCell ref="D26:E26"/>
    <mergeCell ref="D27:E27"/>
    <mergeCell ref="D28:E28"/>
    <mergeCell ref="D29:E29"/>
    <mergeCell ref="D30:E30"/>
    <mergeCell ref="D31:E31"/>
    <mergeCell ref="D32:E32"/>
    <mergeCell ref="J18:K18"/>
    <mergeCell ref="F27:G27"/>
    <mergeCell ref="B25:C25"/>
    <mergeCell ref="B26:C26"/>
    <mergeCell ref="B27:C27"/>
    <mergeCell ref="B28:C28"/>
    <mergeCell ref="D45:E45"/>
    <mergeCell ref="D42:E42"/>
    <mergeCell ref="D43:E43"/>
    <mergeCell ref="D44:E44"/>
    <mergeCell ref="F44:G44"/>
    <mergeCell ref="F45:G45"/>
    <mergeCell ref="F39:G39"/>
    <mergeCell ref="F40:G40"/>
    <mergeCell ref="F41:G41"/>
    <mergeCell ref="F42:G42"/>
    <mergeCell ref="F43:G43"/>
    <mergeCell ref="F32:G32"/>
    <mergeCell ref="F33:G33"/>
    <mergeCell ref="F34:G34"/>
    <mergeCell ref="D39:E39"/>
    <mergeCell ref="D40:E40"/>
    <mergeCell ref="D41:E41"/>
    <mergeCell ref="D33:E33"/>
    <mergeCell ref="D34:E34"/>
    <mergeCell ref="D35:E35"/>
    <mergeCell ref="D36:E36"/>
    <mergeCell ref="D37:E37"/>
    <mergeCell ref="D38:E38"/>
    <mergeCell ref="D25:E25"/>
    <mergeCell ref="F31:G31"/>
    <mergeCell ref="J37:K37"/>
    <mergeCell ref="J38:K38"/>
    <mergeCell ref="J39:K39"/>
    <mergeCell ref="J40:K40"/>
    <mergeCell ref="J41:K41"/>
    <mergeCell ref="J42:K42"/>
    <mergeCell ref="J31:K31"/>
    <mergeCell ref="J32:K32"/>
    <mergeCell ref="J33:K33"/>
    <mergeCell ref="J34:K34"/>
    <mergeCell ref="J35:K35"/>
    <mergeCell ref="H45:I45"/>
    <mergeCell ref="J19:K19"/>
    <mergeCell ref="J20:K20"/>
    <mergeCell ref="J21:K21"/>
    <mergeCell ref="J22:K22"/>
    <mergeCell ref="F38:G38"/>
    <mergeCell ref="F37:G37"/>
    <mergeCell ref="H37:I37"/>
    <mergeCell ref="H38:I38"/>
    <mergeCell ref="H39:I39"/>
    <mergeCell ref="H40:I40"/>
    <mergeCell ref="H41:I41"/>
    <mergeCell ref="H42:I42"/>
    <mergeCell ref="H43:I43"/>
    <mergeCell ref="H44:I44"/>
    <mergeCell ref="J43:K43"/>
    <mergeCell ref="J44:K44"/>
    <mergeCell ref="J45:K45"/>
    <mergeCell ref="F25:G25"/>
    <mergeCell ref="F26:G26"/>
    <mergeCell ref="J14:K14"/>
    <mergeCell ref="J16:K16"/>
    <mergeCell ref="J17:K17"/>
    <mergeCell ref="B15:I15"/>
    <mergeCell ref="B16:I16"/>
    <mergeCell ref="B17:I17"/>
    <mergeCell ref="B2:K2"/>
    <mergeCell ref="B3:E3"/>
    <mergeCell ref="F3:K3"/>
    <mergeCell ref="B4:E4"/>
    <mergeCell ref="F4:K4"/>
    <mergeCell ref="B5:E5"/>
    <mergeCell ref="F5:K5"/>
    <mergeCell ref="J36:K36"/>
    <mergeCell ref="J25:K25"/>
    <mergeCell ref="J26:K26"/>
    <mergeCell ref="J27:K27"/>
    <mergeCell ref="J28:K28"/>
    <mergeCell ref="J29:K29"/>
    <mergeCell ref="J30:K30"/>
    <mergeCell ref="B6:E6"/>
    <mergeCell ref="F6:K6"/>
    <mergeCell ref="B7:E7"/>
    <mergeCell ref="F7:K7"/>
    <mergeCell ref="B8:E8"/>
    <mergeCell ref="F8:K8"/>
    <mergeCell ref="F35:G35"/>
    <mergeCell ref="F36:G36"/>
    <mergeCell ref="J15:K15"/>
    <mergeCell ref="F28:G28"/>
    <mergeCell ref="F29:G29"/>
    <mergeCell ref="F30:G30"/>
    <mergeCell ref="B49:C49"/>
    <mergeCell ref="D49:E49"/>
    <mergeCell ref="F49:G49"/>
    <mergeCell ref="J49:K49"/>
    <mergeCell ref="B50:C50"/>
    <mergeCell ref="D50:E50"/>
    <mergeCell ref="F50:G50"/>
    <mergeCell ref="J50:K50"/>
    <mergeCell ref="B51:C51"/>
    <mergeCell ref="D51:E51"/>
    <mergeCell ref="F51:G51"/>
    <mergeCell ref="J51:K51"/>
    <mergeCell ref="H49:I49"/>
    <mergeCell ref="H50:I50"/>
    <mergeCell ref="H51:I51"/>
    <mergeCell ref="B46:C46"/>
    <mergeCell ref="D46:E46"/>
    <mergeCell ref="F46:G46"/>
    <mergeCell ref="J46:K46"/>
    <mergeCell ref="B47:C47"/>
    <mergeCell ref="D47:E47"/>
    <mergeCell ref="F47:G47"/>
    <mergeCell ref="J47:K47"/>
    <mergeCell ref="B48:C48"/>
    <mergeCell ref="D48:E48"/>
    <mergeCell ref="F48:G48"/>
    <mergeCell ref="J48:K48"/>
    <mergeCell ref="H46:I46"/>
    <mergeCell ref="H47:I47"/>
    <mergeCell ref="H48:I48"/>
    <mergeCell ref="B55:C55"/>
    <mergeCell ref="D55:E55"/>
    <mergeCell ref="F55:G55"/>
    <mergeCell ref="J55:K55"/>
    <mergeCell ref="B56:C56"/>
    <mergeCell ref="D56:E56"/>
    <mergeCell ref="F56:G56"/>
    <mergeCell ref="J56:K56"/>
    <mergeCell ref="B57:C57"/>
    <mergeCell ref="D57:E57"/>
    <mergeCell ref="F57:G57"/>
    <mergeCell ref="J57:K57"/>
    <mergeCell ref="H55:I55"/>
    <mergeCell ref="H56:I56"/>
    <mergeCell ref="H57:I57"/>
    <mergeCell ref="B52:C52"/>
    <mergeCell ref="D52:E52"/>
    <mergeCell ref="F52:G52"/>
    <mergeCell ref="J52:K52"/>
    <mergeCell ref="B53:C53"/>
    <mergeCell ref="D53:E53"/>
    <mergeCell ref="F53:G53"/>
    <mergeCell ref="J53:K53"/>
    <mergeCell ref="B54:C54"/>
    <mergeCell ref="D54:E54"/>
    <mergeCell ref="F54:G54"/>
    <mergeCell ref="J54:K54"/>
    <mergeCell ref="H52:I52"/>
    <mergeCell ref="H53:I53"/>
    <mergeCell ref="H54:I54"/>
    <mergeCell ref="B61:C61"/>
    <mergeCell ref="D61:E61"/>
    <mergeCell ref="F61:G61"/>
    <mergeCell ref="J61:K61"/>
    <mergeCell ref="B62:C62"/>
    <mergeCell ref="D62:E62"/>
    <mergeCell ref="F62:G62"/>
    <mergeCell ref="J62:K62"/>
    <mergeCell ref="B63:C63"/>
    <mergeCell ref="D63:E63"/>
    <mergeCell ref="F63:G63"/>
    <mergeCell ref="J63:K63"/>
    <mergeCell ref="H61:I61"/>
    <mergeCell ref="H62:I62"/>
    <mergeCell ref="H63:I63"/>
    <mergeCell ref="B58:C58"/>
    <mergeCell ref="D58:E58"/>
    <mergeCell ref="F58:G58"/>
    <mergeCell ref="J58:K58"/>
    <mergeCell ref="B59:C59"/>
    <mergeCell ref="D59:E59"/>
    <mergeCell ref="F59:G59"/>
    <mergeCell ref="J59:K59"/>
    <mergeCell ref="B60:C60"/>
    <mergeCell ref="D60:E60"/>
    <mergeCell ref="F60:G60"/>
    <mergeCell ref="J60:K60"/>
    <mergeCell ref="H58:I58"/>
    <mergeCell ref="H59:I59"/>
    <mergeCell ref="H60:I60"/>
    <mergeCell ref="B67:C67"/>
    <mergeCell ref="D67:E67"/>
    <mergeCell ref="F67:G67"/>
    <mergeCell ref="J67:K67"/>
    <mergeCell ref="B68:C68"/>
    <mergeCell ref="D68:E68"/>
    <mergeCell ref="F68:G68"/>
    <mergeCell ref="J68:K68"/>
    <mergeCell ref="B69:C69"/>
    <mergeCell ref="D69:E69"/>
    <mergeCell ref="F69:G69"/>
    <mergeCell ref="J69:K69"/>
    <mergeCell ref="H67:I67"/>
    <mergeCell ref="H68:I68"/>
    <mergeCell ref="H69:I69"/>
    <mergeCell ref="B64:C64"/>
    <mergeCell ref="D64:E64"/>
    <mergeCell ref="F64:G64"/>
    <mergeCell ref="J64:K64"/>
    <mergeCell ref="B65:C65"/>
    <mergeCell ref="D65:E65"/>
    <mergeCell ref="F65:G65"/>
    <mergeCell ref="J65:K65"/>
    <mergeCell ref="B66:C66"/>
    <mergeCell ref="D66:E66"/>
    <mergeCell ref="F66:G66"/>
    <mergeCell ref="J66:K66"/>
    <mergeCell ref="H64:I64"/>
    <mergeCell ref="H65:I65"/>
    <mergeCell ref="H66:I66"/>
    <mergeCell ref="B73:C73"/>
    <mergeCell ref="D73:E73"/>
    <mergeCell ref="F73:G73"/>
    <mergeCell ref="J73:K73"/>
    <mergeCell ref="B74:C74"/>
    <mergeCell ref="D74:E74"/>
    <mergeCell ref="F74:G74"/>
    <mergeCell ref="J74:K74"/>
    <mergeCell ref="B75:C75"/>
    <mergeCell ref="D75:E75"/>
    <mergeCell ref="F75:G75"/>
    <mergeCell ref="J75:K75"/>
    <mergeCell ref="H73:I73"/>
    <mergeCell ref="H74:I74"/>
    <mergeCell ref="H75:I75"/>
    <mergeCell ref="B70:C70"/>
    <mergeCell ref="D70:E70"/>
    <mergeCell ref="F70:G70"/>
    <mergeCell ref="J70:K70"/>
    <mergeCell ref="B71:C71"/>
    <mergeCell ref="D71:E71"/>
    <mergeCell ref="F71:G71"/>
    <mergeCell ref="J71:K71"/>
    <mergeCell ref="B72:C72"/>
    <mergeCell ref="D72:E72"/>
    <mergeCell ref="F72:G72"/>
    <mergeCell ref="J72:K72"/>
    <mergeCell ref="H70:I70"/>
    <mergeCell ref="H71:I71"/>
    <mergeCell ref="H72:I72"/>
    <mergeCell ref="B79:C79"/>
    <mergeCell ref="D79:E79"/>
    <mergeCell ref="F79:G79"/>
    <mergeCell ref="J79:K79"/>
    <mergeCell ref="B80:C80"/>
    <mergeCell ref="D80:E80"/>
    <mergeCell ref="F80:G80"/>
    <mergeCell ref="J80:K80"/>
    <mergeCell ref="B81:C81"/>
    <mergeCell ref="D81:E81"/>
    <mergeCell ref="F81:G81"/>
    <mergeCell ref="J81:K81"/>
    <mergeCell ref="H79:I79"/>
    <mergeCell ref="H80:I80"/>
    <mergeCell ref="H81:I81"/>
    <mergeCell ref="B76:C76"/>
    <mergeCell ref="D76:E76"/>
    <mergeCell ref="F76:G76"/>
    <mergeCell ref="J76:K76"/>
    <mergeCell ref="B77:C77"/>
    <mergeCell ref="D77:E77"/>
    <mergeCell ref="F77:G77"/>
    <mergeCell ref="J77:K77"/>
    <mergeCell ref="B78:C78"/>
    <mergeCell ref="D78:E78"/>
    <mergeCell ref="F78:G78"/>
    <mergeCell ref="J78:K78"/>
    <mergeCell ref="H76:I76"/>
    <mergeCell ref="H77:I77"/>
    <mergeCell ref="H78:I78"/>
    <mergeCell ref="B85:C85"/>
    <mergeCell ref="D85:E85"/>
    <mergeCell ref="F85:G85"/>
    <mergeCell ref="J85:K85"/>
    <mergeCell ref="B86:C86"/>
    <mergeCell ref="D86:E86"/>
    <mergeCell ref="F86:G86"/>
    <mergeCell ref="J86:K86"/>
    <mergeCell ref="B87:C87"/>
    <mergeCell ref="D87:E87"/>
    <mergeCell ref="F87:G87"/>
    <mergeCell ref="J87:K87"/>
    <mergeCell ref="H85:I85"/>
    <mergeCell ref="H86:I86"/>
    <mergeCell ref="H87:I87"/>
    <mergeCell ref="B82:C82"/>
    <mergeCell ref="D82:E82"/>
    <mergeCell ref="F82:G82"/>
    <mergeCell ref="J82:K82"/>
    <mergeCell ref="B83:C83"/>
    <mergeCell ref="D83:E83"/>
    <mergeCell ref="F83:G83"/>
    <mergeCell ref="J83:K83"/>
    <mergeCell ref="B84:C84"/>
    <mergeCell ref="D84:E84"/>
    <mergeCell ref="F84:G84"/>
    <mergeCell ref="J84:K84"/>
    <mergeCell ref="H82:I82"/>
    <mergeCell ref="H83:I83"/>
    <mergeCell ref="H84:I84"/>
    <mergeCell ref="B91:C91"/>
    <mergeCell ref="D91:E91"/>
    <mergeCell ref="F91:G91"/>
    <mergeCell ref="J91:K91"/>
    <mergeCell ref="B92:C92"/>
    <mergeCell ref="D92:E92"/>
    <mergeCell ref="F92:G92"/>
    <mergeCell ref="J92:K92"/>
    <mergeCell ref="B93:C93"/>
    <mergeCell ref="D93:E93"/>
    <mergeCell ref="F93:G93"/>
    <mergeCell ref="J93:K93"/>
    <mergeCell ref="H91:I91"/>
    <mergeCell ref="H92:I92"/>
    <mergeCell ref="H93:I93"/>
    <mergeCell ref="B88:C88"/>
    <mergeCell ref="D88:E88"/>
    <mergeCell ref="F88:G88"/>
    <mergeCell ref="J88:K88"/>
    <mergeCell ref="B89:C89"/>
    <mergeCell ref="D89:E89"/>
    <mergeCell ref="F89:G89"/>
    <mergeCell ref="J89:K89"/>
    <mergeCell ref="B90:C90"/>
    <mergeCell ref="D90:E90"/>
    <mergeCell ref="F90:G90"/>
    <mergeCell ref="J90:K90"/>
    <mergeCell ref="H88:I88"/>
    <mergeCell ref="H89:I89"/>
    <mergeCell ref="H90:I90"/>
    <mergeCell ref="B97:C97"/>
    <mergeCell ref="D97:E97"/>
    <mergeCell ref="F97:G97"/>
    <mergeCell ref="J97:K97"/>
    <mergeCell ref="B98:C98"/>
    <mergeCell ref="D98:E98"/>
    <mergeCell ref="F98:G98"/>
    <mergeCell ref="J98:K98"/>
    <mergeCell ref="B99:C99"/>
    <mergeCell ref="D99:E99"/>
    <mergeCell ref="F99:G99"/>
    <mergeCell ref="J99:K99"/>
    <mergeCell ref="H97:I97"/>
    <mergeCell ref="H98:I98"/>
    <mergeCell ref="H99:I99"/>
    <mergeCell ref="B94:C94"/>
    <mergeCell ref="D94:E94"/>
    <mergeCell ref="F94:G94"/>
    <mergeCell ref="J94:K94"/>
    <mergeCell ref="B95:C95"/>
    <mergeCell ref="D95:E95"/>
    <mergeCell ref="F95:G95"/>
    <mergeCell ref="J95:K95"/>
    <mergeCell ref="B96:C96"/>
    <mergeCell ref="D96:E96"/>
    <mergeCell ref="F96:G96"/>
    <mergeCell ref="J96:K96"/>
    <mergeCell ref="H94:I94"/>
    <mergeCell ref="H95:I95"/>
    <mergeCell ref="H96:I96"/>
    <mergeCell ref="B103:C103"/>
    <mergeCell ref="D103:E103"/>
    <mergeCell ref="F103:G103"/>
    <mergeCell ref="J103:K103"/>
    <mergeCell ref="B104:C104"/>
    <mergeCell ref="D104:E104"/>
    <mergeCell ref="F104:G104"/>
    <mergeCell ref="J104:K104"/>
    <mergeCell ref="B105:C105"/>
    <mergeCell ref="D105:E105"/>
    <mergeCell ref="F105:G105"/>
    <mergeCell ref="J105:K105"/>
    <mergeCell ref="H103:I103"/>
    <mergeCell ref="H104:I104"/>
    <mergeCell ref="H105:I105"/>
    <mergeCell ref="B100:C100"/>
    <mergeCell ref="D100:E100"/>
    <mergeCell ref="F100:G100"/>
    <mergeCell ref="J100:K100"/>
    <mergeCell ref="B101:C101"/>
    <mergeCell ref="D101:E101"/>
    <mergeCell ref="F101:G101"/>
    <mergeCell ref="J101:K101"/>
    <mergeCell ref="B102:C102"/>
    <mergeCell ref="D102:E102"/>
    <mergeCell ref="F102:G102"/>
    <mergeCell ref="J102:K102"/>
    <mergeCell ref="H100:I100"/>
    <mergeCell ref="H101:I101"/>
    <mergeCell ref="H102:I102"/>
    <mergeCell ref="B109:C109"/>
    <mergeCell ref="D109:E109"/>
    <mergeCell ref="F109:G109"/>
    <mergeCell ref="J109:K109"/>
    <mergeCell ref="B110:C110"/>
    <mergeCell ref="D110:E110"/>
    <mergeCell ref="F110:G110"/>
    <mergeCell ref="J110:K110"/>
    <mergeCell ref="B111:C111"/>
    <mergeCell ref="D111:E111"/>
    <mergeCell ref="F111:G111"/>
    <mergeCell ref="J111:K111"/>
    <mergeCell ref="H109:I109"/>
    <mergeCell ref="H110:I110"/>
    <mergeCell ref="H111:I111"/>
    <mergeCell ref="B106:C106"/>
    <mergeCell ref="D106:E106"/>
    <mergeCell ref="F106:G106"/>
    <mergeCell ref="J106:K106"/>
    <mergeCell ref="B107:C107"/>
    <mergeCell ref="D107:E107"/>
    <mergeCell ref="F107:G107"/>
    <mergeCell ref="J107:K107"/>
    <mergeCell ref="B108:C108"/>
    <mergeCell ref="D108:E108"/>
    <mergeCell ref="F108:G108"/>
    <mergeCell ref="J108:K108"/>
    <mergeCell ref="H106:I106"/>
    <mergeCell ref="H107:I107"/>
    <mergeCell ref="H108:I108"/>
    <mergeCell ref="B115:C115"/>
    <mergeCell ref="D115:E115"/>
    <mergeCell ref="F115:G115"/>
    <mergeCell ref="J115:K115"/>
    <mergeCell ref="B116:C116"/>
    <mergeCell ref="D116:E116"/>
    <mergeCell ref="F116:G116"/>
    <mergeCell ref="J116:K116"/>
    <mergeCell ref="B117:C117"/>
    <mergeCell ref="D117:E117"/>
    <mergeCell ref="F117:G117"/>
    <mergeCell ref="J117:K117"/>
    <mergeCell ref="H115:I115"/>
    <mergeCell ref="H116:I116"/>
    <mergeCell ref="H117:I117"/>
    <mergeCell ref="B112:C112"/>
    <mergeCell ref="D112:E112"/>
    <mergeCell ref="F112:G112"/>
    <mergeCell ref="J112:K112"/>
    <mergeCell ref="B113:C113"/>
    <mergeCell ref="D113:E113"/>
    <mergeCell ref="F113:G113"/>
    <mergeCell ref="J113:K113"/>
    <mergeCell ref="B114:C114"/>
    <mergeCell ref="D114:E114"/>
    <mergeCell ref="F114:G114"/>
    <mergeCell ref="J114:K114"/>
    <mergeCell ref="H112:I112"/>
    <mergeCell ref="H113:I113"/>
    <mergeCell ref="H114:I114"/>
    <mergeCell ref="B121:C121"/>
    <mergeCell ref="D121:E121"/>
    <mergeCell ref="F121:G121"/>
    <mergeCell ref="J121:K121"/>
    <mergeCell ref="B122:C122"/>
    <mergeCell ref="D122:E122"/>
    <mergeCell ref="F122:G122"/>
    <mergeCell ref="J122:K122"/>
    <mergeCell ref="B123:C123"/>
    <mergeCell ref="D123:E123"/>
    <mergeCell ref="F123:G123"/>
    <mergeCell ref="J123:K123"/>
    <mergeCell ref="H121:I121"/>
    <mergeCell ref="H122:I122"/>
    <mergeCell ref="H123:I123"/>
    <mergeCell ref="B118:C118"/>
    <mergeCell ref="D118:E118"/>
    <mergeCell ref="F118:G118"/>
    <mergeCell ref="J118:K118"/>
    <mergeCell ref="B119:C119"/>
    <mergeCell ref="D119:E119"/>
    <mergeCell ref="F119:G119"/>
    <mergeCell ref="J119:K119"/>
    <mergeCell ref="B120:C120"/>
    <mergeCell ref="D120:E120"/>
    <mergeCell ref="F120:G120"/>
    <mergeCell ref="J120:K120"/>
    <mergeCell ref="H118:I118"/>
    <mergeCell ref="H119:I119"/>
    <mergeCell ref="H120:I120"/>
    <mergeCell ref="B130:C130"/>
    <mergeCell ref="D130:E130"/>
    <mergeCell ref="F130:G130"/>
    <mergeCell ref="J130:K130"/>
    <mergeCell ref="B131:C131"/>
    <mergeCell ref="D131:E131"/>
    <mergeCell ref="F131:G131"/>
    <mergeCell ref="J131:K131"/>
    <mergeCell ref="B124:C124"/>
    <mergeCell ref="D124:E124"/>
    <mergeCell ref="F124:G124"/>
    <mergeCell ref="J124:K124"/>
    <mergeCell ref="B125:C125"/>
    <mergeCell ref="D125:E125"/>
    <mergeCell ref="F125:G125"/>
    <mergeCell ref="J125:K125"/>
    <mergeCell ref="H124:I124"/>
    <mergeCell ref="H125:I125"/>
    <mergeCell ref="J127:K127"/>
    <mergeCell ref="J128:K128"/>
    <mergeCell ref="B135:C135"/>
    <mergeCell ref="D135:E135"/>
    <mergeCell ref="F135:G135"/>
    <mergeCell ref="J135:K135"/>
    <mergeCell ref="B136:C136"/>
    <mergeCell ref="D136:E136"/>
    <mergeCell ref="F136:G136"/>
    <mergeCell ref="J136:K136"/>
    <mergeCell ref="B137:C137"/>
    <mergeCell ref="D137:E137"/>
    <mergeCell ref="F137:G137"/>
    <mergeCell ref="J137:K137"/>
    <mergeCell ref="H135:I135"/>
    <mergeCell ref="H136:I136"/>
    <mergeCell ref="H137:I137"/>
    <mergeCell ref="B132:C132"/>
    <mergeCell ref="D132:E132"/>
    <mergeCell ref="F132:G132"/>
    <mergeCell ref="J132:K132"/>
    <mergeCell ref="B133:C133"/>
    <mergeCell ref="D133:E133"/>
    <mergeCell ref="F133:G133"/>
    <mergeCell ref="J133:K133"/>
    <mergeCell ref="B134:C134"/>
    <mergeCell ref="D134:E134"/>
    <mergeCell ref="F134:G134"/>
    <mergeCell ref="J134:K134"/>
    <mergeCell ref="B141:C141"/>
    <mergeCell ref="D141:E141"/>
    <mergeCell ref="F141:G141"/>
    <mergeCell ref="J141:K141"/>
    <mergeCell ref="B142:C142"/>
    <mergeCell ref="D142:E142"/>
    <mergeCell ref="F142:G142"/>
    <mergeCell ref="J142:K142"/>
    <mergeCell ref="B143:C143"/>
    <mergeCell ref="D143:E143"/>
    <mergeCell ref="F143:G143"/>
    <mergeCell ref="J143:K143"/>
    <mergeCell ref="H141:I141"/>
    <mergeCell ref="H142:I142"/>
    <mergeCell ref="H143:I143"/>
    <mergeCell ref="B138:C138"/>
    <mergeCell ref="D138:E138"/>
    <mergeCell ref="F138:G138"/>
    <mergeCell ref="J138:K138"/>
    <mergeCell ref="B139:C139"/>
    <mergeCell ref="D139:E139"/>
    <mergeCell ref="F139:G139"/>
    <mergeCell ref="J139:K139"/>
    <mergeCell ref="B140:C140"/>
    <mergeCell ref="D140:E140"/>
    <mergeCell ref="F140:G140"/>
    <mergeCell ref="J140:K140"/>
    <mergeCell ref="H138:I138"/>
    <mergeCell ref="H139:I139"/>
    <mergeCell ref="H140:I140"/>
    <mergeCell ref="B147:C147"/>
    <mergeCell ref="D147:E147"/>
    <mergeCell ref="F147:G147"/>
    <mergeCell ref="J147:K147"/>
    <mergeCell ref="B148:C148"/>
    <mergeCell ref="D148:E148"/>
    <mergeCell ref="F148:G148"/>
    <mergeCell ref="J148:K148"/>
    <mergeCell ref="B149:C149"/>
    <mergeCell ref="D149:E149"/>
    <mergeCell ref="F149:G149"/>
    <mergeCell ref="J149:K149"/>
    <mergeCell ref="H147:I147"/>
    <mergeCell ref="H148:I148"/>
    <mergeCell ref="H149:I149"/>
    <mergeCell ref="B144:C144"/>
    <mergeCell ref="D144:E144"/>
    <mergeCell ref="F144:G144"/>
    <mergeCell ref="J144:K144"/>
    <mergeCell ref="B145:C145"/>
    <mergeCell ref="D145:E145"/>
    <mergeCell ref="F145:G145"/>
    <mergeCell ref="J145:K145"/>
    <mergeCell ref="B146:C146"/>
    <mergeCell ref="D146:E146"/>
    <mergeCell ref="F146:G146"/>
    <mergeCell ref="J146:K146"/>
    <mergeCell ref="H144:I144"/>
    <mergeCell ref="H145:I145"/>
    <mergeCell ref="H146:I146"/>
    <mergeCell ref="B153:C153"/>
    <mergeCell ref="D153:E153"/>
    <mergeCell ref="F153:G153"/>
    <mergeCell ref="J153:K153"/>
    <mergeCell ref="B154:C154"/>
    <mergeCell ref="D154:E154"/>
    <mergeCell ref="F154:G154"/>
    <mergeCell ref="J154:K154"/>
    <mergeCell ref="B155:C155"/>
    <mergeCell ref="D155:E155"/>
    <mergeCell ref="F155:G155"/>
    <mergeCell ref="J155:K155"/>
    <mergeCell ref="H153:I153"/>
    <mergeCell ref="H154:I154"/>
    <mergeCell ref="H155:I155"/>
    <mergeCell ref="B150:C150"/>
    <mergeCell ref="D150:E150"/>
    <mergeCell ref="F150:G150"/>
    <mergeCell ref="J150:K150"/>
    <mergeCell ref="B151:C151"/>
    <mergeCell ref="D151:E151"/>
    <mergeCell ref="F151:G151"/>
    <mergeCell ref="J151:K151"/>
    <mergeCell ref="B152:C152"/>
    <mergeCell ref="D152:E152"/>
    <mergeCell ref="F152:G152"/>
    <mergeCell ref="J152:K152"/>
    <mergeCell ref="H150:I150"/>
    <mergeCell ref="H151:I151"/>
    <mergeCell ref="H152:I152"/>
    <mergeCell ref="B159:C159"/>
    <mergeCell ref="D159:E159"/>
    <mergeCell ref="F159:G159"/>
    <mergeCell ref="J159:K159"/>
    <mergeCell ref="B160:C160"/>
    <mergeCell ref="D160:E160"/>
    <mergeCell ref="F160:G160"/>
    <mergeCell ref="J160:K160"/>
    <mergeCell ref="B161:C161"/>
    <mergeCell ref="D161:E161"/>
    <mergeCell ref="F161:G161"/>
    <mergeCell ref="J161:K161"/>
    <mergeCell ref="H159:I159"/>
    <mergeCell ref="H160:I160"/>
    <mergeCell ref="H161:I161"/>
    <mergeCell ref="B156:C156"/>
    <mergeCell ref="D156:E156"/>
    <mergeCell ref="F156:G156"/>
    <mergeCell ref="J156:K156"/>
    <mergeCell ref="B157:C157"/>
    <mergeCell ref="D157:E157"/>
    <mergeCell ref="F157:G157"/>
    <mergeCell ref="J157:K157"/>
    <mergeCell ref="B158:C158"/>
    <mergeCell ref="D158:E158"/>
    <mergeCell ref="F158:G158"/>
    <mergeCell ref="J158:K158"/>
    <mergeCell ref="H156:I156"/>
    <mergeCell ref="H157:I157"/>
    <mergeCell ref="H158:I158"/>
    <mergeCell ref="B165:C165"/>
    <mergeCell ref="D165:E165"/>
    <mergeCell ref="F165:G165"/>
    <mergeCell ref="J165:K165"/>
    <mergeCell ref="B166:C166"/>
    <mergeCell ref="D166:E166"/>
    <mergeCell ref="F166:G166"/>
    <mergeCell ref="J166:K166"/>
    <mergeCell ref="B167:C167"/>
    <mergeCell ref="D167:E167"/>
    <mergeCell ref="F167:G167"/>
    <mergeCell ref="J167:K167"/>
    <mergeCell ref="H165:I165"/>
    <mergeCell ref="H166:I166"/>
    <mergeCell ref="H167:I167"/>
    <mergeCell ref="B162:C162"/>
    <mergeCell ref="D162:E162"/>
    <mergeCell ref="F162:G162"/>
    <mergeCell ref="J162:K162"/>
    <mergeCell ref="B163:C163"/>
    <mergeCell ref="D163:E163"/>
    <mergeCell ref="F163:G163"/>
    <mergeCell ref="J163:K163"/>
    <mergeCell ref="B164:C164"/>
    <mergeCell ref="D164:E164"/>
    <mergeCell ref="F164:G164"/>
    <mergeCell ref="J164:K164"/>
    <mergeCell ref="H162:I162"/>
    <mergeCell ref="H163:I163"/>
    <mergeCell ref="H164:I164"/>
    <mergeCell ref="B171:C171"/>
    <mergeCell ref="D171:E171"/>
    <mergeCell ref="F171:G171"/>
    <mergeCell ref="J171:K171"/>
    <mergeCell ref="B172:C172"/>
    <mergeCell ref="D172:E172"/>
    <mergeCell ref="F172:G172"/>
    <mergeCell ref="J172:K172"/>
    <mergeCell ref="B173:C173"/>
    <mergeCell ref="D173:E173"/>
    <mergeCell ref="F173:G173"/>
    <mergeCell ref="J173:K173"/>
    <mergeCell ref="H171:I171"/>
    <mergeCell ref="H172:I172"/>
    <mergeCell ref="H173:I173"/>
    <mergeCell ref="B168:C168"/>
    <mergeCell ref="D168:E168"/>
    <mergeCell ref="F168:G168"/>
    <mergeCell ref="J168:K168"/>
    <mergeCell ref="B169:C169"/>
    <mergeCell ref="D169:E169"/>
    <mergeCell ref="F169:G169"/>
    <mergeCell ref="J169:K169"/>
    <mergeCell ref="B170:C170"/>
    <mergeCell ref="D170:E170"/>
    <mergeCell ref="F170:G170"/>
    <mergeCell ref="J170:K170"/>
    <mergeCell ref="H168:I168"/>
    <mergeCell ref="H169:I169"/>
    <mergeCell ref="H170:I170"/>
    <mergeCell ref="B177:C177"/>
    <mergeCell ref="D177:E177"/>
    <mergeCell ref="F177:G177"/>
    <mergeCell ref="J177:K177"/>
    <mergeCell ref="B178:C178"/>
    <mergeCell ref="D178:E178"/>
    <mergeCell ref="F178:G178"/>
    <mergeCell ref="J178:K178"/>
    <mergeCell ref="B179:C179"/>
    <mergeCell ref="D179:E179"/>
    <mergeCell ref="F179:G179"/>
    <mergeCell ref="J179:K179"/>
    <mergeCell ref="H177:I177"/>
    <mergeCell ref="H178:I178"/>
    <mergeCell ref="H179:I179"/>
    <mergeCell ref="B174:C174"/>
    <mergeCell ref="D174:E174"/>
    <mergeCell ref="F174:G174"/>
    <mergeCell ref="J174:K174"/>
    <mergeCell ref="B175:C175"/>
    <mergeCell ref="D175:E175"/>
    <mergeCell ref="F175:G175"/>
    <mergeCell ref="J175:K175"/>
    <mergeCell ref="B176:C176"/>
    <mergeCell ref="D176:E176"/>
    <mergeCell ref="F176:G176"/>
    <mergeCell ref="J176:K176"/>
    <mergeCell ref="H174:I174"/>
    <mergeCell ref="H175:I175"/>
    <mergeCell ref="H176:I176"/>
    <mergeCell ref="B183:C183"/>
    <mergeCell ref="D183:E183"/>
    <mergeCell ref="F183:G183"/>
    <mergeCell ref="J183:K183"/>
    <mergeCell ref="B184:C184"/>
    <mergeCell ref="D184:E184"/>
    <mergeCell ref="F184:G184"/>
    <mergeCell ref="J184:K184"/>
    <mergeCell ref="B185:C185"/>
    <mergeCell ref="D185:E185"/>
    <mergeCell ref="F185:G185"/>
    <mergeCell ref="J185:K185"/>
    <mergeCell ref="H183:I183"/>
    <mergeCell ref="H184:I184"/>
    <mergeCell ref="H185:I185"/>
    <mergeCell ref="B180:C180"/>
    <mergeCell ref="D180:E180"/>
    <mergeCell ref="F180:G180"/>
    <mergeCell ref="J180:K180"/>
    <mergeCell ref="B181:C181"/>
    <mergeCell ref="D181:E181"/>
    <mergeCell ref="F181:G181"/>
    <mergeCell ref="J181:K181"/>
    <mergeCell ref="B182:C182"/>
    <mergeCell ref="D182:E182"/>
    <mergeCell ref="F182:G182"/>
    <mergeCell ref="J182:K182"/>
    <mergeCell ref="H180:I180"/>
    <mergeCell ref="H181:I181"/>
    <mergeCell ref="H182:I182"/>
    <mergeCell ref="B189:C189"/>
    <mergeCell ref="D189:E189"/>
    <mergeCell ref="F189:G189"/>
    <mergeCell ref="J189:K189"/>
    <mergeCell ref="B190:C190"/>
    <mergeCell ref="D190:E190"/>
    <mergeCell ref="F190:G190"/>
    <mergeCell ref="J190:K190"/>
    <mergeCell ref="B191:C191"/>
    <mergeCell ref="D191:E191"/>
    <mergeCell ref="F191:G191"/>
    <mergeCell ref="J191:K191"/>
    <mergeCell ref="H189:I189"/>
    <mergeCell ref="H190:I190"/>
    <mergeCell ref="H191:I191"/>
    <mergeCell ref="B186:C186"/>
    <mergeCell ref="D186:E186"/>
    <mergeCell ref="F186:G186"/>
    <mergeCell ref="J186:K186"/>
    <mergeCell ref="B187:C187"/>
    <mergeCell ref="D187:E187"/>
    <mergeCell ref="F187:G187"/>
    <mergeCell ref="J187:K187"/>
    <mergeCell ref="B188:C188"/>
    <mergeCell ref="D188:E188"/>
    <mergeCell ref="F188:G188"/>
    <mergeCell ref="J188:K188"/>
    <mergeCell ref="H186:I186"/>
    <mergeCell ref="H187:I187"/>
    <mergeCell ref="H188:I188"/>
    <mergeCell ref="B195:C195"/>
    <mergeCell ref="D195:E195"/>
    <mergeCell ref="F195:G195"/>
    <mergeCell ref="J195:K195"/>
    <mergeCell ref="B196:C196"/>
    <mergeCell ref="D196:E196"/>
    <mergeCell ref="F196:G196"/>
    <mergeCell ref="J196:K196"/>
    <mergeCell ref="B197:C197"/>
    <mergeCell ref="D197:E197"/>
    <mergeCell ref="F197:G197"/>
    <mergeCell ref="J197:K197"/>
    <mergeCell ref="H195:I195"/>
    <mergeCell ref="H196:I196"/>
    <mergeCell ref="H197:I197"/>
    <mergeCell ref="B192:C192"/>
    <mergeCell ref="D192:E192"/>
    <mergeCell ref="F192:G192"/>
    <mergeCell ref="J192:K192"/>
    <mergeCell ref="B193:C193"/>
    <mergeCell ref="D193:E193"/>
    <mergeCell ref="F193:G193"/>
    <mergeCell ref="J193:K193"/>
    <mergeCell ref="B194:C194"/>
    <mergeCell ref="D194:E194"/>
    <mergeCell ref="F194:G194"/>
    <mergeCell ref="J194:K194"/>
    <mergeCell ref="H192:I192"/>
    <mergeCell ref="H193:I193"/>
    <mergeCell ref="H194:I194"/>
    <mergeCell ref="B201:C201"/>
    <mergeCell ref="D201:E201"/>
    <mergeCell ref="F201:G201"/>
    <mergeCell ref="J201:K201"/>
    <mergeCell ref="B202:C202"/>
    <mergeCell ref="D202:E202"/>
    <mergeCell ref="F202:G202"/>
    <mergeCell ref="J202:K202"/>
    <mergeCell ref="B203:C203"/>
    <mergeCell ref="D203:E203"/>
    <mergeCell ref="F203:G203"/>
    <mergeCell ref="J203:K203"/>
    <mergeCell ref="H201:I201"/>
    <mergeCell ref="H202:I202"/>
    <mergeCell ref="H203:I203"/>
    <mergeCell ref="B198:C198"/>
    <mergeCell ref="D198:E198"/>
    <mergeCell ref="F198:G198"/>
    <mergeCell ref="J198:K198"/>
    <mergeCell ref="B199:C199"/>
    <mergeCell ref="D199:E199"/>
    <mergeCell ref="F199:G199"/>
    <mergeCell ref="J199:K199"/>
    <mergeCell ref="B200:C200"/>
    <mergeCell ref="D200:E200"/>
    <mergeCell ref="F200:G200"/>
    <mergeCell ref="J200:K200"/>
    <mergeCell ref="H198:I198"/>
    <mergeCell ref="H199:I199"/>
    <mergeCell ref="H200:I200"/>
    <mergeCell ref="B207:C207"/>
    <mergeCell ref="D207:E207"/>
    <mergeCell ref="F207:G207"/>
    <mergeCell ref="J207:K207"/>
    <mergeCell ref="B208:C208"/>
    <mergeCell ref="D208:E208"/>
    <mergeCell ref="F208:G208"/>
    <mergeCell ref="J208:K208"/>
    <mergeCell ref="B209:C209"/>
    <mergeCell ref="D209:E209"/>
    <mergeCell ref="F209:G209"/>
    <mergeCell ref="J209:K209"/>
    <mergeCell ref="H207:I207"/>
    <mergeCell ref="H208:I208"/>
    <mergeCell ref="H209:I209"/>
    <mergeCell ref="B204:C204"/>
    <mergeCell ref="D204:E204"/>
    <mergeCell ref="F204:G204"/>
    <mergeCell ref="J204:K204"/>
    <mergeCell ref="B205:C205"/>
    <mergeCell ref="D205:E205"/>
    <mergeCell ref="F205:G205"/>
    <mergeCell ref="J205:K205"/>
    <mergeCell ref="B206:C206"/>
    <mergeCell ref="D206:E206"/>
    <mergeCell ref="F206:G206"/>
    <mergeCell ref="J206:K206"/>
    <mergeCell ref="H204:I204"/>
    <mergeCell ref="H205:I205"/>
    <mergeCell ref="H206:I206"/>
    <mergeCell ref="B213:C213"/>
    <mergeCell ref="D213:E213"/>
    <mergeCell ref="F213:G213"/>
    <mergeCell ref="J213:K213"/>
    <mergeCell ref="B214:C214"/>
    <mergeCell ref="D214:E214"/>
    <mergeCell ref="F214:G214"/>
    <mergeCell ref="J214:K214"/>
    <mergeCell ref="B215:C215"/>
    <mergeCell ref="D215:E215"/>
    <mergeCell ref="F215:G215"/>
    <mergeCell ref="J215:K215"/>
    <mergeCell ref="H213:I213"/>
    <mergeCell ref="H214:I214"/>
    <mergeCell ref="H215:I215"/>
    <mergeCell ref="B210:C210"/>
    <mergeCell ref="D210:E210"/>
    <mergeCell ref="F210:G210"/>
    <mergeCell ref="J210:K210"/>
    <mergeCell ref="B211:C211"/>
    <mergeCell ref="D211:E211"/>
    <mergeCell ref="F211:G211"/>
    <mergeCell ref="J211:K211"/>
    <mergeCell ref="B212:C212"/>
    <mergeCell ref="D212:E212"/>
    <mergeCell ref="F212:G212"/>
    <mergeCell ref="J212:K212"/>
    <mergeCell ref="H210:I210"/>
    <mergeCell ref="H211:I211"/>
    <mergeCell ref="H212:I212"/>
    <mergeCell ref="B219:C219"/>
    <mergeCell ref="D219:E219"/>
    <mergeCell ref="F219:G219"/>
    <mergeCell ref="J219:K219"/>
    <mergeCell ref="B220:C220"/>
    <mergeCell ref="D220:E220"/>
    <mergeCell ref="F220:G220"/>
    <mergeCell ref="J220:K220"/>
    <mergeCell ref="B221:C221"/>
    <mergeCell ref="D221:E221"/>
    <mergeCell ref="F221:G221"/>
    <mergeCell ref="J221:K221"/>
    <mergeCell ref="H219:I219"/>
    <mergeCell ref="H220:I220"/>
    <mergeCell ref="H221:I221"/>
    <mergeCell ref="B216:C216"/>
    <mergeCell ref="D216:E216"/>
    <mergeCell ref="F216:G216"/>
    <mergeCell ref="J216:K216"/>
    <mergeCell ref="B217:C217"/>
    <mergeCell ref="D217:E217"/>
    <mergeCell ref="F217:G217"/>
    <mergeCell ref="J217:K217"/>
    <mergeCell ref="B218:C218"/>
    <mergeCell ref="D218:E218"/>
    <mergeCell ref="F218:G218"/>
    <mergeCell ref="J218:K218"/>
    <mergeCell ref="H216:I216"/>
    <mergeCell ref="H217:I217"/>
    <mergeCell ref="H218:I218"/>
    <mergeCell ref="B225:C225"/>
    <mergeCell ref="D225:E225"/>
    <mergeCell ref="F225:G225"/>
    <mergeCell ref="J225:K225"/>
    <mergeCell ref="B226:C226"/>
    <mergeCell ref="D226:E226"/>
    <mergeCell ref="F226:G226"/>
    <mergeCell ref="J226:K226"/>
    <mergeCell ref="B227:C227"/>
    <mergeCell ref="D227:E227"/>
    <mergeCell ref="F227:G227"/>
    <mergeCell ref="J227:K227"/>
    <mergeCell ref="H225:I225"/>
    <mergeCell ref="H226:I226"/>
    <mergeCell ref="H227:I227"/>
    <mergeCell ref="B222:C222"/>
    <mergeCell ref="D222:E222"/>
    <mergeCell ref="F222:G222"/>
    <mergeCell ref="J222:K222"/>
    <mergeCell ref="B223:C223"/>
    <mergeCell ref="D223:E223"/>
    <mergeCell ref="F223:G223"/>
    <mergeCell ref="J223:K223"/>
    <mergeCell ref="B224:C224"/>
    <mergeCell ref="D224:E224"/>
    <mergeCell ref="F224:G224"/>
    <mergeCell ref="J224:K224"/>
    <mergeCell ref="H222:I222"/>
    <mergeCell ref="H223:I223"/>
    <mergeCell ref="H224:I224"/>
    <mergeCell ref="D234:K234"/>
    <mergeCell ref="H235:I235"/>
    <mergeCell ref="H236:I236"/>
    <mergeCell ref="J232:K232"/>
    <mergeCell ref="B232:I232"/>
    <mergeCell ref="B228:C228"/>
    <mergeCell ref="D228:E228"/>
    <mergeCell ref="F228:G228"/>
    <mergeCell ref="J228:K228"/>
    <mergeCell ref="B229:C229"/>
    <mergeCell ref="D229:E229"/>
    <mergeCell ref="F229:G229"/>
    <mergeCell ref="J229:K229"/>
    <mergeCell ref="B230:C230"/>
    <mergeCell ref="D230:E230"/>
    <mergeCell ref="F230:G230"/>
    <mergeCell ref="J230:K230"/>
    <mergeCell ref="H228:I228"/>
    <mergeCell ref="H229:I229"/>
    <mergeCell ref="H230:I230"/>
    <mergeCell ref="B237:C237"/>
    <mergeCell ref="D237:E237"/>
    <mergeCell ref="F237:G237"/>
    <mergeCell ref="J237:K237"/>
    <mergeCell ref="B238:C238"/>
    <mergeCell ref="D238:E238"/>
    <mergeCell ref="F238:G238"/>
    <mergeCell ref="J238:K238"/>
    <mergeCell ref="B239:C239"/>
    <mergeCell ref="D239:E239"/>
    <mergeCell ref="F239:G239"/>
    <mergeCell ref="J239:K239"/>
    <mergeCell ref="H237:I237"/>
    <mergeCell ref="H238:I238"/>
    <mergeCell ref="H239:I239"/>
    <mergeCell ref="B235:C235"/>
    <mergeCell ref="D235:E235"/>
    <mergeCell ref="F235:G235"/>
    <mergeCell ref="J235:K235"/>
    <mergeCell ref="B236:C236"/>
    <mergeCell ref="D236:E236"/>
    <mergeCell ref="F236:G236"/>
    <mergeCell ref="J236:K236"/>
    <mergeCell ref="B243:C243"/>
    <mergeCell ref="D243:E243"/>
    <mergeCell ref="F243:G243"/>
    <mergeCell ref="J243:K243"/>
    <mergeCell ref="B244:C244"/>
    <mergeCell ref="D244:E244"/>
    <mergeCell ref="F244:G244"/>
    <mergeCell ref="J244:K244"/>
    <mergeCell ref="B245:C245"/>
    <mergeCell ref="D245:E245"/>
    <mergeCell ref="F245:G245"/>
    <mergeCell ref="J245:K245"/>
    <mergeCell ref="H243:I243"/>
    <mergeCell ref="H244:I244"/>
    <mergeCell ref="H245:I245"/>
    <mergeCell ref="B240:C240"/>
    <mergeCell ref="D240:E240"/>
    <mergeCell ref="F240:G240"/>
    <mergeCell ref="J240:K240"/>
    <mergeCell ref="B241:C241"/>
    <mergeCell ref="D241:E241"/>
    <mergeCell ref="F241:G241"/>
    <mergeCell ref="J241:K241"/>
    <mergeCell ref="B242:C242"/>
    <mergeCell ref="D242:E242"/>
    <mergeCell ref="F242:G242"/>
    <mergeCell ref="J242:K242"/>
    <mergeCell ref="H240:I240"/>
    <mergeCell ref="H241:I241"/>
    <mergeCell ref="H242:I242"/>
    <mergeCell ref="B249:C249"/>
    <mergeCell ref="D249:E249"/>
    <mergeCell ref="F249:G249"/>
    <mergeCell ref="J249:K249"/>
    <mergeCell ref="B250:C250"/>
    <mergeCell ref="D250:E250"/>
    <mergeCell ref="F250:G250"/>
    <mergeCell ref="J250:K250"/>
    <mergeCell ref="B251:C251"/>
    <mergeCell ref="D251:E251"/>
    <mergeCell ref="F251:G251"/>
    <mergeCell ref="J251:K251"/>
    <mergeCell ref="H249:I249"/>
    <mergeCell ref="H250:I250"/>
    <mergeCell ref="H251:I251"/>
    <mergeCell ref="B246:C246"/>
    <mergeCell ref="D246:E246"/>
    <mergeCell ref="F246:G246"/>
    <mergeCell ref="J246:K246"/>
    <mergeCell ref="B247:C247"/>
    <mergeCell ref="D247:E247"/>
    <mergeCell ref="F247:G247"/>
    <mergeCell ref="J247:K247"/>
    <mergeCell ref="B248:C248"/>
    <mergeCell ref="D248:E248"/>
    <mergeCell ref="F248:G248"/>
    <mergeCell ref="J248:K248"/>
    <mergeCell ref="H246:I246"/>
    <mergeCell ref="H247:I247"/>
    <mergeCell ref="H248:I248"/>
    <mergeCell ref="B255:C255"/>
    <mergeCell ref="D255:E255"/>
    <mergeCell ref="F255:G255"/>
    <mergeCell ref="J255:K255"/>
    <mergeCell ref="B256:C256"/>
    <mergeCell ref="D256:E256"/>
    <mergeCell ref="F256:G256"/>
    <mergeCell ref="J256:K256"/>
    <mergeCell ref="B257:C257"/>
    <mergeCell ref="D257:E257"/>
    <mergeCell ref="F257:G257"/>
    <mergeCell ref="J257:K257"/>
    <mergeCell ref="H255:I255"/>
    <mergeCell ref="H256:I256"/>
    <mergeCell ref="H257:I257"/>
    <mergeCell ref="B252:C252"/>
    <mergeCell ref="D252:E252"/>
    <mergeCell ref="F252:G252"/>
    <mergeCell ref="J252:K252"/>
    <mergeCell ref="B253:C253"/>
    <mergeCell ref="D253:E253"/>
    <mergeCell ref="F253:G253"/>
    <mergeCell ref="J253:K253"/>
    <mergeCell ref="B254:C254"/>
    <mergeCell ref="D254:E254"/>
    <mergeCell ref="F254:G254"/>
    <mergeCell ref="J254:K254"/>
    <mergeCell ref="H252:I252"/>
    <mergeCell ref="H253:I253"/>
    <mergeCell ref="H254:I254"/>
    <mergeCell ref="B261:C261"/>
    <mergeCell ref="D261:E261"/>
    <mergeCell ref="F261:G261"/>
    <mergeCell ref="J261:K261"/>
    <mergeCell ref="B262:C262"/>
    <mergeCell ref="D262:E262"/>
    <mergeCell ref="F262:G262"/>
    <mergeCell ref="J262:K262"/>
    <mergeCell ref="B263:C263"/>
    <mergeCell ref="D263:E263"/>
    <mergeCell ref="F263:G263"/>
    <mergeCell ref="J263:K263"/>
    <mergeCell ref="H261:I261"/>
    <mergeCell ref="H262:I262"/>
    <mergeCell ref="H263:I263"/>
    <mergeCell ref="B258:C258"/>
    <mergeCell ref="D258:E258"/>
    <mergeCell ref="F258:G258"/>
    <mergeCell ref="J258:K258"/>
    <mergeCell ref="B259:C259"/>
    <mergeCell ref="D259:E259"/>
    <mergeCell ref="F259:G259"/>
    <mergeCell ref="J259:K259"/>
    <mergeCell ref="B260:C260"/>
    <mergeCell ref="D260:E260"/>
    <mergeCell ref="F260:G260"/>
    <mergeCell ref="J260:K260"/>
    <mergeCell ref="H258:I258"/>
    <mergeCell ref="H259:I259"/>
    <mergeCell ref="H260:I260"/>
    <mergeCell ref="O12:P12"/>
    <mergeCell ref="B127:I127"/>
    <mergeCell ref="B128:I128"/>
    <mergeCell ref="D129:K129"/>
    <mergeCell ref="H130:I130"/>
    <mergeCell ref="H131:I131"/>
    <mergeCell ref="H132:I132"/>
    <mergeCell ref="H133:I133"/>
    <mergeCell ref="H134:I134"/>
    <mergeCell ref="B18:I18"/>
    <mergeCell ref="B19:I19"/>
    <mergeCell ref="B20:I20"/>
    <mergeCell ref="B21:I21"/>
    <mergeCell ref="B22:I22"/>
    <mergeCell ref="D23:K23"/>
    <mergeCell ref="D24:K24"/>
    <mergeCell ref="B264:C264"/>
    <mergeCell ref="D264:E264"/>
    <mergeCell ref="F264:G264"/>
    <mergeCell ref="J264:K264"/>
    <mergeCell ref="H25:I25"/>
    <mergeCell ref="H26:I26"/>
    <mergeCell ref="H27:I27"/>
    <mergeCell ref="H28:I28"/>
    <mergeCell ref="H29:I29"/>
    <mergeCell ref="H30:I30"/>
    <mergeCell ref="H31:I31"/>
    <mergeCell ref="H32:I32"/>
    <mergeCell ref="H33:I33"/>
    <mergeCell ref="H34:I34"/>
    <mergeCell ref="H35:I35"/>
    <mergeCell ref="H36:I36"/>
    <mergeCell ref="B267:C267"/>
    <mergeCell ref="D267:E267"/>
    <mergeCell ref="F267:G267"/>
    <mergeCell ref="H267:I267"/>
    <mergeCell ref="J267:K267"/>
    <mergeCell ref="B268:C268"/>
    <mergeCell ref="D268:E268"/>
    <mergeCell ref="F268:G268"/>
    <mergeCell ref="H268:I268"/>
    <mergeCell ref="J268:K268"/>
    <mergeCell ref="H264:I264"/>
    <mergeCell ref="B265:C265"/>
    <mergeCell ref="D265:E265"/>
    <mergeCell ref="F265:G265"/>
    <mergeCell ref="H265:I265"/>
    <mergeCell ref="J265:K265"/>
    <mergeCell ref="B266:C266"/>
    <mergeCell ref="D266:E266"/>
    <mergeCell ref="F266:G266"/>
    <mergeCell ref="H266:I266"/>
    <mergeCell ref="J266:K266"/>
    <mergeCell ref="B271:C271"/>
    <mergeCell ref="D271:E271"/>
    <mergeCell ref="F271:G271"/>
    <mergeCell ref="H271:I271"/>
    <mergeCell ref="J271:K271"/>
    <mergeCell ref="B272:C272"/>
    <mergeCell ref="D272:E272"/>
    <mergeCell ref="F272:G272"/>
    <mergeCell ref="H272:I272"/>
    <mergeCell ref="J272:K272"/>
    <mergeCell ref="B269:C269"/>
    <mergeCell ref="D269:E269"/>
    <mergeCell ref="F269:G269"/>
    <mergeCell ref="H269:I269"/>
    <mergeCell ref="J269:K269"/>
    <mergeCell ref="B270:C270"/>
    <mergeCell ref="D270:E270"/>
    <mergeCell ref="F270:G270"/>
    <mergeCell ref="H270:I270"/>
    <mergeCell ref="J270:K270"/>
    <mergeCell ref="B275:C275"/>
    <mergeCell ref="D275:E275"/>
    <mergeCell ref="F275:G275"/>
    <mergeCell ref="H275:I275"/>
    <mergeCell ref="J275:K275"/>
    <mergeCell ref="B276:C276"/>
    <mergeCell ref="D276:E276"/>
    <mergeCell ref="F276:G276"/>
    <mergeCell ref="H276:I276"/>
    <mergeCell ref="J276:K276"/>
    <mergeCell ref="B273:C273"/>
    <mergeCell ref="D273:E273"/>
    <mergeCell ref="F273:G273"/>
    <mergeCell ref="H273:I273"/>
    <mergeCell ref="J273:K273"/>
    <mergeCell ref="B274:C274"/>
    <mergeCell ref="D274:E274"/>
    <mergeCell ref="F274:G274"/>
    <mergeCell ref="H274:I274"/>
    <mergeCell ref="J274:K274"/>
    <mergeCell ref="B279:C279"/>
    <mergeCell ref="D279:E279"/>
    <mergeCell ref="F279:G279"/>
    <mergeCell ref="H279:I279"/>
    <mergeCell ref="J279:K279"/>
    <mergeCell ref="B280:C280"/>
    <mergeCell ref="D280:E280"/>
    <mergeCell ref="F280:G280"/>
    <mergeCell ref="H280:I280"/>
    <mergeCell ref="J280:K280"/>
    <mergeCell ref="B277:C277"/>
    <mergeCell ref="D277:E277"/>
    <mergeCell ref="F277:G277"/>
    <mergeCell ref="H277:I277"/>
    <mergeCell ref="J277:K277"/>
    <mergeCell ref="B278:C278"/>
    <mergeCell ref="D278:E278"/>
    <mergeCell ref="F278:G278"/>
    <mergeCell ref="H278:I278"/>
    <mergeCell ref="J278:K278"/>
    <mergeCell ref="B283:C283"/>
    <mergeCell ref="D283:E283"/>
    <mergeCell ref="F283:G283"/>
    <mergeCell ref="H283:I283"/>
    <mergeCell ref="J283:K283"/>
    <mergeCell ref="B284:C284"/>
    <mergeCell ref="D284:E284"/>
    <mergeCell ref="F284:G284"/>
    <mergeCell ref="H284:I284"/>
    <mergeCell ref="J284:K284"/>
    <mergeCell ref="B281:C281"/>
    <mergeCell ref="D281:E281"/>
    <mergeCell ref="F281:G281"/>
    <mergeCell ref="H281:I281"/>
    <mergeCell ref="J281:K281"/>
    <mergeCell ref="B282:C282"/>
    <mergeCell ref="D282:E282"/>
    <mergeCell ref="F282:G282"/>
    <mergeCell ref="H282:I282"/>
    <mergeCell ref="J282:K282"/>
    <mergeCell ref="B287:C287"/>
    <mergeCell ref="D287:E287"/>
    <mergeCell ref="F287:G287"/>
    <mergeCell ref="H287:I287"/>
    <mergeCell ref="J287:K287"/>
    <mergeCell ref="B288:C288"/>
    <mergeCell ref="D288:E288"/>
    <mergeCell ref="F288:G288"/>
    <mergeCell ref="H288:I288"/>
    <mergeCell ref="J288:K288"/>
    <mergeCell ref="B285:C285"/>
    <mergeCell ref="D285:E285"/>
    <mergeCell ref="F285:G285"/>
    <mergeCell ref="H285:I285"/>
    <mergeCell ref="J285:K285"/>
    <mergeCell ref="B286:C286"/>
    <mergeCell ref="D286:E286"/>
    <mergeCell ref="F286:G286"/>
    <mergeCell ref="H286:I286"/>
    <mergeCell ref="J286:K286"/>
    <mergeCell ref="B291:C291"/>
    <mergeCell ref="D291:E291"/>
    <mergeCell ref="F291:G291"/>
    <mergeCell ref="H291:I291"/>
    <mergeCell ref="J291:K291"/>
    <mergeCell ref="B292:C292"/>
    <mergeCell ref="D292:E292"/>
    <mergeCell ref="F292:G292"/>
    <mergeCell ref="H292:I292"/>
    <mergeCell ref="J292:K292"/>
    <mergeCell ref="B289:C289"/>
    <mergeCell ref="D289:E289"/>
    <mergeCell ref="F289:G289"/>
    <mergeCell ref="H289:I289"/>
    <mergeCell ref="J289:K289"/>
    <mergeCell ref="B290:C290"/>
    <mergeCell ref="D290:E290"/>
    <mergeCell ref="F290:G290"/>
    <mergeCell ref="H290:I290"/>
    <mergeCell ref="J290:K290"/>
    <mergeCell ref="B295:C295"/>
    <mergeCell ref="D295:E295"/>
    <mergeCell ref="F295:G295"/>
    <mergeCell ref="H295:I295"/>
    <mergeCell ref="J295:K295"/>
    <mergeCell ref="B296:C296"/>
    <mergeCell ref="D296:E296"/>
    <mergeCell ref="F296:G296"/>
    <mergeCell ref="H296:I296"/>
    <mergeCell ref="J296:K296"/>
    <mergeCell ref="B293:C293"/>
    <mergeCell ref="D293:E293"/>
    <mergeCell ref="F293:G293"/>
    <mergeCell ref="H293:I293"/>
    <mergeCell ref="J293:K293"/>
    <mergeCell ref="B294:C294"/>
    <mergeCell ref="D294:E294"/>
    <mergeCell ref="F294:G294"/>
    <mergeCell ref="H294:I294"/>
    <mergeCell ref="J294:K294"/>
    <mergeCell ref="B299:C299"/>
    <mergeCell ref="D299:E299"/>
    <mergeCell ref="F299:G299"/>
    <mergeCell ref="H299:I299"/>
    <mergeCell ref="J299:K299"/>
    <mergeCell ref="B300:C300"/>
    <mergeCell ref="D300:E300"/>
    <mergeCell ref="F300:G300"/>
    <mergeCell ref="H300:I300"/>
    <mergeCell ref="J300:K300"/>
    <mergeCell ref="B297:C297"/>
    <mergeCell ref="D297:E297"/>
    <mergeCell ref="F297:G297"/>
    <mergeCell ref="H297:I297"/>
    <mergeCell ref="J297:K297"/>
    <mergeCell ref="B298:C298"/>
    <mergeCell ref="D298:E298"/>
    <mergeCell ref="F298:G298"/>
    <mergeCell ref="H298:I298"/>
    <mergeCell ref="J298:K298"/>
    <mergeCell ref="B303:C303"/>
    <mergeCell ref="D303:E303"/>
    <mergeCell ref="F303:G303"/>
    <mergeCell ref="H303:I303"/>
    <mergeCell ref="J303:K303"/>
    <mergeCell ref="B304:C304"/>
    <mergeCell ref="D304:E304"/>
    <mergeCell ref="F304:G304"/>
    <mergeCell ref="H304:I304"/>
    <mergeCell ref="J304:K304"/>
    <mergeCell ref="B301:C301"/>
    <mergeCell ref="D301:E301"/>
    <mergeCell ref="F301:G301"/>
    <mergeCell ref="H301:I301"/>
    <mergeCell ref="J301:K301"/>
    <mergeCell ref="B302:C302"/>
    <mergeCell ref="D302:E302"/>
    <mergeCell ref="F302:G302"/>
    <mergeCell ref="H302:I302"/>
    <mergeCell ref="J302:K302"/>
    <mergeCell ref="B307:C307"/>
    <mergeCell ref="D307:E307"/>
    <mergeCell ref="F307:G307"/>
    <mergeCell ref="H307:I307"/>
    <mergeCell ref="J307:K307"/>
    <mergeCell ref="B308:C308"/>
    <mergeCell ref="D308:E308"/>
    <mergeCell ref="F308:G308"/>
    <mergeCell ref="H308:I308"/>
    <mergeCell ref="J308:K308"/>
    <mergeCell ref="B305:C305"/>
    <mergeCell ref="D305:E305"/>
    <mergeCell ref="F305:G305"/>
    <mergeCell ref="H305:I305"/>
    <mergeCell ref="J305:K305"/>
    <mergeCell ref="B306:C306"/>
    <mergeCell ref="D306:E306"/>
    <mergeCell ref="F306:G306"/>
    <mergeCell ref="H306:I306"/>
    <mergeCell ref="J306:K306"/>
    <mergeCell ref="B311:C311"/>
    <mergeCell ref="D311:E311"/>
    <mergeCell ref="F311:G311"/>
    <mergeCell ref="H311:I311"/>
    <mergeCell ref="J311:K311"/>
    <mergeCell ref="B312:C312"/>
    <mergeCell ref="D312:E312"/>
    <mergeCell ref="F312:G312"/>
    <mergeCell ref="H312:I312"/>
    <mergeCell ref="J312:K312"/>
    <mergeCell ref="B309:C309"/>
    <mergeCell ref="D309:E309"/>
    <mergeCell ref="F309:G309"/>
    <mergeCell ref="H309:I309"/>
    <mergeCell ref="J309:K309"/>
    <mergeCell ref="B310:C310"/>
    <mergeCell ref="D310:E310"/>
    <mergeCell ref="F310:G310"/>
    <mergeCell ref="H310:I310"/>
    <mergeCell ref="J310:K310"/>
    <mergeCell ref="B315:C315"/>
    <mergeCell ref="D315:E315"/>
    <mergeCell ref="F315:G315"/>
    <mergeCell ref="H315:I315"/>
    <mergeCell ref="J315:K315"/>
    <mergeCell ref="B316:C316"/>
    <mergeCell ref="D316:E316"/>
    <mergeCell ref="F316:G316"/>
    <mergeCell ref="H316:I316"/>
    <mergeCell ref="J316:K316"/>
    <mergeCell ref="B313:C313"/>
    <mergeCell ref="D313:E313"/>
    <mergeCell ref="F313:G313"/>
    <mergeCell ref="H313:I313"/>
    <mergeCell ref="J313:K313"/>
    <mergeCell ref="B314:C314"/>
    <mergeCell ref="D314:E314"/>
    <mergeCell ref="F314:G314"/>
    <mergeCell ref="H314:I314"/>
    <mergeCell ref="J314:K314"/>
    <mergeCell ref="B319:C319"/>
    <mergeCell ref="D319:E319"/>
    <mergeCell ref="F319:G319"/>
    <mergeCell ref="H319:I319"/>
    <mergeCell ref="J319:K319"/>
    <mergeCell ref="B320:C320"/>
    <mergeCell ref="D320:E320"/>
    <mergeCell ref="F320:G320"/>
    <mergeCell ref="H320:I320"/>
    <mergeCell ref="J320:K320"/>
    <mergeCell ref="B317:C317"/>
    <mergeCell ref="D317:E317"/>
    <mergeCell ref="F317:G317"/>
    <mergeCell ref="H317:I317"/>
    <mergeCell ref="J317:K317"/>
    <mergeCell ref="B318:C318"/>
    <mergeCell ref="D318:E318"/>
    <mergeCell ref="F318:G318"/>
    <mergeCell ref="H318:I318"/>
    <mergeCell ref="J318:K318"/>
    <mergeCell ref="B323:C323"/>
    <mergeCell ref="D323:E323"/>
    <mergeCell ref="F323:G323"/>
    <mergeCell ref="H323:I323"/>
    <mergeCell ref="J323:K323"/>
    <mergeCell ref="B324:C324"/>
    <mergeCell ref="D324:E324"/>
    <mergeCell ref="F324:G324"/>
    <mergeCell ref="H324:I324"/>
    <mergeCell ref="J324:K324"/>
    <mergeCell ref="B321:C321"/>
    <mergeCell ref="D321:E321"/>
    <mergeCell ref="F321:G321"/>
    <mergeCell ref="H321:I321"/>
    <mergeCell ref="J321:K321"/>
    <mergeCell ref="B322:C322"/>
    <mergeCell ref="D322:E322"/>
    <mergeCell ref="F322:G322"/>
    <mergeCell ref="H322:I322"/>
    <mergeCell ref="J322:K322"/>
    <mergeCell ref="B327:C327"/>
    <mergeCell ref="D327:E327"/>
    <mergeCell ref="F327:G327"/>
    <mergeCell ref="H327:I327"/>
    <mergeCell ref="J327:K327"/>
    <mergeCell ref="B328:C328"/>
    <mergeCell ref="D328:E328"/>
    <mergeCell ref="F328:G328"/>
    <mergeCell ref="H328:I328"/>
    <mergeCell ref="J328:K328"/>
    <mergeCell ref="B325:C325"/>
    <mergeCell ref="D325:E325"/>
    <mergeCell ref="F325:G325"/>
    <mergeCell ref="H325:I325"/>
    <mergeCell ref="J325:K325"/>
    <mergeCell ref="B326:C326"/>
    <mergeCell ref="D326:E326"/>
    <mergeCell ref="F326:G326"/>
    <mergeCell ref="H326:I326"/>
    <mergeCell ref="J326:K326"/>
    <mergeCell ref="J329:K329"/>
    <mergeCell ref="B330:C330"/>
    <mergeCell ref="D330:E330"/>
    <mergeCell ref="F330:G330"/>
    <mergeCell ref="H330:I330"/>
    <mergeCell ref="J330:K330"/>
    <mergeCell ref="B331:C331"/>
    <mergeCell ref="D331:E331"/>
    <mergeCell ref="F331:G331"/>
    <mergeCell ref="H331:I331"/>
    <mergeCell ref="J331:K331"/>
    <mergeCell ref="B332:C332"/>
    <mergeCell ref="D332:E332"/>
    <mergeCell ref="F332:G332"/>
    <mergeCell ref="H332:I332"/>
    <mergeCell ref="J332:K332"/>
    <mergeCell ref="B329:C329"/>
    <mergeCell ref="D329:E329"/>
    <mergeCell ref="F329:G329"/>
    <mergeCell ref="H329:I329"/>
    <mergeCell ref="B335:C335"/>
    <mergeCell ref="D335:E335"/>
    <mergeCell ref="F335:G335"/>
    <mergeCell ref="H335:I335"/>
    <mergeCell ref="J335:K335"/>
    <mergeCell ref="B337:I337"/>
    <mergeCell ref="J337:K337"/>
    <mergeCell ref="B333:C333"/>
    <mergeCell ref="D333:E333"/>
    <mergeCell ref="F333:G333"/>
    <mergeCell ref="H333:I333"/>
    <mergeCell ref="J333:K333"/>
    <mergeCell ref="B334:C334"/>
    <mergeCell ref="D334:E334"/>
    <mergeCell ref="F334:G334"/>
    <mergeCell ref="H334:I334"/>
    <mergeCell ref="J334:K334"/>
  </mergeCells>
  <hyperlinks>
    <hyperlink ref="M2" location="Instructions!C33" display="Back to Instructions tab"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0070C0"/>
  </sheetPr>
  <dimension ref="A1:V97"/>
  <sheetViews>
    <sheetView showGridLines="0" zoomScale="85" zoomScaleNormal="85" workbookViewId="0">
      <selection activeCell="I2" sqref="I2:K2"/>
    </sheetView>
  </sheetViews>
  <sheetFormatPr defaultRowHeight="16.5" x14ac:dyDescent="0.3"/>
  <cols>
    <col min="1" max="1" width="9.85546875" style="183" customWidth="1"/>
    <col min="2" max="2" width="16.7109375" style="183" customWidth="1"/>
    <col min="3" max="5" width="27.7109375" style="183" customWidth="1"/>
    <col min="6" max="13" width="10.7109375" style="183" customWidth="1"/>
    <col min="14" max="14" width="4.42578125" style="183" customWidth="1"/>
    <col min="15" max="15" width="4" style="183" customWidth="1"/>
    <col min="16" max="17" width="9.85546875" style="183" customWidth="1"/>
    <col min="18" max="18" width="10" style="183" bestFit="1" customWidth="1"/>
    <col min="19" max="16384" width="9.140625" style="183"/>
  </cols>
  <sheetData>
    <row r="1" spans="1:22" ht="17.25" thickBot="1" x14ac:dyDescent="0.35">
      <c r="A1" s="138"/>
      <c r="B1" s="139"/>
      <c r="C1" s="140"/>
      <c r="D1" s="140"/>
      <c r="E1" s="140"/>
      <c r="F1" s="140"/>
      <c r="G1" s="140"/>
      <c r="H1" s="140"/>
      <c r="I1" s="140"/>
      <c r="J1" s="140"/>
      <c r="K1" s="140"/>
      <c r="O1" s="328"/>
    </row>
    <row r="2" spans="1:22" ht="18" thickBot="1" x14ac:dyDescent="0.35">
      <c r="A2" s="279"/>
      <c r="B2" s="541" t="str">
        <f>'Version Control'!$B$2</f>
        <v>Title Block</v>
      </c>
      <c r="C2" s="542"/>
      <c r="D2" s="542"/>
      <c r="E2" s="542"/>
      <c r="F2" s="543"/>
      <c r="G2" s="273"/>
      <c r="H2" s="273"/>
      <c r="I2" s="1035" t="s">
        <v>61</v>
      </c>
      <c r="J2" s="1035"/>
      <c r="K2" s="1035"/>
      <c r="O2" s="328"/>
    </row>
    <row r="3" spans="1:22" x14ac:dyDescent="0.3">
      <c r="A3" s="278"/>
      <c r="B3" s="1036" t="str">
        <f>'Version Control'!$B$3</f>
        <v>Test Report Template Name:</v>
      </c>
      <c r="C3" s="1037"/>
      <c r="D3" s="757" t="str">
        <f>'Version Control'!$C$3</f>
        <v>Direct Heating Equipment</v>
      </c>
      <c r="E3" s="757"/>
      <c r="F3" s="758"/>
      <c r="G3" s="274"/>
      <c r="H3" s="274"/>
      <c r="I3" s="274"/>
      <c r="J3" s="274"/>
      <c r="K3" s="274"/>
      <c r="O3" s="328"/>
    </row>
    <row r="4" spans="1:22" x14ac:dyDescent="0.3">
      <c r="A4" s="278"/>
      <c r="B4" s="1038" t="str">
        <f>'Version Control'!$B$4</f>
        <v>Version Number:</v>
      </c>
      <c r="C4" s="1039"/>
      <c r="D4" s="754" t="str">
        <f>'Version Control'!$C$4</f>
        <v>v2.2</v>
      </c>
      <c r="E4" s="754"/>
      <c r="F4" s="759"/>
      <c r="G4" s="275"/>
      <c r="H4" s="275"/>
      <c r="I4" s="275"/>
      <c r="J4" s="275"/>
      <c r="K4" s="275"/>
      <c r="O4" s="328"/>
    </row>
    <row r="5" spans="1:22" x14ac:dyDescent="0.3">
      <c r="A5" s="278"/>
      <c r="B5" s="1038" t="str">
        <f>'Version Control'!$B$5</f>
        <v xml:space="preserve">Latest Template Revision: </v>
      </c>
      <c r="C5" s="1039"/>
      <c r="D5" s="764">
        <f>'Version Control'!$C$5</f>
        <v>43336</v>
      </c>
      <c r="E5" s="764"/>
      <c r="F5" s="765"/>
      <c r="G5" s="276"/>
      <c r="H5" s="276"/>
      <c r="I5" s="276"/>
      <c r="J5" s="276"/>
      <c r="K5" s="276"/>
      <c r="O5" s="328"/>
    </row>
    <row r="6" spans="1:22" x14ac:dyDescent="0.3">
      <c r="A6" s="278"/>
      <c r="B6" s="1040" t="str">
        <f>'Version Control'!$B$6</f>
        <v>Tab Name:</v>
      </c>
      <c r="C6" s="1041"/>
      <c r="D6" s="807" t="str">
        <f ca="1">MID(CELL("filename",A1), FIND("]", CELL("filename", A1))+ 1, 255)</f>
        <v>Calculations</v>
      </c>
      <c r="E6" s="807"/>
      <c r="F6" s="808"/>
      <c r="G6" s="274"/>
      <c r="H6" s="274"/>
      <c r="I6" s="274"/>
      <c r="J6" s="274"/>
      <c r="K6" s="274"/>
      <c r="O6" s="328"/>
    </row>
    <row r="7" spans="1:22" ht="34.5" customHeight="1" x14ac:dyDescent="0.3">
      <c r="A7" s="278"/>
      <c r="B7" s="1040" t="str">
        <f>'Version Control'!$B$7</f>
        <v>File Name:</v>
      </c>
      <c r="C7" s="1041"/>
      <c r="D7" s="809" t="str">
        <f ca="1">'Version Control'!$C$7</f>
        <v>Direct Heating Equipment - v2.2.xlsx</v>
      </c>
      <c r="E7" s="809"/>
      <c r="F7" s="810"/>
      <c r="G7" s="277"/>
      <c r="H7" s="277"/>
      <c r="I7" s="277"/>
      <c r="J7" s="277"/>
      <c r="K7" s="277"/>
      <c r="O7" s="328"/>
    </row>
    <row r="8" spans="1:22" ht="17.25" thickBot="1" x14ac:dyDescent="0.35">
      <c r="A8" s="278"/>
      <c r="B8" s="1042" t="str">
        <f>'Version Control'!$B$8</f>
        <v xml:space="preserve">Test Completion Date: </v>
      </c>
      <c r="C8" s="1043"/>
      <c r="D8" s="811" t="str">
        <f>'Version Control'!$C$8</f>
        <v>[MM/DD/YYYY]</v>
      </c>
      <c r="E8" s="811"/>
      <c r="F8" s="812"/>
      <c r="G8" s="276"/>
      <c r="H8" s="276"/>
      <c r="I8" s="276"/>
      <c r="J8" s="276"/>
      <c r="K8" s="276"/>
      <c r="O8" s="328"/>
      <c r="R8" s="329"/>
      <c r="S8" s="329"/>
      <c r="T8" s="329"/>
      <c r="U8" s="329"/>
      <c r="V8" s="329"/>
    </row>
    <row r="9" spans="1:22" ht="17.25" thickBot="1" x14ac:dyDescent="0.35">
      <c r="O9" s="328"/>
      <c r="Q9" s="329"/>
      <c r="R9" s="329"/>
      <c r="S9" s="329"/>
      <c r="T9" s="329"/>
      <c r="U9" s="329"/>
      <c r="V9" s="329"/>
    </row>
    <row r="10" spans="1:22" ht="18" thickBot="1" x14ac:dyDescent="0.35">
      <c r="B10" s="802" t="s">
        <v>260</v>
      </c>
      <c r="C10" s="803"/>
      <c r="D10" s="803"/>
      <c r="E10" s="803"/>
      <c r="F10" s="803"/>
      <c r="G10" s="803"/>
      <c r="H10" s="803"/>
      <c r="I10" s="803"/>
      <c r="J10" s="803"/>
      <c r="K10" s="803"/>
      <c r="L10" s="803"/>
      <c r="M10" s="804"/>
      <c r="N10" s="331"/>
      <c r="O10" s="330"/>
      <c r="P10" s="319"/>
      <c r="Q10" s="319"/>
      <c r="S10" s="460"/>
    </row>
    <row r="11" spans="1:22" ht="16.5" customHeight="1" x14ac:dyDescent="0.3">
      <c r="B11" s="986" t="s">
        <v>565</v>
      </c>
      <c r="C11" s="987"/>
      <c r="D11" s="987"/>
      <c r="E11" s="987"/>
      <c r="F11" s="987"/>
      <c r="G11" s="987"/>
      <c r="H11" s="987"/>
      <c r="I11" s="987"/>
      <c r="J11" s="987"/>
      <c r="K11" s="987"/>
      <c r="L11" s="987"/>
      <c r="M11" s="988"/>
      <c r="N11" s="319"/>
      <c r="O11" s="330"/>
      <c r="P11" s="319"/>
      <c r="Q11" s="319"/>
      <c r="S11" s="460"/>
    </row>
    <row r="12" spans="1:22" ht="16.5" customHeight="1" x14ac:dyDescent="0.3">
      <c r="B12" s="989"/>
      <c r="C12" s="1006"/>
      <c r="D12" s="1006"/>
      <c r="E12" s="1006"/>
      <c r="F12" s="1006"/>
      <c r="G12" s="1006"/>
      <c r="H12" s="1006"/>
      <c r="I12" s="1006"/>
      <c r="J12" s="1006"/>
      <c r="K12" s="1006"/>
      <c r="L12" s="1006"/>
      <c r="M12" s="991"/>
      <c r="N12" s="319"/>
      <c r="O12" s="330"/>
      <c r="P12" s="319"/>
      <c r="Q12" s="319"/>
      <c r="S12" s="460"/>
    </row>
    <row r="13" spans="1:22" s="335" customFormat="1" ht="17.25" x14ac:dyDescent="0.35">
      <c r="B13" s="332" t="s">
        <v>261</v>
      </c>
      <c r="C13" s="1010"/>
      <c r="D13" s="1010"/>
      <c r="E13" s="1011"/>
      <c r="F13" s="1007" t="s">
        <v>195</v>
      </c>
      <c r="G13" s="1008"/>
      <c r="H13" s="1008"/>
      <c r="I13" s="1009"/>
      <c r="J13" s="1007" t="s">
        <v>196</v>
      </c>
      <c r="K13" s="1008"/>
      <c r="L13" s="1008"/>
      <c r="M13" s="1012"/>
      <c r="N13" s="333"/>
      <c r="O13" s="334"/>
      <c r="P13" s="333"/>
      <c r="Q13" s="333"/>
      <c r="S13" s="460"/>
    </row>
    <row r="14" spans="1:22" s="335" customFormat="1" ht="17.25" x14ac:dyDescent="0.35">
      <c r="B14" s="483" t="s">
        <v>599</v>
      </c>
      <c r="C14" s="979" t="s">
        <v>155</v>
      </c>
      <c r="D14" s="979"/>
      <c r="E14" s="980"/>
      <c r="F14" s="994" t="str">
        <f>IF(AND(OR(Ventilation="Draft Hood",Ventilation="Integral Draft Diverter"),Stack_Damper="None",Burner_Type="Atmospheric"),1,
IF(AND(OR(Ventilation="Draft Hood",Ventilation="Integral Draft Diverter"),Stack_Damper="None",Burner_Type="Power"),2,
IF(AND(Ventilation="Barometric Draft Regulator",Stack_Damper="None",Burner_Type="Atmospheric"),3,
IF(AND(Ventilation="Barometric Draft Regulator",Stack_Damper="None",Burner_Type="Power"),4,
IF(AND(OR(Ventilation="Draft Hood",Ventilation="Integral Draft Diverter"),Stack_Damper="Electro-mechanical",Burner_Type="Atmospheric"),5,
IF(AND(OR(Ventilation="Draft Hood",Ventilation="Integral Draft Diverter"),Stack_Damper="Electro-mechanical",Burner_Type="Power"),6,
IF(AND(Ventilation="Barometric Draft Regulator",Stack_Damper="Electro-mechanical",Burner_Type="Atmospheric"),7,
IF(AND(Ventilation="Barometric Draft Regulator",Stack_Damper="Electro-mechanical",Burner_Type="Power"),8,
IF(AND(Ventilation="Direct Vent",Stack_Damper="None",Burner_Type="Atmospheric"),9,
IF(AND(Ventilation="Direct Vent",Stack_Damper="None",Burner_Type="Power"),10,
IF(AND(Ventilation="Direct Vent",Stack_Damper="Electro-mechanical",Burner_Type="Atmospheric"),11,
IF(AND(Ventilation="Direct Vent",Stack_Damper="Electro-mechanical",Burner_Type="Power"),12,
"Enter info on the General Info tab"))))))))))))</f>
        <v>Enter info on the General Info tab</v>
      </c>
      <c r="G14" s="994"/>
      <c r="H14" s="994"/>
      <c r="I14" s="994"/>
      <c r="J14" s="994"/>
      <c r="K14" s="994"/>
      <c r="L14" s="994"/>
      <c r="M14" s="855"/>
      <c r="N14" s="333"/>
      <c r="O14" s="334"/>
      <c r="P14" s="333"/>
      <c r="Q14" s="333"/>
      <c r="S14" s="470"/>
    </row>
    <row r="15" spans="1:22" s="335" customFormat="1" ht="18" x14ac:dyDescent="0.35">
      <c r="B15" s="483" t="s">
        <v>530</v>
      </c>
      <c r="C15" s="979" t="s">
        <v>559</v>
      </c>
      <c r="D15" s="979"/>
      <c r="E15" s="980"/>
      <c r="F15" s="994" t="str">
        <f>IFERROR('Draft Factor Test'!F47,"-")</f>
        <v>Fill in drop-down.</v>
      </c>
      <c r="G15" s="994"/>
      <c r="H15" s="994"/>
      <c r="I15" s="994"/>
      <c r="J15" s="994"/>
      <c r="K15" s="994"/>
      <c r="L15" s="994"/>
      <c r="M15" s="855"/>
      <c r="N15" s="333"/>
      <c r="O15" s="334"/>
      <c r="P15" s="333"/>
      <c r="Q15" s="333"/>
      <c r="S15" s="460"/>
    </row>
    <row r="16" spans="1:22" s="335" customFormat="1" ht="18" x14ac:dyDescent="0.35">
      <c r="B16" s="483" t="s">
        <v>531</v>
      </c>
      <c r="C16" s="979" t="s">
        <v>558</v>
      </c>
      <c r="D16" s="979"/>
      <c r="E16" s="980"/>
      <c r="F16" s="994" t="str">
        <f>IFERROR('Draft Factor Test'!F48,"-")</f>
        <v>Fill in drop-down.</v>
      </c>
      <c r="G16" s="994"/>
      <c r="H16" s="994"/>
      <c r="I16" s="994"/>
      <c r="J16" s="994"/>
      <c r="K16" s="994"/>
      <c r="L16" s="994"/>
      <c r="M16" s="855"/>
      <c r="N16" s="333"/>
      <c r="O16" s="334"/>
      <c r="P16" s="333"/>
      <c r="Q16" s="333"/>
      <c r="S16" s="460"/>
    </row>
    <row r="17" spans="2:22" ht="18" customHeight="1" x14ac:dyDescent="0.35">
      <c r="B17" s="483" t="s">
        <v>262</v>
      </c>
      <c r="C17" s="979" t="s">
        <v>220</v>
      </c>
      <c r="D17" s="979"/>
      <c r="E17" s="980"/>
      <c r="F17" s="994" t="str">
        <f>IFERROR(IF(ISNUMBER(Q_p)=TRUE,Q_p/Q_in_max,0),"-")</f>
        <v>-</v>
      </c>
      <c r="G17" s="994"/>
      <c r="H17" s="994"/>
      <c r="I17" s="994"/>
      <c r="J17" s="994"/>
      <c r="K17" s="994"/>
      <c r="L17" s="994"/>
      <c r="M17" s="855"/>
      <c r="N17" s="331"/>
      <c r="O17" s="330"/>
      <c r="P17" s="319"/>
      <c r="Q17" s="461"/>
      <c r="R17" s="482"/>
      <c r="S17" s="482"/>
      <c r="T17" s="482"/>
      <c r="U17" s="482"/>
      <c r="V17" s="466"/>
    </row>
    <row r="18" spans="2:22" s="462" customFormat="1" ht="18" customHeight="1" x14ac:dyDescent="0.35">
      <c r="B18" s="483" t="s">
        <v>532</v>
      </c>
      <c r="C18" s="979" t="s">
        <v>560</v>
      </c>
      <c r="D18" s="979"/>
      <c r="E18" s="980"/>
      <c r="F18" s="994" t="str">
        <f>IF(Unit_Type="","Enter Unit Type on General Info tab",L_j)</f>
        <v>Enter Unit Type on General Info tab</v>
      </c>
      <c r="G18" s="994"/>
      <c r="H18" s="994"/>
      <c r="I18" s="994"/>
      <c r="J18" s="994"/>
      <c r="K18" s="994"/>
      <c r="L18" s="994"/>
      <c r="M18" s="855"/>
      <c r="N18" s="331"/>
      <c r="O18" s="330"/>
      <c r="P18" s="461"/>
      <c r="Q18" s="461"/>
      <c r="R18" s="482"/>
      <c r="S18" s="482"/>
      <c r="T18" s="482"/>
      <c r="U18" s="482"/>
      <c r="V18" s="466"/>
    </row>
    <row r="19" spans="2:22" s="462" customFormat="1" ht="18" customHeight="1" x14ac:dyDescent="0.35">
      <c r="B19" s="486" t="s">
        <v>533</v>
      </c>
      <c r="C19" s="995" t="str">
        <f>IF(Condensing="Yes","Modified Latent Heat Loss, L_L,A*",IF(Condensing="No","Latent Heat Loss, L_L,A","Latent Heat Loss, L_L,A or L_L,A*"))</f>
        <v>Latent Heat Loss, L_L,A or L_L,A*</v>
      </c>
      <c r="D19" s="858"/>
      <c r="E19" s="859"/>
      <c r="F19" s="994" t="str">
        <f>IF(Condensing="","Fill Condensing info on the General Info tab",
IFERROR(
IF(Condensing="No",L_L_A,
IF(F21="No",L_L_A-L_G_SS+L_C_SS,
L_L_A-L_G+L_C)),
"-"))</f>
        <v>Fill Condensing info on the General Info tab</v>
      </c>
      <c r="G19" s="994"/>
      <c r="H19" s="994"/>
      <c r="I19" s="994"/>
      <c r="J19" s="994"/>
      <c r="K19" s="994"/>
      <c r="L19" s="994"/>
      <c r="M19" s="855"/>
      <c r="N19" s="331"/>
      <c r="O19" s="330"/>
      <c r="P19" s="461"/>
      <c r="Q19" s="461"/>
      <c r="R19" s="482"/>
      <c r="S19" s="482"/>
      <c r="T19" s="482"/>
      <c r="U19" s="482"/>
      <c r="V19" s="466"/>
    </row>
    <row r="20" spans="2:22" s="470" customFormat="1" ht="18" customHeight="1" x14ac:dyDescent="0.35">
      <c r="B20" s="488"/>
      <c r="C20" s="995" t="s">
        <v>592</v>
      </c>
      <c r="D20" s="858"/>
      <c r="E20" s="859"/>
      <c r="F20" s="994" t="str">
        <f>IFERROR(VLOOKUP(Fuel_Type,Table2,5),"Enter Fuel Type on General Info tab")</f>
        <v>Enter Fuel Type on General Info tab</v>
      </c>
      <c r="G20" s="994"/>
      <c r="H20" s="994"/>
      <c r="I20" s="994"/>
      <c r="J20" s="994"/>
      <c r="K20" s="994"/>
      <c r="L20" s="994"/>
      <c r="M20" s="855"/>
      <c r="N20" s="331"/>
      <c r="O20" s="330"/>
      <c r="P20" s="469"/>
      <c r="Q20" s="469"/>
      <c r="R20" s="482"/>
      <c r="S20" s="482"/>
      <c r="T20" s="482"/>
      <c r="U20" s="482"/>
      <c r="V20" s="466"/>
    </row>
    <row r="21" spans="2:22" s="462" customFormat="1" ht="18" customHeight="1" x14ac:dyDescent="0.35">
      <c r="B21" s="488"/>
      <c r="C21" s="995" t="str">
        <f>IF(Condensing="Yes","Optional Tracer Gas Procedure Used?",IF(Condensing="No","N/A","N/A"))</f>
        <v>N/A</v>
      </c>
      <c r="D21" s="858"/>
      <c r="E21" s="859"/>
      <c r="F21" s="996"/>
      <c r="G21" s="996"/>
      <c r="H21" s="996"/>
      <c r="I21" s="996"/>
      <c r="J21" s="996"/>
      <c r="K21" s="996"/>
      <c r="L21" s="996"/>
      <c r="M21" s="997"/>
      <c r="N21" s="331"/>
      <c r="O21" s="330"/>
      <c r="P21" s="461"/>
      <c r="Q21" s="461"/>
      <c r="R21" s="482"/>
      <c r="S21" s="482"/>
      <c r="T21" s="482"/>
      <c r="U21" s="482"/>
      <c r="V21" s="466"/>
    </row>
    <row r="22" spans="2:22" s="462" customFormat="1" ht="18" customHeight="1" x14ac:dyDescent="0.35">
      <c r="B22" s="483" t="s">
        <v>534</v>
      </c>
      <c r="C22" s="995" t="s">
        <v>562</v>
      </c>
      <c r="D22" s="858"/>
      <c r="E22" s="859"/>
      <c r="F22" s="994" t="str">
        <f>IF(Condensing="","Fill Condensing info on the General Info tab",
IF(Condensing="No","N/A",
IFERROR(100*1053.3*M_C_SS_max/Q_C_SS,"-")))</f>
        <v>Fill Condensing info on the General Info tab</v>
      </c>
      <c r="G22" s="994"/>
      <c r="H22" s="994"/>
      <c r="I22" s="994"/>
      <c r="J22" s="994"/>
      <c r="K22" s="994"/>
      <c r="L22" s="994"/>
      <c r="M22" s="855"/>
      <c r="N22" s="331"/>
      <c r="O22" s="330"/>
      <c r="P22" s="461"/>
      <c r="Q22" s="461"/>
      <c r="R22" s="482"/>
      <c r="S22" s="482"/>
      <c r="T22" s="482"/>
      <c r="U22" s="482"/>
      <c r="V22" s="466"/>
    </row>
    <row r="23" spans="2:22" s="462" customFormat="1" ht="18" customHeight="1" x14ac:dyDescent="0.35">
      <c r="B23" s="483" t="s">
        <v>535</v>
      </c>
      <c r="C23" s="995" t="s">
        <v>561</v>
      </c>
      <c r="D23" s="858"/>
      <c r="E23" s="859"/>
      <c r="F23" s="994" t="str">
        <f>IF(Condensing="","Fill Condensing info on the General Info tab",
IF(Condensing="No","N/A",
IFERROR(L_G_SS*(1*(T_F_max-70)-0.45*(T_F_max-45))/1053.3,"-")))</f>
        <v>Fill Condensing info on the General Info tab</v>
      </c>
      <c r="G23" s="994"/>
      <c r="H23" s="994"/>
      <c r="I23" s="994"/>
      <c r="J23" s="994"/>
      <c r="K23" s="994"/>
      <c r="L23" s="994"/>
      <c r="M23" s="855"/>
      <c r="N23" s="331"/>
      <c r="O23" s="330"/>
      <c r="P23" s="461"/>
      <c r="Q23" s="461"/>
      <c r="R23" s="482"/>
      <c r="S23" s="482"/>
      <c r="T23" s="482"/>
      <c r="U23" s="482"/>
      <c r="V23" s="466"/>
    </row>
    <row r="24" spans="2:22" s="462" customFormat="1" ht="18" customHeight="1" x14ac:dyDescent="0.35">
      <c r="B24" s="483" t="s">
        <v>536</v>
      </c>
      <c r="C24" s="995" t="s">
        <v>564</v>
      </c>
      <c r="D24" s="858"/>
      <c r="E24" s="859"/>
      <c r="F24" s="994" t="str">
        <f>IF(Condensing="","Fill Condensing info on the General Info tab",
IF(Condensing="No","N/A",
IFERROR(100*1053.3*M_C/Q_C,"-")))</f>
        <v>Fill Condensing info on the General Info tab</v>
      </c>
      <c r="G24" s="994"/>
      <c r="H24" s="994"/>
      <c r="I24" s="994"/>
      <c r="J24" s="994"/>
      <c r="K24" s="994"/>
      <c r="L24" s="994"/>
      <c r="M24" s="855"/>
      <c r="N24" s="331"/>
      <c r="O24" s="330"/>
      <c r="P24" s="461"/>
      <c r="Q24" s="461"/>
      <c r="R24" s="482"/>
      <c r="S24" s="482"/>
      <c r="T24" s="482"/>
      <c r="U24" s="482"/>
      <c r="V24" s="466"/>
    </row>
    <row r="25" spans="2:22" s="462" customFormat="1" ht="18" customHeight="1" x14ac:dyDescent="0.35">
      <c r="B25" s="483" t="s">
        <v>537</v>
      </c>
      <c r="C25" s="995" t="s">
        <v>563</v>
      </c>
      <c r="D25" s="858"/>
      <c r="E25" s="859"/>
      <c r="F25" s="994" t="str">
        <f>IF(Condensing="","Fill Condensing info on the General Info tab",
IF(Condensing="No","N/A",
IFERROR(L_G*(1*(T_F_max-70)-0.45*(T_F_max-45))/1053.3,"-")))</f>
        <v>Fill Condensing info on the General Info tab</v>
      </c>
      <c r="G25" s="994"/>
      <c r="H25" s="994"/>
      <c r="I25" s="994"/>
      <c r="J25" s="994"/>
      <c r="K25" s="994"/>
      <c r="L25" s="994"/>
      <c r="M25" s="855"/>
      <c r="N25" s="331"/>
      <c r="O25" s="330"/>
      <c r="P25" s="461"/>
      <c r="Q25" s="461"/>
      <c r="R25" s="482"/>
      <c r="S25" s="482"/>
      <c r="T25" s="482"/>
      <c r="U25" s="482"/>
      <c r="V25" s="466"/>
    </row>
    <row r="26" spans="2:22" ht="18" customHeight="1" x14ac:dyDescent="0.35">
      <c r="B26" s="486" t="s">
        <v>263</v>
      </c>
      <c r="C26" s="1013" t="s">
        <v>329</v>
      </c>
      <c r="D26" s="977"/>
      <c r="E26" s="1014"/>
      <c r="F26" s="999" t="str">
        <f>IFERROR(A_+B_/X_CO2_F_max,"-")</f>
        <v>-</v>
      </c>
      <c r="G26" s="999"/>
      <c r="H26" s="999"/>
      <c r="I26" s="999"/>
      <c r="J26" s="999" t="str">
        <f>IFERROR(A_+B_/X_CO2_F_red,"-")</f>
        <v>-</v>
      </c>
      <c r="K26" s="999"/>
      <c r="L26" s="999"/>
      <c r="M26" s="709"/>
      <c r="N26" s="331"/>
      <c r="O26" s="330"/>
      <c r="P26" s="319"/>
      <c r="Q26" s="461"/>
      <c r="R26" s="482"/>
      <c r="S26" s="329"/>
      <c r="T26" s="482"/>
      <c r="U26" s="482"/>
      <c r="V26" s="466"/>
    </row>
    <row r="27" spans="2:22" s="470" customFormat="1" ht="18" customHeight="1" x14ac:dyDescent="0.35">
      <c r="B27" s="488"/>
      <c r="C27" s="1013" t="s">
        <v>593</v>
      </c>
      <c r="D27" s="977"/>
      <c r="E27" s="1014"/>
      <c r="F27" s="994" t="str">
        <f>IFERROR(VLOOKUP(Fuel_Type,Table2,6),"Enter Fuel Type on General Info tab")</f>
        <v>Enter Fuel Type on General Info tab</v>
      </c>
      <c r="G27" s="994"/>
      <c r="H27" s="994"/>
      <c r="I27" s="994"/>
      <c r="J27" s="994"/>
      <c r="K27" s="994"/>
      <c r="L27" s="994"/>
      <c r="M27" s="855"/>
      <c r="N27" s="331"/>
      <c r="O27" s="330"/>
      <c r="P27" s="469"/>
      <c r="Q27" s="469"/>
      <c r="R27" s="482"/>
      <c r="S27" s="329"/>
      <c r="T27" s="482"/>
      <c r="U27" s="482"/>
      <c r="V27" s="466"/>
    </row>
    <row r="28" spans="2:22" s="470" customFormat="1" ht="18" customHeight="1" x14ac:dyDescent="0.35">
      <c r="B28" s="488"/>
      <c r="C28" s="1013" t="s">
        <v>594</v>
      </c>
      <c r="D28" s="977"/>
      <c r="E28" s="1014"/>
      <c r="F28" s="994" t="str">
        <f>IFERROR(VLOOKUP(Fuel_Type,Table2,7),"Enter Fuel Type on General Info tab")</f>
        <v>Enter Fuel Type on General Info tab</v>
      </c>
      <c r="G28" s="994"/>
      <c r="H28" s="994"/>
      <c r="I28" s="994"/>
      <c r="J28" s="994"/>
      <c r="K28" s="994"/>
      <c r="L28" s="994"/>
      <c r="M28" s="855"/>
      <c r="N28" s="331"/>
      <c r="O28" s="330"/>
      <c r="P28" s="469"/>
      <c r="Q28" s="469"/>
      <c r="R28" s="482"/>
      <c r="S28" s="329"/>
      <c r="T28" s="482"/>
      <c r="U28" s="482"/>
      <c r="V28" s="466"/>
    </row>
    <row r="29" spans="2:22" ht="18" customHeight="1" x14ac:dyDescent="0.35">
      <c r="B29" s="483" t="s">
        <v>264</v>
      </c>
      <c r="C29" s="1013" t="s">
        <v>330</v>
      </c>
      <c r="D29" s="977"/>
      <c r="E29" s="1014"/>
      <c r="F29" s="999" t="str">
        <f>IFERROR(A_+B_/X_CO2_S_max,"-")</f>
        <v>-</v>
      </c>
      <c r="G29" s="999"/>
      <c r="H29" s="999"/>
      <c r="I29" s="999"/>
      <c r="J29" s="999" t="str">
        <f>IFERROR(A_+B_/X_CO2_S_red,"-")</f>
        <v>-</v>
      </c>
      <c r="K29" s="999"/>
      <c r="L29" s="999"/>
      <c r="M29" s="709"/>
      <c r="N29" s="331"/>
      <c r="O29" s="330"/>
      <c r="P29" s="319"/>
      <c r="Q29" s="461"/>
      <c r="R29" s="482"/>
      <c r="S29" s="329"/>
      <c r="T29" s="482"/>
      <c r="U29" s="482"/>
      <c r="V29" s="466"/>
    </row>
    <row r="30" spans="2:22" ht="18" customHeight="1" x14ac:dyDescent="0.35">
      <c r="B30" s="486" t="s">
        <v>265</v>
      </c>
      <c r="C30" s="1013" t="s">
        <v>575</v>
      </c>
      <c r="D30" s="977"/>
      <c r="E30" s="1014"/>
      <c r="F30" s="999" t="str">
        <f>IFERROR(
IF(OR(Ventilation="Integral Draft Diverter",Ventilation="Draft Hood"),C_*(R_TS_max+D_)*(T_S_max-T_RA_max),
C_*(R_TF_max+D_)*(T_F_max-T_RA_max)),
"-")</f>
        <v>-</v>
      </c>
      <c r="G30" s="999"/>
      <c r="H30" s="999"/>
      <c r="I30" s="999"/>
      <c r="J30" s="999" t="str">
        <f>IFERROR(
IF(OR(Ventilation="Integral Draft Diverter",Ventilation="Draft Hood"),C_*(R_TS_red+D_)*(T_S_red-T_RA_red),
C_*(R_TF_red+D_)*(T_F_red-T_RA_red)),
"-")</f>
        <v>-</v>
      </c>
      <c r="K30" s="999"/>
      <c r="L30" s="999"/>
      <c r="M30" s="709"/>
      <c r="N30" s="331"/>
      <c r="O30" s="297"/>
      <c r="P30" s="296"/>
      <c r="Q30" s="461"/>
      <c r="R30" s="482"/>
      <c r="S30" s="329"/>
      <c r="T30" s="482"/>
      <c r="U30" s="482"/>
      <c r="V30" s="466"/>
    </row>
    <row r="31" spans="2:22" s="470" customFormat="1" ht="18" customHeight="1" x14ac:dyDescent="0.35">
      <c r="B31" s="488"/>
      <c r="C31" s="1013" t="s">
        <v>595</v>
      </c>
      <c r="D31" s="977"/>
      <c r="E31" s="1014"/>
      <c r="F31" s="994" t="str">
        <f>IFERROR(VLOOKUP(Fuel_Type,Table2,8),"Enter Fuel Type on General Info tab")</f>
        <v>Enter Fuel Type on General Info tab</v>
      </c>
      <c r="G31" s="994"/>
      <c r="H31" s="994"/>
      <c r="I31" s="994"/>
      <c r="J31" s="994"/>
      <c r="K31" s="994"/>
      <c r="L31" s="994"/>
      <c r="M31" s="855"/>
      <c r="N31" s="331"/>
      <c r="O31" s="297"/>
      <c r="P31" s="296"/>
      <c r="Q31" s="469"/>
      <c r="R31" s="482"/>
      <c r="S31" s="329"/>
      <c r="T31" s="482"/>
      <c r="U31" s="482"/>
      <c r="V31" s="466"/>
    </row>
    <row r="32" spans="2:22" s="470" customFormat="1" ht="18" customHeight="1" x14ac:dyDescent="0.35">
      <c r="B32" s="488"/>
      <c r="C32" s="1013" t="s">
        <v>596</v>
      </c>
      <c r="D32" s="977"/>
      <c r="E32" s="1014"/>
      <c r="F32" s="1072" t="str">
        <f>IFERROR(VLOOKUP(Fuel_Type,Table2,9),"Enter Fuel Type on General Info tab")</f>
        <v>Enter Fuel Type on General Info tab</v>
      </c>
      <c r="G32" s="1072"/>
      <c r="H32" s="1072"/>
      <c r="I32" s="1072"/>
      <c r="J32" s="1072"/>
      <c r="K32" s="1072"/>
      <c r="L32" s="1072"/>
      <c r="M32" s="1073"/>
      <c r="N32" s="331"/>
      <c r="O32" s="297"/>
      <c r="P32" s="296"/>
      <c r="Q32" s="469"/>
      <c r="R32" s="482"/>
      <c r="S32" s="329"/>
      <c r="T32" s="482"/>
      <c r="U32" s="482"/>
      <c r="V32" s="466"/>
    </row>
    <row r="33" spans="2:22" s="470" customFormat="1" ht="18" customHeight="1" x14ac:dyDescent="0.35">
      <c r="B33" s="486" t="s">
        <v>232</v>
      </c>
      <c r="C33" s="1013" t="s">
        <v>566</v>
      </c>
      <c r="D33" s="977"/>
      <c r="E33" s="1014"/>
      <c r="F33" s="999" t="str">
        <f>IF(Control="Single-Stage",IFERROR(100-L_LA_-L_SSSA_max,"-"),"Only used for Single-Stage control")</f>
        <v>Only used for Single-Stage control</v>
      </c>
      <c r="G33" s="999"/>
      <c r="H33" s="999"/>
      <c r="I33" s="999"/>
      <c r="J33" s="1044"/>
      <c r="K33" s="1044"/>
      <c r="L33" s="1044"/>
      <c r="M33" s="1045"/>
      <c r="N33" s="331"/>
      <c r="O33" s="328"/>
      <c r="Q33" s="469"/>
      <c r="R33" s="482"/>
      <c r="S33" s="329"/>
      <c r="T33" s="482"/>
      <c r="U33" s="482"/>
      <c r="V33" s="466"/>
    </row>
    <row r="34" spans="2:22" s="470" customFormat="1" ht="18" customHeight="1" x14ac:dyDescent="0.35">
      <c r="B34" s="488"/>
      <c r="C34" s="1013" t="s">
        <v>568</v>
      </c>
      <c r="D34" s="977"/>
      <c r="E34" s="1014"/>
      <c r="F34" s="999" t="str">
        <f>IF(Control="","Enter Input Levels on General Info tab",IF(OR(Control="Two-Stage",Control="Step-Modulating"),IFERROR(100-L_LA_-L_SSSA_max,"-"),"Not used for Single-Stage control"))</f>
        <v>Enter Input Levels on General Info tab</v>
      </c>
      <c r="G34" s="999"/>
      <c r="H34" s="999"/>
      <c r="I34" s="999"/>
      <c r="J34" s="999" t="str">
        <f>IF(Control="","Enter Input Levels on General Info tab",IF(OR(Control="Two-Stage",Control="Step-Modulating"),IFERROR(100-L_LA_-L_SSSA_red,"-"),"Not used for Single-Stage control"))</f>
        <v>Enter Input Levels on General Info tab</v>
      </c>
      <c r="K34" s="999"/>
      <c r="L34" s="999"/>
      <c r="M34" s="709"/>
      <c r="N34" s="331"/>
      <c r="O34" s="328"/>
      <c r="R34" s="482"/>
      <c r="S34" s="329"/>
      <c r="T34" s="482"/>
      <c r="U34" s="482"/>
      <c r="V34" s="466"/>
    </row>
    <row r="35" spans="2:22" s="470" customFormat="1" ht="18" customHeight="1" x14ac:dyDescent="0.35">
      <c r="B35" s="488"/>
      <c r="C35" s="1013" t="s">
        <v>567</v>
      </c>
      <c r="D35" s="977"/>
      <c r="E35" s="1014"/>
      <c r="F35" s="999" t="str">
        <f>IF(Control="Step-Modulating",IFERROR((eff_SS_H-eff_SS_L)*((T_C-T_OA_star)/(T_C-15))+eff_SS_L,"-"),"Only used for Step-Modulating control")</f>
        <v>Only used for Step-Modulating control</v>
      </c>
      <c r="G35" s="999"/>
      <c r="H35" s="999"/>
      <c r="I35" s="999"/>
      <c r="J35" s="999"/>
      <c r="K35" s="999"/>
      <c r="L35" s="999"/>
      <c r="M35" s="709"/>
      <c r="N35" s="331"/>
      <c r="O35" s="328"/>
      <c r="Q35" s="469"/>
      <c r="R35" s="482"/>
      <c r="S35" s="329"/>
      <c r="T35" s="482"/>
      <c r="U35" s="482"/>
      <c r="V35" s="466"/>
    </row>
    <row r="36" spans="2:22" s="470" customFormat="1" ht="18" customHeight="1" x14ac:dyDescent="0.35">
      <c r="B36" s="488"/>
      <c r="C36" s="1013" t="s">
        <v>598</v>
      </c>
      <c r="D36" s="977"/>
      <c r="E36" s="1014"/>
      <c r="F36" s="999" t="str">
        <f>IF(Control="Step-Modulating",IFERROR(VLOOKUP(TRUE,Table3,8,FALSE),"-"),"Only used for Step-Modulating control")</f>
        <v>Only used for Step-Modulating control</v>
      </c>
      <c r="G36" s="999"/>
      <c r="H36" s="999"/>
      <c r="I36" s="999"/>
      <c r="J36" s="999"/>
      <c r="K36" s="999"/>
      <c r="L36" s="999"/>
      <c r="M36" s="709"/>
      <c r="N36" s="331"/>
      <c r="O36" s="328"/>
      <c r="Q36" s="469"/>
      <c r="R36" s="482"/>
      <c r="S36" s="329"/>
      <c r="T36" s="482"/>
      <c r="U36" s="482"/>
      <c r="V36" s="466"/>
    </row>
    <row r="37" spans="2:22" ht="18" customHeight="1" x14ac:dyDescent="0.35">
      <c r="B37" s="483" t="s">
        <v>569</v>
      </c>
      <c r="C37" s="979" t="s">
        <v>571</v>
      </c>
      <c r="D37" s="979"/>
      <c r="E37" s="980"/>
      <c r="F37" s="1015"/>
      <c r="G37" s="1015"/>
      <c r="H37" s="1015"/>
      <c r="I37" s="1015"/>
      <c r="J37" s="999" t="str">
        <f>IF(OR(Control="Two-Stage",Control="Step-Modulating"),IFERROR((eff_SS_L/100)*Q_in_red,"-"),"Not used for Single-Stage control")</f>
        <v>Not used for Single-Stage control</v>
      </c>
      <c r="K37" s="999"/>
      <c r="L37" s="999"/>
      <c r="M37" s="709"/>
      <c r="N37" s="331"/>
      <c r="O37" s="328"/>
      <c r="Q37" s="461"/>
      <c r="R37" s="482"/>
      <c r="S37" s="329"/>
      <c r="T37" s="482"/>
      <c r="U37" s="482"/>
      <c r="V37" s="466"/>
    </row>
    <row r="38" spans="2:22" s="470" customFormat="1" ht="18" customHeight="1" x14ac:dyDescent="0.35">
      <c r="B38" s="483" t="s">
        <v>570</v>
      </c>
      <c r="C38" s="979" t="s">
        <v>572</v>
      </c>
      <c r="D38" s="979"/>
      <c r="E38" s="980"/>
      <c r="F38" s="999" t="str">
        <f>IFERROR(
IF(OR(Control="Two-Stage",Control="Step-Modulating"),(eff_SS_H/100)*Q_in_max,
(eff_SS/100)*Q_in_max),"-")</f>
        <v>-</v>
      </c>
      <c r="G38" s="999"/>
      <c r="H38" s="999"/>
      <c r="I38" s="999"/>
      <c r="J38" s="492"/>
      <c r="K38" s="492"/>
      <c r="L38" s="492"/>
      <c r="M38" s="500"/>
      <c r="N38" s="331"/>
      <c r="O38" s="328"/>
      <c r="Q38" s="469"/>
      <c r="R38" s="482"/>
      <c r="S38" s="329"/>
      <c r="T38" s="482"/>
      <c r="U38" s="482"/>
      <c r="V38" s="466"/>
    </row>
    <row r="39" spans="2:22" ht="18" customHeight="1" x14ac:dyDescent="0.35">
      <c r="B39" s="483" t="s">
        <v>221</v>
      </c>
      <c r="C39" s="979" t="s">
        <v>219</v>
      </c>
      <c r="D39" s="979"/>
      <c r="E39" s="980"/>
      <c r="F39" s="999" t="str">
        <f>IF(OR(Control="Two-Stage",Control="Step-Modulating"),IFERROR(ROUND(Q_out_red/Q_out_max,2),"-"),"Not used for Single-Stage control")</f>
        <v>Not used for Single-Stage control</v>
      </c>
      <c r="G39" s="999"/>
      <c r="H39" s="999"/>
      <c r="I39" s="999"/>
      <c r="J39" s="999"/>
      <c r="K39" s="999"/>
      <c r="L39" s="999"/>
      <c r="M39" s="709"/>
      <c r="N39" s="331"/>
      <c r="O39" s="328"/>
      <c r="Q39" s="461"/>
      <c r="R39" s="482"/>
      <c r="S39" s="329"/>
      <c r="T39" s="482"/>
      <c r="U39" s="482"/>
      <c r="V39" s="466"/>
    </row>
    <row r="40" spans="2:22" s="470" customFormat="1" ht="18" customHeight="1" x14ac:dyDescent="0.35">
      <c r="B40" s="483" t="s">
        <v>573</v>
      </c>
      <c r="C40" s="858" t="s">
        <v>597</v>
      </c>
      <c r="D40" s="858"/>
      <c r="E40" s="859"/>
      <c r="F40" s="999" t="str">
        <f>IF(OR(Control="Two-Stage",Control="Step-Modulating"),IFERROR(VLOOKUP(TRUE,Table3,5,FALSE),"-"),"Not used for Single-Stage control")</f>
        <v>Not used for Single-Stage control</v>
      </c>
      <c r="G40" s="999"/>
      <c r="H40" s="999"/>
      <c r="I40" s="999"/>
      <c r="J40" s="999" t="str">
        <f>IF(OR(Control="Two-Stage",Control="Step-Modulating"),IFERROR(VLOOKUP(TRUE,Table3,4,FALSE),"-"),"Not used for Single-Stage control")</f>
        <v>Not used for Single-Stage control</v>
      </c>
      <c r="K40" s="999"/>
      <c r="L40" s="999"/>
      <c r="M40" s="709"/>
      <c r="N40" s="331"/>
      <c r="O40" s="328"/>
      <c r="Q40" s="469"/>
      <c r="R40" s="482"/>
      <c r="S40" s="329"/>
      <c r="T40" s="482"/>
      <c r="U40" s="482"/>
      <c r="V40" s="466"/>
    </row>
    <row r="41" spans="2:22" s="470" customFormat="1" ht="18" customHeight="1" x14ac:dyDescent="0.35">
      <c r="B41" s="483" t="s">
        <v>231</v>
      </c>
      <c r="C41" s="979" t="s">
        <v>580</v>
      </c>
      <c r="D41" s="979"/>
      <c r="E41" s="980"/>
      <c r="F41" s="999" t="str">
        <f>IFERROR(
IF(Control="Single-Stage",eff_SS,
IF(Control="Two-Stage",X_1*eff_SS_L+X_2*eff_SS_H,
IF(Control="Step-Modulating",X_1*eff_SS_L+X_2*eff_SS_MOD,
"Choose Control type on General Info tab"))),
"-")</f>
        <v>Choose Control type on General Info tab</v>
      </c>
      <c r="G41" s="999"/>
      <c r="H41" s="999"/>
      <c r="I41" s="999"/>
      <c r="J41" s="999"/>
      <c r="K41" s="999"/>
      <c r="L41" s="999"/>
      <c r="M41" s="709"/>
      <c r="N41" s="331"/>
      <c r="O41" s="328"/>
      <c r="Q41" s="469"/>
      <c r="R41" s="482"/>
      <c r="S41" s="329"/>
      <c r="T41" s="482"/>
      <c r="U41" s="482"/>
      <c r="V41" s="466"/>
    </row>
    <row r="42" spans="2:22" s="470" customFormat="1" ht="18" customHeight="1" thickBot="1" x14ac:dyDescent="0.4">
      <c r="B42" s="484" t="s">
        <v>233</v>
      </c>
      <c r="C42" s="485" t="s">
        <v>574</v>
      </c>
      <c r="D42" s="485"/>
      <c r="E42" s="499"/>
      <c r="F42" s="748" t="str">
        <f>IFERROR(0.968*eff_SS_WT-1.78*D_F-1.89*D_S-129*P_F-2.8*L_j+1.81,"-")</f>
        <v>-</v>
      </c>
      <c r="G42" s="748"/>
      <c r="H42" s="748"/>
      <c r="I42" s="748"/>
      <c r="J42" s="748"/>
      <c r="K42" s="748"/>
      <c r="L42" s="748"/>
      <c r="M42" s="760"/>
      <c r="N42" s="331"/>
      <c r="O42" s="328"/>
      <c r="Q42" s="469"/>
      <c r="R42" s="482"/>
      <c r="S42" s="329"/>
      <c r="T42" s="482"/>
      <c r="U42" s="482"/>
      <c r="V42" s="466"/>
    </row>
    <row r="43" spans="2:22" ht="18" customHeight="1" thickBot="1" x14ac:dyDescent="0.35">
      <c r="B43" s="337"/>
      <c r="C43" s="337"/>
      <c r="D43" s="337"/>
      <c r="E43" s="337"/>
      <c r="F43" s="337"/>
      <c r="G43" s="337"/>
      <c r="H43" s="337"/>
      <c r="I43" s="337"/>
      <c r="J43" s="337"/>
      <c r="K43" s="337"/>
      <c r="L43" s="337"/>
      <c r="M43" s="337"/>
      <c r="O43" s="328"/>
      <c r="Q43" s="482"/>
      <c r="R43" s="482"/>
      <c r="S43" s="329"/>
      <c r="T43" s="482"/>
      <c r="U43" s="482"/>
      <c r="V43" s="466"/>
    </row>
    <row r="44" spans="2:22" ht="18" customHeight="1" thickBot="1" x14ac:dyDescent="0.35">
      <c r="B44" s="1016" t="s">
        <v>327</v>
      </c>
      <c r="C44" s="1017"/>
      <c r="D44" s="1017"/>
      <c r="E44" s="1017"/>
      <c r="F44" s="1017"/>
      <c r="G44" s="1017"/>
      <c r="H44" s="1017"/>
      <c r="I44" s="1017"/>
      <c r="J44" s="1017"/>
      <c r="K44" s="1017"/>
      <c r="L44" s="1017"/>
      <c r="M44" s="1018"/>
      <c r="O44" s="328"/>
      <c r="Q44" s="482"/>
      <c r="R44" s="482"/>
      <c r="S44" s="482"/>
      <c r="T44" s="482"/>
      <c r="U44" s="482"/>
      <c r="V44" s="466"/>
    </row>
    <row r="45" spans="2:22" ht="17.25" customHeight="1" x14ac:dyDescent="0.3">
      <c r="B45" s="1048" t="s">
        <v>254</v>
      </c>
      <c r="C45" s="1049"/>
      <c r="D45" s="1049"/>
      <c r="E45" s="1049"/>
      <c r="F45" s="1049"/>
      <c r="G45" s="1049"/>
      <c r="H45" s="1049"/>
      <c r="I45" s="1049"/>
      <c r="J45" s="1049"/>
      <c r="K45" s="1049"/>
      <c r="L45" s="1049"/>
      <c r="M45" s="1050"/>
      <c r="O45" s="328"/>
      <c r="Q45" s="482"/>
      <c r="R45" s="482"/>
      <c r="S45" s="482"/>
      <c r="T45" s="482"/>
      <c r="U45" s="482"/>
      <c r="V45" s="466"/>
    </row>
    <row r="46" spans="2:22" ht="17.25" customHeight="1" x14ac:dyDescent="0.3">
      <c r="B46" s="1051"/>
      <c r="C46" s="1052"/>
      <c r="D46" s="1052"/>
      <c r="E46" s="1052"/>
      <c r="F46" s="1052"/>
      <c r="G46" s="1052"/>
      <c r="H46" s="1052"/>
      <c r="I46" s="1052"/>
      <c r="J46" s="1052"/>
      <c r="K46" s="1052"/>
      <c r="L46" s="1052"/>
      <c r="M46" s="1053"/>
      <c r="O46" s="328"/>
      <c r="Q46" s="482"/>
      <c r="R46" s="482"/>
      <c r="S46" s="482"/>
      <c r="T46" s="482"/>
      <c r="U46" s="482"/>
      <c r="V46" s="466"/>
    </row>
    <row r="47" spans="2:22" ht="17.25" customHeight="1" x14ac:dyDescent="0.35">
      <c r="B47" s="1057" t="s">
        <v>261</v>
      </c>
      <c r="C47" s="1058"/>
      <c r="D47" s="1058"/>
      <c r="E47" s="1059"/>
      <c r="F47" s="1055" t="s">
        <v>195</v>
      </c>
      <c r="G47" s="1055"/>
      <c r="H47" s="1055"/>
      <c r="I47" s="1055"/>
      <c r="J47" s="1055" t="s">
        <v>196</v>
      </c>
      <c r="K47" s="1055"/>
      <c r="L47" s="1055"/>
      <c r="M47" s="1056"/>
      <c r="O47" s="328"/>
      <c r="Q47" s="482"/>
      <c r="R47" s="482"/>
      <c r="S47" s="482"/>
      <c r="T47" s="482"/>
      <c r="U47" s="482"/>
      <c r="V47" s="466"/>
    </row>
    <row r="48" spans="2:22" ht="17.25" x14ac:dyDescent="0.35">
      <c r="B48" s="483" t="s">
        <v>250</v>
      </c>
      <c r="C48" s="979" t="s">
        <v>577</v>
      </c>
      <c r="D48" s="979"/>
      <c r="E48" s="979"/>
      <c r="F48" s="1060" t="str">
        <f>IFERROR(
IF(Ventilation="Direct Vent",1,
1.3*R_TS_max/R_TF_max),
"-")</f>
        <v>-</v>
      </c>
      <c r="G48" s="1060"/>
      <c r="H48" s="1060"/>
      <c r="I48" s="1061"/>
      <c r="J48" s="1062"/>
      <c r="K48" s="1063"/>
      <c r="L48" s="1063"/>
      <c r="M48" s="1064"/>
      <c r="O48" s="328"/>
      <c r="Q48" s="482"/>
      <c r="R48" s="482"/>
      <c r="S48" s="482"/>
      <c r="T48" s="482"/>
      <c r="U48" s="482"/>
      <c r="V48" s="466"/>
    </row>
    <row r="49" spans="1:22" ht="18" x14ac:dyDescent="0.35">
      <c r="B49" s="486" t="s">
        <v>255</v>
      </c>
      <c r="C49" s="1013" t="s">
        <v>576</v>
      </c>
      <c r="D49" s="977"/>
      <c r="E49" s="977"/>
      <c r="F49" s="1054" t="str">
        <f>IFERROR(100*0.24*StoF_max*0.7*(1+R_TF_max*AtoF)/HHV_A,"-")</f>
        <v>-</v>
      </c>
      <c r="G49" s="1003"/>
      <c r="H49" s="1003"/>
      <c r="I49" s="998"/>
      <c r="J49" s="1003" t="str">
        <f>IFERROR(100*0.24*StoF_max*0.7*(1+R_TF_red*AtoF)/HHV_A,"-")</f>
        <v>-</v>
      </c>
      <c r="K49" s="1003"/>
      <c r="L49" s="1003"/>
      <c r="M49" s="1004"/>
      <c r="O49" s="328"/>
      <c r="Q49" s="482"/>
      <c r="R49" s="482"/>
      <c r="S49" s="482"/>
      <c r="T49" s="482"/>
      <c r="U49" s="482"/>
      <c r="V49" s="466"/>
    </row>
    <row r="50" spans="1:22" s="470" customFormat="1" ht="17.25" x14ac:dyDescent="0.35">
      <c r="B50" s="488"/>
      <c r="C50" s="1065" t="s">
        <v>591</v>
      </c>
      <c r="D50" s="1065"/>
      <c r="E50" s="1066"/>
      <c r="F50" s="1003" t="str">
        <f>IFERROR(VLOOKUP(Fuel_Type,Table2,4),"-")</f>
        <v>-</v>
      </c>
      <c r="G50" s="1003"/>
      <c r="H50" s="1003"/>
      <c r="I50" s="1003"/>
      <c r="J50" s="1003"/>
      <c r="K50" s="1003"/>
      <c r="L50" s="1003"/>
      <c r="M50" s="1004"/>
      <c r="O50" s="328"/>
      <c r="Q50" s="482"/>
      <c r="R50" s="482"/>
      <c r="S50" s="482"/>
      <c r="T50" s="482"/>
      <c r="U50" s="482"/>
      <c r="V50" s="466"/>
    </row>
    <row r="51" spans="1:22" s="470" customFormat="1" ht="18" x14ac:dyDescent="0.35">
      <c r="B51" s="487"/>
      <c r="C51" s="1013" t="s">
        <v>578</v>
      </c>
      <c r="D51" s="977"/>
      <c r="E51" s="977"/>
      <c r="F51" s="1003" t="str">
        <f>IFERROR(VLOOKUP(Fuel_Type,Table2,3),"-")</f>
        <v>-</v>
      </c>
      <c r="G51" s="1003"/>
      <c r="H51" s="1003"/>
      <c r="I51" s="1003"/>
      <c r="J51" s="1003"/>
      <c r="K51" s="1003"/>
      <c r="L51" s="1003"/>
      <c r="M51" s="1004"/>
      <c r="O51" s="328"/>
      <c r="Q51" s="482"/>
      <c r="R51" s="482"/>
      <c r="S51" s="482"/>
      <c r="T51" s="482"/>
      <c r="U51" s="482"/>
      <c r="V51" s="466"/>
    </row>
    <row r="52" spans="1:22" ht="18" x14ac:dyDescent="0.35">
      <c r="B52" s="483" t="s">
        <v>256</v>
      </c>
      <c r="C52" s="977" t="s">
        <v>579</v>
      </c>
      <c r="D52" s="977"/>
      <c r="E52" s="977"/>
      <c r="F52" s="1003" t="str">
        <f>IFERROR(K_Ion_max*(70-45),"-")</f>
        <v>-</v>
      </c>
      <c r="G52" s="1003"/>
      <c r="H52" s="1003"/>
      <c r="I52" s="998"/>
      <c r="J52" s="1002" t="str">
        <f>IFERROR(K_Ion_red*(70-45),"-")</f>
        <v>-</v>
      </c>
      <c r="K52" s="1003"/>
      <c r="L52" s="1003"/>
      <c r="M52" s="1004"/>
      <c r="O52" s="328"/>
      <c r="Q52" s="482"/>
      <c r="R52" s="482"/>
      <c r="S52" s="482"/>
      <c r="T52" s="482"/>
      <c r="U52" s="482"/>
      <c r="V52" s="466"/>
    </row>
    <row r="53" spans="1:22" ht="18" x14ac:dyDescent="0.35">
      <c r="A53" s="338"/>
      <c r="B53" s="483" t="s">
        <v>257</v>
      </c>
      <c r="C53" s="979" t="s">
        <v>580</v>
      </c>
      <c r="D53" s="979"/>
      <c r="E53" s="979"/>
      <c r="F53" s="998" t="str">
        <f>IFERROR(IF(Control="","-",
IF(Control="Single-Stage",eff_SS,
eff_SS_L)),
"-")</f>
        <v>-</v>
      </c>
      <c r="G53" s="999"/>
      <c r="H53" s="999"/>
      <c r="I53" s="999"/>
      <c r="J53" s="999"/>
      <c r="K53" s="999"/>
      <c r="L53" s="999"/>
      <c r="M53" s="709"/>
      <c r="O53" s="328"/>
      <c r="Q53" s="466"/>
      <c r="R53" s="466"/>
      <c r="S53" s="466"/>
      <c r="T53" s="466"/>
      <c r="U53" s="466"/>
      <c r="V53" s="466"/>
    </row>
    <row r="54" spans="1:22" ht="18" x14ac:dyDescent="0.35">
      <c r="A54" s="338"/>
      <c r="B54" s="483" t="s">
        <v>258</v>
      </c>
      <c r="C54" s="977" t="s">
        <v>581</v>
      </c>
      <c r="D54" s="977"/>
      <c r="E54" s="977"/>
      <c r="F54" s="998" t="str">
        <f>IFERROR(
IF(Control="Single-Stage",eff_man_SS_WT-L_Ion_max,
eff_man_SS_WT-L_Ion_red),
"-")</f>
        <v>-</v>
      </c>
      <c r="G54" s="999"/>
      <c r="H54" s="999"/>
      <c r="I54" s="999"/>
      <c r="J54" s="999"/>
      <c r="K54" s="999"/>
      <c r="L54" s="999"/>
      <c r="M54" s="709"/>
      <c r="O54" s="328"/>
      <c r="Q54" s="466"/>
      <c r="R54" s="466"/>
      <c r="S54" s="466"/>
      <c r="T54" s="466"/>
      <c r="U54" s="466"/>
      <c r="V54" s="466"/>
    </row>
    <row r="55" spans="1:22" ht="18" thickBot="1" x14ac:dyDescent="0.4">
      <c r="A55" s="338"/>
      <c r="B55" s="484" t="s">
        <v>259</v>
      </c>
      <c r="C55" s="1001" t="s">
        <v>574</v>
      </c>
      <c r="D55" s="1001"/>
      <c r="E55" s="1001"/>
      <c r="F55" s="1000" t="str">
        <f>IFERROR(
IF(User_Pilot_Off="Yes",eff_u,
(2950*eff_man_SS_WT*eff_u*Q_in_max)/(2950*eff_man_SS_WT*Q_in_max+2.083*4600*eff_u*Q_p)),
"-")</f>
        <v>-</v>
      </c>
      <c r="G55" s="748"/>
      <c r="H55" s="748"/>
      <c r="I55" s="748"/>
      <c r="J55" s="748"/>
      <c r="K55" s="748"/>
      <c r="L55" s="748"/>
      <c r="M55" s="760"/>
      <c r="O55" s="328"/>
    </row>
    <row r="56" spans="1:22" ht="17.25" thickBot="1" x14ac:dyDescent="0.35">
      <c r="B56" s="337"/>
      <c r="C56" s="337"/>
      <c r="D56" s="337"/>
      <c r="E56" s="337"/>
      <c r="F56" s="337"/>
      <c r="G56" s="337"/>
      <c r="H56" s="337"/>
      <c r="I56" s="337"/>
      <c r="J56" s="337"/>
      <c r="K56" s="337"/>
      <c r="L56" s="337"/>
      <c r="M56" s="337"/>
      <c r="O56" s="328"/>
    </row>
    <row r="57" spans="1:22" ht="18" thickBot="1" x14ac:dyDescent="0.35">
      <c r="B57" s="872" t="s">
        <v>266</v>
      </c>
      <c r="C57" s="873"/>
      <c r="D57" s="873"/>
      <c r="E57" s="873"/>
      <c r="F57" s="873"/>
      <c r="G57" s="873"/>
      <c r="H57" s="873"/>
      <c r="I57" s="873"/>
      <c r="J57" s="873"/>
      <c r="K57" s="873"/>
      <c r="L57" s="873"/>
      <c r="M57" s="874"/>
      <c r="O57" s="328"/>
    </row>
    <row r="58" spans="1:22" x14ac:dyDescent="0.3">
      <c r="B58" s="986" t="s">
        <v>464</v>
      </c>
      <c r="C58" s="987"/>
      <c r="D58" s="987"/>
      <c r="E58" s="987"/>
      <c r="F58" s="987"/>
      <c r="G58" s="987"/>
      <c r="H58" s="987"/>
      <c r="I58" s="987"/>
      <c r="J58" s="987"/>
      <c r="K58" s="987"/>
      <c r="L58" s="987"/>
      <c r="M58" s="988"/>
      <c r="O58" s="328"/>
    </row>
    <row r="59" spans="1:22" x14ac:dyDescent="0.3">
      <c r="B59" s="989"/>
      <c r="C59" s="1006"/>
      <c r="D59" s="1006"/>
      <c r="E59" s="1006"/>
      <c r="F59" s="1006"/>
      <c r="G59" s="1006"/>
      <c r="H59" s="1006"/>
      <c r="I59" s="1006"/>
      <c r="J59" s="1006"/>
      <c r="K59" s="1006"/>
      <c r="L59" s="1006"/>
      <c r="M59" s="991"/>
      <c r="O59" s="328"/>
    </row>
    <row r="60" spans="1:22" ht="17.25" x14ac:dyDescent="0.35">
      <c r="B60" s="332"/>
      <c r="C60" s="1010"/>
      <c r="D60" s="1010"/>
      <c r="E60" s="1010"/>
      <c r="F60" s="1055" t="s">
        <v>195</v>
      </c>
      <c r="G60" s="1055"/>
      <c r="H60" s="1055"/>
      <c r="I60" s="1055"/>
      <c r="J60" s="1055" t="s">
        <v>196</v>
      </c>
      <c r="K60" s="1055"/>
      <c r="L60" s="1055"/>
      <c r="M60" s="1056"/>
      <c r="O60" s="328"/>
    </row>
    <row r="61" spans="1:22" s="470" customFormat="1" ht="18" x14ac:dyDescent="0.35">
      <c r="B61" s="489" t="s">
        <v>267</v>
      </c>
      <c r="C61" s="979" t="s">
        <v>582</v>
      </c>
      <c r="D61" s="979"/>
      <c r="E61" s="979"/>
      <c r="F61" s="1046" t="str">
        <f>IFERROR(
IF(Control="Single-Stage",L_SSSA_max,
IF(Control="Two-Stage",X_1*L_SSSA_red+X_2*L_SSSA_max,
IF(Control="Step-Modulating",X_1*L_SSSA_red+X_2*L_SSSA_avg,"-"))),
"-")</f>
        <v>-</v>
      </c>
      <c r="G61" s="1046"/>
      <c r="H61" s="1046"/>
      <c r="I61" s="1046"/>
      <c r="J61" s="1046"/>
      <c r="K61" s="1046"/>
      <c r="L61" s="1046"/>
      <c r="M61" s="1047"/>
      <c r="O61" s="328"/>
    </row>
    <row r="62" spans="1:22" ht="18" x14ac:dyDescent="0.35">
      <c r="B62" s="339"/>
      <c r="C62" s="1005" t="s">
        <v>335</v>
      </c>
      <c r="D62" s="1005"/>
      <c r="E62" s="1005"/>
      <c r="F62" s="1003" t="str">
        <f>IFERROR(IF(Control="","-",
IF(Control="Step-Modulating",(L_SSSA_max-L_SSSA_red)*(T_C-T_OA_star)/(T_C-15)+L_SSSA_red,
"Only used for Self-Modulating control")),
"-")</f>
        <v>-</v>
      </c>
      <c r="G62" s="1003"/>
      <c r="H62" s="1003"/>
      <c r="I62" s="1003"/>
      <c r="J62" s="1003"/>
      <c r="K62" s="1003"/>
      <c r="L62" s="1003"/>
      <c r="M62" s="1004"/>
      <c r="O62" s="328"/>
    </row>
    <row r="63" spans="1:22" s="470" customFormat="1" ht="18" x14ac:dyDescent="0.35">
      <c r="B63" s="490" t="s">
        <v>270</v>
      </c>
      <c r="C63" s="1005" t="s">
        <v>583</v>
      </c>
      <c r="D63" s="1005"/>
      <c r="E63" s="1005"/>
      <c r="F63" s="1003" t="str">
        <f>IFERROR(
IF(Control="Single-Stage",K_Ion_max*(70-45),
IF(Control="Two-Stage",X_1*K_Ion_max*(70-T_OA_star)+X_2*K_Ion_red*(70-T_OA),
IF(Control="Step-Modulating",X_1*(K_Ion_max+K_Ion_red)*(70-T_OA_star)/2+X_2*K_Ion_red*(70-T_OA),"-"))),
"-")</f>
        <v>-</v>
      </c>
      <c r="G63" s="1003"/>
      <c r="H63" s="1003"/>
      <c r="I63" s="1003"/>
      <c r="J63" s="1003"/>
      <c r="K63" s="1003"/>
      <c r="L63" s="1003"/>
      <c r="M63" s="1004"/>
      <c r="O63" s="328"/>
    </row>
    <row r="64" spans="1:22" s="470" customFormat="1" ht="18" x14ac:dyDescent="0.35">
      <c r="B64" s="489" t="s">
        <v>331</v>
      </c>
      <c r="C64" s="979" t="s">
        <v>336</v>
      </c>
      <c r="D64" s="979"/>
      <c r="E64" s="979"/>
      <c r="F64" s="1003" t="str">
        <f>IFERROR(
IF(Control="Single-Stage",L_Soff_max,
IF(Control="Two-Stage",X_1*L_Soff_red+X_2*L_Soff_max,
IF(Control="Step-Modulating",X_1*L_Soff_red,"-"))),
"-")</f>
        <v>-</v>
      </c>
      <c r="G64" s="1003"/>
      <c r="H64" s="1003"/>
      <c r="I64" s="1003"/>
      <c r="J64" s="1003"/>
      <c r="K64" s="1003"/>
      <c r="L64" s="1003"/>
      <c r="M64" s="1004"/>
      <c r="O64" s="328"/>
    </row>
    <row r="65" spans="2:15" s="470" customFormat="1" ht="18" x14ac:dyDescent="0.35">
      <c r="B65" s="336"/>
      <c r="C65" s="1005" t="s">
        <v>587</v>
      </c>
      <c r="D65" s="1005"/>
      <c r="E65" s="1005"/>
      <c r="F65" s="998" t="str">
        <f>IFERROR(
(100*0.24/(Q_in_max*20))*SUM(m_delT_max),
"-")</f>
        <v>-</v>
      </c>
      <c r="G65" s="999"/>
      <c r="H65" s="999"/>
      <c r="I65" s="999"/>
      <c r="J65" s="999" t="str">
        <f>IFERROR((100*0.24/(Q_in_red*20))*SUM(m_delT_red),"-")</f>
        <v>-</v>
      </c>
      <c r="K65" s="999"/>
      <c r="L65" s="999"/>
      <c r="M65" s="709"/>
      <c r="O65" s="328"/>
    </row>
    <row r="66" spans="2:15" ht="18" x14ac:dyDescent="0.35">
      <c r="B66" s="486" t="s">
        <v>584</v>
      </c>
      <c r="C66" s="1071" t="s">
        <v>585</v>
      </c>
      <c r="D66" s="1071"/>
      <c r="E66" s="1071"/>
      <c r="F66" s="1003" t="str">
        <f>IFERROR(
IF(Control="Single-Stage",45,
VLOOKUP(TRUE,Table3,6,FALSE)),
"-")</f>
        <v>-</v>
      </c>
      <c r="G66" s="1003"/>
      <c r="H66" s="1003"/>
      <c r="I66" s="1003"/>
      <c r="J66" s="1003"/>
      <c r="K66" s="1003"/>
      <c r="L66" s="1003"/>
      <c r="M66" s="1004"/>
      <c r="O66" s="328"/>
    </row>
    <row r="67" spans="2:15" ht="18" x14ac:dyDescent="0.35">
      <c r="B67" s="491"/>
      <c r="C67" s="1071" t="s">
        <v>586</v>
      </c>
      <c r="D67" s="1071"/>
      <c r="E67" s="1071"/>
      <c r="F67" s="1003" t="str">
        <f>IFERROR(VLOOKUP(TRUE,Table3,7,FALSE),"-")</f>
        <v>-</v>
      </c>
      <c r="G67" s="1003"/>
      <c r="H67" s="1003"/>
      <c r="I67" s="1003"/>
      <c r="J67" s="1003"/>
      <c r="K67" s="1003"/>
      <c r="L67" s="1003"/>
      <c r="M67" s="1004"/>
      <c r="O67" s="328"/>
    </row>
    <row r="68" spans="2:15" s="470" customFormat="1" ht="18" x14ac:dyDescent="0.35">
      <c r="B68" s="336" t="s">
        <v>333</v>
      </c>
      <c r="C68" s="979" t="s">
        <v>588</v>
      </c>
      <c r="D68" s="979"/>
      <c r="E68" s="979"/>
      <c r="F68" s="1003" t="str">
        <f>IFERROR(
IF(Control="Single-Stage",L_Ioff_max,
IF(Control="Two-Stage",X_1*L_Ioff_red+X_2*L_Ioff_max,
IF(Control="Step-Modulating",X_1*L_Ioff_red,"-"))),
"-")</f>
        <v>-</v>
      </c>
      <c r="G68" s="1003"/>
      <c r="H68" s="1003"/>
      <c r="I68" s="1003"/>
      <c r="J68" s="1003"/>
      <c r="K68" s="1003"/>
      <c r="L68" s="1003"/>
      <c r="M68" s="1004"/>
      <c r="O68" s="328"/>
    </row>
    <row r="69" spans="2:15" ht="18" x14ac:dyDescent="0.35">
      <c r="B69" s="336"/>
      <c r="C69" s="979" t="s">
        <v>589</v>
      </c>
      <c r="D69" s="979"/>
      <c r="E69" s="979"/>
      <c r="F69" s="1003" t="str">
        <f>IFERROR((100*0.24*1.3*0.7*(70-T_OA)/(Q_in_max*20))*SUM(m_Soff_max),"-")</f>
        <v>-</v>
      </c>
      <c r="G69" s="1003"/>
      <c r="H69" s="1003"/>
      <c r="I69" s="998"/>
      <c r="J69" s="1002" t="str">
        <f>IFERROR((100*0.24*1.3*0.7*(70-T_OA)/(Q_in_red*20))*SUM(m_Soff_red),"-")</f>
        <v>-</v>
      </c>
      <c r="K69" s="1003"/>
      <c r="L69" s="1003"/>
      <c r="M69" s="1004"/>
      <c r="O69" s="328"/>
    </row>
    <row r="70" spans="2:15" ht="17.25" x14ac:dyDescent="0.35">
      <c r="B70" s="483" t="s">
        <v>334</v>
      </c>
      <c r="C70" s="979" t="s">
        <v>590</v>
      </c>
      <c r="D70" s="979"/>
      <c r="E70" s="979"/>
      <c r="F70" s="998" t="str">
        <f>IFERROR(100-L_LA_-2.8*L_j-(20/(20+20*P_F))*(L_S_ON+L_Soff+L_I_ON+L_Ioff),"-")</f>
        <v>-</v>
      </c>
      <c r="G70" s="999"/>
      <c r="H70" s="999"/>
      <c r="I70" s="999"/>
      <c r="J70" s="999"/>
      <c r="K70" s="999"/>
      <c r="L70" s="999"/>
      <c r="M70" s="709"/>
      <c r="O70" s="328"/>
    </row>
    <row r="71" spans="2:15" ht="18" thickBot="1" x14ac:dyDescent="0.4">
      <c r="B71" s="484" t="s">
        <v>337</v>
      </c>
      <c r="C71" s="1001" t="s">
        <v>574</v>
      </c>
      <c r="D71" s="1001"/>
      <c r="E71" s="1001"/>
      <c r="F71" s="1000" t="str">
        <f>IFERROR((2950*eff_SS_WT*eff_u_436*Q_in_max)/(2950*eff_SS_WT*Q_in_max+2.083*4600*eff_u_436*Q_p),"-")</f>
        <v>-</v>
      </c>
      <c r="G71" s="748"/>
      <c r="H71" s="748"/>
      <c r="I71" s="748"/>
      <c r="J71" s="748"/>
      <c r="K71" s="748"/>
      <c r="L71" s="748"/>
      <c r="M71" s="760"/>
      <c r="O71" s="328"/>
    </row>
    <row r="72" spans="2:15" ht="17.25" thickBot="1" x14ac:dyDescent="0.35">
      <c r="O72" s="328"/>
    </row>
    <row r="73" spans="2:15" s="470" customFormat="1" ht="18" thickBot="1" x14ac:dyDescent="0.35">
      <c r="B73" s="872" t="s">
        <v>616</v>
      </c>
      <c r="C73" s="873"/>
      <c r="D73" s="873"/>
      <c r="E73" s="873"/>
      <c r="F73" s="873"/>
      <c r="G73" s="873"/>
      <c r="H73" s="873"/>
      <c r="I73" s="873"/>
      <c r="J73" s="873"/>
      <c r="K73" s="873"/>
      <c r="L73" s="873"/>
      <c r="M73" s="874"/>
      <c r="O73" s="328"/>
    </row>
    <row r="74" spans="2:15" s="470" customFormat="1" x14ac:dyDescent="0.3">
      <c r="B74" s="986" t="s">
        <v>617</v>
      </c>
      <c r="C74" s="987"/>
      <c r="D74" s="987"/>
      <c r="E74" s="987"/>
      <c r="F74" s="987"/>
      <c r="G74" s="987"/>
      <c r="H74" s="987"/>
      <c r="I74" s="987"/>
      <c r="J74" s="987"/>
      <c r="K74" s="987"/>
      <c r="L74" s="987"/>
      <c r="M74" s="988"/>
      <c r="O74" s="328"/>
    </row>
    <row r="75" spans="2:15" s="470" customFormat="1" x14ac:dyDescent="0.3">
      <c r="B75" s="989"/>
      <c r="C75" s="990"/>
      <c r="D75" s="990"/>
      <c r="E75" s="990"/>
      <c r="F75" s="990"/>
      <c r="G75" s="990"/>
      <c r="H75" s="990"/>
      <c r="I75" s="990"/>
      <c r="J75" s="990"/>
      <c r="K75" s="990"/>
      <c r="L75" s="990"/>
      <c r="M75" s="991"/>
      <c r="O75" s="328"/>
    </row>
    <row r="76" spans="2:15" s="470" customFormat="1" ht="18" x14ac:dyDescent="0.35">
      <c r="B76" s="489" t="s">
        <v>601</v>
      </c>
      <c r="C76" s="979" t="s">
        <v>602</v>
      </c>
      <c r="D76" s="979"/>
      <c r="E76" s="980"/>
      <c r="F76" s="854" t="str">
        <f ca="1">IFERROR(1416*0.7067*F77*DHR-1416*F78,"-")</f>
        <v>-</v>
      </c>
      <c r="G76" s="854"/>
      <c r="H76" s="854"/>
      <c r="I76" s="854"/>
      <c r="J76" s="854"/>
      <c r="K76" s="854"/>
      <c r="L76" s="854"/>
      <c r="M76" s="855"/>
      <c r="O76" s="328"/>
    </row>
    <row r="77" spans="2:15" s="470" customFormat="1" x14ac:dyDescent="0.3">
      <c r="B77" s="508"/>
      <c r="C77" s="979" t="s">
        <v>180</v>
      </c>
      <c r="D77" s="979"/>
      <c r="E77" s="980"/>
      <c r="F77" s="992" t="str">
        <f>IFERROR(100000/(341300*P_E+(Q_in_max-Q_p)*F81),"-")</f>
        <v>-</v>
      </c>
      <c r="G77" s="992"/>
      <c r="H77" s="992"/>
      <c r="I77" s="992"/>
      <c r="J77" s="992"/>
      <c r="K77" s="992"/>
      <c r="L77" s="992"/>
      <c r="M77" s="993"/>
      <c r="O77" s="328"/>
    </row>
    <row r="78" spans="2:15" s="470" customFormat="1" x14ac:dyDescent="0.3">
      <c r="B78" s="508"/>
      <c r="C78" s="979" t="s">
        <v>181</v>
      </c>
      <c r="D78" s="979"/>
      <c r="E78" s="980"/>
      <c r="F78" s="981" t="str">
        <f>IFERROR(2.938*Q_p*F81*F77/100000,"-")</f>
        <v>-</v>
      </c>
      <c r="G78" s="981"/>
      <c r="H78" s="981"/>
      <c r="I78" s="981"/>
      <c r="J78" s="981"/>
      <c r="K78" s="981"/>
      <c r="L78" s="981"/>
      <c r="M78" s="982"/>
      <c r="O78" s="328"/>
    </row>
    <row r="79" spans="2:15" s="470" customFormat="1" x14ac:dyDescent="0.3">
      <c r="B79" s="508"/>
      <c r="C79" s="979" t="s">
        <v>608</v>
      </c>
      <c r="D79" s="979"/>
      <c r="E79" s="980"/>
      <c r="F79" s="981" t="str">
        <f ca="1">IF(F80="-","-",IFERROR(OFFSET(Tables!$E$57,COUNTIF(Tables!$C$58:$C$75,"&lt;=" &amp; F80),0),"-"))</f>
        <v>-</v>
      </c>
      <c r="G79" s="981"/>
      <c r="H79" s="981"/>
      <c r="I79" s="981"/>
      <c r="J79" s="981"/>
      <c r="K79" s="981"/>
      <c r="L79" s="981"/>
      <c r="M79" s="982"/>
      <c r="O79" s="328"/>
    </row>
    <row r="80" spans="2:15" s="470" customFormat="1" ht="18" x14ac:dyDescent="0.3">
      <c r="B80" s="508"/>
      <c r="C80" s="979" t="s">
        <v>613</v>
      </c>
      <c r="D80" s="979"/>
      <c r="E80" s="980"/>
      <c r="F80" s="981" t="str">
        <f>IFERROR((F82/100-2.8*L_j/100)*Q_in_max,"-")</f>
        <v>-</v>
      </c>
      <c r="G80" s="981"/>
      <c r="H80" s="981"/>
      <c r="I80" s="981"/>
      <c r="J80" s="981"/>
      <c r="K80" s="981"/>
      <c r="L80" s="981"/>
      <c r="M80" s="982"/>
      <c r="O80" s="328"/>
    </row>
    <row r="81" spans="2:15" s="470" customFormat="1" ht="18" x14ac:dyDescent="0.3">
      <c r="B81" s="508"/>
      <c r="C81" s="979" t="s">
        <v>612</v>
      </c>
      <c r="D81" s="979"/>
      <c r="E81" s="980"/>
      <c r="F81" s="981" t="str">
        <f>IFERROR(
IF(User_Control="Manual Settings",eff_u,
IF(Stack_Damper="Thermal",eff_u_436,
2950*AFUE_TC_NoTD*F82*Q_in_max/(2950*F82*Q_in_max-AFUE_TC_NoTD*2.083*4600*Q_p))),"-")</f>
        <v>-</v>
      </c>
      <c r="G81" s="981"/>
      <c r="H81" s="981"/>
      <c r="I81" s="981"/>
      <c r="J81" s="981"/>
      <c r="K81" s="981"/>
      <c r="L81" s="981"/>
      <c r="M81" s="982"/>
      <c r="O81" s="328"/>
    </row>
    <row r="82" spans="2:15" s="470" customFormat="1" ht="18" x14ac:dyDescent="0.3">
      <c r="B82" s="508"/>
      <c r="C82" s="979" t="s">
        <v>620</v>
      </c>
      <c r="D82" s="979"/>
      <c r="E82" s="980"/>
      <c r="F82" s="981" t="str">
        <f>IFERROR(IF(Control="","-",IF(Control="Single-Stage",eff_SS,eff_SS_H)),"-")</f>
        <v>-</v>
      </c>
      <c r="G82" s="981"/>
      <c r="H82" s="981"/>
      <c r="I82" s="981"/>
      <c r="J82" s="981"/>
      <c r="K82" s="981"/>
      <c r="L82" s="981"/>
      <c r="M82" s="982"/>
      <c r="O82" s="328"/>
    </row>
    <row r="83" spans="2:15" s="470" customFormat="1" ht="18" x14ac:dyDescent="0.3">
      <c r="B83" s="509" t="s">
        <v>609</v>
      </c>
      <c r="C83" s="979" t="s">
        <v>618</v>
      </c>
      <c r="D83" s="979"/>
      <c r="E83" s="980"/>
      <c r="F83" s="983" t="str">
        <f ca="1">IFERROR(IF(Control="Single-Stage","Not used for Single-Stage control",X_1*F85/Q_in_red),"-")</f>
        <v>-</v>
      </c>
      <c r="G83" s="984"/>
      <c r="H83" s="984"/>
      <c r="I83" s="984"/>
      <c r="J83" s="984"/>
      <c r="K83" s="984"/>
      <c r="L83" s="984"/>
      <c r="M83" s="985"/>
      <c r="O83" s="328"/>
    </row>
    <row r="84" spans="2:15" s="470" customFormat="1" ht="18" x14ac:dyDescent="0.3">
      <c r="B84" s="508" t="s">
        <v>610</v>
      </c>
      <c r="C84" s="979" t="s">
        <v>619</v>
      </c>
      <c r="D84" s="979"/>
      <c r="E84" s="980"/>
      <c r="F84" s="984" t="str">
        <f ca="1">IFERROR(IF(Control="Single-Stage","Not used for Single-Stage control",X_2*F85/Q_in_max),"-")</f>
        <v>-</v>
      </c>
      <c r="G84" s="984"/>
      <c r="H84" s="984"/>
      <c r="I84" s="984"/>
      <c r="J84" s="984"/>
      <c r="K84" s="984"/>
      <c r="L84" s="984"/>
      <c r="M84" s="985"/>
      <c r="O84" s="328"/>
    </row>
    <row r="85" spans="2:15" s="470" customFormat="1" ht="18" x14ac:dyDescent="0.3">
      <c r="B85" s="508"/>
      <c r="C85" s="979" t="s">
        <v>624</v>
      </c>
      <c r="D85" s="979"/>
      <c r="E85" s="980"/>
      <c r="F85" s="981" t="str">
        <f ca="1">IFERROR((Q_in_max-Q_p)*BOH_SS+(8760-4600)*Q_p,"-")</f>
        <v>-</v>
      </c>
      <c r="G85" s="981"/>
      <c r="H85" s="981"/>
      <c r="I85" s="981"/>
      <c r="J85" s="981"/>
      <c r="K85" s="981"/>
      <c r="L85" s="981"/>
      <c r="M85" s="982"/>
      <c r="O85" s="328"/>
    </row>
    <row r="86" spans="2:15" s="470" customFormat="1" ht="18" x14ac:dyDescent="0.35">
      <c r="B86" s="510" t="s">
        <v>611</v>
      </c>
      <c r="C86" s="977" t="s">
        <v>621</v>
      </c>
      <c r="D86" s="977"/>
      <c r="E86" s="977"/>
      <c r="F86" s="854" t="str">
        <f ca="1">IFERROR(
IF(OR(Control="Single-Stage",User_Control="Manual Settings"),BOH_SS*(Q_in_max-Q_p)+8760*Q_p,
E_M+4600*Q_p),"-")</f>
        <v>-</v>
      </c>
      <c r="G86" s="854"/>
      <c r="H86" s="854"/>
      <c r="I86" s="854"/>
      <c r="J86" s="854"/>
      <c r="K86" s="854"/>
      <c r="L86" s="854"/>
      <c r="M86" s="855"/>
      <c r="O86" s="328"/>
    </row>
    <row r="87" spans="2:15" s="470" customFormat="1" ht="18" x14ac:dyDescent="0.35">
      <c r="B87" s="510" t="s">
        <v>614</v>
      </c>
      <c r="C87" s="977" t="s">
        <v>622</v>
      </c>
      <c r="D87" s="977"/>
      <c r="E87" s="977"/>
      <c r="F87" s="854" t="str">
        <f ca="1">IFERROR(IF(OR(Control="Single-Stage",User_Control="Manual Settings"),BOH_SS*P_E+E_SO,
(BOH_R+BOH_H)*P_E+E_SO),"-")</f>
        <v>-</v>
      </c>
      <c r="G87" s="854"/>
      <c r="H87" s="854"/>
      <c r="I87" s="854"/>
      <c r="J87" s="854"/>
      <c r="K87" s="854"/>
      <c r="L87" s="854"/>
      <c r="M87" s="855"/>
      <c r="O87" s="328"/>
    </row>
    <row r="88" spans="2:15" s="470" customFormat="1" ht="18" x14ac:dyDescent="0.35">
      <c r="B88" s="511">
        <v>4.7</v>
      </c>
      <c r="C88" s="977" t="s">
        <v>623</v>
      </c>
      <c r="D88" s="977"/>
      <c r="E88" s="977"/>
      <c r="F88" s="854" t="str">
        <f ca="1">IFERROR(((P_W_SB*(4160-F89))+(P_W_OFF*4600))*0.001,"-")</f>
        <v>-</v>
      </c>
      <c r="G88" s="854"/>
      <c r="H88" s="854"/>
      <c r="I88" s="854"/>
      <c r="J88" s="854"/>
      <c r="K88" s="854"/>
      <c r="L88" s="854"/>
      <c r="M88" s="855"/>
      <c r="O88" s="328"/>
    </row>
    <row r="89" spans="2:15" s="470" customFormat="1" ht="17.25" thickBot="1" x14ac:dyDescent="0.35">
      <c r="B89" s="512"/>
      <c r="C89" s="978" t="s">
        <v>615</v>
      </c>
      <c r="D89" s="978"/>
      <c r="E89" s="978"/>
      <c r="F89" s="905" t="str">
        <f ca="1">IFERROR(IF(Control="Single-Stage",BOH_SS,BOH_H+BOH_R),"-")</f>
        <v>-</v>
      </c>
      <c r="G89" s="905"/>
      <c r="H89" s="905"/>
      <c r="I89" s="905"/>
      <c r="J89" s="905"/>
      <c r="K89" s="905"/>
      <c r="L89" s="905"/>
      <c r="M89" s="906"/>
      <c r="O89" s="328"/>
    </row>
    <row r="90" spans="2:15" s="470" customFormat="1" ht="17.25" thickBot="1" x14ac:dyDescent="0.35">
      <c r="O90" s="328"/>
    </row>
    <row r="91" spans="2:15" ht="18" thickBot="1" x14ac:dyDescent="0.35">
      <c r="B91" s="1027" t="s">
        <v>36</v>
      </c>
      <c r="C91" s="1028"/>
      <c r="D91" s="1028"/>
      <c r="E91" s="1028"/>
      <c r="F91" s="1028"/>
      <c r="G91" s="1028"/>
      <c r="H91" s="1028"/>
      <c r="I91" s="493"/>
      <c r="J91" s="493"/>
      <c r="O91" s="328"/>
    </row>
    <row r="92" spans="2:15" ht="51.75" customHeight="1" x14ac:dyDescent="0.3">
      <c r="B92" s="1023" t="s">
        <v>17</v>
      </c>
      <c r="C92" s="1024"/>
      <c r="D92" s="1069" t="s">
        <v>351</v>
      </c>
      <c r="E92" s="1070"/>
      <c r="F92" s="1070"/>
      <c r="G92" s="1025" t="s">
        <v>354</v>
      </c>
      <c r="H92" s="1025"/>
      <c r="I92" s="1026"/>
      <c r="J92" s="494" t="s">
        <v>37</v>
      </c>
      <c r="O92" s="328"/>
    </row>
    <row r="93" spans="2:15" ht="33" customHeight="1" x14ac:dyDescent="0.3">
      <c r="B93" s="1019" t="s">
        <v>98</v>
      </c>
      <c r="C93" s="1020"/>
      <c r="D93" s="1067">
        <f>Q_in_max</f>
        <v>0</v>
      </c>
      <c r="E93" s="1067"/>
      <c r="F93" s="1067"/>
      <c r="G93" s="1029"/>
      <c r="H93" s="1030"/>
      <c r="I93" s="1031"/>
      <c r="J93" s="495" t="s">
        <v>100</v>
      </c>
      <c r="O93" s="328"/>
    </row>
    <row r="94" spans="2:15" ht="33" customHeight="1" x14ac:dyDescent="0.3">
      <c r="B94" s="1019" t="s">
        <v>99</v>
      </c>
      <c r="C94" s="1020"/>
      <c r="D94" s="1067" t="str">
        <f>Q_out_max</f>
        <v>-</v>
      </c>
      <c r="E94" s="1067"/>
      <c r="F94" s="1067"/>
      <c r="G94" s="1029"/>
      <c r="H94" s="1030"/>
      <c r="I94" s="1031"/>
      <c r="J94" s="495" t="s">
        <v>100</v>
      </c>
      <c r="O94" s="328"/>
    </row>
    <row r="95" spans="2:15" ht="17.25" thickBot="1" x14ac:dyDescent="0.35">
      <c r="B95" s="1021" t="s">
        <v>92</v>
      </c>
      <c r="C95" s="1022"/>
      <c r="D95" s="1068" t="str">
        <f>IF(OR(User_Control="",Stack_Damper=""),"-",
IF(AND(User_Control="Thermostat",NOT(Stack_Damper="Thermal")),AFUE_TC_NoTD,
IF(AND(User_Control="Manual Settings",NOT(Stack_Damper="Thermal")),AFUE_MC_NoTD,
IF(Stack_Damper="Thermal",AFUE_TD))))</f>
        <v>-</v>
      </c>
      <c r="E95" s="1068"/>
      <c r="F95" s="1068"/>
      <c r="G95" s="1032"/>
      <c r="H95" s="1033"/>
      <c r="I95" s="1034"/>
      <c r="J95" s="496" t="s">
        <v>474</v>
      </c>
      <c r="O95" s="328"/>
    </row>
    <row r="96" spans="2:15" x14ac:dyDescent="0.3">
      <c r="O96" s="328"/>
    </row>
    <row r="97" spans="1:15" x14ac:dyDescent="0.3">
      <c r="A97" s="328"/>
      <c r="B97" s="328"/>
      <c r="C97" s="328"/>
      <c r="D97" s="328"/>
      <c r="E97" s="328"/>
      <c r="F97" s="328"/>
      <c r="G97" s="328"/>
      <c r="H97" s="328"/>
      <c r="I97" s="328"/>
      <c r="J97" s="328"/>
      <c r="K97" s="328"/>
      <c r="L97" s="328"/>
      <c r="M97" s="328"/>
      <c r="N97" s="328"/>
      <c r="O97" s="328"/>
    </row>
  </sheetData>
  <sheetProtection password="CA08" sheet="1" objects="1" scenarios="1" selectLockedCells="1"/>
  <mergeCells count="179">
    <mergeCell ref="C14:E14"/>
    <mergeCell ref="F14:M14"/>
    <mergeCell ref="C50:E50"/>
    <mergeCell ref="D93:F93"/>
    <mergeCell ref="D94:F94"/>
    <mergeCell ref="D95:F95"/>
    <mergeCell ref="D92:F92"/>
    <mergeCell ref="C66:E66"/>
    <mergeCell ref="C67:E67"/>
    <mergeCell ref="F66:M66"/>
    <mergeCell ref="F67:M67"/>
    <mergeCell ref="F50:M50"/>
    <mergeCell ref="F20:M20"/>
    <mergeCell ref="C20:E20"/>
    <mergeCell ref="F27:M27"/>
    <mergeCell ref="F28:M28"/>
    <mergeCell ref="C27:E27"/>
    <mergeCell ref="C28:E28"/>
    <mergeCell ref="F31:M31"/>
    <mergeCell ref="F32:M32"/>
    <mergeCell ref="C31:E31"/>
    <mergeCell ref="C32:E32"/>
    <mergeCell ref="F36:M36"/>
    <mergeCell ref="C36:E36"/>
    <mergeCell ref="F41:M41"/>
    <mergeCell ref="C41:E41"/>
    <mergeCell ref="C40:E40"/>
    <mergeCell ref="F42:M42"/>
    <mergeCell ref="C51:E51"/>
    <mergeCell ref="F51:M51"/>
    <mergeCell ref="C61:E61"/>
    <mergeCell ref="F61:M61"/>
    <mergeCell ref="C63:E63"/>
    <mergeCell ref="F63:M63"/>
    <mergeCell ref="B45:M46"/>
    <mergeCell ref="F49:I49"/>
    <mergeCell ref="J49:M49"/>
    <mergeCell ref="B58:M59"/>
    <mergeCell ref="C60:E60"/>
    <mergeCell ref="F60:I60"/>
    <mergeCell ref="J60:M60"/>
    <mergeCell ref="F47:I47"/>
    <mergeCell ref="J47:M47"/>
    <mergeCell ref="B47:E47"/>
    <mergeCell ref="F48:I48"/>
    <mergeCell ref="J48:M48"/>
    <mergeCell ref="C48:E48"/>
    <mergeCell ref="C49:E49"/>
    <mergeCell ref="J37:M37"/>
    <mergeCell ref="C38:E38"/>
    <mergeCell ref="F40:I40"/>
    <mergeCell ref="J40:M40"/>
    <mergeCell ref="C33:E33"/>
    <mergeCell ref="C34:E34"/>
    <mergeCell ref="C35:E35"/>
    <mergeCell ref="F33:I33"/>
    <mergeCell ref="F34:I34"/>
    <mergeCell ref="J33:M33"/>
    <mergeCell ref="J34:M34"/>
    <mergeCell ref="F35:M35"/>
    <mergeCell ref="J30:M30"/>
    <mergeCell ref="F30:I30"/>
    <mergeCell ref="C30:E30"/>
    <mergeCell ref="C23:E23"/>
    <mergeCell ref="C24:E24"/>
    <mergeCell ref="C25:E25"/>
    <mergeCell ref="F23:M23"/>
    <mergeCell ref="F24:M24"/>
    <mergeCell ref="F25:M25"/>
    <mergeCell ref="D5:F5"/>
    <mergeCell ref="D6:F6"/>
    <mergeCell ref="D7:F7"/>
    <mergeCell ref="D8:F8"/>
    <mergeCell ref="I2:K2"/>
    <mergeCell ref="B2:F2"/>
    <mergeCell ref="B3:C3"/>
    <mergeCell ref="B4:C4"/>
    <mergeCell ref="B5:C5"/>
    <mergeCell ref="B6:C6"/>
    <mergeCell ref="B7:C7"/>
    <mergeCell ref="B8:C8"/>
    <mergeCell ref="D3:F3"/>
    <mergeCell ref="D4:F4"/>
    <mergeCell ref="B93:C93"/>
    <mergeCell ref="B94:C94"/>
    <mergeCell ref="B95:C95"/>
    <mergeCell ref="B92:C92"/>
    <mergeCell ref="G92:I92"/>
    <mergeCell ref="B91:H91"/>
    <mergeCell ref="G93:I93"/>
    <mergeCell ref="G94:I94"/>
    <mergeCell ref="G95:I95"/>
    <mergeCell ref="F17:M17"/>
    <mergeCell ref="B10:M10"/>
    <mergeCell ref="B11:M12"/>
    <mergeCell ref="F39:M39"/>
    <mergeCell ref="C39:E39"/>
    <mergeCell ref="C70:E70"/>
    <mergeCell ref="F70:M70"/>
    <mergeCell ref="J69:M69"/>
    <mergeCell ref="F69:I69"/>
    <mergeCell ref="F13:I13"/>
    <mergeCell ref="C13:E13"/>
    <mergeCell ref="J13:M13"/>
    <mergeCell ref="J29:M29"/>
    <mergeCell ref="F29:I29"/>
    <mergeCell ref="C29:E29"/>
    <mergeCell ref="J26:M26"/>
    <mergeCell ref="F26:I26"/>
    <mergeCell ref="C26:E26"/>
    <mergeCell ref="C17:E17"/>
    <mergeCell ref="F38:I38"/>
    <mergeCell ref="F37:I37"/>
    <mergeCell ref="C37:E37"/>
    <mergeCell ref="B57:M57"/>
    <mergeCell ref="B44:M44"/>
    <mergeCell ref="C53:E53"/>
    <mergeCell ref="J52:M52"/>
    <mergeCell ref="F52:I52"/>
    <mergeCell ref="C71:E71"/>
    <mergeCell ref="F71:M71"/>
    <mergeCell ref="F62:M62"/>
    <mergeCell ref="C69:E69"/>
    <mergeCell ref="C68:E68"/>
    <mergeCell ref="F68:M68"/>
    <mergeCell ref="C65:E65"/>
    <mergeCell ref="F65:I65"/>
    <mergeCell ref="J65:M65"/>
    <mergeCell ref="C64:E64"/>
    <mergeCell ref="F64:M64"/>
    <mergeCell ref="C62:E62"/>
    <mergeCell ref="B73:M73"/>
    <mergeCell ref="B74:M75"/>
    <mergeCell ref="C76:E76"/>
    <mergeCell ref="F76:M76"/>
    <mergeCell ref="F81:M81"/>
    <mergeCell ref="F77:M77"/>
    <mergeCell ref="F15:M15"/>
    <mergeCell ref="F16:M16"/>
    <mergeCell ref="C15:E15"/>
    <mergeCell ref="C16:E16"/>
    <mergeCell ref="C18:E18"/>
    <mergeCell ref="F18:M18"/>
    <mergeCell ref="C19:E19"/>
    <mergeCell ref="F19:M19"/>
    <mergeCell ref="C22:E22"/>
    <mergeCell ref="F22:M22"/>
    <mergeCell ref="C21:E21"/>
    <mergeCell ref="F21:M21"/>
    <mergeCell ref="F53:M53"/>
    <mergeCell ref="F55:M55"/>
    <mergeCell ref="C54:E54"/>
    <mergeCell ref="C55:E55"/>
    <mergeCell ref="F54:M54"/>
    <mergeCell ref="C52:E52"/>
    <mergeCell ref="F79:M79"/>
    <mergeCell ref="F78:M78"/>
    <mergeCell ref="F80:M80"/>
    <mergeCell ref="C79:E79"/>
    <mergeCell ref="C77:E77"/>
    <mergeCell ref="C78:E78"/>
    <mergeCell ref="C81:E81"/>
    <mergeCell ref="C80:E80"/>
    <mergeCell ref="C82:E82"/>
    <mergeCell ref="F82:M82"/>
    <mergeCell ref="C88:E88"/>
    <mergeCell ref="C89:E89"/>
    <mergeCell ref="F86:M86"/>
    <mergeCell ref="F87:M87"/>
    <mergeCell ref="F88:M88"/>
    <mergeCell ref="F89:M89"/>
    <mergeCell ref="C83:E83"/>
    <mergeCell ref="C84:E84"/>
    <mergeCell ref="F85:M85"/>
    <mergeCell ref="C85:E85"/>
    <mergeCell ref="C86:E86"/>
    <mergeCell ref="C87:E87"/>
    <mergeCell ref="F83:M83"/>
    <mergeCell ref="F84:M84"/>
  </mergeCells>
  <dataValidations count="1">
    <dataValidation type="list" allowBlank="1" showInputMessage="1" showErrorMessage="1" sqref="F21:M21" xr:uid="{C2692B20-8936-40CF-A3AB-58760771A0AE}">
      <formula1>DD_Yes_No</formula1>
    </dataValidation>
  </dataValidations>
  <hyperlinks>
    <hyperlink ref="I2" location="Instructions!C33" display="Back to Instructions tab"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sheetPr>
  <dimension ref="A1:M30"/>
  <sheetViews>
    <sheetView zoomScale="80" zoomScaleNormal="80" workbookViewId="0">
      <selection activeCell="K4" sqref="K4:M4"/>
    </sheetView>
  </sheetViews>
  <sheetFormatPr defaultRowHeight="16.5" x14ac:dyDescent="0.3"/>
  <cols>
    <col min="1" max="16384" width="9.140625" style="369"/>
  </cols>
  <sheetData>
    <row r="1" spans="1:13" s="217" customFormat="1" ht="17.25" thickBot="1" x14ac:dyDescent="0.35"/>
    <row r="2" spans="1:13" s="217" customFormat="1" ht="18" thickBot="1" x14ac:dyDescent="0.35">
      <c r="B2" s="541" t="str">
        <f>'Version Control'!$B$2</f>
        <v>Title Block</v>
      </c>
      <c r="C2" s="542"/>
      <c r="D2" s="542"/>
      <c r="E2" s="542"/>
      <c r="F2" s="542"/>
      <c r="G2" s="542"/>
      <c r="H2" s="542"/>
      <c r="I2" s="543"/>
    </row>
    <row r="3" spans="1:13" s="217" customFormat="1" x14ac:dyDescent="0.3">
      <c r="B3" s="749" t="str">
        <f>'Version Control'!$B$3</f>
        <v>Test Report Template Name:</v>
      </c>
      <c r="C3" s="750"/>
      <c r="D3" s="750"/>
      <c r="E3" s="750"/>
      <c r="F3" s="757" t="str">
        <f>'Version Control'!$C$3</f>
        <v>Direct Heating Equipment</v>
      </c>
      <c r="G3" s="757"/>
      <c r="H3" s="757"/>
      <c r="I3" s="758"/>
    </row>
    <row r="4" spans="1:13" s="217" customFormat="1" x14ac:dyDescent="0.3">
      <c r="B4" s="751" t="str">
        <f>'Version Control'!$B$4</f>
        <v>Version Number:</v>
      </c>
      <c r="C4" s="752"/>
      <c r="D4" s="752"/>
      <c r="E4" s="752"/>
      <c r="F4" s="754" t="str">
        <f>'Version Control'!$C$4</f>
        <v>v2.2</v>
      </c>
      <c r="G4" s="754"/>
      <c r="H4" s="754"/>
      <c r="I4" s="759"/>
      <c r="K4" s="1080" t="s">
        <v>61</v>
      </c>
      <c r="L4" s="1080"/>
      <c r="M4" s="1080"/>
    </row>
    <row r="5" spans="1:13" s="217" customFormat="1" x14ac:dyDescent="0.3">
      <c r="B5" s="751" t="str">
        <f>'Version Control'!$B$5</f>
        <v xml:space="preserve">Latest Template Revision: </v>
      </c>
      <c r="C5" s="752"/>
      <c r="D5" s="752"/>
      <c r="E5" s="752"/>
      <c r="F5" s="764">
        <f>'Version Control'!$C$5</f>
        <v>43336</v>
      </c>
      <c r="G5" s="764"/>
      <c r="H5" s="764"/>
      <c r="I5" s="765"/>
    </row>
    <row r="6" spans="1:13" s="217" customFormat="1" x14ac:dyDescent="0.3">
      <c r="B6" s="753" t="str">
        <f>'Version Control'!$B$6</f>
        <v>Tab Name:</v>
      </c>
      <c r="C6" s="754"/>
      <c r="D6" s="754"/>
      <c r="E6" s="754"/>
      <c r="F6" s="807" t="str">
        <f ca="1">MID(CELL("filename",A1), FIND("]", CELL("filename",A1))+ 1, 255)</f>
        <v>Raw Data</v>
      </c>
      <c r="G6" s="807"/>
      <c r="H6" s="807"/>
      <c r="I6" s="808"/>
    </row>
    <row r="7" spans="1:13" s="217" customFormat="1" ht="34.5" customHeight="1" x14ac:dyDescent="0.3">
      <c r="B7" s="753" t="str">
        <f>'Version Control'!$B$7</f>
        <v>File Name:</v>
      </c>
      <c r="C7" s="754"/>
      <c r="D7" s="754"/>
      <c r="E7" s="754"/>
      <c r="F7" s="809" t="str">
        <f ca="1">'Version Control'!$C$7</f>
        <v>Direct Heating Equipment - v2.2.xlsx</v>
      </c>
      <c r="G7" s="809"/>
      <c r="H7" s="809"/>
      <c r="I7" s="810"/>
    </row>
    <row r="8" spans="1:13" s="217" customFormat="1" ht="17.25" thickBot="1" x14ac:dyDescent="0.35">
      <c r="B8" s="755" t="str">
        <f>'Version Control'!$B$8</f>
        <v xml:space="preserve">Test Completion Date: </v>
      </c>
      <c r="C8" s="756"/>
      <c r="D8" s="756"/>
      <c r="E8" s="756"/>
      <c r="F8" s="811" t="str">
        <f>'Version Control'!$C$8</f>
        <v>[MM/DD/YYYY]</v>
      </c>
      <c r="G8" s="811"/>
      <c r="H8" s="811"/>
      <c r="I8" s="812"/>
    </row>
    <row r="9" spans="1:13" s="217" customFormat="1" x14ac:dyDescent="0.3"/>
    <row r="10" spans="1:13" s="217" customFormat="1" ht="17.25" thickBot="1" x14ac:dyDescent="0.35"/>
    <row r="11" spans="1:13" s="217" customFormat="1" ht="18" thickBot="1" x14ac:dyDescent="0.4">
      <c r="B11" s="1074" t="s">
        <v>363</v>
      </c>
      <c r="C11" s="1075"/>
      <c r="D11" s="1075"/>
      <c r="E11" s="1075"/>
      <c r="F11" s="1075"/>
      <c r="G11" s="1075"/>
      <c r="H11" s="1075"/>
      <c r="I11" s="1076"/>
    </row>
    <row r="12" spans="1:13" s="370" customFormat="1" ht="51" customHeight="1" thickBot="1" x14ac:dyDescent="0.3">
      <c r="B12" s="1077" t="s">
        <v>364</v>
      </c>
      <c r="C12" s="1078"/>
      <c r="D12" s="1078"/>
      <c r="E12" s="1078"/>
      <c r="F12" s="1078"/>
      <c r="G12" s="1078"/>
      <c r="H12" s="1078"/>
      <c r="I12" s="1079"/>
    </row>
    <row r="13" spans="1:13" x14ac:dyDescent="0.3">
      <c r="A13" s="375"/>
      <c r="B13" s="375"/>
      <c r="C13" s="375"/>
      <c r="D13" s="375"/>
      <c r="E13" s="375"/>
      <c r="F13" s="375"/>
      <c r="G13" s="375"/>
      <c r="H13" s="375"/>
    </row>
    <row r="14" spans="1:13" x14ac:dyDescent="0.3">
      <c r="A14" s="375"/>
      <c r="B14" s="375"/>
      <c r="C14" s="375"/>
      <c r="D14" s="375"/>
      <c r="E14" s="375"/>
      <c r="F14" s="375"/>
      <c r="G14" s="375"/>
      <c r="H14" s="375"/>
    </row>
    <row r="15" spans="1:13" x14ac:dyDescent="0.3">
      <c r="A15" s="375"/>
      <c r="B15" s="375"/>
      <c r="C15" s="375"/>
      <c r="D15" s="375"/>
      <c r="E15" s="375"/>
      <c r="F15" s="375"/>
      <c r="G15" s="375"/>
      <c r="H15" s="375"/>
    </row>
    <row r="16" spans="1:13" x14ac:dyDescent="0.3">
      <c r="A16" s="375"/>
      <c r="B16" s="375"/>
      <c r="C16" s="375"/>
      <c r="D16" s="375"/>
      <c r="E16" s="375"/>
      <c r="F16" s="375"/>
      <c r="G16" s="375"/>
      <c r="H16" s="375"/>
    </row>
    <row r="17" spans="1:8" x14ac:dyDescent="0.3">
      <c r="A17" s="375"/>
      <c r="B17" s="375"/>
      <c r="C17" s="375"/>
      <c r="D17" s="375"/>
      <c r="E17" s="375"/>
      <c r="F17" s="375"/>
      <c r="G17" s="375"/>
      <c r="H17" s="375"/>
    </row>
    <row r="18" spans="1:8" x14ac:dyDescent="0.3">
      <c r="A18" s="375"/>
      <c r="B18" s="375"/>
      <c r="C18" s="375"/>
      <c r="D18" s="375"/>
      <c r="E18" s="375"/>
      <c r="F18" s="375"/>
      <c r="G18" s="375"/>
      <c r="H18" s="375"/>
    </row>
    <row r="19" spans="1:8" x14ac:dyDescent="0.3">
      <c r="A19" s="375"/>
      <c r="B19" s="375"/>
      <c r="C19" s="375"/>
      <c r="D19" s="375"/>
      <c r="E19" s="375"/>
      <c r="F19" s="375"/>
      <c r="G19" s="375"/>
      <c r="H19" s="375"/>
    </row>
    <row r="20" spans="1:8" x14ac:dyDescent="0.3">
      <c r="A20" s="375"/>
      <c r="B20" s="375"/>
      <c r="C20" s="375"/>
      <c r="D20" s="375"/>
      <c r="E20" s="375"/>
      <c r="F20" s="375"/>
      <c r="G20" s="375"/>
      <c r="H20" s="375"/>
    </row>
    <row r="21" spans="1:8" x14ac:dyDescent="0.3">
      <c r="A21" s="375"/>
      <c r="B21" s="375"/>
      <c r="C21" s="375"/>
      <c r="D21" s="375"/>
      <c r="E21" s="375"/>
      <c r="F21" s="375"/>
      <c r="G21" s="375"/>
      <c r="H21" s="375"/>
    </row>
    <row r="22" spans="1:8" x14ac:dyDescent="0.3">
      <c r="A22" s="375"/>
      <c r="B22" s="375"/>
      <c r="C22" s="375"/>
      <c r="D22" s="375"/>
      <c r="E22" s="375"/>
      <c r="F22" s="375"/>
      <c r="G22" s="375"/>
      <c r="H22" s="375"/>
    </row>
    <row r="23" spans="1:8" x14ac:dyDescent="0.3">
      <c r="A23" s="375"/>
      <c r="B23" s="375"/>
      <c r="C23" s="375"/>
      <c r="D23" s="375"/>
      <c r="E23" s="375"/>
      <c r="F23" s="375"/>
      <c r="G23" s="375"/>
      <c r="H23" s="375"/>
    </row>
    <row r="24" spans="1:8" x14ac:dyDescent="0.3">
      <c r="A24" s="375"/>
      <c r="B24" s="375"/>
      <c r="C24" s="375"/>
      <c r="D24" s="375"/>
      <c r="E24" s="375"/>
      <c r="F24" s="375"/>
      <c r="G24" s="375"/>
      <c r="H24" s="375"/>
    </row>
    <row r="25" spans="1:8" x14ac:dyDescent="0.3">
      <c r="A25" s="375"/>
      <c r="B25" s="375"/>
      <c r="C25" s="375"/>
      <c r="D25" s="375"/>
      <c r="E25" s="375"/>
      <c r="F25" s="375"/>
      <c r="G25" s="375"/>
      <c r="H25" s="375"/>
    </row>
    <row r="26" spans="1:8" x14ac:dyDescent="0.3">
      <c r="A26" s="375"/>
      <c r="B26" s="375"/>
      <c r="C26" s="375"/>
      <c r="D26" s="375"/>
      <c r="E26" s="375"/>
      <c r="F26" s="375"/>
      <c r="G26" s="375"/>
      <c r="H26" s="375"/>
    </row>
    <row r="27" spans="1:8" x14ac:dyDescent="0.3">
      <c r="A27" s="375"/>
      <c r="B27" s="375"/>
      <c r="C27" s="375"/>
      <c r="D27" s="375"/>
      <c r="E27" s="375"/>
      <c r="F27" s="375"/>
      <c r="G27" s="375"/>
      <c r="H27" s="375"/>
    </row>
    <row r="28" spans="1:8" x14ac:dyDescent="0.3">
      <c r="A28" s="375"/>
      <c r="B28" s="375"/>
      <c r="C28" s="375"/>
      <c r="D28" s="375"/>
      <c r="E28" s="375"/>
      <c r="F28" s="375"/>
      <c r="G28" s="375"/>
      <c r="H28" s="375"/>
    </row>
    <row r="29" spans="1:8" x14ac:dyDescent="0.3">
      <c r="A29" s="375"/>
      <c r="B29" s="375"/>
      <c r="C29" s="375"/>
      <c r="D29" s="375"/>
      <c r="E29" s="375"/>
      <c r="F29" s="375"/>
      <c r="G29" s="375"/>
      <c r="H29" s="375"/>
    </row>
    <row r="30" spans="1:8" x14ac:dyDescent="0.3">
      <c r="A30" s="375"/>
      <c r="B30" s="375"/>
      <c r="C30" s="375"/>
      <c r="D30" s="375"/>
      <c r="E30" s="375"/>
      <c r="F30" s="375"/>
      <c r="G30" s="375"/>
      <c r="H30" s="375"/>
    </row>
  </sheetData>
  <sheetProtection password="CA08" sheet="1" scenarios="1" selectLockedCells="1"/>
  <mergeCells count="16">
    <mergeCell ref="B11:I11"/>
    <mergeCell ref="B12:I12"/>
    <mergeCell ref="K4:M4"/>
    <mergeCell ref="B6:E6"/>
    <mergeCell ref="F6:I6"/>
    <mergeCell ref="B7:E7"/>
    <mergeCell ref="F7:I7"/>
    <mergeCell ref="B8:E8"/>
    <mergeCell ref="F8:I8"/>
    <mergeCell ref="B5:E5"/>
    <mergeCell ref="F5:I5"/>
    <mergeCell ref="B2:I2"/>
    <mergeCell ref="B3:E3"/>
    <mergeCell ref="F3:I3"/>
    <mergeCell ref="B4:E4"/>
    <mergeCell ref="F4:I4"/>
  </mergeCells>
  <hyperlinks>
    <hyperlink ref="K4:M4" location="Instructions!A1" display="Back to Instructions tab"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BD3CEB-098D-4084-8134-DB205D85F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DA2E1-4A6A-484B-80CA-ABF8787066A1}">
  <ds:schemaRefs>
    <ds:schemaRef ds:uri="http://purl.org/dc/dcmitype/"/>
    <ds:schemaRef ds:uri="http://schemas.microsoft.com/office/infopath/2007/PartnerControls"/>
    <ds:schemaRef ds:uri="fa504290-48b0-421f-a269-8aa9478176e6"/>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144</vt:i4>
      </vt:variant>
    </vt:vector>
  </HeadingPairs>
  <TitlesOfParts>
    <vt:vector size="160" baseType="lpstr">
      <vt:lpstr>Instructions</vt:lpstr>
      <vt:lpstr>General Info &amp; Test Results</vt:lpstr>
      <vt:lpstr>Setup &amp; Instrumentation</vt:lpstr>
      <vt:lpstr>Test Conditions</vt:lpstr>
      <vt:lpstr>Steady-State &amp; Cool-Down Tests</vt:lpstr>
      <vt:lpstr>Draft Factor Test</vt:lpstr>
      <vt:lpstr>Jacket Loss Test</vt:lpstr>
      <vt:lpstr>Calculations</vt:lpstr>
      <vt:lpstr>Raw Data</vt:lpstr>
      <vt:lpstr>Photos</vt:lpstr>
      <vt:lpstr>Photos adding</vt:lpstr>
      <vt:lpstr>Comments</vt:lpstr>
      <vt:lpstr>Report Sign-Off Block</vt:lpstr>
      <vt:lpstr>Tables</vt:lpstr>
      <vt:lpstr>Drop-Downs</vt:lpstr>
      <vt:lpstr>Version Control</vt:lpstr>
      <vt:lpstr>A_</vt:lpstr>
      <vt:lpstr>A_D</vt:lpstr>
      <vt:lpstr>A_S</vt:lpstr>
      <vt:lpstr>AFUE_MC_NoTD</vt:lpstr>
      <vt:lpstr>AFUE_rounded</vt:lpstr>
      <vt:lpstr>AFUE_TC_NoTD</vt:lpstr>
      <vt:lpstr>AFUE_TD</vt:lpstr>
      <vt:lpstr>Angle_Omega</vt:lpstr>
      <vt:lpstr>AtoF</vt:lpstr>
      <vt:lpstr>B_</vt:lpstr>
      <vt:lpstr>BOH_H</vt:lpstr>
      <vt:lpstr>BOH_R</vt:lpstr>
      <vt:lpstr>BOH_SS</vt:lpstr>
      <vt:lpstr>Burner_Type</vt:lpstr>
      <vt:lpstr>C_</vt:lpstr>
      <vt:lpstr>C_T</vt:lpstr>
      <vt:lpstr>C_T_star</vt:lpstr>
      <vt:lpstr>Circulation_Type</vt:lpstr>
      <vt:lpstr>Condensing</vt:lpstr>
      <vt:lpstr>Control</vt:lpstr>
      <vt:lpstr>D_</vt:lpstr>
      <vt:lpstr>D_F</vt:lpstr>
      <vt:lpstr>D_O</vt:lpstr>
      <vt:lpstr>D_P</vt:lpstr>
      <vt:lpstr>D_S</vt:lpstr>
      <vt:lpstr>DD_Burner_Type</vt:lpstr>
      <vt:lpstr>DD_Circulation_Type</vt:lpstr>
      <vt:lpstr>DD_Control</vt:lpstr>
      <vt:lpstr>DD_Draft_Factor_Options</vt:lpstr>
      <vt:lpstr>DD_Fuel_Type</vt:lpstr>
      <vt:lpstr>DD_Jacket_Loss_Surface</vt:lpstr>
      <vt:lpstr>DD_Manual_Thermostat</vt:lpstr>
      <vt:lpstr>DD_Stack_Damper</vt:lpstr>
      <vt:lpstr>DD_Unit_Type</vt:lpstr>
      <vt:lpstr>DD_Ventilation</vt:lpstr>
      <vt:lpstr>DD_Yes_No</vt:lpstr>
      <vt:lpstr>DHR</vt:lpstr>
      <vt:lpstr>E_AE</vt:lpstr>
      <vt:lpstr>E_F</vt:lpstr>
      <vt:lpstr>E_M</vt:lpstr>
      <vt:lpstr>E_SO</vt:lpstr>
      <vt:lpstr>eff_man_SS_WT</vt:lpstr>
      <vt:lpstr>eff_SS</vt:lpstr>
      <vt:lpstr>eff_SS_H</vt:lpstr>
      <vt:lpstr>eff_SS_L</vt:lpstr>
      <vt:lpstr>eff_SS_MOD</vt:lpstr>
      <vt:lpstr>eff_SS_WT</vt:lpstr>
      <vt:lpstr>eff_u</vt:lpstr>
      <vt:lpstr>eff_u_436</vt:lpstr>
      <vt:lpstr>emissivity</vt:lpstr>
      <vt:lpstr>Fuel_Type</vt:lpstr>
      <vt:lpstr>h_ri</vt:lpstr>
      <vt:lpstr>h_rs</vt:lpstr>
      <vt:lpstr>hc_bottom</vt:lpstr>
      <vt:lpstr>hc_side</vt:lpstr>
      <vt:lpstr>hc_top</vt:lpstr>
      <vt:lpstr>HHV_A</vt:lpstr>
      <vt:lpstr>HHV_measured</vt:lpstr>
      <vt:lpstr>InputCapacity_rounded</vt:lpstr>
      <vt:lpstr>K_Ion_max</vt:lpstr>
      <vt:lpstr>K_Ion_red</vt:lpstr>
      <vt:lpstr>L_C</vt:lpstr>
      <vt:lpstr>L_C_SS</vt:lpstr>
      <vt:lpstr>L_G</vt:lpstr>
      <vt:lpstr>L_G_SS</vt:lpstr>
      <vt:lpstr>L_I_ON</vt:lpstr>
      <vt:lpstr>L_Ioff</vt:lpstr>
      <vt:lpstr>L_Ioff_max</vt:lpstr>
      <vt:lpstr>L_Ioff_red</vt:lpstr>
      <vt:lpstr>L_Ion_max</vt:lpstr>
      <vt:lpstr>L_Ion_red</vt:lpstr>
      <vt:lpstr>L_j</vt:lpstr>
      <vt:lpstr>L_L_A</vt:lpstr>
      <vt:lpstr>L_LA_</vt:lpstr>
      <vt:lpstr>L_S_ON</vt:lpstr>
      <vt:lpstr>L_Soff</vt:lpstr>
      <vt:lpstr>L_Soff_max</vt:lpstr>
      <vt:lpstr>L_Soff_red</vt:lpstr>
      <vt:lpstr>L_SSSA_avg</vt:lpstr>
      <vt:lpstr>L_SSSA_max</vt:lpstr>
      <vt:lpstr>L_SSSA_red</vt:lpstr>
      <vt:lpstr>M_C</vt:lpstr>
      <vt:lpstr>M_C_SS_max</vt:lpstr>
      <vt:lpstr>M_C_SS_red</vt:lpstr>
      <vt:lpstr>m_delT_max</vt:lpstr>
      <vt:lpstr>m_delT_red</vt:lpstr>
      <vt:lpstr>m_Soff_max</vt:lpstr>
      <vt:lpstr>m_Soff_red</vt:lpstr>
      <vt:lpstr>mFoff_T_F_SS</vt:lpstr>
      <vt:lpstr>mFoff_TstarFoff</vt:lpstr>
      <vt:lpstr>mFSS_T_F_SS</vt:lpstr>
      <vt:lpstr>OutputCapacity_rounded</vt:lpstr>
      <vt:lpstr>P_B</vt:lpstr>
      <vt:lpstr>P_E</vt:lpstr>
      <vt:lpstr>P_F</vt:lpstr>
      <vt:lpstr>P_W_OFF</vt:lpstr>
      <vt:lpstr>P_W_SB</vt:lpstr>
      <vt:lpstr>Preheat</vt:lpstr>
      <vt:lpstr>Q_C</vt:lpstr>
      <vt:lpstr>Q_C_SS</vt:lpstr>
      <vt:lpstr>Q_in_max</vt:lpstr>
      <vt:lpstr>Q_in_rated</vt:lpstr>
      <vt:lpstr>Q_in_red</vt:lpstr>
      <vt:lpstr>Q_out_max</vt:lpstr>
      <vt:lpstr>Q_out_red</vt:lpstr>
      <vt:lpstr>Q_p</vt:lpstr>
      <vt:lpstr>R_Q_out</vt:lpstr>
      <vt:lpstr>R_TF_max</vt:lpstr>
      <vt:lpstr>R_TF_red</vt:lpstr>
      <vt:lpstr>R_TS_max</vt:lpstr>
      <vt:lpstr>R_TS_red</vt:lpstr>
      <vt:lpstr>Stack_Damper</vt:lpstr>
      <vt:lpstr>StoF_max</vt:lpstr>
      <vt:lpstr>StoF_red</vt:lpstr>
      <vt:lpstr>Sys_no</vt:lpstr>
      <vt:lpstr>T_C</vt:lpstr>
      <vt:lpstr>T_F_max</vt:lpstr>
      <vt:lpstr>T_F_red</vt:lpstr>
      <vt:lpstr>T_OA</vt:lpstr>
      <vt:lpstr>T_OA_star</vt:lpstr>
      <vt:lpstr>T_RA_max</vt:lpstr>
      <vt:lpstr>T_RA_red</vt:lpstr>
      <vt:lpstr>T_S_max</vt:lpstr>
      <vt:lpstr>T_S_red</vt:lpstr>
      <vt:lpstr>T_T</vt:lpstr>
      <vt:lpstr>Table1</vt:lpstr>
      <vt:lpstr>Table2</vt:lpstr>
      <vt:lpstr>Table2_A</vt:lpstr>
      <vt:lpstr>Table2_B</vt:lpstr>
      <vt:lpstr>Table3</vt:lpstr>
      <vt:lpstr>TstarFoff</vt:lpstr>
      <vt:lpstr>Unit_Type</vt:lpstr>
      <vt:lpstr>User_Control</vt:lpstr>
      <vt:lpstr>User_Pilot_Off</vt:lpstr>
      <vt:lpstr>V_measured</vt:lpstr>
      <vt:lpstr>V_rated</vt:lpstr>
      <vt:lpstr>V_T</vt:lpstr>
      <vt:lpstr>Ventilation</vt:lpstr>
      <vt:lpstr>X_1</vt:lpstr>
      <vt:lpstr>X_2</vt:lpstr>
      <vt:lpstr>X_CO2_F_max</vt:lpstr>
      <vt:lpstr>X_CO2_F_red</vt:lpstr>
      <vt:lpstr>X_CO2_S_max</vt:lpstr>
      <vt:lpstr>X_CO2_S_red</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Lisle;justin.elszasz@navigant.com;mark.carlisle@navigant.com</dc:creator>
  <cp:lastModifiedBy>Carlisle</cp:lastModifiedBy>
  <cp:lastPrinted>2011-03-11T22:08:00Z</cp:lastPrinted>
  <dcterms:created xsi:type="dcterms:W3CDTF">2010-01-27T14:49:37Z</dcterms:created>
  <dcterms:modified xsi:type="dcterms:W3CDTF">2018-08-24T18:14:05Z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