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<sst xmlns="http://schemas.openxmlformats.org/spreadsheetml/2006/main" count="85" uniqueCount="50">
  <si>
    <t>Average Data for Each Choke Setting (before 24-May 2010 06:00), 6-hour average (after 24-May 2010 06:00):</t>
  </si>
  <si>
    <t>Choke</t>
  </si>
  <si>
    <t>Average</t>
  </si>
  <si>
    <t>Fluid</t>
  </si>
  <si>
    <t>Methanol</t>
  </si>
  <si>
    <t>Water</t>
  </si>
  <si>
    <t>Oil</t>
  </si>
  <si>
    <t>Gas</t>
  </si>
  <si>
    <t>Hyd. Eq.</t>
  </si>
  <si>
    <t>Setting</t>
  </si>
  <si>
    <t>Upstream</t>
  </si>
  <si>
    <t>Recovery</t>
  </si>
  <si>
    <t>Date and Time</t>
  </si>
  <si>
    <t>Duration</t>
  </si>
  <si>
    <t>Pressure</t>
  </si>
  <si>
    <t>Temp.</t>
  </si>
  <si>
    <t>Rate</t>
  </si>
  <si>
    <t>Portion</t>
  </si>
  <si>
    <t>dd-mmm-yy</t>
  </si>
  <si>
    <t>(64ths)</t>
  </si>
  <si>
    <t>(hours)</t>
  </si>
  <si>
    <t>(psia)</t>
  </si>
  <si>
    <t>(degF)</t>
  </si>
  <si>
    <t>(bfpd)</t>
  </si>
  <si>
    <t>(bwpd)</t>
  </si>
  <si>
    <t>(bopd)</t>
  </si>
  <si>
    <t>(mmcfpd)</t>
  </si>
  <si>
    <t>(boepd)</t>
  </si>
  <si>
    <t>(%)</t>
  </si>
  <si>
    <t xml:space="preserve">  Gas rate estimated due to over-ranged gas meter</t>
  </si>
  <si>
    <t>Daily Recovered Volumes:</t>
  </si>
  <si>
    <t>Total</t>
  </si>
  <si>
    <t>High</t>
  </si>
  <si>
    <t xml:space="preserve">Low </t>
  </si>
  <si>
    <t xml:space="preserve">High </t>
  </si>
  <si>
    <t>Date</t>
  </si>
  <si>
    <t>Oil + Gas</t>
  </si>
  <si>
    <t>(bbls)</t>
  </si>
  <si>
    <t>(bw)</t>
  </si>
  <si>
    <t>(bo)</t>
  </si>
  <si>
    <t>(mmcf)</t>
  </si>
  <si>
    <t>(boe)</t>
  </si>
  <si>
    <t>(mmcf/d)</t>
  </si>
  <si>
    <t>Average*</t>
  </si>
  <si>
    <t xml:space="preserve">          *           Average rates do not include the start up day (16-May-2010)</t>
  </si>
  <si>
    <t xml:space="preserve"> Gas rate estimated due to metering issues.</t>
  </si>
  <si>
    <t>26-May-2010 Morning Report (of 25-May-2010 Recovery Data):</t>
  </si>
  <si>
    <t xml:space="preserve">  -  Since the beginning of the first full day, the average daily oil recovery rate has been 2,430 bopd and the average daily gas rate has been 9.7 mmcfpd;</t>
  </si>
  <si>
    <t xml:space="preserve">  -  Over the same period, the average daily oil rate has ranged from 1,120 to 6,078 bopd and the average daily gas rate has ranged from 3.5 to 17.5 mmcfpd;</t>
  </si>
  <si>
    <t xml:space="preserve">  -  In the last 24 hour period, the average oil rate was 2,596 bopd and the average gas rate was 15.8 mmcfpd.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</si>
</sst>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\ \ hh:mm"/>
    <numFmt numFmtId="165" formatCode="0.0"/>
    <numFmt numFmtId="166" formatCode="#,##0.0"/>
    <numFmt numFmtId="167" formatCode="#,##0.000"/>
    <numFmt numFmtId="168" formatCode="d\-mmm\-yyyy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3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4" borderId="1" applyNumberFormat="0" applyAlignment="0" applyProtection="0"/>
    <xf numFmtId="0" fontId="30" fillId="0" borderId="6" applyNumberFormat="0" applyFill="0" applyAlignment="0" applyProtection="0"/>
    <xf numFmtId="0" fontId="31" fillId="35" borderId="0" applyNumberFormat="0" applyBorder="0" applyAlignment="0" applyProtection="0"/>
    <xf numFmtId="0" fontId="0" fillId="36" borderId="7" applyNumberFormat="0" applyFont="0" applyAlignment="0" applyProtection="0"/>
    <xf numFmtId="0" fontId="32" fillId="27" borderId="8" applyNumberFormat="0" applyAlignment="0" applyProtection="0"/>
    <xf numFmtId="0" fontId="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64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9" fontId="0" fillId="0" borderId="18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9" fontId="0" fillId="0" borderId="18" xfId="0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9" fontId="0" fillId="0" borderId="21" xfId="0" applyFont="1" applyBorder="1" applyAlignment="1">
      <alignment horizontal="center"/>
    </xf>
    <xf numFmtId="167" fontId="0" fillId="38" borderId="20" xfId="0" applyNumberFormat="1" applyFont="1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9" fontId="0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38" borderId="17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3" fontId="1" fillId="0" borderId="11" xfId="0" applyNumberFormat="1" applyFont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9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167" fontId="1" fillId="0" borderId="31" xfId="0" applyNumberFormat="1" applyFont="1" applyFill="1" applyBorder="1" applyAlignment="1">
      <alignment horizontal="center"/>
    </xf>
    <xf numFmtId="9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9" fontId="0" fillId="0" borderId="36" xfId="0" applyFon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66" fontId="0" fillId="30" borderId="20" xfId="0" applyNumberFormat="1" applyFont="1" applyFill="1" applyBorder="1" applyAlignment="1">
      <alignment horizontal="center"/>
    </xf>
    <xf numFmtId="9" fontId="0" fillId="0" borderId="40" xfId="0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8" fontId="0" fillId="0" borderId="19" xfId="0" applyNumberForma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9" fontId="0" fillId="0" borderId="40" xfId="0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166" fontId="0" fillId="0" borderId="18" xfId="0" applyNumberFormat="1" applyFill="1" applyBorder="1" applyAlignment="1">
      <alignment horizontal="center"/>
    </xf>
    <xf numFmtId="166" fontId="0" fillId="0" borderId="20" xfId="0" applyNumberFormat="1" applyFont="1" applyFill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8" fontId="0" fillId="0" borderId="22" xfId="0" applyNumberFormat="1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ont="1" applyAlignment="1">
      <alignment horizontal="left"/>
    </xf>
    <xf numFmtId="165" fontId="0" fillId="30" borderId="17" xfId="0" applyNumberFormat="1" applyFill="1" applyBorder="1" applyAlignment="1">
      <alignment horizontal="center"/>
    </xf>
    <xf numFmtId="165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sers\mltatro\AppData\Local\Microsoft\Windows\Temporary%20Internet%20Files\Content.Outlook\7SENA1PW\MC252%20RITT%20Data%20with%20rates_KF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Calculations"/>
      <sheetName val="Averages"/>
      <sheetName val="Chart"/>
      <sheetName val="Chart (2)"/>
      <sheetName val="Chart (3)"/>
      <sheetName val="Chart (4)"/>
      <sheetName val="Press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20.00390625" style="0" bestFit="1" customWidth="1"/>
    <col min="2" max="16384" width="8.8515625" style="0" bestFit="1" customWidth="1"/>
  </cols>
  <sheetData>
    <row r="1" spans="1:12" ht="12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5"/>
      <c r="C2" s="5" t="s">
        <v>1</v>
      </c>
      <c r="D2" s="6" t="s">
        <v>2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7" t="s">
        <v>7</v>
      </c>
    </row>
    <row r="3" spans="1:12" ht="12.75">
      <c r="A3" s="8"/>
      <c r="B3" s="9" t="s">
        <v>1</v>
      </c>
      <c r="C3" s="9" t="s">
        <v>9</v>
      </c>
      <c r="D3" s="10" t="s">
        <v>10</v>
      </c>
      <c r="E3" s="10" t="s">
        <v>10</v>
      </c>
      <c r="F3" s="10" t="s">
        <v>11</v>
      </c>
      <c r="G3" s="10" t="s">
        <v>11</v>
      </c>
      <c r="H3" s="10" t="s">
        <v>11</v>
      </c>
      <c r="I3" s="10" t="s">
        <v>11</v>
      </c>
      <c r="J3" s="10" t="s">
        <v>11</v>
      </c>
      <c r="K3" s="10" t="s">
        <v>11</v>
      </c>
      <c r="L3" s="11" t="s">
        <v>11</v>
      </c>
    </row>
    <row r="4" spans="1:12" ht="12.75">
      <c r="A4" s="8" t="s">
        <v>12</v>
      </c>
      <c r="B4" s="9" t="s">
        <v>9</v>
      </c>
      <c r="C4" s="9" t="s">
        <v>13</v>
      </c>
      <c r="D4" s="10" t="s">
        <v>14</v>
      </c>
      <c r="E4" s="10" t="s">
        <v>15</v>
      </c>
      <c r="F4" s="10" t="s">
        <v>16</v>
      </c>
      <c r="G4" s="10" t="s">
        <v>16</v>
      </c>
      <c r="H4" s="10" t="s">
        <v>16</v>
      </c>
      <c r="I4" s="10" t="s">
        <v>16</v>
      </c>
      <c r="J4" s="10" t="s">
        <v>16</v>
      </c>
      <c r="K4" s="10" t="s">
        <v>16</v>
      </c>
      <c r="L4" s="11" t="s">
        <v>17</v>
      </c>
    </row>
    <row r="5" spans="1:12" ht="12.75">
      <c r="A5" s="8" t="s">
        <v>18</v>
      </c>
      <c r="B5" s="9" t="s">
        <v>19</v>
      </c>
      <c r="C5" s="9" t="s">
        <v>20</v>
      </c>
      <c r="D5" s="10" t="s">
        <v>21</v>
      </c>
      <c r="E5" s="10" t="s">
        <v>22</v>
      </c>
      <c r="F5" s="10" t="s">
        <v>23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s="11" t="s">
        <v>28</v>
      </c>
    </row>
    <row r="6" spans="1:12" ht="12.75">
      <c r="A6" s="12"/>
      <c r="B6" s="13"/>
      <c r="C6" s="13"/>
      <c r="D6" s="14"/>
      <c r="E6" s="14"/>
      <c r="F6" s="14"/>
      <c r="G6" s="14"/>
      <c r="H6" s="14"/>
      <c r="I6" s="14"/>
      <c r="J6" s="14"/>
      <c r="K6" s="14"/>
      <c r="L6" s="15"/>
    </row>
    <row r="7" spans="1:12" ht="12.75">
      <c r="A7" s="16">
        <v>40315.635416666664</v>
      </c>
      <c r="B7" s="17">
        <v>36</v>
      </c>
      <c r="C7" s="18">
        <v>1.4999999999417923</v>
      </c>
      <c r="D7" s="19">
        <v>1592.7375</v>
      </c>
      <c r="E7" s="20">
        <v>112.9</v>
      </c>
      <c r="F7" s="19">
        <v>1771.2000000687324</v>
      </c>
      <c r="G7" s="19">
        <v>320.0000000124149</v>
      </c>
      <c r="H7" s="19">
        <v>102.40000000397367</v>
      </c>
      <c r="I7" s="19">
        <v>1348.8000000523439</v>
      </c>
      <c r="J7" s="21">
        <v>10.080000000391156</v>
      </c>
      <c r="K7" s="19">
        <v>3086.7310346025433</v>
      </c>
      <c r="L7" s="22">
        <v>0.5630328703951948</v>
      </c>
    </row>
    <row r="8" spans="1:12" ht="12.75">
      <c r="A8" s="16">
        <v>40315.84375</v>
      </c>
      <c r="B8" s="17">
        <v>40</v>
      </c>
      <c r="C8" s="18">
        <v>4.750000000058208</v>
      </c>
      <c r="D8" s="19">
        <v>1455.8336842105266</v>
      </c>
      <c r="E8" s="20">
        <v>110.63684210526317</v>
      </c>
      <c r="F8" s="19">
        <v>2826.442105228521</v>
      </c>
      <c r="G8" s="19">
        <v>187.6691729300312</v>
      </c>
      <c r="H8" s="19">
        <v>11.115789473547991</v>
      </c>
      <c r="I8" s="19">
        <v>2627.6571428249417</v>
      </c>
      <c r="J8" s="21">
        <v>7.26568421043728</v>
      </c>
      <c r="K8" s="19">
        <v>3880.361317038266</v>
      </c>
      <c r="L8" s="22">
        <v>0.3228318375180243</v>
      </c>
    </row>
    <row r="9" spans="1:12" ht="12.75">
      <c r="A9" s="16">
        <v>40316.0625</v>
      </c>
      <c r="B9" s="17">
        <v>36</v>
      </c>
      <c r="C9" s="18">
        <v>5</v>
      </c>
      <c r="D9" s="19">
        <v>1485.5242857142857</v>
      </c>
      <c r="E9" s="20">
        <v>104.36666666666666</v>
      </c>
      <c r="F9" s="19">
        <v>2079.745</v>
      </c>
      <c r="G9" s="19">
        <v>144.00000000000136</v>
      </c>
      <c r="H9" s="19">
        <v>1.9200000000000101</v>
      </c>
      <c r="I9" s="19">
        <v>1933.825</v>
      </c>
      <c r="J9" s="21">
        <v>5.937599999999998</v>
      </c>
      <c r="K9" s="19">
        <v>2957.5491379310315</v>
      </c>
      <c r="L9" s="22">
        <v>0.34613935058647427</v>
      </c>
    </row>
    <row r="10" spans="1:12" ht="12.75">
      <c r="A10" s="16">
        <v>40316.229166666664</v>
      </c>
      <c r="B10" s="17">
        <v>38</v>
      </c>
      <c r="C10" s="18">
        <v>3.7499999999417923</v>
      </c>
      <c r="D10" s="19">
        <v>1588.275</v>
      </c>
      <c r="E10" s="20">
        <v>102.925</v>
      </c>
      <c r="F10" s="19">
        <v>1615.3600000250742</v>
      </c>
      <c r="G10" s="19">
        <v>274.2857142899694</v>
      </c>
      <c r="H10" s="19">
        <v>0</v>
      </c>
      <c r="I10" s="19">
        <v>1341.0742857351047</v>
      </c>
      <c r="J10" s="21">
        <v>8.192000000127155</v>
      </c>
      <c r="K10" s="19">
        <v>2753.488078860476</v>
      </c>
      <c r="L10" s="22">
        <v>0.5129543882789916</v>
      </c>
    </row>
    <row r="11" spans="1:12" ht="12.75">
      <c r="A11" s="16">
        <v>40316.322916666664</v>
      </c>
      <c r="B11" s="17">
        <v>40</v>
      </c>
      <c r="C11" s="18">
        <v>2</v>
      </c>
      <c r="D11" s="19">
        <v>1625.6777777777777</v>
      </c>
      <c r="E11" s="20">
        <v>103.57777777777777</v>
      </c>
      <c r="F11" s="19">
        <v>1506</v>
      </c>
      <c r="G11" s="19">
        <v>274.28571428571195</v>
      </c>
      <c r="H11" s="19">
        <v>0</v>
      </c>
      <c r="I11" s="19">
        <v>1231.714285714288</v>
      </c>
      <c r="J11" s="21">
        <v>12.516000000000002</v>
      </c>
      <c r="K11" s="19">
        <v>3389.645320197047</v>
      </c>
      <c r="L11" s="22">
        <v>0.6366244343102286</v>
      </c>
    </row>
    <row r="12" spans="1:12" ht="12.75">
      <c r="A12" s="16">
        <v>40316.53125</v>
      </c>
      <c r="B12" s="17">
        <v>42</v>
      </c>
      <c r="C12" s="18">
        <v>4.750000000058208</v>
      </c>
      <c r="D12" s="19">
        <v>1670.98</v>
      </c>
      <c r="E12" s="20">
        <v>107.26</v>
      </c>
      <c r="F12" s="19">
        <v>1344.355</v>
      </c>
      <c r="G12" s="19">
        <v>274.28571428571433</v>
      </c>
      <c r="H12" s="19">
        <v>4.04</v>
      </c>
      <c r="I12" s="19">
        <v>1066.0292857142858</v>
      </c>
      <c r="J12" s="21">
        <v>5.345684210460803</v>
      </c>
      <c r="K12" s="19">
        <v>1987.698977173045</v>
      </c>
      <c r="L12" s="22">
        <v>0.4636867564170007</v>
      </c>
    </row>
    <row r="13" spans="1:12" ht="12.75">
      <c r="A13" s="23">
        <v>40316.645833333336</v>
      </c>
      <c r="B13" s="17">
        <v>44</v>
      </c>
      <c r="C13" s="18">
        <v>2.5000000000582077</v>
      </c>
      <c r="D13" s="19">
        <v>1638.8518181818183</v>
      </c>
      <c r="E13" s="20">
        <v>108.88181818181819</v>
      </c>
      <c r="F13" s="19">
        <v>1388.3644444444444</v>
      </c>
      <c r="G13" s="19">
        <v>274.2857142857143</v>
      </c>
      <c r="H13" s="19">
        <v>0</v>
      </c>
      <c r="I13" s="19">
        <v>1114.0787301587302</v>
      </c>
      <c r="J13" s="21">
        <v>11.90399999972284</v>
      </c>
      <c r="K13" s="19">
        <v>3166.4925232143923</v>
      </c>
      <c r="L13" s="24">
        <v>0.6481663158870186</v>
      </c>
    </row>
    <row r="14" spans="1:12" ht="12.75">
      <c r="A14" s="23">
        <v>40316.729166666664</v>
      </c>
      <c r="B14" s="17">
        <v>46</v>
      </c>
      <c r="C14" s="18">
        <v>1.7499999998835847</v>
      </c>
      <c r="D14" s="19">
        <v>1559.085</v>
      </c>
      <c r="E14" s="20">
        <v>105.6</v>
      </c>
      <c r="F14" s="19">
        <v>2396.3375000000005</v>
      </c>
      <c r="G14" s="19">
        <v>205.71428571428575</v>
      </c>
      <c r="H14" s="19">
        <v>0</v>
      </c>
      <c r="I14" s="19">
        <v>2190.6232142857148</v>
      </c>
      <c r="J14" s="21">
        <v>11.917714286507085</v>
      </c>
      <c r="K14" s="19">
        <v>4245.401539545557</v>
      </c>
      <c r="L14" s="24">
        <v>0.48400093751315526</v>
      </c>
    </row>
    <row r="15" spans="1:12" ht="12.75">
      <c r="A15" s="23">
        <v>40317.083333333336</v>
      </c>
      <c r="B15" s="17">
        <v>48</v>
      </c>
      <c r="C15" s="18">
        <v>8.249999999941792</v>
      </c>
      <c r="D15" s="19">
        <v>1446.9891176470587</v>
      </c>
      <c r="E15" s="20">
        <v>102.85882352941175</v>
      </c>
      <c r="F15" s="19">
        <v>3758.5129411764706</v>
      </c>
      <c r="G15" s="19">
        <v>211.76470588235287</v>
      </c>
      <c r="H15" s="19">
        <v>0</v>
      </c>
      <c r="I15" s="19">
        <v>3546.748235294118</v>
      </c>
      <c r="J15" s="21">
        <v>10.472727272801162</v>
      </c>
      <c r="K15" s="19">
        <v>5352.390868535697</v>
      </c>
      <c r="L15" s="24">
        <v>0.33735253601453924</v>
      </c>
    </row>
    <row r="16" spans="1:12" ht="12.75">
      <c r="A16" s="23">
        <v>40317.3125</v>
      </c>
      <c r="B16" s="17">
        <v>50</v>
      </c>
      <c r="C16" s="18">
        <v>5.250000000116415</v>
      </c>
      <c r="D16" s="19">
        <v>1542.8586363636364</v>
      </c>
      <c r="E16" s="20">
        <v>100.86818181818184</v>
      </c>
      <c r="F16" s="19">
        <v>3251.3636363636365</v>
      </c>
      <c r="G16" s="19">
        <v>252.46753246753232</v>
      </c>
      <c r="H16" s="19">
        <v>0</v>
      </c>
      <c r="I16" s="19">
        <v>2998.8961038961043</v>
      </c>
      <c r="J16" s="21">
        <v>14.171428571114328</v>
      </c>
      <c r="K16" s="19">
        <v>5442.245857536505</v>
      </c>
      <c r="L16" s="24">
        <v>0.448959826071954</v>
      </c>
    </row>
    <row r="17" spans="1:12" ht="12.75">
      <c r="A17" s="23">
        <v>40317.541666666664</v>
      </c>
      <c r="B17" s="17">
        <v>52</v>
      </c>
      <c r="C17" s="18">
        <v>5.249999999941792</v>
      </c>
      <c r="D17" s="19">
        <v>1638.242857142857</v>
      </c>
      <c r="E17" s="20">
        <v>103.29523809523809</v>
      </c>
      <c r="F17" s="19">
        <v>2598.5619047619048</v>
      </c>
      <c r="G17" s="19">
        <v>205.7142857142857</v>
      </c>
      <c r="H17" s="19">
        <v>0</v>
      </c>
      <c r="I17" s="19">
        <v>2392.847619047619</v>
      </c>
      <c r="J17" s="21">
        <v>18.285714285917024</v>
      </c>
      <c r="K17" s="19">
        <v>5545.556978688485</v>
      </c>
      <c r="L17" s="24">
        <v>0.5685108586489498</v>
      </c>
    </row>
    <row r="18" spans="1:12" ht="12.75">
      <c r="A18" s="23">
        <v>40317.677083333336</v>
      </c>
      <c r="B18" s="17">
        <v>54</v>
      </c>
      <c r="C18" s="18">
        <v>2.9999999999417923</v>
      </c>
      <c r="D18" s="19">
        <v>1691.0392307692307</v>
      </c>
      <c r="E18" s="20">
        <v>107.66923076923078</v>
      </c>
      <c r="F18" s="19">
        <v>1726.5076923076924</v>
      </c>
      <c r="G18" s="19">
        <v>205.71428571428575</v>
      </c>
      <c r="H18" s="19">
        <v>0</v>
      </c>
      <c r="I18" s="19">
        <v>1520.7934065934066</v>
      </c>
      <c r="J18" s="21">
        <v>23.200000000450157</v>
      </c>
      <c r="K18" s="19">
        <v>5520.7934066710195</v>
      </c>
      <c r="L18" s="24">
        <v>0.7245335417268531</v>
      </c>
    </row>
    <row r="19" spans="1:12" ht="12.75">
      <c r="A19" s="23">
        <v>40317.895833333336</v>
      </c>
      <c r="B19" s="17">
        <v>58</v>
      </c>
      <c r="C19" s="18">
        <v>5</v>
      </c>
      <c r="D19" s="19">
        <v>1560.4342857142856</v>
      </c>
      <c r="E19" s="20">
        <v>101.97619047619048</v>
      </c>
      <c r="F19" s="19">
        <v>4307.519047619048</v>
      </c>
      <c r="G19" s="19">
        <v>205.71428571428572</v>
      </c>
      <c r="H19" s="19">
        <v>0</v>
      </c>
      <c r="I19" s="19">
        <v>4101.804761904763</v>
      </c>
      <c r="J19" s="21">
        <v>21.6</v>
      </c>
      <c r="K19" s="19">
        <v>7825.942692939246</v>
      </c>
      <c r="L19" s="24">
        <v>0.4758708410163149</v>
      </c>
    </row>
    <row r="20" spans="1:12" ht="12.75">
      <c r="A20" s="23">
        <v>40318.052083333336</v>
      </c>
      <c r="B20" s="17">
        <v>54</v>
      </c>
      <c r="C20" s="18">
        <v>3.5</v>
      </c>
      <c r="D20" s="19">
        <v>1462.8813333333335</v>
      </c>
      <c r="E20" s="20">
        <v>100.92666666666666</v>
      </c>
      <c r="F20" s="19">
        <v>5286.653333333334</v>
      </c>
      <c r="G20" s="19">
        <v>274.2857142857143</v>
      </c>
      <c r="H20" s="19">
        <v>0</v>
      </c>
      <c r="I20" s="19">
        <v>5012.367619047619</v>
      </c>
      <c r="J20" s="21">
        <v>14.4</v>
      </c>
      <c r="K20" s="19">
        <v>7495.126239737272</v>
      </c>
      <c r="L20" s="24">
        <v>0.3312497403348181</v>
      </c>
    </row>
    <row r="21" spans="1:12" ht="12.75">
      <c r="A21" s="25">
        <v>40318.25</v>
      </c>
      <c r="B21" s="26">
        <v>56</v>
      </c>
      <c r="C21" s="27">
        <v>4.500000000116415</v>
      </c>
      <c r="D21" s="28">
        <v>1485.8752631578948</v>
      </c>
      <c r="E21" s="29">
        <v>100.58421052631577</v>
      </c>
      <c r="F21" s="28">
        <v>5087.466666535051</v>
      </c>
      <c r="G21" s="28">
        <v>274.28571428571433</v>
      </c>
      <c r="H21" s="28">
        <v>0</v>
      </c>
      <c r="I21" s="28">
        <v>4813.180952249337</v>
      </c>
      <c r="J21" s="30">
        <v>16.533333332905624</v>
      </c>
      <c r="K21" s="28">
        <v>7663.755664819271</v>
      </c>
      <c r="L21" s="31">
        <v>0.37195532285242267</v>
      </c>
    </row>
    <row r="22" spans="1:12" ht="12.75">
      <c r="A22" s="25">
        <v>40318.291666666664</v>
      </c>
      <c r="B22" s="26">
        <v>56</v>
      </c>
      <c r="C22" s="27">
        <v>5.500000000058208</v>
      </c>
      <c r="D22" s="28">
        <v>1513.0034782608693</v>
      </c>
      <c r="E22" s="29">
        <v>100.68695652173912</v>
      </c>
      <c r="F22" s="28">
        <v>4587.927272678716</v>
      </c>
      <c r="G22" s="28">
        <v>274.2857142857144</v>
      </c>
      <c r="H22" s="28">
        <v>0</v>
      </c>
      <c r="I22" s="28">
        <v>4313.641558393001</v>
      </c>
      <c r="J22" s="30">
        <v>17.45454545436073</v>
      </c>
      <c r="K22" s="28">
        <v>7323.045947075885</v>
      </c>
      <c r="L22" s="31">
        <v>0.4109498165697771</v>
      </c>
    </row>
    <row r="23" spans="1:12" ht="12.75">
      <c r="A23" s="25">
        <v>40318.40625</v>
      </c>
      <c r="B23" s="26">
        <v>58</v>
      </c>
      <c r="C23" s="27">
        <v>2.5000000000582077</v>
      </c>
      <c r="D23" s="28">
        <v>1678.1163636363635</v>
      </c>
      <c r="E23" s="29">
        <v>101.81818181818181</v>
      </c>
      <c r="F23" s="28">
        <v>5594.879999869727</v>
      </c>
      <c r="G23" s="28">
        <v>205.71428571428575</v>
      </c>
      <c r="H23" s="28">
        <v>0</v>
      </c>
      <c r="I23" s="28">
        <v>5389.1657141554415</v>
      </c>
      <c r="J23" s="30">
        <v>26.879999999374125</v>
      </c>
      <c r="K23" s="28">
        <v>10023.648472668221</v>
      </c>
      <c r="L23" s="31">
        <v>0.46235487718366836</v>
      </c>
    </row>
    <row r="24" spans="1:12" ht="12.75">
      <c r="A24" s="25">
        <v>40318.520833333336</v>
      </c>
      <c r="B24" s="26">
        <v>62</v>
      </c>
      <c r="C24" s="27">
        <v>2.4999999998835847</v>
      </c>
      <c r="D24" s="28">
        <v>1689.7154545454543</v>
      </c>
      <c r="E24" s="29">
        <v>107.0090909090909</v>
      </c>
      <c r="F24" s="28">
        <v>3360.9600001565104</v>
      </c>
      <c r="G24" s="28">
        <v>205.71428571428575</v>
      </c>
      <c r="H24" s="28">
        <v>0</v>
      </c>
      <c r="I24" s="28">
        <v>3155.2457144422247</v>
      </c>
      <c r="J24" s="30">
        <v>31.680000001475257</v>
      </c>
      <c r="K24" s="28">
        <v>8617.314680213822</v>
      </c>
      <c r="L24" s="31">
        <v>0.6338481497389238</v>
      </c>
    </row>
    <row r="25" spans="1:12" ht="12.75">
      <c r="A25" s="25">
        <v>40318.677083333336</v>
      </c>
      <c r="B25" s="26">
        <v>64</v>
      </c>
      <c r="C25" s="27">
        <v>3.5</v>
      </c>
      <c r="D25" s="28">
        <v>1724.8138461538463</v>
      </c>
      <c r="E25" s="29">
        <v>101.43846153846155</v>
      </c>
      <c r="F25" s="28">
        <v>445.0285714285814</v>
      </c>
      <c r="G25" s="28">
        <v>205.71428571428575</v>
      </c>
      <c r="H25" s="28">
        <v>0</v>
      </c>
      <c r="I25" s="28">
        <v>239.31428571429566</v>
      </c>
      <c r="J25" s="32">
        <v>32.4</v>
      </c>
      <c r="K25" s="28">
        <v>5825.52118226602</v>
      </c>
      <c r="L25" s="31">
        <v>0.9589196780465217</v>
      </c>
    </row>
    <row r="26" spans="1:12" ht="12.75">
      <c r="A26" s="25">
        <v>40318.802083333336</v>
      </c>
      <c r="B26" s="26">
        <v>44</v>
      </c>
      <c r="C26" s="27">
        <v>2.75</v>
      </c>
      <c r="D26" s="28">
        <v>1746.579090909091</v>
      </c>
      <c r="E26" s="29">
        <v>107.73636363636363</v>
      </c>
      <c r="F26" s="28">
        <v>249.60000000000318</v>
      </c>
      <c r="G26" s="28">
        <v>205.7142857142826</v>
      </c>
      <c r="H26" s="28">
        <v>0</v>
      </c>
      <c r="I26" s="28">
        <v>43.88571428572058</v>
      </c>
      <c r="J26" s="30">
        <v>15.15927272727268</v>
      </c>
      <c r="K26" s="28">
        <v>2657.5534258844586</v>
      </c>
      <c r="L26" s="31">
        <v>0.9834864225651023</v>
      </c>
    </row>
    <row r="27" spans="1:12" ht="12.75">
      <c r="A27" s="25">
        <v>40318.875</v>
      </c>
      <c r="B27" s="26">
        <v>46</v>
      </c>
      <c r="C27" s="27">
        <v>1.5000000001164153</v>
      </c>
      <c r="D27" s="28">
        <v>1532.8957142857143</v>
      </c>
      <c r="E27" s="29">
        <v>105.97142857142858</v>
      </c>
      <c r="F27" s="28">
        <v>2147.199999833338</v>
      </c>
      <c r="G27" s="28">
        <v>205.71428569831707</v>
      </c>
      <c r="H27" s="28">
        <v>0</v>
      </c>
      <c r="I27" s="28">
        <v>1941.485714135021</v>
      </c>
      <c r="J27" s="30">
        <v>12.607999999021551</v>
      </c>
      <c r="K27" s="28">
        <v>4115.278817414599</v>
      </c>
      <c r="L27" s="31">
        <v>0.5282249878381876</v>
      </c>
    </row>
    <row r="28" spans="1:12" ht="12.75">
      <c r="A28" s="23">
        <v>40318.916666666664</v>
      </c>
      <c r="B28" s="33">
        <v>42</v>
      </c>
      <c r="C28" s="34">
        <v>0.7499999999417923</v>
      </c>
      <c r="D28" s="35">
        <v>1105.03</v>
      </c>
      <c r="E28" s="36">
        <v>105.6</v>
      </c>
      <c r="F28" s="35">
        <v>4022.400000312203</v>
      </c>
      <c r="G28" s="35">
        <v>240.0000000186228</v>
      </c>
      <c r="H28" s="35">
        <v>0</v>
      </c>
      <c r="I28" s="35">
        <v>3782.40000029358</v>
      </c>
      <c r="J28" s="37">
        <v>4.352000000337849</v>
      </c>
      <c r="K28" s="35">
        <v>4532.744827938037</v>
      </c>
      <c r="L28" s="38">
        <v>0.16553873119431511</v>
      </c>
    </row>
    <row r="29" spans="1:12" ht="12.75">
      <c r="A29" s="23">
        <v>40319.09375</v>
      </c>
      <c r="B29" s="33">
        <v>36</v>
      </c>
      <c r="C29" s="34">
        <v>3.7500000000582077</v>
      </c>
      <c r="D29" s="35">
        <v>857.76</v>
      </c>
      <c r="E29" s="36">
        <v>104.76875</v>
      </c>
      <c r="F29" s="35">
        <v>3061.7599999524728</v>
      </c>
      <c r="G29" s="35">
        <v>221.7142857108426</v>
      </c>
      <c r="H29" s="35">
        <v>0</v>
      </c>
      <c r="I29" s="35">
        <v>2840.0457142416303</v>
      </c>
      <c r="J29" s="37">
        <v>1.772799999972489</v>
      </c>
      <c r="K29" s="35">
        <v>3145.7008866506803</v>
      </c>
      <c r="L29" s="38">
        <v>0.09716600001804045</v>
      </c>
    </row>
    <row r="30" spans="1:12" ht="12.75">
      <c r="A30" s="23">
        <v>40319.375</v>
      </c>
      <c r="B30" s="33">
        <v>38</v>
      </c>
      <c r="C30" s="34">
        <v>6.5</v>
      </c>
      <c r="D30" s="35">
        <v>1243.164074074074</v>
      </c>
      <c r="E30" s="36">
        <v>107.99259259259262</v>
      </c>
      <c r="F30" s="35">
        <v>2426.215384615386</v>
      </c>
      <c r="G30" s="35">
        <v>205.7142857142826</v>
      </c>
      <c r="H30" s="35">
        <v>0</v>
      </c>
      <c r="I30" s="35">
        <v>2220.5010989011034</v>
      </c>
      <c r="J30" s="37">
        <v>5.110153846153821</v>
      </c>
      <c r="K30" s="35">
        <v>3101.562106858659</v>
      </c>
      <c r="L30" s="38">
        <v>0.28407008391326927</v>
      </c>
    </row>
    <row r="31" spans="1:12" ht="12.75">
      <c r="A31" s="23">
        <v>40319.614583333336</v>
      </c>
      <c r="B31" s="33">
        <v>34</v>
      </c>
      <c r="C31" s="34">
        <v>5.499999999883585</v>
      </c>
      <c r="D31" s="35">
        <v>1592.4921739130434</v>
      </c>
      <c r="E31" s="36">
        <v>112.67391304347827</v>
      </c>
      <c r="F31" s="35">
        <v>851.3454545634761</v>
      </c>
      <c r="G31" s="35">
        <v>205.71428571863683</v>
      </c>
      <c r="H31" s="35">
        <v>0</v>
      </c>
      <c r="I31" s="35">
        <v>645.6311688448393</v>
      </c>
      <c r="J31" s="37">
        <v>7.618909091070366</v>
      </c>
      <c r="K31" s="35">
        <v>1959.2361845466266</v>
      </c>
      <c r="L31" s="38">
        <v>0.6704679231951607</v>
      </c>
    </row>
    <row r="32" spans="1:12" ht="12.75">
      <c r="A32" s="23">
        <v>40319.885416666664</v>
      </c>
      <c r="B32" s="33">
        <v>44</v>
      </c>
      <c r="C32" s="34">
        <v>5.750000000058208</v>
      </c>
      <c r="D32" s="35">
        <v>1115.0629166666668</v>
      </c>
      <c r="E32" s="36">
        <v>105.95833333333333</v>
      </c>
      <c r="F32" s="35">
        <v>2859.1304347536657</v>
      </c>
      <c r="G32" s="35">
        <v>205.71428571220014</v>
      </c>
      <c r="H32" s="35">
        <v>0</v>
      </c>
      <c r="I32" s="35">
        <v>2653.4161490414654</v>
      </c>
      <c r="J32" s="37">
        <v>4.3826086956077965</v>
      </c>
      <c r="K32" s="35">
        <v>3409.038337939361</v>
      </c>
      <c r="L32" s="38">
        <v>0.22165259348612718</v>
      </c>
    </row>
    <row r="33" spans="1:12" ht="12.75">
      <c r="A33" s="25">
        <v>40319.96875</v>
      </c>
      <c r="B33" s="39">
        <v>46</v>
      </c>
      <c r="C33" s="40">
        <v>1.7500000000582077</v>
      </c>
      <c r="D33" s="41">
        <v>957.3737500000001</v>
      </c>
      <c r="E33" s="42">
        <v>105.975</v>
      </c>
      <c r="F33" s="41">
        <v>3804.3428570163137</v>
      </c>
      <c r="G33" s="41">
        <v>205.71428570744024</v>
      </c>
      <c r="H33" s="41">
        <v>0</v>
      </c>
      <c r="I33" s="41">
        <v>3598.6285713088737</v>
      </c>
      <c r="J33" s="43">
        <v>3.154285714180755</v>
      </c>
      <c r="K33" s="41">
        <v>4142.470935822797</v>
      </c>
      <c r="L33" s="44">
        <v>0.13128453354034283</v>
      </c>
    </row>
    <row r="34" spans="1:12" ht="12.75">
      <c r="A34" s="25">
        <v>40320.052083333336</v>
      </c>
      <c r="B34" s="39">
        <v>48</v>
      </c>
      <c r="C34" s="40">
        <v>1.7500000000582077</v>
      </c>
      <c r="D34" s="41">
        <v>980.4512500000001</v>
      </c>
      <c r="E34" s="42">
        <v>104.725</v>
      </c>
      <c r="F34" s="41">
        <v>4232.228571287781</v>
      </c>
      <c r="G34" s="41">
        <v>205.71428570744024</v>
      </c>
      <c r="H34" s="41">
        <v>0</v>
      </c>
      <c r="I34" s="41">
        <v>4026.5142855803406</v>
      </c>
      <c r="J34" s="43">
        <v>3.6068571427371476</v>
      </c>
      <c r="K34" s="41">
        <v>4648.386206741918</v>
      </c>
      <c r="L34" s="44">
        <v>0.1337823264899177</v>
      </c>
    </row>
    <row r="35" spans="1:12" ht="12.75">
      <c r="A35" s="25">
        <v>40320.145833333336</v>
      </c>
      <c r="B35" s="39">
        <v>50</v>
      </c>
      <c r="C35" s="40">
        <v>2</v>
      </c>
      <c r="D35" s="41">
        <v>1015.7222222222222</v>
      </c>
      <c r="E35" s="42">
        <v>103.75555555555555</v>
      </c>
      <c r="F35" s="41">
        <v>4736.399999999987</v>
      </c>
      <c r="G35" s="41">
        <v>205.7142857142826</v>
      </c>
      <c r="H35" s="41">
        <v>0</v>
      </c>
      <c r="I35" s="41">
        <v>4530.685714285704</v>
      </c>
      <c r="J35" s="43">
        <v>4.103999999999985</v>
      </c>
      <c r="K35" s="41">
        <v>5238.271921182253</v>
      </c>
      <c r="L35" s="44">
        <v>0.13508008319217807</v>
      </c>
    </row>
    <row r="36" spans="1:12" ht="12.75">
      <c r="A36" s="25">
        <v>40320.229166666664</v>
      </c>
      <c r="B36" s="39">
        <v>40</v>
      </c>
      <c r="C36" s="40">
        <v>0.7499999998835847</v>
      </c>
      <c r="D36" s="41">
        <v>912.53</v>
      </c>
      <c r="E36" s="42">
        <v>105.775</v>
      </c>
      <c r="F36" s="41">
        <v>2841.600000441051</v>
      </c>
      <c r="G36" s="41">
        <v>205.71428574621365</v>
      </c>
      <c r="H36" s="41">
        <v>0</v>
      </c>
      <c r="I36" s="41">
        <v>2635.8857146948376</v>
      </c>
      <c r="J36" s="43">
        <v>1.9520000003029885</v>
      </c>
      <c r="K36" s="41">
        <v>2972.437438885008</v>
      </c>
      <c r="L36" s="44">
        <v>0.11322415731528886</v>
      </c>
    </row>
    <row r="37" spans="1:12" ht="12.75">
      <c r="A37" s="25">
        <v>40320.270833333336</v>
      </c>
      <c r="B37" s="39">
        <v>42</v>
      </c>
      <c r="C37" s="40">
        <v>0.7500000001164153</v>
      </c>
      <c r="D37" s="41">
        <v>933.6075</v>
      </c>
      <c r="E37" s="42">
        <v>107.425</v>
      </c>
      <c r="F37" s="41">
        <v>3628.7999994367246</v>
      </c>
      <c r="G37" s="41">
        <v>205.71428568235154</v>
      </c>
      <c r="H37" s="41">
        <v>0</v>
      </c>
      <c r="I37" s="41">
        <v>3423.085713754373</v>
      </c>
      <c r="J37" s="43">
        <v>2.207999999657357</v>
      </c>
      <c r="K37" s="41">
        <v>3803.7753688677103</v>
      </c>
      <c r="L37" s="44">
        <v>0.10008205485242924</v>
      </c>
    </row>
    <row r="38" spans="1:12" ht="12.75">
      <c r="A38" s="25">
        <v>40320.385416666664</v>
      </c>
      <c r="B38" s="39">
        <v>50</v>
      </c>
      <c r="C38" s="40">
        <v>1.4999999998835847</v>
      </c>
      <c r="D38" s="41">
        <v>1450.4685714285715</v>
      </c>
      <c r="E38" s="42">
        <v>105.35714285714286</v>
      </c>
      <c r="F38" s="41">
        <v>3668.800000284725</v>
      </c>
      <c r="G38" s="41">
        <v>205.71428573024812</v>
      </c>
      <c r="H38" s="41">
        <v>0</v>
      </c>
      <c r="I38" s="41">
        <v>3463.0857145544765</v>
      </c>
      <c r="J38" s="43">
        <v>5.840000000453389</v>
      </c>
      <c r="K38" s="41">
        <v>4469.982266356785</v>
      </c>
      <c r="L38" s="44">
        <v>0.2252573929388247</v>
      </c>
    </row>
    <row r="39" spans="1:12" ht="12.75">
      <c r="A39" s="25">
        <v>40320.541666666664</v>
      </c>
      <c r="B39" s="39">
        <v>20</v>
      </c>
      <c r="C39" s="40">
        <v>1.75</v>
      </c>
      <c r="D39" s="41">
        <v>1758.9975</v>
      </c>
      <c r="E39" s="42">
        <v>115.6375</v>
      </c>
      <c r="F39" s="41">
        <v>10.971428571418594</v>
      </c>
      <c r="G39" s="41">
        <v>11</v>
      </c>
      <c r="H39" s="41">
        <v>0</v>
      </c>
      <c r="I39" s="41">
        <v>-0.028571428581406266</v>
      </c>
      <c r="J39" s="43">
        <v>4.004571428571451</v>
      </c>
      <c r="K39" s="41">
        <v>690.414778325117</v>
      </c>
      <c r="L39" s="44">
        <v>1.0000413829910342</v>
      </c>
    </row>
    <row r="40" spans="1:12" ht="12.75">
      <c r="A40" s="25">
        <v>40320.572916666664</v>
      </c>
      <c r="B40" s="39">
        <v>22</v>
      </c>
      <c r="C40" s="40">
        <v>0.5</v>
      </c>
      <c r="D40" s="41">
        <v>1694.2</v>
      </c>
      <c r="E40" s="42">
        <v>110.46666666666665</v>
      </c>
      <c r="F40" s="41">
        <v>4.800000000017462</v>
      </c>
      <c r="G40" s="41">
        <v>5</v>
      </c>
      <c r="H40" s="41">
        <v>0</v>
      </c>
      <c r="I40" s="41">
        <v>-0.1999999999825377</v>
      </c>
      <c r="J40" s="43">
        <v>3.9360000000000355</v>
      </c>
      <c r="K40" s="41">
        <v>678.420689655196</v>
      </c>
      <c r="L40" s="44">
        <v>1.0002948023299292</v>
      </c>
    </row>
    <row r="41" spans="1:12" ht="12.75">
      <c r="A41" s="25">
        <v>40320.604166666664</v>
      </c>
      <c r="B41" s="39">
        <v>26</v>
      </c>
      <c r="C41" s="40">
        <v>0.5</v>
      </c>
      <c r="D41" s="41">
        <v>1690.0733333333335</v>
      </c>
      <c r="E41" s="42">
        <v>110.3</v>
      </c>
      <c r="F41" s="41">
        <v>24</v>
      </c>
      <c r="G41" s="41">
        <v>24</v>
      </c>
      <c r="H41" s="41">
        <v>0</v>
      </c>
      <c r="I41" s="41">
        <v>0</v>
      </c>
      <c r="J41" s="43">
        <v>5.759999999999877</v>
      </c>
      <c r="K41" s="41">
        <v>993.103448275841</v>
      </c>
      <c r="L41" s="44">
        <v>1</v>
      </c>
    </row>
    <row r="42" spans="1:12" ht="12.75">
      <c r="A42" s="25">
        <v>40320.791666666664</v>
      </c>
      <c r="B42" s="39">
        <v>42</v>
      </c>
      <c r="C42" s="40">
        <v>4</v>
      </c>
      <c r="D42" s="41">
        <v>1746.8076470588235</v>
      </c>
      <c r="E42" s="42">
        <v>106.04117647058825</v>
      </c>
      <c r="F42" s="41">
        <v>555.6000000000022</v>
      </c>
      <c r="G42" s="41">
        <v>205.7142857142826</v>
      </c>
      <c r="H42" s="41">
        <v>0</v>
      </c>
      <c r="I42" s="41">
        <v>349.8857142857196</v>
      </c>
      <c r="J42" s="43">
        <v>14.7</v>
      </c>
      <c r="K42" s="41">
        <v>2884.368472906412</v>
      </c>
      <c r="L42" s="44">
        <v>0.8786959025615892</v>
      </c>
    </row>
    <row r="43" spans="1:12" ht="12.75">
      <c r="A43" s="25">
        <v>40320.916666666664</v>
      </c>
      <c r="B43" s="39">
        <v>36</v>
      </c>
      <c r="C43" s="40">
        <v>2.75</v>
      </c>
      <c r="D43" s="41">
        <v>1787.7966666666664</v>
      </c>
      <c r="E43" s="42">
        <v>106.99166666666666</v>
      </c>
      <c r="F43" s="41">
        <v>87.27272727272727</v>
      </c>
      <c r="G43" s="41">
        <v>87</v>
      </c>
      <c r="H43" s="41">
        <v>0</v>
      </c>
      <c r="I43" s="41">
        <v>0.27272727272726627</v>
      </c>
      <c r="J43" s="43">
        <v>10.9701818181818</v>
      </c>
      <c r="K43" s="41">
        <v>1891.683385579934</v>
      </c>
      <c r="L43" s="44">
        <v>0.9998558282666083</v>
      </c>
    </row>
    <row r="44" spans="1:12" ht="12.75">
      <c r="A44" s="25">
        <v>40320.989583333336</v>
      </c>
      <c r="B44" s="39">
        <v>28</v>
      </c>
      <c r="C44" s="40">
        <v>1.2500000001164153</v>
      </c>
      <c r="D44" s="41">
        <v>1799.6933333333334</v>
      </c>
      <c r="E44" s="42">
        <v>111.33333333333333</v>
      </c>
      <c r="F44" s="41">
        <v>0</v>
      </c>
      <c r="G44" s="41">
        <v>0</v>
      </c>
      <c r="H44" s="41">
        <v>0</v>
      </c>
      <c r="I44" s="41">
        <v>0</v>
      </c>
      <c r="J44" s="43">
        <v>6.8927999993580915</v>
      </c>
      <c r="K44" s="41">
        <v>1188.4137929927745</v>
      </c>
      <c r="L44" s="44">
        <v>1</v>
      </c>
    </row>
    <row r="45" spans="1:12" ht="12.75">
      <c r="A45" s="25">
        <v>40321.0625</v>
      </c>
      <c r="B45" s="39">
        <v>24</v>
      </c>
      <c r="C45" s="40">
        <v>1.4999999999417923</v>
      </c>
      <c r="D45" s="41">
        <v>1771.2257142857143</v>
      </c>
      <c r="E45" s="42">
        <v>112.2</v>
      </c>
      <c r="F45" s="41">
        <v>0</v>
      </c>
      <c r="G45" s="41">
        <v>0</v>
      </c>
      <c r="H45" s="41">
        <v>0</v>
      </c>
      <c r="I45" s="41">
        <v>0</v>
      </c>
      <c r="J45" s="43">
        <v>5.568000000216051</v>
      </c>
      <c r="K45" s="41">
        <v>960.0000000372501</v>
      </c>
      <c r="L45" s="44">
        <v>1</v>
      </c>
    </row>
    <row r="46" spans="1:12" ht="12.75">
      <c r="A46" s="25">
        <v>40321.197916666664</v>
      </c>
      <c r="B46" s="39">
        <v>20</v>
      </c>
      <c r="C46" s="40">
        <v>2.9999999999417923</v>
      </c>
      <c r="D46" s="41">
        <v>1742.3384615384614</v>
      </c>
      <c r="E46" s="42">
        <v>111.64615384615385</v>
      </c>
      <c r="F46" s="41">
        <v>0</v>
      </c>
      <c r="G46" s="41">
        <v>0</v>
      </c>
      <c r="H46" s="41">
        <v>0</v>
      </c>
      <c r="I46" s="41">
        <v>0</v>
      </c>
      <c r="J46" s="43">
        <v>2.5120000000487397</v>
      </c>
      <c r="K46" s="41">
        <v>433.1034482842655</v>
      </c>
      <c r="L46" s="44">
        <v>1</v>
      </c>
    </row>
    <row r="47" spans="1:12" ht="12.75">
      <c r="A47" s="25">
        <v>40321.270833333336</v>
      </c>
      <c r="B47" s="39">
        <v>22</v>
      </c>
      <c r="C47" s="40">
        <v>1.5000000001164153</v>
      </c>
      <c r="D47" s="41">
        <v>1765.57</v>
      </c>
      <c r="E47" s="42">
        <v>108.475</v>
      </c>
      <c r="F47" s="41">
        <v>0</v>
      </c>
      <c r="G47" s="41">
        <v>0</v>
      </c>
      <c r="H47" s="41">
        <v>0</v>
      </c>
      <c r="I47" s="41">
        <v>0</v>
      </c>
      <c r="J47" s="43">
        <v>2.6399999997950956</v>
      </c>
      <c r="K47" s="41">
        <v>455.1724137577751</v>
      </c>
      <c r="L47" s="44">
        <v>1</v>
      </c>
    </row>
    <row r="48" spans="1:12" ht="12.75">
      <c r="A48" s="25">
        <v>40321.458333333336</v>
      </c>
      <c r="B48" s="39">
        <v>20</v>
      </c>
      <c r="C48" s="40">
        <v>4.25</v>
      </c>
      <c r="D48" s="41">
        <v>1783.9527777777778</v>
      </c>
      <c r="E48" s="42">
        <v>108.81111111111112</v>
      </c>
      <c r="F48" s="41">
        <v>12.423529411758542</v>
      </c>
      <c r="G48" s="41">
        <v>12.423529411758542</v>
      </c>
      <c r="H48" s="41">
        <v>0</v>
      </c>
      <c r="I48" s="41">
        <v>0</v>
      </c>
      <c r="J48" s="43">
        <v>3.2583529411764602</v>
      </c>
      <c r="K48" s="41">
        <v>561.7849898580104</v>
      </c>
      <c r="L48" s="44">
        <v>1</v>
      </c>
    </row>
    <row r="49" spans="1:12" ht="12.75">
      <c r="A49" s="25">
        <v>40321.5625</v>
      </c>
      <c r="B49" s="39">
        <v>31</v>
      </c>
      <c r="C49" s="40">
        <v>2.2499999999417923</v>
      </c>
      <c r="D49" s="41">
        <v>1650.9190000000003</v>
      </c>
      <c r="E49" s="42">
        <v>113.53</v>
      </c>
      <c r="F49" s="41">
        <v>362.66666667604886</v>
      </c>
      <c r="G49" s="41">
        <v>205.71428571960445</v>
      </c>
      <c r="H49" s="41">
        <v>0</v>
      </c>
      <c r="I49" s="41">
        <v>156.95238095644442</v>
      </c>
      <c r="J49" s="43">
        <v>3.797333333431588</v>
      </c>
      <c r="K49" s="41">
        <v>811.6650246515458</v>
      </c>
      <c r="L49" s="44">
        <v>0.8066291189227659</v>
      </c>
    </row>
    <row r="50" spans="1:12" ht="12.75">
      <c r="A50" s="25">
        <v>40321.604166666664</v>
      </c>
      <c r="B50" s="39">
        <v>42</v>
      </c>
      <c r="C50" s="40">
        <v>0.7499999999417923</v>
      </c>
      <c r="D50" s="41">
        <v>1060.8925</v>
      </c>
      <c r="E50" s="42">
        <v>109.35</v>
      </c>
      <c r="F50" s="41">
        <v>3180.800000246851</v>
      </c>
      <c r="G50" s="41">
        <v>205.71428573024812</v>
      </c>
      <c r="H50" s="41">
        <v>0</v>
      </c>
      <c r="I50" s="41">
        <v>2975.085714516603</v>
      </c>
      <c r="J50" s="43">
        <v>2.49600000019381</v>
      </c>
      <c r="K50" s="41">
        <v>3405.430542136225</v>
      </c>
      <c r="L50" s="44">
        <v>0.1263701673826145</v>
      </c>
    </row>
    <row r="51" spans="1:12" ht="12.75">
      <c r="A51" s="25">
        <v>40321.739583333336</v>
      </c>
      <c r="B51" s="39">
        <v>44</v>
      </c>
      <c r="C51" s="40">
        <v>3.0000000001164153</v>
      </c>
      <c r="D51" s="41">
        <v>980.3830769230769</v>
      </c>
      <c r="E51" s="42">
        <v>109.31538461538463</v>
      </c>
      <c r="F51" s="41">
        <v>3308.7999998716045</v>
      </c>
      <c r="G51" s="41">
        <v>205.71428570629982</v>
      </c>
      <c r="H51" s="41">
        <v>0</v>
      </c>
      <c r="I51" s="41">
        <v>3103.0857141653046</v>
      </c>
      <c r="J51" s="43">
        <v>2.575999999900003</v>
      </c>
      <c r="K51" s="41">
        <v>3547.2236451825465</v>
      </c>
      <c r="L51" s="44">
        <v>0.12520719735853753</v>
      </c>
    </row>
    <row r="52" spans="1:12" ht="12.75">
      <c r="A52" s="25">
        <v>40322</v>
      </c>
      <c r="B52" s="39">
        <v>46</v>
      </c>
      <c r="C52" s="40">
        <v>6</v>
      </c>
      <c r="D52" s="41">
        <v>1291.0712500000002</v>
      </c>
      <c r="E52" s="42">
        <v>106.64583333333336</v>
      </c>
      <c r="F52" s="41">
        <v>2728.4</v>
      </c>
      <c r="G52" s="41">
        <v>205.7142857142826</v>
      </c>
      <c r="H52" s="41">
        <v>0</v>
      </c>
      <c r="I52" s="41">
        <v>2522.685714285719</v>
      </c>
      <c r="J52" s="43">
        <v>2.0176874999999654</v>
      </c>
      <c r="K52" s="41">
        <v>2870.562869458127</v>
      </c>
      <c r="L52" s="44">
        <v>0.12118778476295008</v>
      </c>
    </row>
    <row r="53" spans="1:12" ht="12.75">
      <c r="A53" s="25">
        <v>40322.25</v>
      </c>
      <c r="B53" s="39">
        <v>46</v>
      </c>
      <c r="C53" s="40">
        <v>6</v>
      </c>
      <c r="D53" s="41">
        <v>1263.5367999999996</v>
      </c>
      <c r="E53" s="42">
        <v>108.256</v>
      </c>
      <c r="F53" s="41">
        <v>3721.2</v>
      </c>
      <c r="G53" s="41">
        <v>205.7142857142826</v>
      </c>
      <c r="H53" s="41">
        <v>0</v>
      </c>
      <c r="I53" s="41">
        <v>3515.4857142857145</v>
      </c>
      <c r="J53" s="43">
        <v>16.067520833333333</v>
      </c>
      <c r="K53" s="41">
        <v>6285.747926929393</v>
      </c>
      <c r="L53" s="44">
        <v>0.44072117508488123</v>
      </c>
    </row>
    <row r="54" spans="1:12" ht="12.75">
      <c r="A54" s="25">
        <v>40322.5</v>
      </c>
      <c r="B54" s="39">
        <v>53.04</v>
      </c>
      <c r="C54" s="40">
        <v>6</v>
      </c>
      <c r="D54" s="41">
        <v>1409.5332</v>
      </c>
      <c r="E54" s="42">
        <v>105.74799999999999</v>
      </c>
      <c r="F54" s="41">
        <v>3856.8</v>
      </c>
      <c r="G54" s="41">
        <v>205.7142857142826</v>
      </c>
      <c r="H54" s="41">
        <v>0</v>
      </c>
      <c r="I54" s="41">
        <v>3651.0857142857203</v>
      </c>
      <c r="J54" s="43">
        <v>9.457864583333276</v>
      </c>
      <c r="K54" s="41">
        <v>5281.7520217569745</v>
      </c>
      <c r="L54" s="44">
        <v>0.30873587036159517</v>
      </c>
    </row>
    <row r="55" spans="1:12" ht="12.75">
      <c r="A55" s="25">
        <v>40322.75</v>
      </c>
      <c r="B55" s="39">
        <v>64.24</v>
      </c>
      <c r="C55" s="40">
        <v>6</v>
      </c>
      <c r="D55" s="41">
        <v>1026.1080000000002</v>
      </c>
      <c r="E55" s="42">
        <v>106.116</v>
      </c>
      <c r="F55" s="41">
        <v>8391.2</v>
      </c>
      <c r="G55" s="41">
        <v>205.7142857142826</v>
      </c>
      <c r="H55" s="41">
        <v>0</v>
      </c>
      <c r="I55" s="41">
        <v>8185.4857142857145</v>
      </c>
      <c r="J55" s="43">
        <v>5.340958333333333</v>
      </c>
      <c r="K55" s="41">
        <v>9106.340599343186</v>
      </c>
      <c r="L55" s="44">
        <v>0.10112238555231394</v>
      </c>
    </row>
    <row r="56" spans="1:12" ht="12.75">
      <c r="A56" s="25">
        <v>40323</v>
      </c>
      <c r="B56" s="39">
        <v>70.96</v>
      </c>
      <c r="C56" s="40">
        <v>6</v>
      </c>
      <c r="D56" s="41">
        <v>1128.3528000000003</v>
      </c>
      <c r="E56" s="42">
        <v>102.34</v>
      </c>
      <c r="F56" s="41">
        <v>9166.400000000009</v>
      </c>
      <c r="G56" s="41">
        <v>205.7142857142826</v>
      </c>
      <c r="H56" s="41">
        <v>0</v>
      </c>
      <c r="I56" s="41">
        <v>8960.685714285726</v>
      </c>
      <c r="J56" s="43">
        <v>8.401546875000122</v>
      </c>
      <c r="K56" s="41">
        <v>10409.22827894092</v>
      </c>
      <c r="L56" s="44">
        <v>0.13915945791925455</v>
      </c>
    </row>
    <row r="57" spans="1:12" ht="12.75">
      <c r="A57" s="25">
        <v>40323.25</v>
      </c>
      <c r="B57" s="39">
        <v>60.32</v>
      </c>
      <c r="C57" s="40">
        <v>6</v>
      </c>
      <c r="D57" s="41">
        <v>1649.8208</v>
      </c>
      <c r="E57" s="42">
        <v>99.98399999999998</v>
      </c>
      <c r="F57" s="41">
        <v>2038</v>
      </c>
      <c r="G57" s="41">
        <v>205.7142857142826</v>
      </c>
      <c r="H57" s="41">
        <v>0</v>
      </c>
      <c r="I57" s="41">
        <v>1832.2857142857174</v>
      </c>
      <c r="J57" s="43">
        <v>30.370421874999977</v>
      </c>
      <c r="K57" s="41">
        <v>7068.565347906403</v>
      </c>
      <c r="L57" s="44">
        <v>0.7407839322263022</v>
      </c>
    </row>
    <row r="58" spans="1:12" ht="12.75">
      <c r="A58" s="25">
        <v>40323.5</v>
      </c>
      <c r="B58" s="39">
        <v>50.72</v>
      </c>
      <c r="C58" s="40">
        <v>6</v>
      </c>
      <c r="D58" s="41">
        <v>1712.578</v>
      </c>
      <c r="E58" s="42">
        <v>107.64400000000003</v>
      </c>
      <c r="F58" s="41">
        <v>1083.2</v>
      </c>
      <c r="G58" s="41">
        <v>205.7142857142826</v>
      </c>
      <c r="H58" s="41">
        <v>0</v>
      </c>
      <c r="I58" s="41">
        <v>877.4857142857145</v>
      </c>
      <c r="J58" s="43">
        <v>15.787999999999954</v>
      </c>
      <c r="K58" s="41">
        <v>3599.554679802948</v>
      </c>
      <c r="L58" s="44">
        <v>0.7562238131263085</v>
      </c>
    </row>
    <row r="59" spans="1:12" ht="12.75">
      <c r="A59" s="25">
        <v>40323.75</v>
      </c>
      <c r="B59" s="39">
        <v>74.4</v>
      </c>
      <c r="C59" s="40">
        <v>6</v>
      </c>
      <c r="D59" s="41">
        <v>1364.7444</v>
      </c>
      <c r="E59" s="42">
        <v>97.98800000000001</v>
      </c>
      <c r="F59" s="41">
        <v>7542.399999999994</v>
      </c>
      <c r="G59" s="41">
        <v>205.7142857142826</v>
      </c>
      <c r="H59" s="41">
        <v>0</v>
      </c>
      <c r="I59" s="41">
        <v>7336.685714285712</v>
      </c>
      <c r="J59" s="43">
        <v>16.168000000000006</v>
      </c>
      <c r="K59" s="41">
        <v>10124.271921182264</v>
      </c>
      <c r="L59" s="44">
        <v>0.27533695544706704</v>
      </c>
    </row>
    <row r="60" spans="1:12" ht="12.75">
      <c r="A60" s="45">
        <v>40323.770833333336</v>
      </c>
      <c r="B60" s="46">
        <v>50.666666666666664</v>
      </c>
      <c r="C60" s="47">
        <v>0.5000000000582077</v>
      </c>
      <c r="D60" s="48">
        <v>1378.0333333333335</v>
      </c>
      <c r="E60" s="49">
        <v>95.1</v>
      </c>
      <c r="F60" s="48">
        <v>4243.199999506096</v>
      </c>
      <c r="G60" s="48">
        <v>205.7142856903343</v>
      </c>
      <c r="H60" s="48">
        <v>0</v>
      </c>
      <c r="I60" s="48">
        <v>4037.4857138157618</v>
      </c>
      <c r="J60" s="50">
        <v>9.407999998905348</v>
      </c>
      <c r="K60" s="48">
        <v>5659.55467914427</v>
      </c>
      <c r="L60" s="51">
        <v>0.2866071726996313</v>
      </c>
    </row>
    <row r="61" spans="1:12" ht="12.75">
      <c r="A61" s="52"/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52"/>
      <c r="B62" s="2"/>
      <c r="C62" s="2"/>
      <c r="D62" s="53"/>
      <c r="E62" s="54" t="s">
        <v>29</v>
      </c>
      <c r="F62" s="3"/>
      <c r="G62" s="3"/>
      <c r="H62" s="3"/>
      <c r="I62" s="3"/>
      <c r="J62" s="3"/>
      <c r="K62" s="3"/>
      <c r="L62" s="3"/>
    </row>
    <row r="63" spans="1:8" ht="12.75">
      <c r="A63" s="52"/>
      <c r="B63" s="3"/>
      <c r="C63" s="3"/>
      <c r="D63" s="3"/>
      <c r="E63" s="3"/>
      <c r="F63" s="3"/>
      <c r="G63" s="3"/>
      <c r="H63" s="3"/>
    </row>
    <row r="64" spans="1:8" ht="12.75">
      <c r="A64" s="52"/>
      <c r="B64" s="3"/>
      <c r="C64" s="3"/>
      <c r="D64" s="3"/>
      <c r="E64" s="3"/>
      <c r="F64" s="3"/>
      <c r="G64" s="3"/>
      <c r="H64" s="3"/>
    </row>
    <row r="65" spans="1:4" ht="12.75">
      <c r="A65" s="1" t="s">
        <v>30</v>
      </c>
      <c r="B65" s="3"/>
      <c r="C65" s="3"/>
      <c r="D65" s="3"/>
    </row>
    <row r="66" spans="1:12" ht="12.75">
      <c r="A66" s="4"/>
      <c r="B66" s="55" t="s">
        <v>31</v>
      </c>
      <c r="C66" s="55"/>
      <c r="D66" s="55"/>
      <c r="E66" s="55"/>
      <c r="F66" s="56"/>
      <c r="G66" s="55"/>
      <c r="H66" s="57" t="s">
        <v>7</v>
      </c>
      <c r="I66" s="58" t="s">
        <v>32</v>
      </c>
      <c r="J66" s="59" t="s">
        <v>33</v>
      </c>
      <c r="K66" s="60" t="s">
        <v>34</v>
      </c>
      <c r="L66" s="61" t="s">
        <v>33</v>
      </c>
    </row>
    <row r="67" spans="1:12" ht="12.75">
      <c r="A67" s="8" t="s">
        <v>35</v>
      </c>
      <c r="B67" s="62" t="s">
        <v>3</v>
      </c>
      <c r="C67" s="62" t="s">
        <v>4</v>
      </c>
      <c r="D67" s="62" t="s">
        <v>5</v>
      </c>
      <c r="E67" s="62" t="s">
        <v>6</v>
      </c>
      <c r="F67" s="63" t="s">
        <v>7</v>
      </c>
      <c r="G67" s="62" t="s">
        <v>36</v>
      </c>
      <c r="H67" s="64" t="s">
        <v>17</v>
      </c>
      <c r="I67" s="65" t="s">
        <v>6</v>
      </c>
      <c r="J67" s="66" t="s">
        <v>6</v>
      </c>
      <c r="K67" s="67" t="s">
        <v>7</v>
      </c>
      <c r="L67" s="68" t="s">
        <v>7</v>
      </c>
    </row>
    <row r="68" spans="1:12" ht="12.75">
      <c r="A68" s="69"/>
      <c r="B68" s="70" t="s">
        <v>37</v>
      </c>
      <c r="C68" s="70" t="s">
        <v>37</v>
      </c>
      <c r="D68" s="70" t="s">
        <v>38</v>
      </c>
      <c r="E68" s="70" t="s">
        <v>39</v>
      </c>
      <c r="F68" s="71" t="s">
        <v>40</v>
      </c>
      <c r="G68" s="70" t="s">
        <v>41</v>
      </c>
      <c r="H68" s="72" t="s">
        <v>28</v>
      </c>
      <c r="I68" s="73" t="s">
        <v>25</v>
      </c>
      <c r="J68" s="74" t="s">
        <v>25</v>
      </c>
      <c r="K68" s="75" t="s">
        <v>42</v>
      </c>
      <c r="L68" s="76" t="s">
        <v>42</v>
      </c>
    </row>
    <row r="69" spans="1:12" ht="12.75">
      <c r="A69" s="77"/>
      <c r="B69" s="28"/>
      <c r="C69" s="28"/>
      <c r="D69" s="28"/>
      <c r="E69" s="28"/>
      <c r="F69" s="29"/>
      <c r="G69" s="28"/>
      <c r="H69" s="78"/>
      <c r="I69" s="79"/>
      <c r="J69" s="80"/>
      <c r="K69" s="81"/>
      <c r="L69" s="82"/>
    </row>
    <row r="70" spans="1:12" ht="12.75">
      <c r="A70" s="77">
        <v>40314</v>
      </c>
      <c r="B70" s="28" t="e">
        <f>'[1]Calculations'!AB107</f>
        <v>#REF!</v>
      </c>
      <c r="C70" s="28" t="e">
        <f>'[1]Calculations'!AF107</f>
        <v>#REF!</v>
      </c>
      <c r="D70" s="28" t="e">
        <f>'[1]Calculations'!X107</f>
        <v>#REF!</v>
      </c>
      <c r="E70" s="28" t="e">
        <f aca="true" t="shared" si="0" ref="E70:E79">B70-C70-D70</f>
        <v>#REF!</v>
      </c>
      <c r="F70" s="83" t="e">
        <f>E70*3/1000</f>
        <v>#REF!</v>
      </c>
      <c r="G70" s="28" t="e">
        <f aca="true" t="shared" si="1" ref="G70:G79">E70+F70*1000/5.8</f>
        <v>#REF!</v>
      </c>
      <c r="H70" s="84" t="e">
        <f aca="true" t="shared" si="2" ref="H70:H79">IF(G70="","",(F70*1000/5.8)/G70)</f>
        <v>#REF!</v>
      </c>
      <c r="I70" s="85"/>
      <c r="J70" s="35"/>
      <c r="K70" s="86"/>
      <c r="L70" s="87"/>
    </row>
    <row r="71" spans="1:12" ht="12.75">
      <c r="A71" s="77">
        <f aca="true" t="shared" si="3" ref="A71:A79">A70+1</f>
        <v>40315</v>
      </c>
      <c r="B71" s="28" t="e">
        <f>'[1]Calculations'!AB205-'[1]Calculations'!AB107</f>
        <v>#REF!</v>
      </c>
      <c r="C71" s="28" t="e">
        <f>'[1]Calculations'!AF205-'[1]Calculations'!AF107</f>
        <v>#REF!</v>
      </c>
      <c r="D71" s="28" t="e">
        <f>'[1]Calculations'!X205-'[1]Calculations'!X107</f>
        <v>#REF!</v>
      </c>
      <c r="E71" s="28" t="e">
        <f t="shared" si="0"/>
        <v>#REF!</v>
      </c>
      <c r="F71" s="83" t="e">
        <f>(('[1]Calculations'!$T$163-'[1]Calculations'!$T$107)-('[1]Calculations'!$AH$163-'[1]Calculations'!$AH$107))*3/1000+'[1]Calculations'!$P$205</f>
        <v>#REF!</v>
      </c>
      <c r="G71" s="28" t="e">
        <f t="shared" si="1"/>
        <v>#REF!</v>
      </c>
      <c r="H71" s="84" t="e">
        <f t="shared" si="2"/>
        <v>#REF!</v>
      </c>
      <c r="I71" s="85"/>
      <c r="J71" s="35"/>
      <c r="K71" s="86"/>
      <c r="L71" s="87"/>
    </row>
    <row r="72" spans="1:12" ht="12.75">
      <c r="A72" s="77">
        <f t="shared" si="3"/>
        <v>40316</v>
      </c>
      <c r="B72" s="28" t="e">
        <f>'[1]Calculations'!AB301-'[1]Calculations'!AB205</f>
        <v>#REF!</v>
      </c>
      <c r="C72" s="28" t="e">
        <f>'[1]Calculations'!AF301-'[1]Calculations'!AF205</f>
        <v>#REF!</v>
      </c>
      <c r="D72" s="28" t="e">
        <f>'[1]Calculations'!X301-'[1]Calculations'!X205</f>
        <v>#REF!</v>
      </c>
      <c r="E72" s="28" t="e">
        <f t="shared" si="0"/>
        <v>#REF!</v>
      </c>
      <c r="F72" s="29" t="e">
        <f>'[1]Calculations'!P301-'[1]Calculations'!P205</f>
        <v>#REF!</v>
      </c>
      <c r="G72" s="28" t="e">
        <f t="shared" si="1"/>
        <v>#REF!</v>
      </c>
      <c r="H72" s="84" t="e">
        <f t="shared" si="2"/>
        <v>#REF!</v>
      </c>
      <c r="I72" s="85">
        <v>2191</v>
      </c>
      <c r="J72" s="35">
        <v>1066</v>
      </c>
      <c r="K72" s="86">
        <v>12.5</v>
      </c>
      <c r="L72" s="87">
        <v>5.3</v>
      </c>
    </row>
    <row r="73" spans="1:12" ht="12.75">
      <c r="A73" s="77">
        <f t="shared" si="3"/>
        <v>40317</v>
      </c>
      <c r="B73" s="28" t="e">
        <f>'[1]Calculations'!AB397-'[1]Calculations'!AB301</f>
        <v>#REF!</v>
      </c>
      <c r="C73" s="28" t="e">
        <f>'[1]Calculations'!AF397-'[1]Calculations'!AF301</f>
        <v>#REF!</v>
      </c>
      <c r="D73" s="28" t="e">
        <f>'[1]Calculations'!X397-'[1]Calculations'!X301</f>
        <v>#REF!</v>
      </c>
      <c r="E73" s="28" t="e">
        <f t="shared" si="0"/>
        <v>#REF!</v>
      </c>
      <c r="F73" s="29" t="e">
        <f>'[1]Calculations'!P397-'[1]Calculations'!P301</f>
        <v>#REF!</v>
      </c>
      <c r="G73" s="28" t="e">
        <f t="shared" si="1"/>
        <v>#REF!</v>
      </c>
      <c r="H73" s="84" t="e">
        <f t="shared" si="2"/>
        <v>#REF!</v>
      </c>
      <c r="I73" s="85">
        <v>4102</v>
      </c>
      <c r="J73" s="35">
        <v>1521</v>
      </c>
      <c r="K73" s="86">
        <v>23.2</v>
      </c>
      <c r="L73" s="87">
        <v>10.5</v>
      </c>
    </row>
    <row r="74" spans="1:12" ht="12.75">
      <c r="A74" s="77">
        <f t="shared" si="3"/>
        <v>40318</v>
      </c>
      <c r="B74" s="28" t="e">
        <f>'[1]Calculations'!AB493-'[1]Calculations'!AB397</f>
        <v>#REF!</v>
      </c>
      <c r="C74" s="28" t="e">
        <f>'[1]Calculations'!AF493-'[1]Calculations'!AF397</f>
        <v>#REF!</v>
      </c>
      <c r="D74" s="28" t="e">
        <f>'[1]Calculations'!X493-'[1]Calculations'!X397</f>
        <v>#REF!</v>
      </c>
      <c r="E74" s="28" t="e">
        <f t="shared" si="0"/>
        <v>#REF!</v>
      </c>
      <c r="F74" s="29" t="e">
        <f>'[1]Calculations'!P493-'[1]Calculations'!P397</f>
        <v>#REF!</v>
      </c>
      <c r="G74" s="28" t="e">
        <f t="shared" si="1"/>
        <v>#REF!</v>
      </c>
      <c r="H74" s="84" t="e">
        <f t="shared" si="2"/>
        <v>#REF!</v>
      </c>
      <c r="I74" s="85">
        <v>5389</v>
      </c>
      <c r="J74" s="35">
        <v>44</v>
      </c>
      <c r="K74" s="86">
        <v>32.4</v>
      </c>
      <c r="L74" s="87">
        <v>4.4</v>
      </c>
    </row>
    <row r="75" spans="1:12" ht="12.75">
      <c r="A75" s="77">
        <f t="shared" si="3"/>
        <v>40319</v>
      </c>
      <c r="B75" s="28" t="e">
        <f>'[1]Calculations'!AB589-'[1]Calculations'!AB493</f>
        <v>#REF!</v>
      </c>
      <c r="C75" s="28" t="e">
        <f>'[1]Calculations'!AF589-'[1]Calculations'!AF493</f>
        <v>#REF!</v>
      </c>
      <c r="D75" s="28" t="e">
        <f>'[1]Calculations'!X589-'[1]Calculations'!X493</f>
        <v>#REF!</v>
      </c>
      <c r="E75" s="28" t="e">
        <f t="shared" si="0"/>
        <v>#REF!</v>
      </c>
      <c r="F75" s="29" t="e">
        <f>'[1]Calculations'!P589-'[1]Calculations'!P493</f>
        <v>#REF!</v>
      </c>
      <c r="G75" s="28" t="e">
        <f t="shared" si="1"/>
        <v>#REF!</v>
      </c>
      <c r="H75" s="84" t="e">
        <f t="shared" si="2"/>
        <v>#REF!</v>
      </c>
      <c r="I75" s="85">
        <f>MAX(I29:I33)</f>
        <v>3598.6285713088737</v>
      </c>
      <c r="J75" s="35">
        <f>MIN(I29:I34)</f>
        <v>645.6311688448393</v>
      </c>
      <c r="K75" s="36">
        <f>MAX(J29:J34)</f>
        <v>7.618909091070366</v>
      </c>
      <c r="L75" s="88">
        <f>MIN(J29:J34)</f>
        <v>1.772799999972489</v>
      </c>
    </row>
    <row r="76" spans="1:12" ht="12.75">
      <c r="A76" s="77">
        <f t="shared" si="3"/>
        <v>40320</v>
      </c>
      <c r="B76" s="28" t="e">
        <f>'[1]Calculations'!AB685-'[1]Calculations'!AB589</f>
        <v>#REF!</v>
      </c>
      <c r="C76" s="28" t="e">
        <f>'[1]Calculations'!AF685-'[1]Calculations'!AF589</f>
        <v>#REF!</v>
      </c>
      <c r="D76" s="28" t="e">
        <f>'[1]Calculations'!X685-'[1]Calculations'!X589</f>
        <v>#REF!</v>
      </c>
      <c r="E76" s="28" t="e">
        <f t="shared" si="0"/>
        <v>#REF!</v>
      </c>
      <c r="F76" s="29" t="e">
        <f>'[1]Calculations'!P685-'[1]Calculations'!P589</f>
        <v>#REF!</v>
      </c>
      <c r="G76" s="28" t="e">
        <f t="shared" si="1"/>
        <v>#REF!</v>
      </c>
      <c r="H76" s="84" t="e">
        <f t="shared" si="2"/>
        <v>#REF!</v>
      </c>
      <c r="I76" s="85">
        <f>MAX(I34:I44)</f>
        <v>4530.685714285704</v>
      </c>
      <c r="J76" s="35">
        <f>MIN(I34:I44)</f>
        <v>-0.1999999999825377</v>
      </c>
      <c r="K76" s="36">
        <f>MAX(J34:J44)</f>
        <v>14.7</v>
      </c>
      <c r="L76" s="88">
        <f>MIN(J34:J44)</f>
        <v>1.9520000003029885</v>
      </c>
    </row>
    <row r="77" spans="1:12" ht="12.75">
      <c r="A77" s="77">
        <f t="shared" si="3"/>
        <v>40321</v>
      </c>
      <c r="B77" s="28" t="e">
        <f>'[1]Calculations'!AB781-'[1]Calculations'!AB685</f>
        <v>#REF!</v>
      </c>
      <c r="C77" s="28" t="e">
        <f>'[1]Calculations'!AF781-'[1]Calculations'!AF685</f>
        <v>#REF!</v>
      </c>
      <c r="D77" s="28" t="e">
        <f>'[1]Calculations'!X781-'[1]Calculations'!X685</f>
        <v>#REF!</v>
      </c>
      <c r="E77" s="28" t="e">
        <f t="shared" si="0"/>
        <v>#REF!</v>
      </c>
      <c r="F77" s="29" t="e">
        <f>'[1]Calculations'!P781-'[1]Calculations'!P685</f>
        <v>#REF!</v>
      </c>
      <c r="G77" s="28" t="e">
        <f t="shared" si="1"/>
        <v>#REF!</v>
      </c>
      <c r="H77" s="84" t="e">
        <f t="shared" si="2"/>
        <v>#REF!</v>
      </c>
      <c r="I77" s="85">
        <f>MAX(I45:I52)</f>
        <v>3103.0857141653046</v>
      </c>
      <c r="J77" s="35">
        <f>MIN(I45:I52)</f>
        <v>0</v>
      </c>
      <c r="K77" s="36">
        <f>MAX(J45:J52)</f>
        <v>5.568000000216051</v>
      </c>
      <c r="L77" s="88">
        <f>MIN(J45:J52)</f>
        <v>2.0176874999999654</v>
      </c>
    </row>
    <row r="78" spans="1:12" ht="12.75">
      <c r="A78" s="89">
        <f t="shared" si="3"/>
        <v>40322</v>
      </c>
      <c r="B78" s="90" t="e">
        <f>'[1]Calculations'!AB877-'[1]Calculations'!AB781</f>
        <v>#REF!</v>
      </c>
      <c r="C78" s="90" t="e">
        <f>'[1]Calculations'!AF877-'[1]Calculations'!AF781</f>
        <v>#REF!</v>
      </c>
      <c r="D78" s="90" t="e">
        <f>'[1]Calculations'!X877-'[1]Calculations'!X781</f>
        <v>#REF!</v>
      </c>
      <c r="E78" s="90" t="e">
        <f t="shared" si="0"/>
        <v>#REF!</v>
      </c>
      <c r="F78" s="83" t="e">
        <f>'[1]Calculations'!P877-'[1]Calculations'!P781</f>
        <v>#REF!</v>
      </c>
      <c r="G78" s="90" t="e">
        <f t="shared" si="1"/>
        <v>#REF!</v>
      </c>
      <c r="H78" s="91" t="e">
        <f t="shared" si="2"/>
        <v>#REF!</v>
      </c>
      <c r="I78" s="92">
        <f>MAX(I53:I56)</f>
        <v>8960.685714285726</v>
      </c>
      <c r="J78" s="93">
        <f>MIN(I52:I56)</f>
        <v>2522.685714285719</v>
      </c>
      <c r="K78" s="94">
        <f>MAX(J52:J56)</f>
        <v>16.067520833333333</v>
      </c>
      <c r="L78" s="95">
        <f>MIN(J52:J56)</f>
        <v>2.0176874999999654</v>
      </c>
    </row>
    <row r="79" spans="1:12" ht="12.75">
      <c r="A79" s="89">
        <f t="shared" si="3"/>
        <v>40323</v>
      </c>
      <c r="B79" s="90" t="e">
        <f>'[1]Calculations'!AB951-'[1]Calculations'!AB877</f>
        <v>#REF!</v>
      </c>
      <c r="C79" s="90" t="e">
        <f>'[1]Calculations'!AF951-'[1]Calculations'!AF877</f>
        <v>#REF!</v>
      </c>
      <c r="D79" s="90" t="e">
        <f>'[1]Calculations'!X951-'[1]Calculations'!X877</f>
        <v>#REF!</v>
      </c>
      <c r="E79" s="90" t="e">
        <f t="shared" si="0"/>
        <v>#REF!</v>
      </c>
      <c r="F79" s="96" t="e">
        <f>'[1]Calculations'!P951-'[1]Calculations'!P877</f>
        <v>#REF!</v>
      </c>
      <c r="G79" s="90" t="e">
        <f t="shared" si="1"/>
        <v>#REF!</v>
      </c>
      <c r="H79" s="91" t="e">
        <f t="shared" si="2"/>
        <v>#REF!</v>
      </c>
      <c r="I79" s="92">
        <f>MAX(I57:I60)</f>
        <v>7336.685714285712</v>
      </c>
      <c r="J79" s="93">
        <f>MIN(I57:I60)</f>
        <v>877.4857142857145</v>
      </c>
      <c r="K79" s="94">
        <f>MAX(J57:J60)</f>
        <v>30.370421874999977</v>
      </c>
      <c r="L79" s="95">
        <f>MIN(J57:J60)</f>
        <v>9.407999998905348</v>
      </c>
    </row>
    <row r="80" spans="1:12" ht="12.75">
      <c r="A80" s="77"/>
      <c r="B80" s="28"/>
      <c r="C80" s="28"/>
      <c r="D80" s="28"/>
      <c r="E80" s="28"/>
      <c r="F80" s="29"/>
      <c r="G80" s="28"/>
      <c r="H80" s="78"/>
      <c r="I80" s="85"/>
      <c r="J80" s="35"/>
      <c r="K80" s="86"/>
      <c r="L80" s="87"/>
    </row>
    <row r="81" spans="1:12" ht="12.75">
      <c r="A81" s="77" t="s">
        <v>31</v>
      </c>
      <c r="B81" s="28" t="e">
        <f>SUM($B$70:$B$80)</f>
        <v>#REF!</v>
      </c>
      <c r="C81" s="28" t="e">
        <f>SUM($C$70:$C$80)</f>
        <v>#REF!</v>
      </c>
      <c r="D81" s="28" t="e">
        <f>SUM($D$70:$D$80)</f>
        <v>#REF!</v>
      </c>
      <c r="E81" s="28" t="e">
        <f>SUM($E$70:$E$80)</f>
        <v>#REF!</v>
      </c>
      <c r="F81" s="29" t="e">
        <f>SUM($F$70:$F$80)</f>
        <v>#REF!</v>
      </c>
      <c r="G81" s="28" t="e">
        <f>SUM($G$70:$G$80)</f>
        <v>#REF!</v>
      </c>
      <c r="H81" s="78" t="e">
        <f>IF(G81="","",(F81*1000/5.8)/G81)</f>
        <v>#REF!</v>
      </c>
      <c r="I81" s="85">
        <f>MAX(I72:I80)</f>
        <v>8960.685714285726</v>
      </c>
      <c r="J81" s="35">
        <f>MIN(J72:J80)</f>
        <v>-0.1999999999825377</v>
      </c>
      <c r="K81" s="36">
        <f>MAX(K72:K80)</f>
        <v>32.4</v>
      </c>
      <c r="L81" s="97">
        <f>MIN(L72:L80)</f>
        <v>1.772799999972489</v>
      </c>
    </row>
    <row r="82" spans="1:12" ht="12.75">
      <c r="A82" s="98" t="s">
        <v>43</v>
      </c>
      <c r="B82" s="99" t="e">
        <f>AVERAGE($B$71:$B$80)</f>
        <v>#REF!</v>
      </c>
      <c r="C82" s="99" t="e">
        <f>AVERAGE($C$71:$C$80)</f>
        <v>#REF!</v>
      </c>
      <c r="D82" s="99" t="e">
        <f>AVERAGE($D$71:$D$80)</f>
        <v>#REF!</v>
      </c>
      <c r="E82" s="99" t="e">
        <f>AVERAGE($E$71:$E$80)</f>
        <v>#REF!</v>
      </c>
      <c r="F82" s="100" t="e">
        <f>AVERAGE($F$71:$F$80)</f>
        <v>#REF!</v>
      </c>
      <c r="G82" s="99" t="e">
        <f>AVERAGE($G$71:$G$80)</f>
        <v>#REF!</v>
      </c>
      <c r="H82" s="101" t="e">
        <f>AVERAGE($H$71:$H$80)</f>
        <v>#REF!</v>
      </c>
      <c r="I82" s="102"/>
      <c r="J82" s="99"/>
      <c r="K82" s="103"/>
      <c r="L82" s="104"/>
    </row>
    <row r="83" spans="1:12" ht="12.75">
      <c r="A83" s="105"/>
      <c r="B83" s="106"/>
      <c r="C83" s="106"/>
      <c r="D83" s="106"/>
      <c r="E83" s="106"/>
      <c r="F83" s="106"/>
      <c r="G83" s="106"/>
      <c r="H83" s="107"/>
      <c r="I83" s="106"/>
      <c r="J83" s="106"/>
      <c r="K83" s="108"/>
      <c r="L83" s="108"/>
    </row>
    <row r="84" spans="1:12" ht="12.75">
      <c r="A84" s="52"/>
      <c r="B84" s="109" t="s">
        <v>44</v>
      </c>
      <c r="C84" s="2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52"/>
      <c r="B85" s="110"/>
      <c r="C85" s="111" t="s">
        <v>45</v>
      </c>
      <c r="D85" s="3"/>
      <c r="E85" s="3"/>
      <c r="F85" s="3"/>
      <c r="G85" s="3"/>
      <c r="H85" s="3"/>
      <c r="I85" s="3"/>
      <c r="J85" s="3"/>
      <c r="K85" s="3"/>
      <c r="L85" s="3"/>
    </row>
    <row r="86" spans="1:8" ht="12.75">
      <c r="A86" s="52"/>
      <c r="B86" s="3"/>
      <c r="C86" s="3"/>
      <c r="D86" s="3"/>
      <c r="E86" s="3"/>
      <c r="F86" s="3"/>
      <c r="G86" s="3"/>
      <c r="H86" s="3"/>
    </row>
    <row r="87" spans="1:12" ht="12.75">
      <c r="A87" s="52"/>
      <c r="B87" s="2"/>
      <c r="C87" s="2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1" t="s">
        <v>46</v>
      </c>
      <c r="B88" s="2"/>
      <c r="C88" s="2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109" t="s">
        <v>47</v>
      </c>
      <c r="B89" s="112"/>
      <c r="C89" s="112"/>
      <c r="D89" s="113"/>
      <c r="E89" s="113"/>
      <c r="F89" s="113"/>
      <c r="G89" s="113"/>
      <c r="H89" s="113"/>
      <c r="I89" s="113"/>
      <c r="J89" s="113"/>
      <c r="K89" s="113"/>
      <c r="L89" s="113"/>
    </row>
    <row r="90" spans="1:12" ht="12.75">
      <c r="A90" s="109" t="s">
        <v>48</v>
      </c>
      <c r="B90" s="112"/>
      <c r="C90" s="112"/>
      <c r="D90" s="113"/>
      <c r="E90" s="113"/>
      <c r="F90" s="113"/>
      <c r="G90" s="113"/>
      <c r="H90" s="113"/>
      <c r="I90" s="113"/>
      <c r="J90" s="113"/>
      <c r="K90" s="113"/>
      <c r="L90" s="113"/>
    </row>
    <row r="91" spans="1:12" ht="12.75">
      <c r="A91" s="109" t="s">
        <v>49</v>
      </c>
      <c r="B91" s="112"/>
      <c r="C91" s="112"/>
      <c r="D91" s="113"/>
      <c r="E91" s="113"/>
      <c r="F91" s="113"/>
      <c r="G91" s="113"/>
      <c r="H91" s="113"/>
      <c r="I91" s="113"/>
      <c r="J91" s="113"/>
      <c r="K91" s="113"/>
      <c r="L91" s="113"/>
    </row>
    <row r="92" spans="1:12" ht="12.75">
      <c r="A92" s="109"/>
      <c r="B92" s="112"/>
      <c r="C92" s="112"/>
      <c r="D92" s="113"/>
      <c r="E92" s="113"/>
      <c r="F92" s="113"/>
      <c r="G92" s="113"/>
      <c r="H92" s="113"/>
      <c r="I92" s="113"/>
      <c r="J92" s="113"/>
      <c r="K92" s="113"/>
      <c r="L92" s="113"/>
    </row>
    <row r="93" spans="1:12" ht="12.75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109"/>
      <c r="B94" s="112"/>
      <c r="C94" s="112"/>
      <c r="D94" s="113"/>
      <c r="E94" s="113"/>
      <c r="F94" s="113"/>
      <c r="G94" s="113"/>
      <c r="H94" s="113"/>
      <c r="I94" s="113"/>
      <c r="J94" s="113"/>
      <c r="K94" s="113"/>
      <c r="L94" s="113"/>
    </row>
    <row r="95" spans="1:12" ht="12.75">
      <c r="A95" s="109"/>
      <c r="B95" s="112"/>
      <c r="C95" s="112"/>
      <c r="D95" s="113"/>
      <c r="E95" s="113"/>
      <c r="F95" s="113"/>
      <c r="G95" s="113"/>
      <c r="H95" s="113"/>
      <c r="I95" s="113"/>
      <c r="J95" s="113"/>
      <c r="K95" s="113"/>
      <c r="L95" s="113"/>
    </row>
    <row r="96" spans="1:12" ht="12.75">
      <c r="A96" s="109"/>
      <c r="B96" s="112"/>
      <c r="C96" s="112"/>
      <c r="D96" s="113"/>
      <c r="E96" s="113"/>
      <c r="F96" s="113"/>
      <c r="G96" s="113"/>
      <c r="H96" s="113"/>
      <c r="I96" s="113"/>
      <c r="J96" s="113"/>
      <c r="K96" s="113"/>
      <c r="L96" s="113"/>
    </row>
    <row r="97" spans="1:12" ht="12.75">
      <c r="A97" s="114"/>
      <c r="B97" s="112"/>
      <c r="C97" s="112"/>
      <c r="D97" s="113"/>
      <c r="E97" s="113"/>
      <c r="F97" s="113"/>
      <c r="G97" s="113"/>
      <c r="H97" s="113"/>
      <c r="I97" s="113"/>
      <c r="J97" s="113"/>
      <c r="K97" s="113"/>
      <c r="L97" s="113"/>
    </row>
    <row r="98" spans="1:12" ht="12.75">
      <c r="A98" s="1"/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109"/>
      <c r="B99" s="112"/>
      <c r="C99" s="112"/>
      <c r="D99" s="113"/>
      <c r="E99" s="113"/>
      <c r="F99" s="113"/>
      <c r="G99" s="113"/>
      <c r="H99" s="113"/>
      <c r="I99" s="113"/>
      <c r="J99" s="113"/>
      <c r="K99" s="113"/>
      <c r="L99" s="113"/>
    </row>
    <row r="100" spans="1:12" ht="12.75">
      <c r="A100" s="109"/>
      <c r="B100" s="112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</row>
  </sheetData>
  <sheetProtection/>
  <printOptions/>
  <pageMargins left="0.75" right="0.75" top="1" bottom="1" header="0.5" footer="0.5"/>
  <pageSetup firstPageNumber="1" useFirstPageNumber="1" orientation="landscape" scale="2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6384" width="8.8515625" style="0" bestFit="1" customWidth="1"/>
  </cols>
  <sheetData/>
  <sheetProtection/>
  <printOptions/>
  <pageMargins left="0.75" right="0.75" top="1" bottom="1" header="0.5" footer="0.5"/>
  <pageSetup firstPageNumber="1" useFirstPageNumber="1" horizontalDpi="300" verticalDpi="300" orientation="landscape" scale="2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6384" width="8.8515625" style="0" bestFit="1" customWidth="1"/>
  </cols>
  <sheetData/>
  <sheetProtection/>
  <printOptions/>
  <pageMargins left="0.75" right="0.75" top="1" bottom="1" header="0.5" footer="0.5"/>
  <pageSetup firstPageNumber="1" useFirstPageNumber="1" horizontalDpi="300" verticalDpi="300" orientation="landscape" scale="2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schuljo</cp:lastModifiedBy>
  <dcterms:created xsi:type="dcterms:W3CDTF">2010-07-06T21:40:59Z</dcterms:created>
  <dcterms:modified xsi:type="dcterms:W3CDTF">2010-07-06T21:41:00Z</dcterms:modified>
  <cp:category/>
  <cp:version/>
  <cp:contentType/>
  <cp:contentStatus/>
</cp:coreProperties>
</file>