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Public\fm\Alexa\1. Power Marketing Advisor\Annual RS\Cumberland FY2024\Tom Layfield Response\"/>
    </mc:Choice>
  </mc:AlternateContent>
  <xr:revisionPtr revIDLastSave="0" documentId="13_ncr:1_{68D4F61E-DE33-4C2C-8998-FC8AB021866C}" xr6:coauthVersionLast="47" xr6:coauthVersionMax="47" xr10:uidLastSave="{00000000-0000-0000-0000-000000000000}"/>
  <bookViews>
    <workbookView xWindow="-28920" yWindow="-90" windowWidth="29040" windowHeight="15840" xr2:uid="{6F34D042-C91E-4338-A799-62CEDA2D6FEB}"/>
  </bookViews>
  <sheets>
    <sheet name="CU O&amp;M Projections" sheetId="1" r:id="rId1"/>
    <sheet name="CU O&amp;M FY24 Actuals" sheetId="2" r:id="rId2"/>
    <sheet name="CU Capitalized Proj." sheetId="5" r:id="rId3"/>
    <sheet name="CU Cap. Proj. Excluded" sheetId="3" r:id="rId4"/>
    <sheet name="CU Capitalized Actuals" sheetId="4" r:id="rId5"/>
    <sheet name="Corps WC_PostRetirementBenefi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4" i="6"/>
  <c r="C5" i="6"/>
  <c r="C6" i="6"/>
  <c r="C7" i="6"/>
  <c r="C8" i="6"/>
  <c r="C9" i="6"/>
  <c r="C10" i="6"/>
  <c r="C11" i="6"/>
  <c r="C12" i="6"/>
  <c r="C13" i="6"/>
  <c r="C14" i="6"/>
  <c r="C3" i="6"/>
  <c r="B4" i="6"/>
  <c r="B5" i="6"/>
  <c r="B6" i="6"/>
  <c r="B7" i="6"/>
  <c r="B8" i="6"/>
  <c r="B9" i="6"/>
  <c r="B10" i="6"/>
  <c r="B11" i="6"/>
  <c r="B12" i="6"/>
  <c r="B13" i="6"/>
  <c r="B14" i="6"/>
  <c r="B3" i="6"/>
  <c r="F14" i="6"/>
  <c r="F12" i="6"/>
  <c r="F26" i="5" l="1"/>
  <c r="G26" i="5"/>
  <c r="H26" i="5"/>
  <c r="I26" i="5"/>
  <c r="E26" i="5"/>
  <c r="E123" i="4"/>
  <c r="E119" i="4"/>
  <c r="E107" i="4"/>
  <c r="E104" i="4"/>
  <c r="E78" i="4"/>
  <c r="E71" i="4"/>
  <c r="E67" i="4"/>
  <c r="E61" i="4"/>
  <c r="E54" i="4"/>
  <c r="E49" i="4"/>
  <c r="E40" i="4"/>
  <c r="E33" i="4"/>
  <c r="E26" i="4"/>
  <c r="E13" i="4"/>
  <c r="E9" i="4"/>
  <c r="J16" i="3" l="1"/>
  <c r="I16" i="3"/>
  <c r="H16" i="3"/>
  <c r="G16" i="3"/>
  <c r="F16" i="3"/>
  <c r="J7" i="3"/>
  <c r="I7" i="3"/>
  <c r="H7" i="3"/>
  <c r="G7" i="3"/>
  <c r="F7" i="3"/>
  <c r="D14" i="2" l="1"/>
  <c r="D6" i="2"/>
  <c r="F13" i="1"/>
  <c r="E6" i="1"/>
  <c r="I13" i="1" l="1"/>
  <c r="D6" i="1"/>
  <c r="I6" i="1"/>
  <c r="G13" i="1"/>
  <c r="H13" i="1"/>
  <c r="D13" i="1"/>
  <c r="E13" i="1"/>
  <c r="F6" i="1"/>
  <c r="H6" i="1"/>
  <c r="G6" i="1"/>
</calcChain>
</file>

<file path=xl/sharedStrings.xml><?xml version="1.0" encoding="utf-8"?>
<sst xmlns="http://schemas.openxmlformats.org/spreadsheetml/2006/main" count="354" uniqueCount="165">
  <si>
    <t>PURPOSE</t>
  </si>
  <si>
    <t>WCC</t>
  </si>
  <si>
    <t>DESCRIPTION</t>
  </si>
  <si>
    <t>FY 2025</t>
  </si>
  <si>
    <t>FY 2026</t>
  </si>
  <si>
    <t>FY 2027</t>
  </si>
  <si>
    <t>FY 2028</t>
  </si>
  <si>
    <t>FY 2029</t>
  </si>
  <si>
    <t>FY 2030</t>
  </si>
  <si>
    <t>SPECIFIC</t>
  </si>
  <si>
    <t>TOTAL SPECIFIC</t>
  </si>
  <si>
    <t>JOINT</t>
  </si>
  <si>
    <t>WATER SUPPLY</t>
  </si>
  <si>
    <t>TOTAL JOINT</t>
  </si>
  <si>
    <r>
      <rPr>
        <b/>
        <sz val="12"/>
        <color theme="1"/>
        <rFont val="Aptos Narrow"/>
        <family val="2"/>
        <scheme val="minor"/>
      </rPr>
      <t>Cumberland Combined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PROJECTIONS</t>
    </r>
  </si>
  <si>
    <t>OPERATION FOR HYDROPOWER FUNCTIONS</t>
  </si>
  <si>
    <t>MAINTENANCE FOR HYDROPOWER</t>
  </si>
  <si>
    <t>OPERATION FOR ENVIRONMENTAL STEWARDSHIP FUNCTIONS</t>
  </si>
  <si>
    <t>MAINTENANCE FOR ENVIRONMENTAL STEWARDSHIP</t>
  </si>
  <si>
    <t>MAINTENANCE COSTS FOR JOINT ACTIVITIES</t>
  </si>
  <si>
    <t>OPERATION COSTS FOR JOINT ACTIVITIES</t>
  </si>
  <si>
    <t>PAYMENT TO STATES FROM GRANT REVENUES</t>
  </si>
  <si>
    <r>
      <rPr>
        <b/>
        <sz val="12"/>
        <color theme="1"/>
        <rFont val="Aptos Narrow"/>
        <family val="2"/>
        <scheme val="minor"/>
      </rPr>
      <t>Cumberland Combined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0"/>
        <color theme="1"/>
        <rFont val="Aptos Narrow"/>
        <family val="2"/>
        <scheme val="minor"/>
      </rPr>
      <t>FY2024 Actuals</t>
    </r>
  </si>
  <si>
    <t>FY 2024</t>
  </si>
  <si>
    <r>
      <t xml:space="preserve">CAPITALIZED PROJECTIONS 
</t>
    </r>
    <r>
      <rPr>
        <b/>
        <i/>
        <u/>
        <sz val="11"/>
        <color rgb="FF000000"/>
        <rFont val="Calibri"/>
        <family val="2"/>
      </rPr>
      <t>EXCLUDED</t>
    </r>
    <r>
      <rPr>
        <b/>
        <sz val="11"/>
        <color rgb="FF000000"/>
        <rFont val="Calibri"/>
        <family val="2"/>
      </rPr>
      <t xml:space="preserve"> FROM PROPOSED RATES</t>
    </r>
  </si>
  <si>
    <t>FERC Acct #</t>
  </si>
  <si>
    <t>Service Life</t>
  </si>
  <si>
    <t>Description</t>
  </si>
  <si>
    <t>FY2025</t>
  </si>
  <si>
    <t>FY2026</t>
  </si>
  <si>
    <t>FY2027</t>
  </si>
  <si>
    <t>FY2028</t>
  </si>
  <si>
    <t>FY2029</t>
  </si>
  <si>
    <t>PHILPOTT TOTAL</t>
  </si>
  <si>
    <t>CENTER HILL</t>
  </si>
  <si>
    <t>SPILLWAY GATE REFURB</t>
  </si>
  <si>
    <t>CENTER HILL TOTAL</t>
  </si>
  <si>
    <t>WOLF CREEK</t>
  </si>
  <si>
    <t>WOLF CREEK TOTAL</t>
  </si>
  <si>
    <r>
      <t xml:space="preserve">CAPITALIZED PROJECTIONS 
</t>
    </r>
    <r>
      <rPr>
        <b/>
        <sz val="11"/>
        <color rgb="FF000000"/>
        <rFont val="Calibri"/>
        <family val="2"/>
      </rPr>
      <t>INCLUDED IN PROPOSED RATES</t>
    </r>
  </si>
  <si>
    <t>Barkley</t>
  </si>
  <si>
    <t>FY2024</t>
  </si>
  <si>
    <t>FY</t>
  </si>
  <si>
    <t>BARKLEY</t>
  </si>
  <si>
    <t/>
  </si>
  <si>
    <t>A1570-BAR/P MAIN POWER TRANSFORMER 1 SA7 E&amp;D/SUPPL [337176]</t>
  </si>
  <si>
    <t>A1930-BAR/P SUPPLY OF TRANSFORMER 2 [337176]</t>
  </si>
  <si>
    <t>A1910-BAR/P INSTALL OF TRANSFORMER 2 [337176]</t>
  </si>
  <si>
    <t>FY23 BP TRANSFORMER BUSHINGS</t>
  </si>
  <si>
    <t>FY22 BP REPLACE STORM DAMAGED POWERHOUSE GENERATOR ROOF</t>
  </si>
  <si>
    <t>FY21 REPLACE POWERHOUSE GENERATOR ROOF</t>
  </si>
  <si>
    <t>FY22 BP SPILLWAY EMERG/MAINT BULKHEAD SECT 4</t>
  </si>
  <si>
    <t>FY22 BAR REPLACE FOUNDATION DRAINAGE SYS</t>
  </si>
  <si>
    <t>VENT-FY18 CEN/P VENTILATION</t>
  </si>
  <si>
    <t>CEN/P SA#5 UNIT #1 HEADWORKS/INTAKE CONTROLS AND WIRING REPLACEMENT</t>
  </si>
  <si>
    <t>CEN/P PED-MEDIUM VOLTAGE CABLES &amp; BUSSES-HDC [337177]</t>
  </si>
  <si>
    <t>FY21 CEN/P OIL PURIFIER</t>
  </si>
  <si>
    <t>CEN/P PED-MEDIUM VOLTAGE CABLES &amp; BUSSES</t>
  </si>
  <si>
    <t>CEN/P MV CABLES &amp; BUSSES SA #9 [337177]</t>
  </si>
  <si>
    <t>CEN/P MV CABLES &amp; BUSSES SA#7 [337177]</t>
  </si>
  <si>
    <t>CEN/P MV CABLES &amp; BUSSES ACQUISITION SA TBD [337177]</t>
  </si>
  <si>
    <t>A8120-MT016 ADD'L BEDDING MORTAR AND FOOH [140925]</t>
  </si>
  <si>
    <t>A8640-PACKAGE TO CONTRACTING LOE 140925</t>
  </si>
  <si>
    <t>A8820-RCC BERM ELECTRICAL S&amp;A [140925]</t>
  </si>
  <si>
    <t>A8850-RCC BERM ELECTRICAL EDC [140925]</t>
  </si>
  <si>
    <t>FY19 AUXDAM S&amp;A</t>
  </si>
  <si>
    <t>CHEATHAM</t>
  </si>
  <si>
    <t>SCADA FY17 CHE/P SCADA</t>
  </si>
  <si>
    <t>OUTDOOR DRY POTENTIAL TRANSFORMER</t>
  </si>
  <si>
    <t>CORDELL HULL</t>
  </si>
  <si>
    <t>COR/P REPLACE PROTECTIVE RELAYS</t>
  </si>
  <si>
    <t>COR/P EXCITATION SA7 UNIT 2 EDC 337179</t>
  </si>
  <si>
    <t>FY22 COR LOW VACUUM OIL PURIFIER</t>
  </si>
  <si>
    <t>FY22 COR HIGH VACUUM OIL PURIFIER</t>
  </si>
  <si>
    <t>FY23 HP AUX HOIST BRAKE OVERHAUL-INTAKE CRANE</t>
  </si>
  <si>
    <t>FY23 COR COMPACT TRACK LOADER</t>
  </si>
  <si>
    <t>FY23 COR DAM EMBANKMENT MONITORING INSTRUMENTATION</t>
  </si>
  <si>
    <t>DALE HOLLOW</t>
  </si>
  <si>
    <t>A2340-DAL/P B10 EMERGENT UNIT #1 HEADWORKS/INTAKE</t>
  </si>
  <si>
    <t>FY22 DAL TENNSMITH SHEAR</t>
  </si>
  <si>
    <t>J. PERCY PRIEST</t>
  </si>
  <si>
    <t>MAIN AUX BOARD - ARC FLASH</t>
  </si>
  <si>
    <t>OJ2110-JPPSFU-FY21 JPP SHOP FENCE [111264]</t>
  </si>
  <si>
    <t>SPILLWAY HUTS</t>
  </si>
  <si>
    <t>LAUREL</t>
  </si>
  <si>
    <t>MH2313-EXCA-FY23 LP EXCAVATOR [111266]</t>
  </si>
  <si>
    <t>OH2213-OCB-FY22 LAU/P OIL CIRCUIT BREAKER REPLACEM [111266]</t>
  </si>
  <si>
    <t>OLD HICKORY</t>
  </si>
  <si>
    <t>A1630-ASSET 1.F TURBINE, ALL COMPONENTS NOT LISTED [337183]</t>
  </si>
  <si>
    <t>A1670-ASSET 1.A WICKET GATES [337183]</t>
  </si>
  <si>
    <t>A1660-ASSET 7 GENERATOR STATOR WINDINGS [337183]</t>
  </si>
  <si>
    <t>A1690-ASSET 1.E EMBEDDED TURBINE PARTS [337183]</t>
  </si>
  <si>
    <t>A1650-ASSET 4 ROTOR WINDINGS, COMPLETE [337183]</t>
  </si>
  <si>
    <t>A1720-ASSET 8 THRUST BEARINGS [337183]</t>
  </si>
  <si>
    <t>A1640-ASSET 2.D GENERATOR, ALL COMPONENTS NOT LIST [337183</t>
  </si>
  <si>
    <t>ASSET 5 TURBINE RUNNER, COMPLETE</t>
  </si>
  <si>
    <t>A1680-ASSET 1.B SHAFT, INCLUD KAPLAN BLADE CTRL IN [337183]</t>
  </si>
  <si>
    <t>MH1513-AF-APU2-ACTUATOR PANEL UNIT 2</t>
  </si>
  <si>
    <t>MH1513-AF-OPB-OIL PURIFICATION BOARD</t>
  </si>
  <si>
    <t>A1930-OLD/P EXCITER #1 ACQUISITION {337183}</t>
  </si>
  <si>
    <t>A1950-OLD/P EXCITER #2 ACQUISITION [337183]</t>
  </si>
  <si>
    <t>A2020-OLD/P OCB BUSHING REPLACEMENT</t>
  </si>
  <si>
    <t>A1960-OLD/P EXCITER #3 E&amp;D [337183]</t>
  </si>
  <si>
    <t>MH1513-AF-FRU1-GENERATOR MOTOR OPERATED FIELD</t>
  </si>
  <si>
    <t>MH1513-AF-FRU2-GENERATOR MOTOR OPERATED RHEO</t>
  </si>
  <si>
    <t>MH1513-AF-FRU3-GENERATOR MOTOR OPERATED RHEO</t>
  </si>
  <si>
    <t>MH1513-AF-FRU4-GENERATOR MOTOR OPERATED FIELD RH</t>
  </si>
  <si>
    <t>A2100-ASSET 2.D GENERATOR, ACNLE A&amp;B 337183</t>
  </si>
  <si>
    <t>A1970-OLD/P EXCITER #3 ACQUISITION [337183]</t>
  </si>
  <si>
    <t>OJ2210-FORKLIFT-FY22 OLD OP FORKLIFT REPLACEMENT [111271]</t>
  </si>
  <si>
    <t>FY18 WOL/P WARNING SYSTEM</t>
  </si>
  <si>
    <t>A2090-WOL/P STA SVC PS SA7</t>
  </si>
  <si>
    <t>WOL/P EXCITATION UNIT #6 E&amp;D</t>
  </si>
  <si>
    <t>WOL/P EXCITATION UNIT #6 EDC/S&amp;A</t>
  </si>
  <si>
    <t>FY21 WOL VOLTAGE TRANSFORMER</t>
  </si>
  <si>
    <t>FY22 WOL OIL PRUIFIER</t>
  </si>
  <si>
    <t>WOL/P EXCITATION UNIT #6 ACQUISITION</t>
  </si>
  <si>
    <t>SW2211-FMOSOLAR-FY22 LAKE CUMBERLAND HQ SOLAR INST [111275]</t>
  </si>
  <si>
    <t>FY22 LAKE CUMBERLAND HQ SOLAR INSTALL RMO</t>
  </si>
  <si>
    <t>FERC</t>
  </si>
  <si>
    <t>BARKLEY TOTAL SPECIFIC</t>
  </si>
  <si>
    <t>BARKLEY TOTAL JOINT</t>
  </si>
  <si>
    <t>CENTER HILL TOTAL SPECIFIC</t>
  </si>
  <si>
    <t>CENTER HILL TOTAL JOINT</t>
  </si>
  <si>
    <t>CHEATHAM TOTAL SPECIFIC</t>
  </si>
  <si>
    <t>CORDELL HULL TOTAL SPECIFIC</t>
  </si>
  <si>
    <t>DALE HOLLOW TOTAL SPECIFIC</t>
  </si>
  <si>
    <t>J. PERCY PRIEST TOTAL SPECIFIC</t>
  </si>
  <si>
    <t>J. PERCY PRIEST TOTAL JOINT</t>
  </si>
  <si>
    <t>LAUREL TOTAL SPECIFIC</t>
  </si>
  <si>
    <t>OLD HICKORY TOTAL SPECIFIC</t>
  </si>
  <si>
    <t>OLD HICKORY TOTAL JOINT</t>
  </si>
  <si>
    <t>WOLF CREEK TOTAL SPECIFIC</t>
  </si>
  <si>
    <t>WOLF CREEK TOTAL JOINT</t>
  </si>
  <si>
    <t>INTAKE &amp; SPILLWAY CRANE</t>
  </si>
  <si>
    <t>MULTIYEAR SPILLWAY REPLACEMENT ELE/MECH</t>
  </si>
  <si>
    <t>PHASE 1 SPILLWAY GATE CHAIN REPL</t>
  </si>
  <si>
    <t>PHASE 2 SPILLWAY GATE CHAIN REPL</t>
  </si>
  <si>
    <t>SPILLWAY GATE CHAIN REPL</t>
  </si>
  <si>
    <t>SPILLWAY GATE METAL REPAIRS &amp; PROTECTIVE COATING</t>
  </si>
  <si>
    <t>SPILLWAY GATE MACHINERY &amp; CONTROLS</t>
  </si>
  <si>
    <t>SPILLWAY GATE REPAIR &amp; COATING</t>
  </si>
  <si>
    <t>REPLACE SPILLWAY GATES</t>
  </si>
  <si>
    <t>SECURITY SYSTEM REPLACEMENT</t>
  </si>
  <si>
    <t>DAM SAFETY REHABILIATE DAM EMBANKMENT TOE DRAIN</t>
  </si>
  <si>
    <t>TAIL DECK CRANE</t>
  </si>
  <si>
    <t>MONOLITH LEAKAGE REPAIRS</t>
  </si>
  <si>
    <t>REHAB SPILLWAY GATES MECH</t>
  </si>
  <si>
    <t>SERVICE LIFE</t>
  </si>
  <si>
    <t>PROJECT</t>
  </si>
  <si>
    <t>TORNADO RECOVERY</t>
  </si>
  <si>
    <t>TOTAL JOINT CAPITALIZED PROJECTIONS</t>
  </si>
  <si>
    <t>CORDELL HULL TOTAL JOINT</t>
  </si>
  <si>
    <t>Cumberland</t>
  </si>
  <si>
    <t>Post-Retirement Benefits</t>
  </si>
  <si>
    <t>Dale Hollow</t>
  </si>
  <si>
    <t>Workers 
Comp</t>
  </si>
  <si>
    <t>Center Hill</t>
  </si>
  <si>
    <t>Cheatham</t>
  </si>
  <si>
    <t>Cordell Hull</t>
  </si>
  <si>
    <t>J. Percy Priest</t>
  </si>
  <si>
    <t>Laurel</t>
  </si>
  <si>
    <t>Old Hickory</t>
  </si>
  <si>
    <t>Wolf Creek</t>
  </si>
  <si>
    <t xml:space="preserve">FY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</si>
</sst>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[$-409]mmm\-yy;@"/>
    <numFmt numFmtId="168" formatCode="&quot;$&quot;#,##0.00;\(&quot;$&quot;#,##0.00\)"/>
    <numFmt numFmtId="169" formatCode="&quot;$&quot;#,##0;\(&quot;$&quot;#,##0\)"/>
    <numFmt numFmtId="170" formatCode="General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Aptos Narrow"/>
      <family val="2"/>
      <scheme val="minor"/>
    </font>
    <font>
      <sz val="11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D9D9D9"/>
        <bgColor rgb="FFDCE6F1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4" fillId="0" borderId="0"/>
    <xf numFmtId="0" fontId="16" fillId="0" borderId="0"/>
    <xf numFmtId="43" fontId="14" fillId="0" borderId="0" applyFont="0" applyFill="0" applyBorder="0" applyAlignment="0" applyProtection="0"/>
  </cellStyleXfs>
  <cellXfs count="140">
    <xf numFmtId="0" fontId="0" fillId="0" borderId="0" xfId="0"/>
    <xf numFmtId="164" fontId="0" fillId="0" borderId="0" xfId="1" applyNumberFormat="1" applyFont="1"/>
    <xf numFmtId="0" fontId="2" fillId="3" borderId="4" xfId="0" applyFont="1" applyFill="1" applyBorder="1"/>
    <xf numFmtId="0" fontId="2" fillId="3" borderId="5" xfId="0" applyFont="1" applyFill="1" applyBorder="1" applyAlignment="1">
      <alignment horizontal="right"/>
    </xf>
    <xf numFmtId="3" fontId="0" fillId="2" borderId="0" xfId="2" applyNumberFormat="1" applyFont="1" applyFill="1" applyBorder="1"/>
    <xf numFmtId="3" fontId="0" fillId="2" borderId="5" xfId="2" applyNumberFormat="1" applyFont="1" applyFill="1" applyBorder="1"/>
    <xf numFmtId="0" fontId="0" fillId="2" borderId="4" xfId="0" applyFill="1" applyBorder="1" applyAlignment="1">
      <alignment horizontal="right" indent="2"/>
    </xf>
    <xf numFmtId="0" fontId="0" fillId="2" borderId="4" xfId="0" applyFill="1" applyBorder="1"/>
    <xf numFmtId="165" fontId="2" fillId="2" borderId="5" xfId="0" applyNumberFormat="1" applyFont="1" applyFill="1" applyBorder="1"/>
    <xf numFmtId="165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 applyAlignment="1">
      <alignment horizontal="right" indent="2"/>
    </xf>
    <xf numFmtId="0" fontId="2" fillId="2" borderId="7" xfId="0" applyFont="1" applyFill="1" applyBorder="1" applyAlignment="1">
      <alignment horizontal="right"/>
    </xf>
    <xf numFmtId="165" fontId="2" fillId="2" borderId="7" xfId="0" applyNumberFormat="1" applyFont="1" applyFill="1" applyBorder="1"/>
    <xf numFmtId="165" fontId="2" fillId="2" borderId="8" xfId="0" applyNumberFormat="1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0" fillId="2" borderId="0" xfId="0" applyFill="1" applyAlignment="1">
      <alignment horizontal="right" indent="2"/>
    </xf>
    <xf numFmtId="0" fontId="0" fillId="2" borderId="0" xfId="0" applyFill="1"/>
    <xf numFmtId="166" fontId="0" fillId="0" borderId="0" xfId="0" applyNumberFormat="1"/>
    <xf numFmtId="166" fontId="0" fillId="0" borderId="5" xfId="0" applyNumberFormat="1" applyBorder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5" fontId="0" fillId="2" borderId="0" xfId="0" applyNumberFormat="1" applyFill="1"/>
    <xf numFmtId="0" fontId="5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2" borderId="0" xfId="0" applyFont="1" applyFill="1"/>
    <xf numFmtId="44" fontId="7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Alignment="1">
      <alignment horizontal="right" indent="1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0" fillId="2" borderId="0" xfId="0" applyNumberFormat="1" applyFill="1"/>
    <xf numFmtId="0" fontId="11" fillId="2" borderId="0" xfId="0" applyFont="1" applyFill="1" applyAlignment="1">
      <alignment horizontal="right" vertical="center" wrapText="1"/>
    </xf>
    <xf numFmtId="44" fontId="12" fillId="2" borderId="0" xfId="0" applyNumberFormat="1" applyFont="1" applyFill="1"/>
    <xf numFmtId="0" fontId="7" fillId="2" borderId="0" xfId="0" applyFont="1" applyFill="1" applyAlignment="1">
      <alignment horizontal="left"/>
    </xf>
    <xf numFmtId="0" fontId="13" fillId="2" borderId="0" xfId="0" applyFont="1" applyFill="1"/>
    <xf numFmtId="0" fontId="9" fillId="2" borderId="0" xfId="0" applyFont="1" applyFill="1" applyAlignment="1">
      <alignment horizontal="left"/>
    </xf>
    <xf numFmtId="44" fontId="9" fillId="2" borderId="0" xfId="0" applyNumberFormat="1" applyFont="1" applyFill="1"/>
    <xf numFmtId="0" fontId="15" fillId="0" borderId="12" xfId="4" applyFont="1" applyBorder="1" applyAlignment="1">
      <alignment wrapText="1"/>
    </xf>
    <xf numFmtId="0" fontId="15" fillId="0" borderId="12" xfId="4" applyFont="1" applyBorder="1" applyAlignment="1">
      <alignment horizontal="right" wrapText="1"/>
    </xf>
    <xf numFmtId="168" fontId="15" fillId="0" borderId="12" xfId="4" applyNumberFormat="1" applyFont="1" applyBorder="1" applyAlignment="1">
      <alignment horizontal="right" wrapText="1"/>
    </xf>
    <xf numFmtId="0" fontId="15" fillId="0" borderId="13" xfId="4" applyFont="1" applyBorder="1" applyAlignment="1">
      <alignment wrapText="1"/>
    </xf>
    <xf numFmtId="0" fontId="15" fillId="0" borderId="13" xfId="4" applyFont="1" applyBorder="1" applyAlignment="1">
      <alignment horizontal="right" wrapText="1"/>
    </xf>
    <xf numFmtId="0" fontId="15" fillId="2" borderId="0" xfId="4" applyFont="1" applyFill="1" applyAlignment="1">
      <alignment wrapText="1"/>
    </xf>
    <xf numFmtId="0" fontId="15" fillId="2" borderId="0" xfId="4" applyFont="1" applyFill="1" applyAlignment="1">
      <alignment horizontal="right" wrapText="1"/>
    </xf>
    <xf numFmtId="0" fontId="18" fillId="2" borderId="0" xfId="4" applyFont="1" applyFill="1" applyAlignment="1">
      <alignment horizontal="right" wrapText="1"/>
    </xf>
    <xf numFmtId="0" fontId="15" fillId="2" borderId="4" xfId="4" applyFont="1" applyFill="1" applyBorder="1" applyAlignment="1">
      <alignment wrapText="1"/>
    </xf>
    <xf numFmtId="0" fontId="15" fillId="2" borderId="6" xfId="4" applyFont="1" applyFill="1" applyBorder="1" applyAlignment="1">
      <alignment wrapText="1"/>
    </xf>
    <xf numFmtId="0" fontId="15" fillId="2" borderId="7" xfId="4" applyFont="1" applyFill="1" applyBorder="1" applyAlignment="1">
      <alignment horizontal="right" wrapText="1"/>
    </xf>
    <xf numFmtId="0" fontId="15" fillId="2" borderId="7" xfId="4" applyFont="1" applyFill="1" applyBorder="1" applyAlignment="1">
      <alignment wrapText="1"/>
    </xf>
    <xf numFmtId="0" fontId="18" fillId="2" borderId="7" xfId="4" applyFont="1" applyFill="1" applyBorder="1" applyAlignment="1">
      <alignment horizontal="right" wrapText="1"/>
    </xf>
    <xf numFmtId="0" fontId="15" fillId="0" borderId="0" xfId="4" applyFont="1" applyAlignment="1">
      <alignment wrapText="1"/>
    </xf>
    <xf numFmtId="0" fontId="15" fillId="0" borderId="0" xfId="4" applyFont="1" applyAlignment="1">
      <alignment horizontal="right" wrapText="1"/>
    </xf>
    <xf numFmtId="0" fontId="18" fillId="5" borderId="0" xfId="4" applyFont="1" applyFill="1" applyAlignment="1">
      <alignment horizontal="center"/>
    </xf>
    <xf numFmtId="0" fontId="18" fillId="5" borderId="0" xfId="4" applyFont="1" applyFill="1" applyAlignment="1">
      <alignment horizontal="left"/>
    </xf>
    <xf numFmtId="0" fontId="17" fillId="2" borderId="4" xfId="4" applyFont="1" applyFill="1" applyBorder="1" applyAlignment="1">
      <alignment wrapText="1"/>
    </xf>
    <xf numFmtId="0" fontId="17" fillId="2" borderId="0" xfId="4" applyFont="1" applyFill="1" applyAlignment="1">
      <alignment wrapText="1"/>
    </xf>
    <xf numFmtId="168" fontId="15" fillId="0" borderId="13" xfId="4" applyNumberFormat="1" applyFont="1" applyBorder="1" applyAlignment="1">
      <alignment horizontal="right" wrapText="1"/>
    </xf>
    <xf numFmtId="168" fontId="15" fillId="0" borderId="0" xfId="4" applyNumberFormat="1" applyFont="1" applyAlignment="1">
      <alignment horizontal="right" wrapText="1"/>
    </xf>
    <xf numFmtId="168" fontId="18" fillId="0" borderId="0" xfId="4" applyNumberFormat="1" applyFont="1" applyAlignment="1">
      <alignment horizontal="right" wrapText="1"/>
    </xf>
    <xf numFmtId="0" fontId="15" fillId="2" borderId="17" xfId="4" applyFont="1" applyFill="1" applyBorder="1" applyAlignment="1">
      <alignment wrapText="1"/>
    </xf>
    <xf numFmtId="0" fontId="15" fillId="2" borderId="17" xfId="4" applyFont="1" applyFill="1" applyBorder="1" applyAlignment="1">
      <alignment horizontal="right" wrapText="1"/>
    </xf>
    <xf numFmtId="0" fontId="18" fillId="2" borderId="17" xfId="4" applyFont="1" applyFill="1" applyBorder="1" applyAlignment="1">
      <alignment horizontal="right" wrapText="1"/>
    </xf>
    <xf numFmtId="168" fontId="18" fillId="2" borderId="17" xfId="4" applyNumberFormat="1" applyFont="1" applyFill="1" applyBorder="1" applyAlignment="1">
      <alignment horizontal="right" wrapText="1"/>
    </xf>
    <xf numFmtId="0" fontId="18" fillId="5" borderId="5" xfId="4" applyFont="1" applyFill="1" applyBorder="1" applyAlignment="1">
      <alignment horizontal="center"/>
    </xf>
    <xf numFmtId="0" fontId="15" fillId="0" borderId="18" xfId="4" applyFont="1" applyBorder="1" applyAlignment="1">
      <alignment wrapText="1"/>
    </xf>
    <xf numFmtId="0" fontId="15" fillId="0" borderId="18" xfId="4" applyFont="1" applyBorder="1" applyAlignment="1">
      <alignment horizontal="right" wrapText="1"/>
    </xf>
    <xf numFmtId="168" fontId="15" fillId="0" borderId="18" xfId="4" applyNumberFormat="1" applyFont="1" applyBorder="1" applyAlignment="1">
      <alignment horizontal="right" wrapText="1"/>
    </xf>
    <xf numFmtId="0" fontId="18" fillId="5" borderId="19" xfId="4" applyFont="1" applyFill="1" applyBorder="1" applyAlignment="1">
      <alignment horizontal="center"/>
    </xf>
    <xf numFmtId="0" fontId="18" fillId="5" borderId="3" xfId="4" applyFont="1" applyFill="1" applyBorder="1" applyAlignment="1">
      <alignment horizontal="center"/>
    </xf>
    <xf numFmtId="0" fontId="17" fillId="0" borderId="0" xfId="4" applyFont="1" applyAlignment="1">
      <alignment wrapText="1"/>
    </xf>
    <xf numFmtId="0" fontId="18" fillId="0" borderId="0" xfId="4" applyFont="1" applyAlignment="1">
      <alignment horizontal="right" wrapText="1"/>
    </xf>
    <xf numFmtId="0" fontId="15" fillId="2" borderId="6" xfId="4" applyFont="1" applyFill="1" applyBorder="1" applyAlignment="1">
      <alignment horizontal="right" wrapText="1"/>
    </xf>
    <xf numFmtId="169" fontId="15" fillId="2" borderId="5" xfId="4" applyNumberFormat="1" applyFont="1" applyFill="1" applyBorder="1" applyAlignment="1">
      <alignment horizontal="right" wrapText="1"/>
    </xf>
    <xf numFmtId="169" fontId="18" fillId="2" borderId="5" xfId="4" applyNumberFormat="1" applyFont="1" applyFill="1" applyBorder="1" applyAlignment="1">
      <alignment horizontal="right" wrapText="1"/>
    </xf>
    <xf numFmtId="169" fontId="18" fillId="2" borderId="8" xfId="4" applyNumberFormat="1" applyFont="1" applyFill="1" applyBorder="1" applyAlignment="1">
      <alignment horizontal="right" wrapText="1"/>
    </xf>
    <xf numFmtId="37" fontId="15" fillId="2" borderId="5" xfId="4" applyNumberFormat="1" applyFont="1" applyFill="1" applyBorder="1" applyAlignment="1">
      <alignment horizontal="right" wrapText="1"/>
    </xf>
    <xf numFmtId="169" fontId="15" fillId="0" borderId="0" xfId="4" applyNumberFormat="1" applyFont="1" applyAlignment="1">
      <alignment horizontal="right" wrapText="1"/>
    </xf>
    <xf numFmtId="166" fontId="18" fillId="2" borderId="8" xfId="2" applyNumberFormat="1" applyFont="1" applyFill="1" applyBorder="1" applyAlignment="1">
      <alignment horizontal="right" wrapText="1"/>
    </xf>
    <xf numFmtId="169" fontId="17" fillId="2" borderId="5" xfId="4" applyNumberFormat="1" applyFont="1" applyFill="1" applyBorder="1" applyAlignment="1">
      <alignment wrapText="1"/>
    </xf>
    <xf numFmtId="44" fontId="0" fillId="0" borderId="0" xfId="2" applyFont="1"/>
    <xf numFmtId="37" fontId="0" fillId="0" borderId="0" xfId="2" applyNumberFormat="1" applyFont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37" fontId="0" fillId="2" borderId="0" xfId="2" applyNumberFormat="1" applyFont="1" applyFill="1" applyBorder="1"/>
    <xf numFmtId="37" fontId="0" fillId="2" borderId="5" xfId="2" applyNumberFormat="1" applyFont="1" applyFill="1" applyBorder="1"/>
    <xf numFmtId="0" fontId="0" fillId="2" borderId="7" xfId="0" applyFill="1" applyBorder="1"/>
    <xf numFmtId="0" fontId="18" fillId="2" borderId="4" xfId="4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5" fontId="2" fillId="2" borderId="7" xfId="2" applyNumberFormat="1" applyFont="1" applyFill="1" applyBorder="1"/>
    <xf numFmtId="165" fontId="2" fillId="2" borderId="8" xfId="2" applyNumberFormat="1" applyFont="1" applyFill="1" applyBorder="1"/>
    <xf numFmtId="164" fontId="0" fillId="2" borderId="0" xfId="0" applyNumberFormat="1" applyFill="1"/>
    <xf numFmtId="166" fontId="12" fillId="2" borderId="7" xfId="0" applyNumberFormat="1" applyFont="1" applyFill="1" applyBorder="1"/>
    <xf numFmtId="37" fontId="0" fillId="2" borderId="0" xfId="0" applyNumberFormat="1" applyFill="1"/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44" fontId="0" fillId="0" borderId="0" xfId="0" applyNumberFormat="1"/>
    <xf numFmtId="0" fontId="0" fillId="8" borderId="0" xfId="0" applyFill="1"/>
    <xf numFmtId="170" fontId="12" fillId="2" borderId="4" xfId="0" applyNumberFormat="1" applyFont="1" applyFill="1" applyBorder="1"/>
    <xf numFmtId="44" fontId="0" fillId="2" borderId="0" xfId="2" applyFont="1" applyFill="1" applyBorder="1"/>
    <xf numFmtId="44" fontId="0" fillId="2" borderId="5" xfId="2" applyFont="1" applyFill="1" applyBorder="1"/>
    <xf numFmtId="170" fontId="12" fillId="2" borderId="6" xfId="0" applyNumberFormat="1" applyFont="1" applyFill="1" applyBorder="1"/>
    <xf numFmtId="44" fontId="0" fillId="2" borderId="7" xfId="2" applyFont="1" applyFill="1" applyBorder="1"/>
    <xf numFmtId="44" fontId="0" fillId="2" borderId="8" xfId="2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44" fontId="2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9" fillId="5" borderId="14" xfId="4" applyFont="1" applyFill="1" applyBorder="1" applyAlignment="1">
      <alignment horizontal="center"/>
    </xf>
    <xf numFmtId="0" fontId="19" fillId="5" borderId="15" xfId="4" applyFont="1" applyFill="1" applyBorder="1" applyAlignment="1">
      <alignment horizontal="center"/>
    </xf>
    <xf numFmtId="0" fontId="19" fillId="5" borderId="16" xfId="4" applyFont="1" applyFill="1" applyBorder="1" applyAlignment="1">
      <alignment horizontal="center"/>
    </xf>
    <xf numFmtId="0" fontId="18" fillId="2" borderId="4" xfId="4" applyFont="1" applyFill="1" applyBorder="1" applyAlignment="1">
      <alignment horizontal="left" wrapText="1" indent="5"/>
    </xf>
    <xf numFmtId="0" fontId="18" fillId="2" borderId="0" xfId="4" applyFont="1" applyFill="1" applyAlignment="1">
      <alignment horizontal="left" wrapText="1" indent="5"/>
    </xf>
    <xf numFmtId="0" fontId="18" fillId="6" borderId="4" xfId="4" applyFont="1" applyFill="1" applyBorder="1" applyAlignment="1">
      <alignment horizontal="left" wrapText="1" indent="5"/>
    </xf>
    <xf numFmtId="0" fontId="18" fillId="6" borderId="0" xfId="4" applyFont="1" applyFill="1" applyAlignment="1">
      <alignment horizontal="left" wrapText="1" indent="5"/>
    </xf>
    <xf numFmtId="0" fontId="18" fillId="5" borderId="1" xfId="4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8" fillId="5" borderId="19" xfId="4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21" fillId="2" borderId="0" xfId="0" applyFont="1" applyFill="1" applyAlignment="1">
      <alignment horizontal="left" vertical="center" indent="2"/>
    </xf>
  </cellXfs>
  <cellStyles count="6">
    <cellStyle name="Comma" xfId="1" builtinId="3"/>
    <cellStyle name="Comma 2" xfId="5" xr:uid="{85EA1DDB-C0FD-451A-B5B8-C791D764E59B}"/>
    <cellStyle name="Currency" xfId="2" builtinId="4"/>
    <cellStyle name="Normal" xfId="0" builtinId="0"/>
    <cellStyle name="Normal 2" xfId="3" xr:uid="{6616DB78-80FD-4D6E-B098-D9071A0794EB}"/>
    <cellStyle name="Normal_CU Capitalized Actuals" xfId="4" xr:uid="{70CFBE52-F182-448A-AF76-5E443471C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2871-DBDF-4544-89F3-00892A2802FD}">
  <dimension ref="A1:I71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2" sqref="C22"/>
    </sheetView>
  </sheetViews>
  <sheetFormatPr defaultRowHeight="15" x14ac:dyDescent="0.25"/>
  <cols>
    <col min="1" max="1" width="9.5703125" bestFit="1" customWidth="1"/>
    <col min="2" max="2" width="6.5703125" bestFit="1" customWidth="1"/>
    <col min="3" max="3" width="55.85546875" bestFit="1" customWidth="1"/>
    <col min="4" max="9" width="14.28515625" style="1" bestFit="1" customWidth="1"/>
    <col min="10" max="10" width="26.28515625" bestFit="1" customWidth="1"/>
    <col min="11" max="13" width="11.5703125" bestFit="1" customWidth="1"/>
    <col min="14" max="14" width="19.85546875" bestFit="1" customWidth="1"/>
    <col min="15" max="15" width="21" bestFit="1" customWidth="1"/>
  </cols>
  <sheetData>
    <row r="1" spans="1:9" ht="5.25" customHeight="1" x14ac:dyDescent="0.25"/>
    <row r="2" spans="1:9" ht="29.25" customHeight="1" x14ac:dyDescent="0.25">
      <c r="A2" s="113" t="s">
        <v>14</v>
      </c>
      <c r="B2" s="114"/>
      <c r="C2" s="114"/>
      <c r="D2" s="114"/>
      <c r="E2" s="114"/>
      <c r="F2" s="114"/>
      <c r="G2" s="114"/>
      <c r="H2" s="114"/>
      <c r="I2" s="115"/>
    </row>
    <row r="3" spans="1:9" x14ac:dyDescent="0.25">
      <c r="A3" s="2" t="s">
        <v>0</v>
      </c>
      <c r="B3" s="15" t="s">
        <v>1</v>
      </c>
      <c r="C3" s="15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3" t="s">
        <v>8</v>
      </c>
    </row>
    <row r="4" spans="1:9" x14ac:dyDescent="0.25">
      <c r="A4" s="107" t="s">
        <v>9</v>
      </c>
      <c r="B4" s="17">
        <v>603</v>
      </c>
      <c r="C4" s="18" t="s">
        <v>15</v>
      </c>
      <c r="D4" s="4">
        <v>25211000</v>
      </c>
      <c r="E4" s="4">
        <v>26668000</v>
      </c>
      <c r="F4" s="4">
        <v>27313540</v>
      </c>
      <c r="G4" s="4">
        <v>28113561.599999998</v>
      </c>
      <c r="H4" s="19">
        <v>28937099.232999999</v>
      </c>
      <c r="I4" s="20">
        <v>29784846.264615003</v>
      </c>
    </row>
    <row r="5" spans="1:9" x14ac:dyDescent="0.25">
      <c r="A5" s="6"/>
      <c r="B5" s="17">
        <v>613</v>
      </c>
      <c r="C5" s="18" t="s">
        <v>16</v>
      </c>
      <c r="D5" s="4">
        <v>6350000</v>
      </c>
      <c r="E5" s="4">
        <v>6607000</v>
      </c>
      <c r="F5" s="4">
        <v>8559210</v>
      </c>
      <c r="G5" s="4">
        <v>7293203</v>
      </c>
      <c r="H5" s="4">
        <v>7517478</v>
      </c>
      <c r="I5" s="5">
        <v>7727191</v>
      </c>
    </row>
    <row r="6" spans="1:9" x14ac:dyDescent="0.25">
      <c r="A6" s="7"/>
      <c r="B6" s="18"/>
      <c r="C6" s="21" t="s">
        <v>10</v>
      </c>
      <c r="D6" s="22">
        <f>SUM(D4:D5)</f>
        <v>31561000</v>
      </c>
      <c r="E6" s="22">
        <f t="shared" ref="E6:I6" si="0">SUM(E4:E5)</f>
        <v>33275000</v>
      </c>
      <c r="F6" s="22">
        <f t="shared" si="0"/>
        <v>35872750</v>
      </c>
      <c r="G6" s="22">
        <f t="shared" si="0"/>
        <v>35406764.599999994</v>
      </c>
      <c r="H6" s="22">
        <f t="shared" si="0"/>
        <v>36454577.232999995</v>
      </c>
      <c r="I6" s="8">
        <f t="shared" si="0"/>
        <v>37512037.264614999</v>
      </c>
    </row>
    <row r="7" spans="1:9" x14ac:dyDescent="0.25">
      <c r="A7" s="7"/>
      <c r="B7" s="18"/>
      <c r="C7" s="18"/>
      <c r="D7" s="23"/>
      <c r="E7" s="23"/>
      <c r="F7" s="23"/>
      <c r="G7" s="23"/>
      <c r="H7" s="23"/>
      <c r="I7" s="9"/>
    </row>
    <row r="8" spans="1:9" x14ac:dyDescent="0.25">
      <c r="A8" s="108" t="s">
        <v>11</v>
      </c>
      <c r="B8" s="17">
        <v>604</v>
      </c>
      <c r="C8" s="18" t="s">
        <v>17</v>
      </c>
      <c r="D8" s="4">
        <v>883345.99999999988</v>
      </c>
      <c r="E8" s="4">
        <v>1046053.38</v>
      </c>
      <c r="F8" s="19">
        <v>1077434.9813999999</v>
      </c>
      <c r="G8" s="19">
        <v>1109539.308282</v>
      </c>
      <c r="H8" s="19">
        <v>1142601.2969064601</v>
      </c>
      <c r="I8" s="20">
        <v>1176649.540424054</v>
      </c>
    </row>
    <row r="9" spans="1:9" x14ac:dyDescent="0.25">
      <c r="A9" s="7"/>
      <c r="B9" s="17">
        <v>606</v>
      </c>
      <c r="C9" t="s">
        <v>20</v>
      </c>
      <c r="D9" s="4">
        <v>7706217.2000000002</v>
      </c>
      <c r="E9" s="4">
        <v>6366909</v>
      </c>
      <c r="F9" s="19">
        <v>6557916.2700000005</v>
      </c>
      <c r="G9" s="19">
        <v>6753877.4069299996</v>
      </c>
      <c r="H9" s="19">
        <v>6955697.9691886501</v>
      </c>
      <c r="I9" s="20">
        <v>7163553.2543163337</v>
      </c>
    </row>
    <row r="10" spans="1:9" x14ac:dyDescent="0.25">
      <c r="A10" s="7"/>
      <c r="B10" s="17">
        <v>614</v>
      </c>
      <c r="C10" s="18" t="s">
        <v>18</v>
      </c>
      <c r="D10" s="4">
        <v>591485.5199999999</v>
      </c>
      <c r="E10" s="4">
        <v>665023.44000000018</v>
      </c>
      <c r="F10" s="19">
        <v>684974.14319999993</v>
      </c>
      <c r="G10" s="19">
        <v>705441.916126</v>
      </c>
      <c r="H10" s="19">
        <v>726521.68595553003</v>
      </c>
      <c r="I10" s="20">
        <v>748231.76168858923</v>
      </c>
    </row>
    <row r="11" spans="1:9" x14ac:dyDescent="0.25">
      <c r="A11" s="7"/>
      <c r="B11" s="17">
        <v>616</v>
      </c>
      <c r="C11" t="s">
        <v>19</v>
      </c>
      <c r="D11" s="4">
        <v>4398989</v>
      </c>
      <c r="E11" s="4">
        <v>1529124</v>
      </c>
      <c r="F11" s="19">
        <v>1311374.2464000001</v>
      </c>
      <c r="G11" s="19">
        <v>1350628.0417269999</v>
      </c>
      <c r="H11" s="19">
        <v>1391057.2651121849</v>
      </c>
      <c r="I11" s="20">
        <v>1432697.12475226</v>
      </c>
    </row>
    <row r="12" spans="1:9" x14ac:dyDescent="0.25">
      <c r="A12" s="7"/>
      <c r="B12" s="17">
        <v>675</v>
      </c>
      <c r="C12" s="18" t="s">
        <v>21</v>
      </c>
      <c r="D12" s="4">
        <v>1719241</v>
      </c>
      <c r="E12" s="4">
        <v>1719240.9579738001</v>
      </c>
      <c r="F12" s="19">
        <v>1719240.9579738001</v>
      </c>
      <c r="G12" s="19">
        <v>1719240.9579738001</v>
      </c>
      <c r="H12" s="19">
        <v>1719240.9579738001</v>
      </c>
      <c r="I12" s="20">
        <v>1719240.9579738001</v>
      </c>
    </row>
    <row r="13" spans="1:9" x14ac:dyDescent="0.25">
      <c r="A13" s="10"/>
      <c r="B13" s="11"/>
      <c r="C13" s="12" t="s">
        <v>13</v>
      </c>
      <c r="D13" s="13">
        <f t="shared" ref="D13:I13" si="1">SUM(D8:D12)</f>
        <v>15299278.719999999</v>
      </c>
      <c r="E13" s="13">
        <f t="shared" si="1"/>
        <v>11326350.777973801</v>
      </c>
      <c r="F13" s="13">
        <f t="shared" si="1"/>
        <v>11350940.598973801</v>
      </c>
      <c r="G13" s="13">
        <f t="shared" si="1"/>
        <v>11638727.6310388</v>
      </c>
      <c r="H13" s="13">
        <f t="shared" si="1"/>
        <v>11935119.175136626</v>
      </c>
      <c r="I13" s="14">
        <f t="shared" si="1"/>
        <v>12240372.63915504</v>
      </c>
    </row>
    <row r="14" spans="1:9" x14ac:dyDescent="0.25">
      <c r="D14"/>
      <c r="E14"/>
      <c r="F14"/>
      <c r="G14"/>
      <c r="H14"/>
      <c r="I14"/>
    </row>
    <row r="15" spans="1:9" x14ac:dyDescent="0.25">
      <c r="D15"/>
      <c r="E15"/>
      <c r="F15"/>
      <c r="G15"/>
      <c r="H15"/>
      <c r="I15"/>
    </row>
    <row r="16" spans="1:9" x14ac:dyDescent="0.25">
      <c r="D16"/>
      <c r="E16"/>
      <c r="F16"/>
      <c r="G16"/>
      <c r="H16"/>
      <c r="I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</sheetData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9A1F-B7B6-45D6-82E8-1523576783E8}">
  <dimension ref="A1:D14"/>
  <sheetViews>
    <sheetView workbookViewId="0">
      <selection activeCell="A8" sqref="A8"/>
    </sheetView>
  </sheetViews>
  <sheetFormatPr defaultRowHeight="15" x14ac:dyDescent="0.25"/>
  <cols>
    <col min="1" max="1" width="9.5703125" bestFit="1" customWidth="1"/>
    <col min="2" max="2" width="6.5703125" bestFit="1" customWidth="1"/>
    <col min="3" max="3" width="55.85546875" bestFit="1" customWidth="1"/>
    <col min="4" max="4" width="14.28515625" bestFit="1" customWidth="1"/>
  </cols>
  <sheetData>
    <row r="1" spans="1:4" ht="6.75" customHeight="1" x14ac:dyDescent="0.25"/>
    <row r="2" spans="1:4" ht="29.25" customHeight="1" x14ac:dyDescent="0.25">
      <c r="A2" s="113" t="s">
        <v>22</v>
      </c>
      <c r="B2" s="114"/>
      <c r="C2" s="114"/>
      <c r="D2" s="115"/>
    </row>
    <row r="3" spans="1:4" x14ac:dyDescent="0.25">
      <c r="A3" s="2" t="s">
        <v>0</v>
      </c>
      <c r="B3" s="15" t="s">
        <v>1</v>
      </c>
      <c r="C3" s="15" t="s">
        <v>2</v>
      </c>
      <c r="D3" s="3" t="s">
        <v>23</v>
      </c>
    </row>
    <row r="4" spans="1:4" x14ac:dyDescent="0.25">
      <c r="A4" s="107" t="s">
        <v>9</v>
      </c>
      <c r="B4" s="17">
        <v>603</v>
      </c>
      <c r="C4" s="18" t="s">
        <v>15</v>
      </c>
      <c r="D4" s="5">
        <v>24084611.09</v>
      </c>
    </row>
    <row r="5" spans="1:4" x14ac:dyDescent="0.25">
      <c r="A5" s="6"/>
      <c r="B5" s="17">
        <v>613</v>
      </c>
      <c r="C5" s="18" t="s">
        <v>16</v>
      </c>
      <c r="D5" s="5">
        <v>4490119.07</v>
      </c>
    </row>
    <row r="6" spans="1:4" x14ac:dyDescent="0.25">
      <c r="A6" s="7"/>
      <c r="B6" s="18"/>
      <c r="C6" s="21" t="s">
        <v>10</v>
      </c>
      <c r="D6" s="8">
        <f>SUM(D4:D5)</f>
        <v>28574730.16</v>
      </c>
    </row>
    <row r="7" spans="1:4" x14ac:dyDescent="0.25">
      <c r="A7" s="7"/>
      <c r="B7" s="18"/>
      <c r="C7" s="18"/>
      <c r="D7" s="9"/>
    </row>
    <row r="8" spans="1:4" x14ac:dyDescent="0.25">
      <c r="A8" s="108" t="s">
        <v>11</v>
      </c>
      <c r="B8" s="17">
        <v>604</v>
      </c>
      <c r="C8" s="18" t="s">
        <v>17</v>
      </c>
      <c r="D8" s="5">
        <v>960389.99699879996</v>
      </c>
    </row>
    <row r="9" spans="1:4" x14ac:dyDescent="0.25">
      <c r="A9" s="7"/>
      <c r="B9" s="17">
        <v>606</v>
      </c>
      <c r="C9" t="s">
        <v>20</v>
      </c>
      <c r="D9" s="5">
        <v>6251106.4466580003</v>
      </c>
    </row>
    <row r="10" spans="1:4" x14ac:dyDescent="0.25">
      <c r="A10" s="7"/>
      <c r="B10" s="17">
        <v>608</v>
      </c>
      <c r="C10" s="18" t="s">
        <v>12</v>
      </c>
      <c r="D10" s="5">
        <v>107296.1911558</v>
      </c>
    </row>
    <row r="11" spans="1:4" x14ac:dyDescent="0.25">
      <c r="A11" s="7"/>
      <c r="B11" s="17">
        <v>614</v>
      </c>
      <c r="C11" s="18" t="s">
        <v>18</v>
      </c>
      <c r="D11" s="5">
        <v>509947.57</v>
      </c>
    </row>
    <row r="12" spans="1:4" x14ac:dyDescent="0.25">
      <c r="A12" s="7"/>
      <c r="B12" s="17">
        <v>616</v>
      </c>
      <c r="C12" t="s">
        <v>19</v>
      </c>
      <c r="D12" s="5">
        <v>4048992.82</v>
      </c>
    </row>
    <row r="13" spans="1:4" x14ac:dyDescent="0.25">
      <c r="A13" s="7"/>
      <c r="B13" s="17">
        <v>675</v>
      </c>
      <c r="C13" s="18" t="s">
        <v>21</v>
      </c>
      <c r="D13" s="5">
        <v>1719240.9579737999</v>
      </c>
    </row>
    <row r="14" spans="1:4" x14ac:dyDescent="0.25">
      <c r="A14" s="10"/>
      <c r="B14" s="11"/>
      <c r="C14" s="12" t="s">
        <v>13</v>
      </c>
      <c r="D14" s="14">
        <f>SUM(D8:D13)</f>
        <v>13596973.9827864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24DD-3225-48B3-BCB8-26AC0379D0CF}">
  <dimension ref="A1:I27"/>
  <sheetViews>
    <sheetView workbookViewId="0">
      <selection activeCell="L21" sqref="L21"/>
    </sheetView>
  </sheetViews>
  <sheetFormatPr defaultRowHeight="15" x14ac:dyDescent="0.25"/>
  <cols>
    <col min="1" max="1" width="16" bestFit="1" customWidth="1"/>
    <col min="2" max="2" width="7.85546875" bestFit="1" customWidth="1"/>
    <col min="3" max="3" width="13.140625" bestFit="1" customWidth="1"/>
    <col min="4" max="4" width="55.5703125" bestFit="1" customWidth="1"/>
    <col min="5" max="5" width="16.28515625" bestFit="1" customWidth="1"/>
    <col min="6" max="8" width="14.28515625" bestFit="1" customWidth="1"/>
    <col min="9" max="9" width="13.28515625" bestFit="1" customWidth="1"/>
  </cols>
  <sheetData>
    <row r="1" spans="1:9" ht="30.75" customHeight="1" x14ac:dyDescent="0.25">
      <c r="A1" s="116" t="s">
        <v>39</v>
      </c>
      <c r="B1" s="117"/>
      <c r="C1" s="117"/>
      <c r="D1" s="117"/>
      <c r="E1" s="117"/>
      <c r="F1" s="117"/>
      <c r="G1" s="117"/>
      <c r="H1" s="117"/>
      <c r="I1" s="118"/>
    </row>
    <row r="2" spans="1:9" ht="15.75" x14ac:dyDescent="0.25">
      <c r="A2" s="83" t="s">
        <v>149</v>
      </c>
      <c r="B2" s="24" t="s">
        <v>1</v>
      </c>
      <c r="C2" s="24" t="s">
        <v>148</v>
      </c>
      <c r="D2" s="25"/>
      <c r="E2" s="24" t="s">
        <v>28</v>
      </c>
      <c r="F2" s="24" t="s">
        <v>29</v>
      </c>
      <c r="G2" s="24" t="s">
        <v>30</v>
      </c>
      <c r="H2" s="24" t="s">
        <v>31</v>
      </c>
      <c r="I2" s="84" t="s">
        <v>32</v>
      </c>
    </row>
    <row r="3" spans="1:9" x14ac:dyDescent="0.25">
      <c r="A3" s="88" t="s">
        <v>43</v>
      </c>
      <c r="B3" s="109">
        <v>606</v>
      </c>
      <c r="C3" s="18">
        <v>15</v>
      </c>
      <c r="D3" s="18" t="s">
        <v>134</v>
      </c>
      <c r="E3" s="85">
        <v>1212900.8</v>
      </c>
      <c r="F3" s="85"/>
      <c r="G3" s="85"/>
      <c r="H3" s="85"/>
      <c r="I3" s="86"/>
    </row>
    <row r="4" spans="1:9" x14ac:dyDescent="0.25">
      <c r="A4" s="88"/>
      <c r="B4" s="31">
        <v>606</v>
      </c>
      <c r="C4" s="18">
        <v>50</v>
      </c>
      <c r="D4" s="18" t="s">
        <v>135</v>
      </c>
      <c r="E4" s="85"/>
      <c r="F4" s="85"/>
      <c r="G4" s="85">
        <v>214846.4</v>
      </c>
      <c r="H4" s="85"/>
      <c r="I4" s="86"/>
    </row>
    <row r="5" spans="1:9" x14ac:dyDescent="0.25">
      <c r="A5" s="88"/>
      <c r="B5" s="31">
        <v>606</v>
      </c>
      <c r="C5" s="18">
        <v>50</v>
      </c>
      <c r="D5" s="18" t="s">
        <v>136</v>
      </c>
      <c r="E5" s="85">
        <v>357200</v>
      </c>
      <c r="F5" s="85"/>
      <c r="G5" s="85"/>
      <c r="H5" s="85"/>
      <c r="I5" s="86"/>
    </row>
    <row r="6" spans="1:9" x14ac:dyDescent="0.25">
      <c r="A6" s="88"/>
      <c r="B6" s="31">
        <v>606</v>
      </c>
      <c r="C6" s="18">
        <v>50</v>
      </c>
      <c r="D6" s="18" t="s">
        <v>137</v>
      </c>
      <c r="E6" s="85"/>
      <c r="F6" s="85"/>
      <c r="G6" s="85">
        <v>522940.8</v>
      </c>
      <c r="H6" s="85"/>
      <c r="I6" s="86"/>
    </row>
    <row r="7" spans="1:9" x14ac:dyDescent="0.25">
      <c r="A7" s="88"/>
      <c r="B7" s="31">
        <v>616</v>
      </c>
      <c r="C7" s="18">
        <v>50</v>
      </c>
      <c r="D7" s="31" t="s">
        <v>147</v>
      </c>
      <c r="E7" s="85">
        <v>208454.39999999999</v>
      </c>
      <c r="F7" s="85"/>
      <c r="G7" s="85"/>
      <c r="H7" s="85"/>
      <c r="I7" s="86"/>
    </row>
    <row r="8" spans="1:9" x14ac:dyDescent="0.25">
      <c r="A8" s="88"/>
      <c r="B8" s="31">
        <v>616</v>
      </c>
      <c r="C8" s="18">
        <v>50</v>
      </c>
      <c r="D8" s="18" t="s">
        <v>135</v>
      </c>
      <c r="E8" s="85"/>
      <c r="F8" s="85"/>
      <c r="G8" s="85"/>
      <c r="H8" s="85">
        <v>601600</v>
      </c>
      <c r="I8" s="86"/>
    </row>
    <row r="9" spans="1:9" x14ac:dyDescent="0.25">
      <c r="A9" s="88"/>
      <c r="B9" s="18"/>
      <c r="C9" s="18"/>
      <c r="D9" s="18"/>
      <c r="E9" s="85"/>
      <c r="F9" s="85"/>
      <c r="G9" s="85"/>
      <c r="H9" s="85"/>
      <c r="I9" s="86"/>
    </row>
    <row r="10" spans="1:9" x14ac:dyDescent="0.25">
      <c r="A10" s="88" t="s">
        <v>69</v>
      </c>
      <c r="B10" s="31">
        <v>606</v>
      </c>
      <c r="C10" s="18">
        <v>50</v>
      </c>
      <c r="D10" s="18" t="s">
        <v>138</v>
      </c>
      <c r="E10" s="85"/>
      <c r="F10" s="85">
        <v>533190</v>
      </c>
      <c r="G10" s="85"/>
      <c r="H10" s="85"/>
      <c r="I10" s="86"/>
    </row>
    <row r="11" spans="1:9" x14ac:dyDescent="0.25">
      <c r="A11" s="88"/>
      <c r="B11" s="31">
        <v>606</v>
      </c>
      <c r="C11" s="18">
        <v>50</v>
      </c>
      <c r="D11" s="18" t="s">
        <v>139</v>
      </c>
      <c r="E11" s="85"/>
      <c r="F11" s="85">
        <v>914040</v>
      </c>
      <c r="G11" s="85"/>
      <c r="H11" s="85"/>
      <c r="I11" s="86"/>
    </row>
    <row r="12" spans="1:9" x14ac:dyDescent="0.25">
      <c r="A12" s="88"/>
      <c r="B12" s="31"/>
      <c r="C12" s="18"/>
      <c r="D12" s="18"/>
      <c r="E12" s="85"/>
      <c r="F12" s="85"/>
      <c r="G12" s="85"/>
      <c r="H12" s="85"/>
      <c r="I12" s="86"/>
    </row>
    <row r="13" spans="1:9" x14ac:dyDescent="0.25">
      <c r="A13" s="88" t="s">
        <v>77</v>
      </c>
      <c r="B13" s="31">
        <v>606</v>
      </c>
      <c r="C13" s="18">
        <v>50</v>
      </c>
      <c r="D13" s="18" t="s">
        <v>140</v>
      </c>
      <c r="E13" s="85">
        <v>1944474</v>
      </c>
      <c r="F13" s="85"/>
      <c r="G13" s="85"/>
      <c r="H13" s="85"/>
      <c r="I13" s="86"/>
    </row>
    <row r="14" spans="1:9" x14ac:dyDescent="0.25">
      <c r="A14" s="88"/>
      <c r="B14" s="31">
        <v>606</v>
      </c>
      <c r="C14" s="18">
        <v>50</v>
      </c>
      <c r="D14" s="18" t="s">
        <v>141</v>
      </c>
      <c r="E14" s="85">
        <v>4305621</v>
      </c>
      <c r="F14" s="85"/>
      <c r="G14" s="85"/>
      <c r="H14" s="85"/>
      <c r="I14" s="86"/>
    </row>
    <row r="15" spans="1:9" x14ac:dyDescent="0.25">
      <c r="A15" s="88"/>
      <c r="B15" s="31">
        <v>613</v>
      </c>
      <c r="C15" s="18">
        <v>50</v>
      </c>
      <c r="D15" s="18" t="s">
        <v>142</v>
      </c>
      <c r="E15" s="85">
        <v>92131.03</v>
      </c>
      <c r="F15" s="85"/>
      <c r="G15" s="85"/>
      <c r="H15" s="85"/>
      <c r="I15" s="86"/>
    </row>
    <row r="16" spans="1:9" x14ac:dyDescent="0.25">
      <c r="A16" s="88"/>
      <c r="B16" s="31"/>
      <c r="C16" s="18"/>
      <c r="D16" s="18"/>
      <c r="E16" s="85"/>
      <c r="F16" s="85"/>
      <c r="G16" s="85"/>
      <c r="H16" s="85"/>
      <c r="I16" s="86"/>
    </row>
    <row r="17" spans="1:9" x14ac:dyDescent="0.25">
      <c r="A17" s="88" t="s">
        <v>84</v>
      </c>
      <c r="B17" s="31">
        <v>606</v>
      </c>
      <c r="C17" s="18">
        <v>50</v>
      </c>
      <c r="D17" s="18" t="s">
        <v>143</v>
      </c>
      <c r="E17" s="85">
        <v>148800</v>
      </c>
      <c r="F17" s="85"/>
      <c r="G17" s="85"/>
      <c r="H17" s="85"/>
      <c r="I17" s="86"/>
    </row>
    <row r="18" spans="1:9" x14ac:dyDescent="0.25">
      <c r="A18" s="88"/>
      <c r="B18" s="31"/>
      <c r="C18" s="18"/>
      <c r="D18" s="18"/>
      <c r="E18" s="85"/>
      <c r="F18" s="85"/>
      <c r="G18" s="85"/>
      <c r="H18" s="85"/>
      <c r="I18" s="86"/>
    </row>
    <row r="19" spans="1:9" x14ac:dyDescent="0.25">
      <c r="A19" s="88" t="s">
        <v>87</v>
      </c>
      <c r="B19" s="31">
        <v>616</v>
      </c>
      <c r="C19" s="18">
        <v>40</v>
      </c>
      <c r="D19" s="18" t="s">
        <v>150</v>
      </c>
      <c r="E19" s="85"/>
      <c r="F19" s="85">
        <v>2015850</v>
      </c>
      <c r="G19" s="85"/>
      <c r="H19" s="85"/>
      <c r="I19" s="86"/>
    </row>
    <row r="20" spans="1:9" x14ac:dyDescent="0.25">
      <c r="A20" s="88"/>
      <c r="B20" s="31">
        <v>616</v>
      </c>
      <c r="C20" s="18">
        <v>50</v>
      </c>
      <c r="D20" s="18" t="s">
        <v>150</v>
      </c>
      <c r="E20" s="85"/>
      <c r="F20" s="85"/>
      <c r="G20" s="85">
        <v>2015850</v>
      </c>
      <c r="H20" s="85"/>
      <c r="I20" s="86"/>
    </row>
    <row r="21" spans="1:9" x14ac:dyDescent="0.25">
      <c r="A21" s="88"/>
      <c r="B21" s="31">
        <v>616</v>
      </c>
      <c r="C21" s="18">
        <v>50</v>
      </c>
      <c r="D21" s="18" t="s">
        <v>144</v>
      </c>
      <c r="E21" s="85"/>
      <c r="F21" s="85"/>
      <c r="G21" s="85">
        <v>928650</v>
      </c>
      <c r="H21" s="85"/>
      <c r="I21" s="86"/>
    </row>
    <row r="22" spans="1:9" x14ac:dyDescent="0.25">
      <c r="A22" s="88"/>
      <c r="B22" s="31"/>
      <c r="C22" s="18"/>
      <c r="D22" s="18"/>
      <c r="E22" s="85"/>
      <c r="F22" s="85"/>
      <c r="G22" s="85"/>
      <c r="H22" s="85"/>
      <c r="I22" s="86"/>
    </row>
    <row r="23" spans="1:9" x14ac:dyDescent="0.25">
      <c r="A23" s="88" t="s">
        <v>37</v>
      </c>
      <c r="B23" s="31">
        <v>606</v>
      </c>
      <c r="C23" s="18">
        <v>50</v>
      </c>
      <c r="D23" s="18" t="s">
        <v>143</v>
      </c>
      <c r="E23" s="85"/>
      <c r="F23" s="85">
        <v>584197.80000000005</v>
      </c>
      <c r="G23" s="85"/>
      <c r="H23" s="85"/>
      <c r="I23" s="86"/>
    </row>
    <row r="24" spans="1:9" x14ac:dyDescent="0.25">
      <c r="A24" s="89"/>
      <c r="B24" s="31">
        <v>606</v>
      </c>
      <c r="C24" s="18">
        <v>50</v>
      </c>
      <c r="D24" s="18" t="s">
        <v>145</v>
      </c>
      <c r="E24" s="85"/>
      <c r="F24" s="85">
        <v>1515607.5</v>
      </c>
      <c r="G24" s="85"/>
      <c r="H24" s="85"/>
      <c r="I24" s="86"/>
    </row>
    <row r="25" spans="1:9" x14ac:dyDescent="0.25">
      <c r="A25" s="89"/>
      <c r="B25" s="31">
        <v>606</v>
      </c>
      <c r="C25" s="18">
        <v>100</v>
      </c>
      <c r="D25" s="18" t="s">
        <v>146</v>
      </c>
      <c r="E25" s="85">
        <v>620021.25</v>
      </c>
      <c r="F25" s="85"/>
      <c r="G25" s="85"/>
      <c r="H25" s="85"/>
      <c r="I25" s="86"/>
    </row>
    <row r="26" spans="1:9" x14ac:dyDescent="0.25">
      <c r="A26" s="90"/>
      <c r="B26" s="87"/>
      <c r="C26" s="87"/>
      <c r="D26" s="12" t="s">
        <v>151</v>
      </c>
      <c r="E26" s="91">
        <f>SUM(E3:E25)</f>
        <v>8889602.4800000004</v>
      </c>
      <c r="F26" s="91">
        <f t="shared" ref="F26:I26" si="0">SUM(F3:F25)</f>
        <v>5562885.2999999998</v>
      </c>
      <c r="G26" s="91">
        <f t="shared" si="0"/>
        <v>3682287.2</v>
      </c>
      <c r="H26" s="91">
        <f t="shared" si="0"/>
        <v>601600</v>
      </c>
      <c r="I26" s="92">
        <f t="shared" si="0"/>
        <v>0</v>
      </c>
    </row>
    <row r="27" spans="1:9" x14ac:dyDescent="0.25">
      <c r="E27" s="82"/>
      <c r="F27" s="82"/>
      <c r="G27" s="82"/>
      <c r="H27" s="82"/>
      <c r="I27" s="82"/>
    </row>
  </sheetData>
  <mergeCells count="1">
    <mergeCell ref="A1:I1"/>
  </mergeCells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F864-03FB-4B30-A4D1-2C18403587DF}">
  <dimension ref="A1:J20"/>
  <sheetViews>
    <sheetView workbookViewId="0">
      <selection activeCell="E24" sqref="E24"/>
    </sheetView>
  </sheetViews>
  <sheetFormatPr defaultRowHeight="15" x14ac:dyDescent="0.25"/>
  <cols>
    <col min="1" max="1" width="16.7109375" customWidth="1"/>
    <col min="2" max="2" width="17.85546875" bestFit="1" customWidth="1"/>
    <col min="3" max="3" width="14.42578125" bestFit="1" customWidth="1"/>
    <col min="4" max="4" width="12" bestFit="1" customWidth="1"/>
    <col min="5" max="5" width="56.140625" bestFit="1" customWidth="1"/>
    <col min="6" max="10" width="15.28515625" customWidth="1"/>
  </cols>
  <sheetData>
    <row r="1" spans="1:10" ht="32.25" customHeight="1" x14ac:dyDescent="0.25">
      <c r="A1" s="120" t="s">
        <v>24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.75" x14ac:dyDescent="0.25">
      <c r="A2" s="122" t="s">
        <v>34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5.75" x14ac:dyDescent="0.25">
      <c r="A3" s="24"/>
      <c r="B3" s="24" t="s">
        <v>1</v>
      </c>
      <c r="C3" s="24" t="s">
        <v>25</v>
      </c>
      <c r="D3" s="25" t="s">
        <v>26</v>
      </c>
      <c r="E3" s="24" t="s">
        <v>27</v>
      </c>
      <c r="F3" s="24" t="s">
        <v>28</v>
      </c>
      <c r="G3" s="24" t="s">
        <v>29</v>
      </c>
      <c r="H3" s="24" t="s">
        <v>30</v>
      </c>
      <c r="I3" s="24" t="s">
        <v>31</v>
      </c>
      <c r="J3" s="24" t="s">
        <v>32</v>
      </c>
    </row>
    <row r="4" spans="1:10" x14ac:dyDescent="0.25">
      <c r="A4" s="124" t="s">
        <v>11</v>
      </c>
      <c r="B4" s="124"/>
      <c r="C4" s="26"/>
      <c r="D4" s="26"/>
      <c r="E4" s="26"/>
      <c r="F4" s="27"/>
      <c r="G4" s="27"/>
      <c r="H4" s="27"/>
      <c r="I4" s="27"/>
      <c r="J4" s="27"/>
    </row>
    <row r="5" spans="1:10" x14ac:dyDescent="0.25">
      <c r="A5" s="28"/>
      <c r="B5" s="29">
        <v>606</v>
      </c>
      <c r="C5" s="29"/>
      <c r="D5" s="30">
        <v>50</v>
      </c>
      <c r="E5" s="31" t="s">
        <v>35</v>
      </c>
      <c r="F5" s="93">
        <v>9719405.25</v>
      </c>
      <c r="G5" s="93">
        <v>19394138.25</v>
      </c>
      <c r="H5" s="93">
        <v>18856794.899999999</v>
      </c>
      <c r="I5" s="93">
        <v>6422593.2000000002</v>
      </c>
      <c r="J5" s="32"/>
    </row>
    <row r="6" spans="1:10" x14ac:dyDescent="0.25">
      <c r="A6" s="28"/>
      <c r="B6" s="29"/>
      <c r="C6" s="29"/>
      <c r="D6" s="30"/>
      <c r="E6" s="31"/>
      <c r="F6" s="32"/>
      <c r="G6" s="32"/>
      <c r="H6" s="32"/>
      <c r="I6" s="32"/>
      <c r="J6" s="32"/>
    </row>
    <row r="7" spans="1:10" ht="15" customHeight="1" x14ac:dyDescent="0.25">
      <c r="A7" s="119" t="s">
        <v>36</v>
      </c>
      <c r="B7" s="119"/>
      <c r="C7" s="119"/>
      <c r="D7" s="119"/>
      <c r="E7" s="119"/>
      <c r="F7" s="94">
        <f>SUM(F5:F5)</f>
        <v>9719405.25</v>
      </c>
      <c r="G7" s="94">
        <f>SUM(G5:G5)</f>
        <v>19394138.25</v>
      </c>
      <c r="H7" s="94">
        <f>SUM(H5:H5)</f>
        <v>18856794.899999999</v>
      </c>
      <c r="I7" s="94">
        <f>SUM(I5:I5)</f>
        <v>6422593.2000000002</v>
      </c>
      <c r="J7" s="94">
        <f>SUM(J5:J5)</f>
        <v>0</v>
      </c>
    </row>
    <row r="8" spans="1:10" x14ac:dyDescent="0.25">
      <c r="A8" s="33"/>
      <c r="B8" s="33"/>
      <c r="C8" s="33"/>
      <c r="D8" s="33"/>
      <c r="E8" s="33"/>
      <c r="F8" s="34"/>
      <c r="G8" s="34"/>
      <c r="H8" s="34"/>
      <c r="I8" s="34"/>
      <c r="J8" s="34"/>
    </row>
    <row r="9" spans="1:10" ht="15.75" x14ac:dyDescent="0.25">
      <c r="A9" s="122" t="s">
        <v>37</v>
      </c>
      <c r="B9" s="123"/>
      <c r="C9" s="123"/>
      <c r="D9" s="123"/>
      <c r="E9" s="123"/>
      <c r="F9" s="123"/>
      <c r="G9" s="123"/>
      <c r="H9" s="123"/>
      <c r="I9" s="123"/>
      <c r="J9" s="123"/>
    </row>
    <row r="10" spans="1:10" ht="15.75" x14ac:dyDescent="0.25">
      <c r="A10" s="24"/>
      <c r="B10" s="24" t="s">
        <v>1</v>
      </c>
      <c r="C10" s="24" t="s">
        <v>25</v>
      </c>
      <c r="D10" s="25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</row>
    <row r="11" spans="1:10" x14ac:dyDescent="0.25">
      <c r="A11" s="124" t="s">
        <v>11</v>
      </c>
      <c r="B11" s="124" t="s">
        <v>9</v>
      </c>
      <c r="C11" s="35"/>
      <c r="D11" s="36"/>
      <c r="E11" s="26"/>
      <c r="F11" s="27"/>
      <c r="G11" s="27"/>
      <c r="H11" s="27"/>
      <c r="I11" s="27"/>
      <c r="J11" s="27"/>
    </row>
    <row r="12" spans="1:10" x14ac:dyDescent="0.25">
      <c r="A12" s="28"/>
      <c r="B12" s="29">
        <v>606</v>
      </c>
      <c r="C12" s="29"/>
      <c r="D12" s="30">
        <v>50</v>
      </c>
      <c r="E12" s="31" t="s">
        <v>35</v>
      </c>
      <c r="F12" s="95">
        <v>12648984.630000001</v>
      </c>
      <c r="G12" s="95">
        <v>23744333.789999999</v>
      </c>
      <c r="H12" s="95">
        <v>23845741.710000001</v>
      </c>
      <c r="I12" s="95">
        <v>15777749.640000001</v>
      </c>
      <c r="J12" s="95">
        <v>7805103.0599999996</v>
      </c>
    </row>
    <row r="13" spans="1:10" x14ac:dyDescent="0.25">
      <c r="A13" s="29"/>
      <c r="B13" s="29"/>
      <c r="C13" s="29"/>
      <c r="D13" s="30"/>
      <c r="E13" s="31"/>
      <c r="F13" s="32"/>
      <c r="G13" s="32"/>
      <c r="H13" s="32"/>
      <c r="I13" s="32"/>
      <c r="J13" s="32"/>
    </row>
    <row r="14" spans="1:10" x14ac:dyDescent="0.25">
      <c r="A14" s="29"/>
      <c r="B14" s="29"/>
      <c r="C14" s="29"/>
      <c r="D14" s="30"/>
      <c r="E14" s="31"/>
      <c r="F14" s="32"/>
      <c r="G14" s="32"/>
      <c r="H14" s="32"/>
      <c r="I14" s="32"/>
      <c r="J14" s="32"/>
    </row>
    <row r="15" spans="1:10" x14ac:dyDescent="0.25">
      <c r="A15" s="28"/>
      <c r="B15" s="29"/>
      <c r="C15" s="29"/>
      <c r="D15" s="30"/>
      <c r="E15" s="37"/>
      <c r="F15" s="38"/>
      <c r="G15" s="38"/>
      <c r="H15" s="38"/>
      <c r="I15" s="38"/>
      <c r="J15" s="38"/>
    </row>
    <row r="16" spans="1:10" ht="15" customHeight="1" x14ac:dyDescent="0.25">
      <c r="A16" s="119" t="s">
        <v>38</v>
      </c>
      <c r="B16" s="119"/>
      <c r="C16" s="119"/>
      <c r="D16" s="119"/>
      <c r="E16" s="119" t="s">
        <v>33</v>
      </c>
      <c r="F16" s="94">
        <f>SUM(F12:F15)</f>
        <v>12648984.630000001</v>
      </c>
      <c r="G16" s="94">
        <f t="shared" ref="G16:J16" si="0">SUM(G12:G15)</f>
        <v>23744333.789999999</v>
      </c>
      <c r="H16" s="94">
        <f t="shared" si="0"/>
        <v>23845741.710000001</v>
      </c>
      <c r="I16" s="94">
        <f t="shared" si="0"/>
        <v>15777749.640000001</v>
      </c>
      <c r="J16" s="94">
        <f t="shared" si="0"/>
        <v>7805103.0599999996</v>
      </c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38"/>
      <c r="B18" s="139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7">
    <mergeCell ref="A16:E16"/>
    <mergeCell ref="A1:J1"/>
    <mergeCell ref="A2:J2"/>
    <mergeCell ref="A4:B4"/>
    <mergeCell ref="A7:E7"/>
    <mergeCell ref="A9:J9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9BE6-E86D-4DCE-9117-39A203DC7665}">
  <sheetPr>
    <pageSetUpPr fitToPage="1"/>
  </sheetPr>
  <dimension ref="A1:F123"/>
  <sheetViews>
    <sheetView workbookViewId="0">
      <selection activeCell="D19" sqref="D19:E19"/>
    </sheetView>
  </sheetViews>
  <sheetFormatPr defaultRowHeight="15" x14ac:dyDescent="0.25"/>
  <cols>
    <col min="1" max="1" width="17.85546875" bestFit="1" customWidth="1"/>
    <col min="2" max="2" width="8.28515625" bestFit="1" customWidth="1"/>
    <col min="3" max="3" width="14.28515625" bestFit="1" customWidth="1"/>
    <col min="4" max="4" width="72.28515625" customWidth="1"/>
    <col min="5" max="5" width="14.28515625" customWidth="1"/>
  </cols>
  <sheetData>
    <row r="1" spans="1:6" ht="33" customHeight="1" x14ac:dyDescent="0.25">
      <c r="A1" s="125" t="s">
        <v>43</v>
      </c>
      <c r="B1" s="126"/>
      <c r="C1" s="126"/>
      <c r="D1" s="126"/>
      <c r="E1" s="127"/>
    </row>
    <row r="2" spans="1:6" x14ac:dyDescent="0.25">
      <c r="A2" s="130" t="s">
        <v>0</v>
      </c>
      <c r="B2" s="131"/>
      <c r="C2" s="55" t="s">
        <v>119</v>
      </c>
      <c r="D2" s="55" t="s">
        <v>27</v>
      </c>
      <c r="E2" s="65" t="s">
        <v>41</v>
      </c>
      <c r="F2" s="110"/>
    </row>
    <row r="3" spans="1:6" x14ac:dyDescent="0.25">
      <c r="A3" s="128" t="s">
        <v>9</v>
      </c>
      <c r="B3" s="129"/>
      <c r="C3" s="44" t="s">
        <v>44</v>
      </c>
      <c r="D3" s="44" t="s">
        <v>45</v>
      </c>
      <c r="E3" s="77">
        <v>-19719</v>
      </c>
    </row>
    <row r="4" spans="1:6" x14ac:dyDescent="0.25">
      <c r="A4" s="47"/>
      <c r="B4" s="45"/>
      <c r="C4" s="45"/>
      <c r="D4" s="44" t="s">
        <v>46</v>
      </c>
      <c r="E4" s="77">
        <v>9022.2800000000007</v>
      </c>
    </row>
    <row r="5" spans="1:6" x14ac:dyDescent="0.25">
      <c r="A5" s="47"/>
      <c r="B5" s="45"/>
      <c r="C5" s="45"/>
      <c r="D5" s="44" t="s">
        <v>47</v>
      </c>
      <c r="E5" s="77">
        <v>23463.16</v>
      </c>
    </row>
    <row r="6" spans="1:6" x14ac:dyDescent="0.25">
      <c r="A6" s="47"/>
      <c r="B6" s="45"/>
      <c r="C6" s="44" t="s">
        <v>44</v>
      </c>
      <c r="D6" s="44" t="s">
        <v>48</v>
      </c>
      <c r="E6" s="77">
        <v>109043.04</v>
      </c>
    </row>
    <row r="7" spans="1:6" x14ac:dyDescent="0.25">
      <c r="A7" s="47"/>
      <c r="B7" s="45"/>
      <c r="C7" s="44" t="s">
        <v>44</v>
      </c>
      <c r="D7" s="44" t="s">
        <v>49</v>
      </c>
      <c r="E7" s="77">
        <v>961841.01</v>
      </c>
    </row>
    <row r="8" spans="1:6" x14ac:dyDescent="0.25">
      <c r="A8" s="47"/>
      <c r="B8" s="45"/>
      <c r="C8" s="44" t="s">
        <v>44</v>
      </c>
      <c r="D8" s="44" t="s">
        <v>50</v>
      </c>
      <c r="E8" s="77">
        <v>2535354</v>
      </c>
    </row>
    <row r="9" spans="1:6" x14ac:dyDescent="0.25">
      <c r="A9" s="47"/>
      <c r="B9" s="45"/>
      <c r="C9" s="44"/>
      <c r="D9" s="46" t="s">
        <v>120</v>
      </c>
      <c r="E9" s="75">
        <f>SUM(E3:E8)</f>
        <v>3619004.49</v>
      </c>
    </row>
    <row r="10" spans="1:6" x14ac:dyDescent="0.25">
      <c r="A10" s="56"/>
      <c r="B10" s="57"/>
      <c r="C10" s="57"/>
      <c r="D10" s="57"/>
      <c r="E10" s="80"/>
    </row>
    <row r="11" spans="1:6" x14ac:dyDescent="0.25">
      <c r="A11" s="128" t="s">
        <v>11</v>
      </c>
      <c r="B11" s="129"/>
      <c r="C11" s="44" t="s">
        <v>44</v>
      </c>
      <c r="D11" s="44" t="s">
        <v>51</v>
      </c>
      <c r="E11" s="77">
        <v>42860.03</v>
      </c>
    </row>
    <row r="12" spans="1:6" x14ac:dyDescent="0.25">
      <c r="A12" s="47"/>
      <c r="B12" s="45"/>
      <c r="C12" s="44" t="s">
        <v>44</v>
      </c>
      <c r="D12" s="44" t="s">
        <v>52</v>
      </c>
      <c r="E12" s="77">
        <v>90962.66</v>
      </c>
    </row>
    <row r="13" spans="1:6" x14ac:dyDescent="0.25">
      <c r="A13" s="48"/>
      <c r="B13" s="49"/>
      <c r="C13" s="50"/>
      <c r="D13" s="51" t="s">
        <v>121</v>
      </c>
      <c r="E13" s="76">
        <f>SUM(E11:E12)</f>
        <v>133822.69</v>
      </c>
    </row>
    <row r="14" spans="1:6" x14ac:dyDescent="0.25">
      <c r="A14" s="61"/>
      <c r="B14" s="62"/>
      <c r="C14" s="61"/>
      <c r="D14" s="63"/>
      <c r="E14" s="64"/>
    </row>
    <row r="15" spans="1:6" x14ac:dyDescent="0.25">
      <c r="A15" s="52"/>
      <c r="B15" s="53"/>
      <c r="C15" s="52"/>
      <c r="D15" s="72"/>
      <c r="E15" s="60"/>
    </row>
    <row r="16" spans="1:6" ht="33" customHeight="1" x14ac:dyDescent="0.25">
      <c r="A16" s="125" t="s">
        <v>34</v>
      </c>
      <c r="B16" s="126"/>
      <c r="C16" s="126"/>
      <c r="D16" s="126"/>
      <c r="E16" s="127"/>
    </row>
    <row r="17" spans="1:5" x14ac:dyDescent="0.25">
      <c r="A17" s="132" t="s">
        <v>0</v>
      </c>
      <c r="B17" s="133"/>
      <c r="C17" s="54" t="s">
        <v>119</v>
      </c>
      <c r="D17" s="54" t="s">
        <v>27</v>
      </c>
      <c r="E17" s="65" t="s">
        <v>41</v>
      </c>
    </row>
    <row r="18" spans="1:5" x14ac:dyDescent="0.25">
      <c r="A18" s="128" t="s">
        <v>9</v>
      </c>
      <c r="B18" s="129"/>
      <c r="C18" s="44" t="s">
        <v>44</v>
      </c>
      <c r="D18" s="44" t="s">
        <v>53</v>
      </c>
      <c r="E18" s="77">
        <v>215.83</v>
      </c>
    </row>
    <row r="19" spans="1:5" ht="15" customHeight="1" x14ac:dyDescent="0.25">
      <c r="A19" s="47"/>
      <c r="B19" s="45"/>
      <c r="C19" s="44" t="s">
        <v>44</v>
      </c>
      <c r="D19" s="44" t="s">
        <v>54</v>
      </c>
      <c r="E19" s="77">
        <v>1576.31</v>
      </c>
    </row>
    <row r="20" spans="1:5" x14ac:dyDescent="0.25">
      <c r="A20" s="47"/>
      <c r="B20" s="45"/>
      <c r="C20" s="44" t="s">
        <v>44</v>
      </c>
      <c r="D20" s="44" t="s">
        <v>55</v>
      </c>
      <c r="E20" s="77">
        <v>49782.52</v>
      </c>
    </row>
    <row r="21" spans="1:5" x14ac:dyDescent="0.25">
      <c r="A21" s="47"/>
      <c r="B21" s="45"/>
      <c r="C21" s="44" t="s">
        <v>44</v>
      </c>
      <c r="D21" s="44" t="s">
        <v>56</v>
      </c>
      <c r="E21" s="77">
        <v>108052.44</v>
      </c>
    </row>
    <row r="22" spans="1:5" x14ac:dyDescent="0.25">
      <c r="A22" s="47"/>
      <c r="B22" s="45"/>
      <c r="C22" s="44" t="s">
        <v>44</v>
      </c>
      <c r="D22" s="44" t="s">
        <v>57</v>
      </c>
      <c r="E22" s="77">
        <v>254268.06</v>
      </c>
    </row>
    <row r="23" spans="1:5" x14ac:dyDescent="0.25">
      <c r="A23" s="47"/>
      <c r="B23" s="45"/>
      <c r="C23" s="44" t="s">
        <v>44</v>
      </c>
      <c r="D23" s="44" t="s">
        <v>58</v>
      </c>
      <c r="E23" s="77">
        <v>429246.83</v>
      </c>
    </row>
    <row r="24" spans="1:5" x14ac:dyDescent="0.25">
      <c r="A24" s="47"/>
      <c r="B24" s="45"/>
      <c r="C24" s="44" t="s">
        <v>44</v>
      </c>
      <c r="D24" s="44" t="s">
        <v>59</v>
      </c>
      <c r="E24" s="77">
        <v>1287490.02</v>
      </c>
    </row>
    <row r="25" spans="1:5" x14ac:dyDescent="0.25">
      <c r="A25" s="47"/>
      <c r="B25" s="45"/>
      <c r="C25" s="44" t="s">
        <v>44</v>
      </c>
      <c r="D25" s="44" t="s">
        <v>60</v>
      </c>
      <c r="E25" s="77">
        <v>6782654.8300000001</v>
      </c>
    </row>
    <row r="26" spans="1:5" x14ac:dyDescent="0.25">
      <c r="A26" s="47"/>
      <c r="B26" s="45"/>
      <c r="C26" s="44"/>
      <c r="D26" s="46" t="s">
        <v>122</v>
      </c>
      <c r="E26" s="75">
        <f>SUM(E18:E25)</f>
        <v>8913286.8399999999</v>
      </c>
    </row>
    <row r="27" spans="1:5" x14ac:dyDescent="0.25">
      <c r="A27" s="47"/>
      <c r="B27" s="45"/>
      <c r="C27" s="44"/>
      <c r="D27" s="44"/>
      <c r="E27" s="74"/>
    </row>
    <row r="28" spans="1:5" x14ac:dyDescent="0.25">
      <c r="A28" s="128" t="s">
        <v>11</v>
      </c>
      <c r="B28" s="129"/>
      <c r="C28" s="44" t="s">
        <v>44</v>
      </c>
      <c r="D28" s="44" t="s">
        <v>61</v>
      </c>
      <c r="E28" s="77">
        <v>-2463.6043882499998</v>
      </c>
    </row>
    <row r="29" spans="1:5" x14ac:dyDescent="0.25">
      <c r="A29" s="47"/>
      <c r="B29" s="45"/>
      <c r="C29" s="44" t="s">
        <v>44</v>
      </c>
      <c r="D29" s="44" t="s">
        <v>62</v>
      </c>
      <c r="E29" s="77">
        <v>17.862518249999997</v>
      </c>
    </row>
    <row r="30" spans="1:5" x14ac:dyDescent="0.25">
      <c r="A30" s="47"/>
      <c r="B30" s="45"/>
      <c r="C30" s="44" t="s">
        <v>44</v>
      </c>
      <c r="D30" s="44" t="s">
        <v>63</v>
      </c>
      <c r="E30" s="77">
        <v>252.10018477499997</v>
      </c>
    </row>
    <row r="31" spans="1:5" x14ac:dyDescent="0.25">
      <c r="A31" s="47"/>
      <c r="B31" s="45"/>
      <c r="C31" s="44" t="s">
        <v>44</v>
      </c>
      <c r="D31" s="44" t="s">
        <v>64</v>
      </c>
      <c r="E31" s="77">
        <v>272.51476485000001</v>
      </c>
    </row>
    <row r="32" spans="1:5" x14ac:dyDescent="0.25">
      <c r="A32" s="47"/>
      <c r="B32" s="45"/>
      <c r="C32" s="44" t="s">
        <v>44</v>
      </c>
      <c r="D32" s="44" t="s">
        <v>65</v>
      </c>
      <c r="E32" s="77">
        <v>460.1394911999999</v>
      </c>
    </row>
    <row r="33" spans="1:5" x14ac:dyDescent="0.25">
      <c r="A33" s="48"/>
      <c r="B33" s="49"/>
      <c r="C33" s="50"/>
      <c r="D33" s="51" t="s">
        <v>123</v>
      </c>
      <c r="E33" s="76">
        <f>SUM(E28:E32)</f>
        <v>-1460.987429175</v>
      </c>
    </row>
    <row r="34" spans="1:5" x14ac:dyDescent="0.25">
      <c r="A34" s="42"/>
      <c r="B34" s="43"/>
      <c r="C34" s="42"/>
      <c r="D34" s="42"/>
      <c r="E34" s="58"/>
    </row>
    <row r="35" spans="1:5" x14ac:dyDescent="0.25">
      <c r="A35" s="39"/>
      <c r="B35" s="40"/>
      <c r="C35" s="39"/>
      <c r="D35" s="39"/>
      <c r="E35" s="41"/>
    </row>
    <row r="36" spans="1:5" ht="33" customHeight="1" x14ac:dyDescent="0.25">
      <c r="A36" s="125" t="s">
        <v>66</v>
      </c>
      <c r="B36" s="126"/>
      <c r="C36" s="126"/>
      <c r="D36" s="126"/>
      <c r="E36" s="127"/>
    </row>
    <row r="37" spans="1:5" x14ac:dyDescent="0.25">
      <c r="A37" s="132" t="s">
        <v>0</v>
      </c>
      <c r="B37" s="134"/>
      <c r="C37" s="69" t="s">
        <v>119</v>
      </c>
      <c r="D37" s="69" t="s">
        <v>27</v>
      </c>
      <c r="E37" s="70" t="s">
        <v>41</v>
      </c>
    </row>
    <row r="38" spans="1:5" x14ac:dyDescent="0.25">
      <c r="A38" s="128" t="s">
        <v>9</v>
      </c>
      <c r="B38" s="129"/>
      <c r="C38" s="44" t="s">
        <v>44</v>
      </c>
      <c r="D38" s="44" t="s">
        <v>67</v>
      </c>
      <c r="E38" s="77">
        <v>35841.9</v>
      </c>
    </row>
    <row r="39" spans="1:5" x14ac:dyDescent="0.25">
      <c r="A39" s="47"/>
      <c r="B39" s="45"/>
      <c r="C39" s="44" t="s">
        <v>44</v>
      </c>
      <c r="D39" s="44" t="s">
        <v>68</v>
      </c>
      <c r="E39" s="77">
        <v>74621.64</v>
      </c>
    </row>
    <row r="40" spans="1:5" x14ac:dyDescent="0.25">
      <c r="A40" s="48"/>
      <c r="B40" s="49"/>
      <c r="C40" s="50"/>
      <c r="D40" s="51" t="s">
        <v>124</v>
      </c>
      <c r="E40" s="76">
        <f>SUM(E38:E39)</f>
        <v>110463.54000000001</v>
      </c>
    </row>
    <row r="41" spans="1:5" x14ac:dyDescent="0.25">
      <c r="A41" s="42"/>
      <c r="B41" s="43"/>
      <c r="C41" s="42"/>
      <c r="D41" s="42"/>
      <c r="E41" s="58"/>
    </row>
    <row r="42" spans="1:5" x14ac:dyDescent="0.25">
      <c r="A42" s="66"/>
      <c r="B42" s="67"/>
      <c r="C42" s="66"/>
      <c r="D42" s="66"/>
      <c r="E42" s="68"/>
    </row>
    <row r="43" spans="1:5" ht="33" customHeight="1" x14ac:dyDescent="0.25">
      <c r="A43" s="125" t="s">
        <v>69</v>
      </c>
      <c r="B43" s="126"/>
      <c r="C43" s="126"/>
      <c r="D43" s="126"/>
      <c r="E43" s="127"/>
    </row>
    <row r="44" spans="1:5" x14ac:dyDescent="0.25">
      <c r="A44" s="132" t="s">
        <v>0</v>
      </c>
      <c r="B44" s="134"/>
      <c r="C44" s="69" t="s">
        <v>119</v>
      </c>
      <c r="D44" s="69" t="s">
        <v>27</v>
      </c>
      <c r="E44" s="70" t="s">
        <v>41</v>
      </c>
    </row>
    <row r="45" spans="1:5" x14ac:dyDescent="0.25">
      <c r="A45" s="128" t="s">
        <v>9</v>
      </c>
      <c r="B45" s="129"/>
      <c r="C45" s="44" t="s">
        <v>44</v>
      </c>
      <c r="D45" s="44" t="s">
        <v>70</v>
      </c>
      <c r="E45" s="77">
        <v>209.08</v>
      </c>
    </row>
    <row r="46" spans="1:5" x14ac:dyDescent="0.25">
      <c r="A46" s="47"/>
      <c r="B46" s="45"/>
      <c r="C46" s="44" t="s">
        <v>44</v>
      </c>
      <c r="D46" s="44" t="s">
        <v>71</v>
      </c>
      <c r="E46" s="77">
        <v>236.04</v>
      </c>
    </row>
    <row r="47" spans="1:5" x14ac:dyDescent="0.25">
      <c r="A47" s="47"/>
      <c r="B47" s="45"/>
      <c r="C47" s="44" t="s">
        <v>44</v>
      </c>
      <c r="D47" s="44" t="s">
        <v>72</v>
      </c>
      <c r="E47" s="77">
        <v>105577.98</v>
      </c>
    </row>
    <row r="48" spans="1:5" x14ac:dyDescent="0.25">
      <c r="A48" s="47"/>
      <c r="B48" s="45"/>
      <c r="C48" s="44" t="s">
        <v>44</v>
      </c>
      <c r="D48" s="44" t="s">
        <v>73</v>
      </c>
      <c r="E48" s="77">
        <v>159141.67000000001</v>
      </c>
    </row>
    <row r="49" spans="1:5" x14ac:dyDescent="0.25">
      <c r="A49" s="47"/>
      <c r="B49" s="45"/>
      <c r="C49" s="44"/>
      <c r="D49" s="46" t="s">
        <v>125</v>
      </c>
      <c r="E49" s="75">
        <f>SUM(E45:E48)</f>
        <v>265164.77</v>
      </c>
    </row>
    <row r="50" spans="1:5" x14ac:dyDescent="0.25">
      <c r="A50" s="47"/>
      <c r="B50" s="45"/>
      <c r="C50" s="44"/>
      <c r="D50" s="44"/>
      <c r="E50" s="74"/>
    </row>
    <row r="51" spans="1:5" x14ac:dyDescent="0.25">
      <c r="A51" s="128" t="s">
        <v>11</v>
      </c>
      <c r="B51" s="129"/>
      <c r="C51" s="44" t="s">
        <v>44</v>
      </c>
      <c r="D51" s="44" t="s">
        <v>74</v>
      </c>
      <c r="E51" s="77">
        <v>9676.89</v>
      </c>
    </row>
    <row r="52" spans="1:5" x14ac:dyDescent="0.25">
      <c r="A52" s="47"/>
      <c r="B52" s="45"/>
      <c r="C52" s="44" t="s">
        <v>44</v>
      </c>
      <c r="D52" s="44" t="s">
        <v>75</v>
      </c>
      <c r="E52" s="77">
        <v>30376.99</v>
      </c>
    </row>
    <row r="53" spans="1:5" x14ac:dyDescent="0.25">
      <c r="A53" s="47"/>
      <c r="B53" s="45"/>
      <c r="C53" s="44" t="s">
        <v>44</v>
      </c>
      <c r="D53" s="44" t="s">
        <v>76</v>
      </c>
      <c r="E53" s="77">
        <v>115388.64064899999</v>
      </c>
    </row>
    <row r="54" spans="1:5" x14ac:dyDescent="0.25">
      <c r="A54" s="48"/>
      <c r="B54" s="49"/>
      <c r="C54" s="50"/>
      <c r="D54" s="51" t="s">
        <v>152</v>
      </c>
      <c r="E54" s="76">
        <f>SUM(E51:E53)</f>
        <v>155442.52064900001</v>
      </c>
    </row>
    <row r="55" spans="1:5" x14ac:dyDescent="0.25">
      <c r="A55" s="52"/>
      <c r="B55" s="53"/>
      <c r="C55" s="52"/>
      <c r="D55" s="52"/>
      <c r="E55" s="59"/>
    </row>
    <row r="56" spans="1:5" x14ac:dyDescent="0.25">
      <c r="A56" s="52"/>
      <c r="B56" s="53"/>
      <c r="C56" s="52"/>
      <c r="D56" s="52"/>
      <c r="E56" s="59"/>
    </row>
    <row r="57" spans="1:5" ht="33" customHeight="1" x14ac:dyDescent="0.25">
      <c r="A57" s="125" t="s">
        <v>77</v>
      </c>
      <c r="B57" s="126"/>
      <c r="C57" s="126"/>
      <c r="D57" s="126"/>
      <c r="E57" s="127"/>
    </row>
    <row r="58" spans="1:5" x14ac:dyDescent="0.25">
      <c r="A58" s="132" t="s">
        <v>0</v>
      </c>
      <c r="B58" s="134"/>
      <c r="C58" s="69" t="s">
        <v>119</v>
      </c>
      <c r="D58" s="69" t="s">
        <v>27</v>
      </c>
      <c r="E58" s="70" t="s">
        <v>41</v>
      </c>
    </row>
    <row r="59" spans="1:5" x14ac:dyDescent="0.25">
      <c r="A59" s="128" t="s">
        <v>9</v>
      </c>
      <c r="B59" s="129"/>
      <c r="C59" s="44" t="s">
        <v>44</v>
      </c>
      <c r="D59" s="44" t="s">
        <v>78</v>
      </c>
      <c r="E59" s="77">
        <v>1677.95</v>
      </c>
    </row>
    <row r="60" spans="1:5" x14ac:dyDescent="0.25">
      <c r="A60" s="47"/>
      <c r="B60" s="45"/>
      <c r="C60" s="44" t="s">
        <v>44</v>
      </c>
      <c r="D60" s="44" t="s">
        <v>79</v>
      </c>
      <c r="E60" s="77">
        <v>56793.440000000002</v>
      </c>
    </row>
    <row r="61" spans="1:5" x14ac:dyDescent="0.25">
      <c r="A61" s="48"/>
      <c r="B61" s="49"/>
      <c r="C61" s="50"/>
      <c r="D61" s="51" t="s">
        <v>126</v>
      </c>
      <c r="E61" s="76">
        <f>SUM(E59:E60)</f>
        <v>58471.39</v>
      </c>
    </row>
    <row r="62" spans="1:5" x14ac:dyDescent="0.25">
      <c r="A62" s="52"/>
      <c r="B62" s="53"/>
      <c r="C62" s="52"/>
      <c r="D62" s="52"/>
      <c r="E62" s="59"/>
    </row>
    <row r="63" spans="1:5" x14ac:dyDescent="0.25">
      <c r="A63" s="52"/>
      <c r="B63" s="53"/>
      <c r="C63" s="52"/>
      <c r="D63" s="52"/>
      <c r="E63" s="59"/>
    </row>
    <row r="64" spans="1:5" ht="33" customHeight="1" x14ac:dyDescent="0.25">
      <c r="A64" s="125" t="s">
        <v>80</v>
      </c>
      <c r="B64" s="126"/>
      <c r="C64" s="126"/>
      <c r="D64" s="126"/>
      <c r="E64" s="127"/>
    </row>
    <row r="65" spans="1:5" x14ac:dyDescent="0.25">
      <c r="A65" s="132" t="s">
        <v>0</v>
      </c>
      <c r="B65" s="134"/>
      <c r="C65" s="69" t="s">
        <v>119</v>
      </c>
      <c r="D65" s="69" t="s">
        <v>27</v>
      </c>
      <c r="E65" s="70" t="s">
        <v>41</v>
      </c>
    </row>
    <row r="66" spans="1:5" x14ac:dyDescent="0.25">
      <c r="A66" s="128" t="s">
        <v>9</v>
      </c>
      <c r="B66" s="129"/>
      <c r="C66" s="44" t="s">
        <v>44</v>
      </c>
      <c r="D66" s="44" t="s">
        <v>81</v>
      </c>
      <c r="E66" s="77">
        <v>366104.47</v>
      </c>
    </row>
    <row r="67" spans="1:5" x14ac:dyDescent="0.25">
      <c r="A67" s="47"/>
      <c r="B67" s="45"/>
      <c r="C67" s="44"/>
      <c r="D67" s="46" t="s">
        <v>127</v>
      </c>
      <c r="E67" s="75">
        <f>SUM(E66)</f>
        <v>366104.47</v>
      </c>
    </row>
    <row r="68" spans="1:5" x14ac:dyDescent="0.25">
      <c r="A68" s="47"/>
      <c r="B68" s="45"/>
      <c r="C68" s="44"/>
      <c r="D68" s="44"/>
      <c r="E68" s="74"/>
    </row>
    <row r="69" spans="1:5" x14ac:dyDescent="0.25">
      <c r="A69" s="128" t="s">
        <v>11</v>
      </c>
      <c r="B69" s="129"/>
      <c r="C69" s="44" t="s">
        <v>44</v>
      </c>
      <c r="D69" s="44" t="s">
        <v>82</v>
      </c>
      <c r="E69" s="77">
        <v>9102.69</v>
      </c>
    </row>
    <row r="70" spans="1:5" x14ac:dyDescent="0.25">
      <c r="A70" s="47"/>
      <c r="B70" s="45"/>
      <c r="C70" s="44" t="s">
        <v>44</v>
      </c>
      <c r="D70" s="44" t="s">
        <v>83</v>
      </c>
      <c r="E70" s="77">
        <v>11666</v>
      </c>
    </row>
    <row r="71" spans="1:5" x14ac:dyDescent="0.25">
      <c r="A71" s="48"/>
      <c r="B71" s="49"/>
      <c r="C71" s="50"/>
      <c r="D71" s="51" t="s">
        <v>128</v>
      </c>
      <c r="E71" s="76">
        <f>SUM(E69:E70)</f>
        <v>20768.690000000002</v>
      </c>
    </row>
    <row r="72" spans="1:5" x14ac:dyDescent="0.25">
      <c r="A72" s="52"/>
      <c r="B72" s="53"/>
      <c r="C72" s="52"/>
      <c r="D72" s="52"/>
      <c r="E72" s="59"/>
    </row>
    <row r="73" spans="1:5" x14ac:dyDescent="0.25">
      <c r="A73" s="52"/>
      <c r="B73" s="53"/>
      <c r="C73" s="52"/>
      <c r="D73" s="52"/>
      <c r="E73" s="59"/>
    </row>
    <row r="74" spans="1:5" ht="33" customHeight="1" x14ac:dyDescent="0.25">
      <c r="A74" s="125" t="s">
        <v>84</v>
      </c>
      <c r="B74" s="126"/>
      <c r="C74" s="126"/>
      <c r="D74" s="126"/>
      <c r="E74" s="127"/>
    </row>
    <row r="75" spans="1:5" x14ac:dyDescent="0.25">
      <c r="A75" s="132" t="s">
        <v>0</v>
      </c>
      <c r="B75" s="134"/>
      <c r="C75" s="69" t="s">
        <v>119</v>
      </c>
      <c r="D75" s="69" t="s">
        <v>27</v>
      </c>
      <c r="E75" s="70" t="s">
        <v>41</v>
      </c>
    </row>
    <row r="76" spans="1:5" x14ac:dyDescent="0.25">
      <c r="A76" s="128" t="s">
        <v>9</v>
      </c>
      <c r="B76" s="129"/>
      <c r="C76" s="44" t="s">
        <v>44</v>
      </c>
      <c r="D76" s="44" t="s">
        <v>85</v>
      </c>
      <c r="E76" s="77">
        <v>113942.03</v>
      </c>
    </row>
    <row r="77" spans="1:5" x14ac:dyDescent="0.25">
      <c r="A77" s="47"/>
      <c r="B77" s="45"/>
      <c r="C77" s="44" t="s">
        <v>44</v>
      </c>
      <c r="D77" s="44" t="s">
        <v>86</v>
      </c>
      <c r="E77" s="77">
        <v>2780935.16</v>
      </c>
    </row>
    <row r="78" spans="1:5" x14ac:dyDescent="0.25">
      <c r="A78" s="48"/>
      <c r="B78" s="49"/>
      <c r="C78" s="50"/>
      <c r="D78" s="51" t="s">
        <v>129</v>
      </c>
      <c r="E78" s="79">
        <f>SUM(E76:E77)</f>
        <v>2894877.19</v>
      </c>
    </row>
    <row r="79" spans="1:5" x14ac:dyDescent="0.25">
      <c r="A79" s="52"/>
      <c r="B79" s="53"/>
      <c r="C79" s="52"/>
      <c r="D79" s="71"/>
      <c r="E79" s="59"/>
    </row>
    <row r="80" spans="1:5" x14ac:dyDescent="0.25">
      <c r="A80" s="52"/>
      <c r="B80" s="53"/>
      <c r="C80" s="52"/>
      <c r="D80" s="52"/>
      <c r="E80" s="59"/>
    </row>
    <row r="81" spans="1:5" ht="33" customHeight="1" x14ac:dyDescent="0.25">
      <c r="A81" s="125" t="s">
        <v>87</v>
      </c>
      <c r="B81" s="126"/>
      <c r="C81" s="126"/>
      <c r="D81" s="126"/>
      <c r="E81" s="127"/>
    </row>
    <row r="82" spans="1:5" x14ac:dyDescent="0.25">
      <c r="A82" s="132" t="s">
        <v>0</v>
      </c>
      <c r="B82" s="134"/>
      <c r="C82" s="69" t="s">
        <v>119</v>
      </c>
      <c r="D82" s="69" t="s">
        <v>27</v>
      </c>
      <c r="E82" s="70" t="s">
        <v>41</v>
      </c>
    </row>
    <row r="83" spans="1:5" x14ac:dyDescent="0.25">
      <c r="A83" s="128" t="s">
        <v>9</v>
      </c>
      <c r="B83" s="129"/>
      <c r="C83" s="44" t="s">
        <v>44</v>
      </c>
      <c r="D83" s="44" t="s">
        <v>88</v>
      </c>
      <c r="E83" s="77">
        <v>-477700.32</v>
      </c>
    </row>
    <row r="84" spans="1:5" x14ac:dyDescent="0.25">
      <c r="A84" s="47"/>
      <c r="B84" s="45"/>
      <c r="C84" s="44" t="s">
        <v>44</v>
      </c>
      <c r="D84" s="44" t="s">
        <v>89</v>
      </c>
      <c r="E84" s="77">
        <v>-403198</v>
      </c>
    </row>
    <row r="85" spans="1:5" x14ac:dyDescent="0.25">
      <c r="A85" s="47"/>
      <c r="B85" s="45"/>
      <c r="C85" s="44" t="s">
        <v>44</v>
      </c>
      <c r="D85" s="44" t="s">
        <v>90</v>
      </c>
      <c r="E85" s="77">
        <v>-225341</v>
      </c>
    </row>
    <row r="86" spans="1:5" x14ac:dyDescent="0.25">
      <c r="A86" s="47"/>
      <c r="B86" s="45"/>
      <c r="C86" s="44" t="s">
        <v>44</v>
      </c>
      <c r="D86" s="44" t="s">
        <v>91</v>
      </c>
      <c r="E86" s="77">
        <v>-98778</v>
      </c>
    </row>
    <row r="87" spans="1:5" x14ac:dyDescent="0.25">
      <c r="A87" s="47"/>
      <c r="B87" s="45"/>
      <c r="C87" s="44" t="s">
        <v>44</v>
      </c>
      <c r="D87" s="44" t="s">
        <v>92</v>
      </c>
      <c r="E87" s="77">
        <v>-71593</v>
      </c>
    </row>
    <row r="88" spans="1:5" x14ac:dyDescent="0.25">
      <c r="A88" s="47"/>
      <c r="B88" s="45"/>
      <c r="C88" s="44" t="s">
        <v>44</v>
      </c>
      <c r="D88" s="44" t="s">
        <v>93</v>
      </c>
      <c r="E88" s="77">
        <v>-60644.42</v>
      </c>
    </row>
    <row r="89" spans="1:5" x14ac:dyDescent="0.25">
      <c r="A89" s="47"/>
      <c r="B89" s="45"/>
      <c r="C89" s="44" t="s">
        <v>44</v>
      </c>
      <c r="D89" s="44" t="s">
        <v>94</v>
      </c>
      <c r="E89" s="77">
        <v>-52941.33</v>
      </c>
    </row>
    <row r="90" spans="1:5" x14ac:dyDescent="0.25">
      <c r="A90" s="47"/>
      <c r="B90" s="45"/>
      <c r="C90" s="44" t="s">
        <v>44</v>
      </c>
      <c r="D90" s="44" t="s">
        <v>95</v>
      </c>
      <c r="E90" s="77">
        <v>-40470.720000000001</v>
      </c>
    </row>
    <row r="91" spans="1:5" x14ac:dyDescent="0.25">
      <c r="A91" s="47"/>
      <c r="B91" s="45"/>
      <c r="C91" s="44" t="s">
        <v>44</v>
      </c>
      <c r="D91" s="44" t="s">
        <v>96</v>
      </c>
      <c r="E91" s="77">
        <v>-8390</v>
      </c>
    </row>
    <row r="92" spans="1:5" x14ac:dyDescent="0.25">
      <c r="A92" s="47"/>
      <c r="B92" s="45"/>
      <c r="C92" s="44" t="s">
        <v>44</v>
      </c>
      <c r="D92" s="44" t="s">
        <v>97</v>
      </c>
      <c r="E92" s="77">
        <v>33947.360000000001</v>
      </c>
    </row>
    <row r="93" spans="1:5" x14ac:dyDescent="0.25">
      <c r="A93" s="47"/>
      <c r="B93" s="45"/>
      <c r="C93" s="44" t="s">
        <v>44</v>
      </c>
      <c r="D93" s="44" t="s">
        <v>98</v>
      </c>
      <c r="E93" s="77">
        <v>86692.89</v>
      </c>
    </row>
    <row r="94" spans="1:5" x14ac:dyDescent="0.25">
      <c r="A94" s="47"/>
      <c r="B94" s="45"/>
      <c r="C94" s="44" t="s">
        <v>44</v>
      </c>
      <c r="D94" s="44" t="s">
        <v>99</v>
      </c>
      <c r="E94" s="77">
        <v>151300.82</v>
      </c>
    </row>
    <row r="95" spans="1:5" x14ac:dyDescent="0.25">
      <c r="A95" s="47"/>
      <c r="B95" s="45"/>
      <c r="C95" s="44" t="s">
        <v>44</v>
      </c>
      <c r="D95" s="44" t="s">
        <v>100</v>
      </c>
      <c r="E95" s="77">
        <v>152217.67000000001</v>
      </c>
    </row>
    <row r="96" spans="1:5" x14ac:dyDescent="0.25">
      <c r="A96" s="47"/>
      <c r="B96" s="45"/>
      <c r="C96" s="44" t="s">
        <v>44</v>
      </c>
      <c r="D96" s="44" t="s">
        <v>101</v>
      </c>
      <c r="E96" s="77">
        <v>167490.26</v>
      </c>
    </row>
    <row r="97" spans="1:5" x14ac:dyDescent="0.25">
      <c r="A97" s="47"/>
      <c r="B97" s="45"/>
      <c r="C97" s="44" t="s">
        <v>44</v>
      </c>
      <c r="D97" s="44" t="s">
        <v>102</v>
      </c>
      <c r="E97" s="77">
        <v>168440.43</v>
      </c>
    </row>
    <row r="98" spans="1:5" x14ac:dyDescent="0.25">
      <c r="A98" s="47"/>
      <c r="B98" s="45"/>
      <c r="C98" s="44" t="s">
        <v>44</v>
      </c>
      <c r="D98" s="44" t="s">
        <v>103</v>
      </c>
      <c r="E98" s="77">
        <v>197558.5</v>
      </c>
    </row>
    <row r="99" spans="1:5" x14ac:dyDescent="0.25">
      <c r="A99" s="47"/>
      <c r="B99" s="45"/>
      <c r="C99" s="44" t="s">
        <v>44</v>
      </c>
      <c r="D99" s="44" t="s">
        <v>104</v>
      </c>
      <c r="E99" s="77">
        <v>198107.95</v>
      </c>
    </row>
    <row r="100" spans="1:5" x14ac:dyDescent="0.25">
      <c r="A100" s="47"/>
      <c r="B100" s="45"/>
      <c r="C100" s="44" t="s">
        <v>44</v>
      </c>
      <c r="D100" s="44" t="s">
        <v>105</v>
      </c>
      <c r="E100" s="77">
        <v>198107.95</v>
      </c>
    </row>
    <row r="101" spans="1:5" x14ac:dyDescent="0.25">
      <c r="A101" s="47"/>
      <c r="B101" s="45"/>
      <c r="C101" s="44" t="s">
        <v>44</v>
      </c>
      <c r="D101" s="44" t="s">
        <v>106</v>
      </c>
      <c r="E101" s="77">
        <v>198107.95</v>
      </c>
    </row>
    <row r="102" spans="1:5" x14ac:dyDescent="0.25">
      <c r="A102" s="47"/>
      <c r="B102" s="45"/>
      <c r="C102" s="44" t="s">
        <v>44</v>
      </c>
      <c r="D102" s="44" t="s">
        <v>107</v>
      </c>
      <c r="E102" s="77">
        <v>212410.52</v>
      </c>
    </row>
    <row r="103" spans="1:5" x14ac:dyDescent="0.25">
      <c r="A103" s="47"/>
      <c r="B103" s="45"/>
      <c r="C103" s="44" t="s">
        <v>44</v>
      </c>
      <c r="D103" s="44" t="s">
        <v>108</v>
      </c>
      <c r="E103" s="77">
        <v>1070746.27</v>
      </c>
    </row>
    <row r="104" spans="1:5" x14ac:dyDescent="0.25">
      <c r="A104" s="47"/>
      <c r="B104" s="45"/>
      <c r="C104" s="44"/>
      <c r="D104" s="46" t="s">
        <v>130</v>
      </c>
      <c r="E104" s="75">
        <f>SUM(E83:E103)</f>
        <v>1396071.7800000003</v>
      </c>
    </row>
    <row r="105" spans="1:5" x14ac:dyDescent="0.25">
      <c r="A105" s="128"/>
      <c r="B105" s="129"/>
      <c r="C105" s="44"/>
      <c r="D105" s="44"/>
      <c r="E105" s="74"/>
    </row>
    <row r="106" spans="1:5" x14ac:dyDescent="0.25">
      <c r="A106" s="128" t="s">
        <v>11</v>
      </c>
      <c r="B106" s="129"/>
      <c r="C106" s="44" t="s">
        <v>44</v>
      </c>
      <c r="D106" s="44" t="s">
        <v>109</v>
      </c>
      <c r="E106" s="74">
        <v>28962.382860000002</v>
      </c>
    </row>
    <row r="107" spans="1:5" x14ac:dyDescent="0.25">
      <c r="A107" s="48"/>
      <c r="B107" s="49"/>
      <c r="C107" s="50"/>
      <c r="D107" s="51" t="s">
        <v>131</v>
      </c>
      <c r="E107" s="76">
        <f>SUM(E106)</f>
        <v>28962.382860000002</v>
      </c>
    </row>
    <row r="108" spans="1:5" x14ac:dyDescent="0.25">
      <c r="A108" s="52"/>
      <c r="B108" s="53"/>
      <c r="C108" s="52"/>
      <c r="D108" s="52"/>
      <c r="E108" s="78"/>
    </row>
    <row r="109" spans="1:5" x14ac:dyDescent="0.25">
      <c r="A109" s="52"/>
      <c r="B109" s="53"/>
      <c r="C109" s="52"/>
      <c r="D109" s="52"/>
      <c r="E109" s="59"/>
    </row>
    <row r="110" spans="1:5" ht="33" customHeight="1" x14ac:dyDescent="0.25">
      <c r="A110" s="125" t="s">
        <v>37</v>
      </c>
      <c r="B110" s="126"/>
      <c r="C110" s="126"/>
      <c r="D110" s="126"/>
      <c r="E110" s="127"/>
    </row>
    <row r="111" spans="1:5" x14ac:dyDescent="0.25">
      <c r="A111" s="132" t="s">
        <v>0</v>
      </c>
      <c r="B111" s="134"/>
      <c r="C111" s="69" t="s">
        <v>119</v>
      </c>
      <c r="D111" s="69" t="s">
        <v>27</v>
      </c>
      <c r="E111" s="70" t="s">
        <v>41</v>
      </c>
    </row>
    <row r="112" spans="1:5" x14ac:dyDescent="0.25">
      <c r="A112" s="128" t="s">
        <v>9</v>
      </c>
      <c r="B112" s="129"/>
      <c r="C112" s="44" t="s">
        <v>44</v>
      </c>
      <c r="D112" s="44" t="s">
        <v>110</v>
      </c>
      <c r="E112" s="77">
        <v>17848.77</v>
      </c>
    </row>
    <row r="113" spans="1:5" x14ac:dyDescent="0.25">
      <c r="A113" s="47"/>
      <c r="B113" s="45"/>
      <c r="C113" s="44" t="s">
        <v>44</v>
      </c>
      <c r="D113" s="44" t="s">
        <v>111</v>
      </c>
      <c r="E113" s="77">
        <v>21576.91</v>
      </c>
    </row>
    <row r="114" spans="1:5" x14ac:dyDescent="0.25">
      <c r="A114" s="47"/>
      <c r="B114" s="45"/>
      <c r="C114" s="44" t="s">
        <v>44</v>
      </c>
      <c r="D114" s="44" t="s">
        <v>112</v>
      </c>
      <c r="E114" s="77">
        <v>52237.22</v>
      </c>
    </row>
    <row r="115" spans="1:5" x14ac:dyDescent="0.25">
      <c r="A115" s="47"/>
      <c r="B115" s="45"/>
      <c r="C115" s="44" t="s">
        <v>44</v>
      </c>
      <c r="D115" s="44" t="s">
        <v>113</v>
      </c>
      <c r="E115" s="77">
        <v>122065.12</v>
      </c>
    </row>
    <row r="116" spans="1:5" x14ac:dyDescent="0.25">
      <c r="A116" s="47"/>
      <c r="B116" s="45"/>
      <c r="C116" s="44" t="s">
        <v>44</v>
      </c>
      <c r="D116" s="44" t="s">
        <v>114</v>
      </c>
      <c r="E116" s="77">
        <v>156699.99</v>
      </c>
    </row>
    <row r="117" spans="1:5" x14ac:dyDescent="0.25">
      <c r="A117" s="47"/>
      <c r="B117" s="45"/>
      <c r="C117" s="44" t="s">
        <v>44</v>
      </c>
      <c r="D117" s="44" t="s">
        <v>115</v>
      </c>
      <c r="E117" s="77">
        <v>211077</v>
      </c>
    </row>
    <row r="118" spans="1:5" x14ac:dyDescent="0.25">
      <c r="A118" s="47"/>
      <c r="B118" s="45"/>
      <c r="C118" s="44" t="s">
        <v>44</v>
      </c>
      <c r="D118" s="44" t="s">
        <v>116</v>
      </c>
      <c r="E118" s="77">
        <v>681977.29</v>
      </c>
    </row>
    <row r="119" spans="1:5" x14ac:dyDescent="0.25">
      <c r="A119" s="47"/>
      <c r="B119" s="45"/>
      <c r="C119" s="44"/>
      <c r="D119" s="46" t="s">
        <v>132</v>
      </c>
      <c r="E119" s="75">
        <f>SUM(E112:E118)</f>
        <v>1263482.3</v>
      </c>
    </row>
    <row r="120" spans="1:5" x14ac:dyDescent="0.25">
      <c r="A120" s="128"/>
      <c r="B120" s="129"/>
      <c r="C120" s="44"/>
      <c r="D120" s="44"/>
      <c r="E120" s="74"/>
    </row>
    <row r="121" spans="1:5" x14ac:dyDescent="0.25">
      <c r="A121" s="128" t="s">
        <v>11</v>
      </c>
      <c r="B121" s="129"/>
      <c r="C121" s="44" t="s">
        <v>44</v>
      </c>
      <c r="D121" s="44" t="s">
        <v>117</v>
      </c>
      <c r="E121" s="77">
        <v>354.02937810000003</v>
      </c>
    </row>
    <row r="122" spans="1:5" x14ac:dyDescent="0.25">
      <c r="A122" s="47"/>
      <c r="B122" s="45"/>
      <c r="C122" s="44" t="s">
        <v>44</v>
      </c>
      <c r="D122" s="44" t="s">
        <v>118</v>
      </c>
      <c r="E122" s="77">
        <v>88870.147892699999</v>
      </c>
    </row>
    <row r="123" spans="1:5" x14ac:dyDescent="0.25">
      <c r="A123" s="73" t="s">
        <v>44</v>
      </c>
      <c r="B123" s="49" t="s">
        <v>44</v>
      </c>
      <c r="C123" s="49" t="s">
        <v>44</v>
      </c>
      <c r="D123" s="51" t="s">
        <v>133</v>
      </c>
      <c r="E123" s="76">
        <f>SUM(E121:E122)</f>
        <v>89224.177270799992</v>
      </c>
    </row>
  </sheetData>
  <mergeCells count="35">
    <mergeCell ref="A112:B112"/>
    <mergeCell ref="A120:B120"/>
    <mergeCell ref="A121:B121"/>
    <mergeCell ref="A82:B82"/>
    <mergeCell ref="A83:B83"/>
    <mergeCell ref="A105:B105"/>
    <mergeCell ref="A106:B106"/>
    <mergeCell ref="A110:E110"/>
    <mergeCell ref="A111:B111"/>
    <mergeCell ref="A81:E81"/>
    <mergeCell ref="A51:B51"/>
    <mergeCell ref="A57:E57"/>
    <mergeCell ref="A58:B58"/>
    <mergeCell ref="A59:B59"/>
    <mergeCell ref="A64:E64"/>
    <mergeCell ref="A65:B65"/>
    <mergeCell ref="A66:B66"/>
    <mergeCell ref="A69:B69"/>
    <mergeCell ref="A74:E74"/>
    <mergeCell ref="A75:B75"/>
    <mergeCell ref="A76:B76"/>
    <mergeCell ref="A1:E1"/>
    <mergeCell ref="A3:B3"/>
    <mergeCell ref="A11:B11"/>
    <mergeCell ref="A16:E16"/>
    <mergeCell ref="A45:B45"/>
    <mergeCell ref="A18:B18"/>
    <mergeCell ref="A28:B28"/>
    <mergeCell ref="A2:B2"/>
    <mergeCell ref="A17:B17"/>
    <mergeCell ref="A36:E36"/>
    <mergeCell ref="A37:B37"/>
    <mergeCell ref="A38:B38"/>
    <mergeCell ref="A43:E43"/>
    <mergeCell ref="A44:B44"/>
  </mergeCells>
  <pageMargins left="0.7" right="0.7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06C3-43D5-4F65-9FD3-5217071A7247}">
  <dimension ref="A1:AM28"/>
  <sheetViews>
    <sheetView workbookViewId="0">
      <selection activeCell="B16" sqref="B16"/>
    </sheetView>
  </sheetViews>
  <sheetFormatPr defaultRowHeight="15" x14ac:dyDescent="0.25"/>
  <cols>
    <col min="2" max="3" width="14.28515625" customWidth="1"/>
    <col min="6" max="7" width="14.28515625" customWidth="1"/>
    <col min="10" max="11" width="14.28515625" customWidth="1"/>
    <col min="14" max="15" width="14.28515625" customWidth="1"/>
    <col min="18" max="19" width="14.28515625" customWidth="1"/>
    <col min="22" max="23" width="14.28515625" customWidth="1"/>
    <col min="26" max="27" width="14.28515625" customWidth="1"/>
    <col min="30" max="31" width="14.28515625" customWidth="1"/>
    <col min="34" max="35" width="13.85546875" customWidth="1"/>
    <col min="38" max="39" width="13.85546875" customWidth="1"/>
  </cols>
  <sheetData>
    <row r="1" spans="1:39" x14ac:dyDescent="0.25">
      <c r="A1" s="135" t="s">
        <v>153</v>
      </c>
      <c r="B1" s="136"/>
      <c r="C1" s="137"/>
      <c r="D1" s="100"/>
      <c r="E1" s="135" t="s">
        <v>40</v>
      </c>
      <c r="F1" s="136"/>
      <c r="G1" s="137"/>
      <c r="H1" s="100"/>
      <c r="I1" s="135" t="s">
        <v>157</v>
      </c>
      <c r="J1" s="136"/>
      <c r="K1" s="137"/>
      <c r="L1" s="100"/>
      <c r="M1" s="135" t="s">
        <v>158</v>
      </c>
      <c r="N1" s="136"/>
      <c r="O1" s="137"/>
      <c r="P1" s="100"/>
      <c r="Q1" s="135" t="s">
        <v>159</v>
      </c>
      <c r="R1" s="136"/>
      <c r="S1" s="137"/>
      <c r="T1" s="100"/>
      <c r="U1" s="135" t="s">
        <v>155</v>
      </c>
      <c r="V1" s="136"/>
      <c r="W1" s="137"/>
      <c r="X1" s="100"/>
      <c r="Y1" s="135" t="s">
        <v>160</v>
      </c>
      <c r="Z1" s="136"/>
      <c r="AA1" s="137"/>
      <c r="AB1" s="100"/>
      <c r="AC1" s="135" t="s">
        <v>161</v>
      </c>
      <c r="AD1" s="136"/>
      <c r="AE1" s="137"/>
      <c r="AF1" s="100"/>
      <c r="AG1" s="135" t="s">
        <v>162</v>
      </c>
      <c r="AH1" s="136"/>
      <c r="AI1" s="137"/>
      <c r="AJ1" s="100"/>
      <c r="AK1" s="135" t="s">
        <v>163</v>
      </c>
      <c r="AL1" s="136"/>
      <c r="AM1" s="137"/>
    </row>
    <row r="2" spans="1:39" ht="60" customHeight="1" x14ac:dyDescent="0.25">
      <c r="A2" s="96" t="s">
        <v>42</v>
      </c>
      <c r="B2" s="97" t="s">
        <v>156</v>
      </c>
      <c r="C2" s="98" t="s">
        <v>154</v>
      </c>
      <c r="D2" s="100"/>
      <c r="E2" s="96" t="s">
        <v>42</v>
      </c>
      <c r="F2" s="97" t="s">
        <v>156</v>
      </c>
      <c r="G2" s="98" t="s">
        <v>154</v>
      </c>
      <c r="H2" s="100"/>
      <c r="I2" s="96" t="s">
        <v>42</v>
      </c>
      <c r="J2" s="97" t="s">
        <v>156</v>
      </c>
      <c r="K2" s="98" t="s">
        <v>154</v>
      </c>
      <c r="L2" s="100"/>
      <c r="M2" s="96" t="s">
        <v>42</v>
      </c>
      <c r="N2" s="97" t="s">
        <v>156</v>
      </c>
      <c r="O2" s="98" t="s">
        <v>154</v>
      </c>
      <c r="P2" s="100"/>
      <c r="Q2" s="96" t="s">
        <v>42</v>
      </c>
      <c r="R2" s="97" t="s">
        <v>156</v>
      </c>
      <c r="S2" s="98" t="s">
        <v>154</v>
      </c>
      <c r="T2" s="100"/>
      <c r="U2" s="96" t="s">
        <v>42</v>
      </c>
      <c r="V2" s="97" t="s">
        <v>156</v>
      </c>
      <c r="W2" s="98" t="s">
        <v>154</v>
      </c>
      <c r="X2" s="100"/>
      <c r="Y2" s="96" t="s">
        <v>42</v>
      </c>
      <c r="Z2" s="97" t="s">
        <v>156</v>
      </c>
      <c r="AA2" s="98" t="s">
        <v>154</v>
      </c>
      <c r="AB2" s="100"/>
      <c r="AC2" s="96" t="s">
        <v>42</v>
      </c>
      <c r="AD2" s="97" t="s">
        <v>156</v>
      </c>
      <c r="AE2" s="98" t="s">
        <v>154</v>
      </c>
      <c r="AF2" s="100"/>
      <c r="AG2" s="96" t="s">
        <v>42</v>
      </c>
      <c r="AH2" s="97" t="s">
        <v>156</v>
      </c>
      <c r="AI2" s="98" t="s">
        <v>154</v>
      </c>
      <c r="AJ2" s="100"/>
      <c r="AK2" s="96" t="s">
        <v>42</v>
      </c>
      <c r="AL2" s="97" t="s">
        <v>156</v>
      </c>
      <c r="AM2" s="98" t="s">
        <v>154</v>
      </c>
    </row>
    <row r="3" spans="1:39" x14ac:dyDescent="0.25">
      <c r="A3" s="101">
        <v>2013</v>
      </c>
      <c r="B3" s="102">
        <f>F3+J3+N3+R3+V3+Z3+AD3+AH3+AL3</f>
        <v>148513.43</v>
      </c>
      <c r="C3" s="103">
        <f>G3+K3+O3+S3+W3+AA3+AE3+AI3+AM3</f>
        <v>1588315.17</v>
      </c>
      <c r="D3" s="100"/>
      <c r="E3" s="101">
        <v>2013</v>
      </c>
      <c r="F3" s="102">
        <v>38185.82</v>
      </c>
      <c r="G3" s="103">
        <v>197943.91</v>
      </c>
      <c r="H3" s="100"/>
      <c r="I3" s="101">
        <v>2013</v>
      </c>
      <c r="J3" s="102">
        <v>11173.46</v>
      </c>
      <c r="K3" s="103">
        <v>313819.64</v>
      </c>
      <c r="L3" s="100"/>
      <c r="M3" s="101">
        <v>2013</v>
      </c>
      <c r="N3" s="102">
        <v>30705.48</v>
      </c>
      <c r="O3" s="103">
        <v>138262.37</v>
      </c>
      <c r="P3" s="100"/>
      <c r="Q3" s="101">
        <v>2013</v>
      </c>
      <c r="R3" s="102">
        <v>32476.62</v>
      </c>
      <c r="S3" s="103">
        <v>152661.76000000001</v>
      </c>
      <c r="T3" s="100"/>
      <c r="U3" s="101">
        <v>2013</v>
      </c>
      <c r="V3" s="102">
        <v>0</v>
      </c>
      <c r="W3" s="103">
        <v>175132.07</v>
      </c>
      <c r="X3" s="100"/>
      <c r="Y3" s="101">
        <v>2013</v>
      </c>
      <c r="Z3" s="102">
        <v>435.94</v>
      </c>
      <c r="AA3" s="103">
        <v>26192.7</v>
      </c>
      <c r="AB3" s="100"/>
      <c r="AC3" s="101">
        <v>2013</v>
      </c>
      <c r="AD3" s="102">
        <v>0</v>
      </c>
      <c r="AE3" s="103">
        <v>43059.54</v>
      </c>
      <c r="AF3" s="100"/>
      <c r="AG3" s="101">
        <v>2013</v>
      </c>
      <c r="AH3" s="102">
        <v>35536.11</v>
      </c>
      <c r="AI3" s="103">
        <v>240364.3</v>
      </c>
      <c r="AJ3" s="100"/>
      <c r="AK3" s="101">
        <v>2013</v>
      </c>
      <c r="AL3" s="102">
        <v>0</v>
      </c>
      <c r="AM3" s="103">
        <v>300878.88</v>
      </c>
    </row>
    <row r="4" spans="1:39" x14ac:dyDescent="0.25">
      <c r="A4" s="101">
        <v>2014</v>
      </c>
      <c r="B4" s="102">
        <f t="shared" ref="B4:B14" si="0">F4+J4+N4+R4+V4+Z4+AD4+AH4+AL4</f>
        <v>203237.11000000002</v>
      </c>
      <c r="C4" s="103">
        <f t="shared" ref="C4:C14" si="1">G4+K4+O4+S4+W4+AA4+AE4+AI4+AM4</f>
        <v>1549401.69</v>
      </c>
      <c r="D4" s="100"/>
      <c r="E4" s="101">
        <v>2014</v>
      </c>
      <c r="F4" s="102">
        <v>101647.33</v>
      </c>
      <c r="G4" s="103">
        <v>169006.67</v>
      </c>
      <c r="H4" s="100"/>
      <c r="I4" s="101">
        <v>2014</v>
      </c>
      <c r="J4" s="102">
        <v>10646.43</v>
      </c>
      <c r="K4" s="103">
        <v>335096.3</v>
      </c>
      <c r="L4" s="100"/>
      <c r="M4" s="101">
        <v>2014</v>
      </c>
      <c r="N4" s="102">
        <v>28442.43</v>
      </c>
      <c r="O4" s="103">
        <v>120103.16</v>
      </c>
      <c r="P4" s="100"/>
      <c r="Q4" s="101">
        <v>2014</v>
      </c>
      <c r="R4" s="102">
        <v>33043.870000000003</v>
      </c>
      <c r="S4" s="103">
        <v>151762.07</v>
      </c>
      <c r="T4" s="100"/>
      <c r="U4" s="101">
        <v>2014</v>
      </c>
      <c r="V4" s="102">
        <v>0</v>
      </c>
      <c r="W4" s="103">
        <v>158703.64000000001</v>
      </c>
      <c r="X4" s="100"/>
      <c r="Y4" s="101">
        <v>2014</v>
      </c>
      <c r="Z4" s="102">
        <v>514.91999999999996</v>
      </c>
      <c r="AA4" s="103">
        <v>35430.78</v>
      </c>
      <c r="AB4" s="100"/>
      <c r="AC4" s="101">
        <v>2014</v>
      </c>
      <c r="AD4" s="102">
        <v>0</v>
      </c>
      <c r="AE4" s="103">
        <v>42413.82</v>
      </c>
      <c r="AF4" s="100"/>
      <c r="AG4" s="101">
        <v>2014</v>
      </c>
      <c r="AH4" s="102">
        <v>28942.13</v>
      </c>
      <c r="AI4" s="103">
        <v>226420.8</v>
      </c>
      <c r="AJ4" s="100"/>
      <c r="AK4" s="101">
        <v>2014</v>
      </c>
      <c r="AL4" s="102">
        <v>0</v>
      </c>
      <c r="AM4" s="103">
        <v>310464.45</v>
      </c>
    </row>
    <row r="5" spans="1:39" x14ac:dyDescent="0.25">
      <c r="A5" s="101">
        <v>2015</v>
      </c>
      <c r="B5" s="102">
        <f t="shared" si="0"/>
        <v>187520.35</v>
      </c>
      <c r="C5" s="103">
        <f t="shared" si="1"/>
        <v>1353141.25</v>
      </c>
      <c r="D5" s="100"/>
      <c r="E5" s="101">
        <v>2015</v>
      </c>
      <c r="F5" s="102">
        <v>63749.86</v>
      </c>
      <c r="G5" s="103">
        <v>165780.03</v>
      </c>
      <c r="H5" s="100"/>
      <c r="I5" s="101">
        <v>2015</v>
      </c>
      <c r="J5" s="102">
        <v>10759.5</v>
      </c>
      <c r="K5" s="103">
        <v>306332.28999999998</v>
      </c>
      <c r="L5" s="100"/>
      <c r="M5" s="101">
        <v>2015</v>
      </c>
      <c r="N5" s="102">
        <v>43916.78</v>
      </c>
      <c r="O5" s="103">
        <v>109470.11</v>
      </c>
      <c r="P5" s="100"/>
      <c r="Q5" s="101">
        <v>2015</v>
      </c>
      <c r="R5" s="102">
        <v>33251.64</v>
      </c>
      <c r="S5" s="103">
        <v>127622.13</v>
      </c>
      <c r="T5" s="100"/>
      <c r="U5" s="101">
        <v>2015</v>
      </c>
      <c r="V5" s="102">
        <v>10128</v>
      </c>
      <c r="W5" s="103">
        <v>137390.92000000001</v>
      </c>
      <c r="X5" s="100"/>
      <c r="Y5" s="101">
        <v>2015</v>
      </c>
      <c r="Z5" s="102">
        <v>120</v>
      </c>
      <c r="AA5" s="103">
        <v>34599.14</v>
      </c>
      <c r="AB5" s="100"/>
      <c r="AC5" s="101">
        <v>2015</v>
      </c>
      <c r="AD5" s="102">
        <v>0</v>
      </c>
      <c r="AE5" s="103">
        <v>54130.34</v>
      </c>
      <c r="AF5" s="100"/>
      <c r="AG5" s="101">
        <v>2015</v>
      </c>
      <c r="AH5" s="102">
        <v>25594.57</v>
      </c>
      <c r="AI5" s="103">
        <v>176072.34</v>
      </c>
      <c r="AJ5" s="100"/>
      <c r="AK5" s="101">
        <v>2015</v>
      </c>
      <c r="AL5" s="102">
        <v>0</v>
      </c>
      <c r="AM5" s="103">
        <v>241743.95</v>
      </c>
    </row>
    <row r="6" spans="1:39" x14ac:dyDescent="0.25">
      <c r="A6" s="101">
        <v>2016</v>
      </c>
      <c r="B6" s="102">
        <f t="shared" si="0"/>
        <v>142569.47999999998</v>
      </c>
      <c r="C6" s="103">
        <f t="shared" si="1"/>
        <v>1907306.8599999999</v>
      </c>
      <c r="D6" s="100"/>
      <c r="E6" s="101">
        <v>2016</v>
      </c>
      <c r="F6" s="102">
        <v>44762.73</v>
      </c>
      <c r="G6" s="103">
        <v>224315.37</v>
      </c>
      <c r="H6" s="100"/>
      <c r="I6" s="101">
        <v>2016</v>
      </c>
      <c r="J6" s="102">
        <v>9125.5400000000009</v>
      </c>
      <c r="K6" s="103">
        <v>400984.49</v>
      </c>
      <c r="L6" s="100"/>
      <c r="M6" s="101">
        <v>2016</v>
      </c>
      <c r="N6" s="102">
        <v>29108.35</v>
      </c>
      <c r="O6" s="103">
        <v>127606.22</v>
      </c>
      <c r="P6" s="100"/>
      <c r="Q6" s="101">
        <v>2016</v>
      </c>
      <c r="R6" s="102">
        <v>34075.64</v>
      </c>
      <c r="S6" s="103">
        <v>216900.51</v>
      </c>
      <c r="T6" s="100"/>
      <c r="U6" s="101">
        <v>2016</v>
      </c>
      <c r="V6" s="102">
        <v>0</v>
      </c>
      <c r="W6" s="103">
        <v>205036.66</v>
      </c>
      <c r="X6" s="100"/>
      <c r="Y6" s="101">
        <v>2016</v>
      </c>
      <c r="Z6" s="102">
        <v>0</v>
      </c>
      <c r="AA6" s="103">
        <v>46893.89</v>
      </c>
      <c r="AB6" s="100"/>
      <c r="AC6" s="101">
        <v>2016</v>
      </c>
      <c r="AD6" s="102">
        <v>0</v>
      </c>
      <c r="AE6" s="103">
        <v>62018.22</v>
      </c>
      <c r="AF6" s="100"/>
      <c r="AG6" s="101">
        <v>2016</v>
      </c>
      <c r="AH6" s="102">
        <v>25497.22</v>
      </c>
      <c r="AI6" s="103">
        <v>269346.08</v>
      </c>
      <c r="AJ6" s="100"/>
      <c r="AK6" s="101">
        <v>2016</v>
      </c>
      <c r="AL6" s="102">
        <v>0</v>
      </c>
      <c r="AM6" s="103">
        <v>354205.42</v>
      </c>
    </row>
    <row r="7" spans="1:39" x14ac:dyDescent="0.25">
      <c r="A7" s="101">
        <v>2017</v>
      </c>
      <c r="B7" s="102">
        <f t="shared" si="0"/>
        <v>91793.859999999986</v>
      </c>
      <c r="C7" s="103">
        <f t="shared" si="1"/>
        <v>1828703.25</v>
      </c>
      <c r="D7" s="100"/>
      <c r="E7" s="101">
        <v>2017</v>
      </c>
      <c r="F7" s="102">
        <v>27427.59</v>
      </c>
      <c r="G7" s="103">
        <v>248973.06</v>
      </c>
      <c r="H7" s="100"/>
      <c r="I7" s="101">
        <v>2017</v>
      </c>
      <c r="J7" s="102">
        <v>0</v>
      </c>
      <c r="K7" s="103">
        <v>379629.43</v>
      </c>
      <c r="L7" s="100"/>
      <c r="M7" s="101">
        <v>2017</v>
      </c>
      <c r="N7" s="102">
        <v>11278.09</v>
      </c>
      <c r="O7" s="103">
        <v>145275.89000000001</v>
      </c>
      <c r="P7" s="100"/>
      <c r="Q7" s="101">
        <v>2017</v>
      </c>
      <c r="R7" s="102">
        <v>33982.74</v>
      </c>
      <c r="S7" s="103">
        <v>182627.03</v>
      </c>
      <c r="T7" s="100"/>
      <c r="U7" s="101">
        <v>2017</v>
      </c>
      <c r="V7" s="102">
        <v>0</v>
      </c>
      <c r="W7" s="103">
        <v>210216.32000000001</v>
      </c>
      <c r="X7" s="100"/>
      <c r="Y7" s="101">
        <v>2017</v>
      </c>
      <c r="Z7" s="102">
        <v>0</v>
      </c>
      <c r="AA7" s="103">
        <v>50249.89</v>
      </c>
      <c r="AB7" s="100"/>
      <c r="AC7" s="101">
        <v>2017</v>
      </c>
      <c r="AD7" s="102">
        <v>0</v>
      </c>
      <c r="AE7" s="103">
        <v>70326.759999999995</v>
      </c>
      <c r="AF7" s="100"/>
      <c r="AG7" s="101">
        <v>2017</v>
      </c>
      <c r="AH7" s="102">
        <v>203.62</v>
      </c>
      <c r="AI7" s="103">
        <v>220012.3</v>
      </c>
      <c r="AJ7" s="100"/>
      <c r="AK7" s="101">
        <v>2017</v>
      </c>
      <c r="AL7" s="102">
        <v>18901.82</v>
      </c>
      <c r="AM7" s="103">
        <v>321392.57</v>
      </c>
    </row>
    <row r="8" spans="1:39" x14ac:dyDescent="0.25">
      <c r="A8" s="101">
        <v>2018</v>
      </c>
      <c r="B8" s="102">
        <f t="shared" si="0"/>
        <v>83159.299999999988</v>
      </c>
      <c r="C8" s="103">
        <f t="shared" si="1"/>
        <v>3514896.84</v>
      </c>
      <c r="D8" s="100"/>
      <c r="E8" s="101">
        <v>2018</v>
      </c>
      <c r="F8" s="102">
        <v>16487.560000000001</v>
      </c>
      <c r="G8" s="103">
        <v>435087.24</v>
      </c>
      <c r="H8" s="100"/>
      <c r="I8" s="101">
        <v>2018</v>
      </c>
      <c r="J8" s="102">
        <v>0</v>
      </c>
      <c r="K8" s="103">
        <v>742399.76</v>
      </c>
      <c r="L8" s="100"/>
      <c r="M8" s="101">
        <v>2018</v>
      </c>
      <c r="N8" s="102">
        <v>51.85</v>
      </c>
      <c r="O8" s="103">
        <v>267140.57</v>
      </c>
      <c r="P8" s="100"/>
      <c r="Q8" s="101">
        <v>2018</v>
      </c>
      <c r="R8" s="102">
        <v>35012.35</v>
      </c>
      <c r="S8" s="103">
        <v>328945.21999999997</v>
      </c>
      <c r="T8" s="100"/>
      <c r="U8" s="101">
        <v>2018</v>
      </c>
      <c r="V8" s="102">
        <v>0</v>
      </c>
      <c r="W8" s="103">
        <v>414143.75</v>
      </c>
      <c r="X8" s="100"/>
      <c r="Y8" s="101">
        <v>2018</v>
      </c>
      <c r="Z8" s="102">
        <v>159.26</v>
      </c>
      <c r="AA8" s="103">
        <v>84065.49</v>
      </c>
      <c r="AB8" s="100"/>
      <c r="AC8" s="101">
        <v>2018</v>
      </c>
      <c r="AD8" s="102">
        <v>0</v>
      </c>
      <c r="AE8" s="103">
        <v>133745.85999999999</v>
      </c>
      <c r="AF8" s="100"/>
      <c r="AG8" s="101">
        <v>2018</v>
      </c>
      <c r="AH8" s="102">
        <v>540.21</v>
      </c>
      <c r="AI8" s="103">
        <v>531783.03</v>
      </c>
      <c r="AJ8" s="100"/>
      <c r="AK8" s="101">
        <v>2018</v>
      </c>
      <c r="AL8" s="102">
        <v>30908.07</v>
      </c>
      <c r="AM8" s="103">
        <v>577585.92000000004</v>
      </c>
    </row>
    <row r="9" spans="1:39" x14ac:dyDescent="0.25">
      <c r="A9" s="101">
        <v>2019</v>
      </c>
      <c r="B9" s="102">
        <f t="shared" si="0"/>
        <v>49558.71</v>
      </c>
      <c r="C9" s="103">
        <f t="shared" si="1"/>
        <v>2819064.5600000005</v>
      </c>
      <c r="D9" s="100"/>
      <c r="E9" s="101">
        <v>2019</v>
      </c>
      <c r="F9" s="102">
        <v>14654.7</v>
      </c>
      <c r="G9" s="103">
        <v>429811.7</v>
      </c>
      <c r="H9" s="100"/>
      <c r="I9" s="101">
        <v>2019</v>
      </c>
      <c r="J9" s="102">
        <v>0</v>
      </c>
      <c r="K9" s="103">
        <v>550713.55000000005</v>
      </c>
      <c r="L9" s="100"/>
      <c r="M9" s="101">
        <v>2019</v>
      </c>
      <c r="N9" s="102">
        <v>50.49</v>
      </c>
      <c r="O9" s="103">
        <v>221569.89</v>
      </c>
      <c r="P9" s="100"/>
      <c r="Q9" s="101">
        <v>2019</v>
      </c>
      <c r="R9" s="102">
        <v>4176.54</v>
      </c>
      <c r="S9" s="103">
        <v>289463.67999999999</v>
      </c>
      <c r="T9" s="100"/>
      <c r="U9" s="101">
        <v>2019</v>
      </c>
      <c r="V9" s="102">
        <v>0</v>
      </c>
      <c r="W9" s="103">
        <v>299022.62</v>
      </c>
      <c r="X9" s="100"/>
      <c r="Y9" s="101">
        <v>2019</v>
      </c>
      <c r="Z9" s="102">
        <v>0</v>
      </c>
      <c r="AA9" s="103">
        <v>47246.75</v>
      </c>
      <c r="AB9" s="100"/>
      <c r="AC9" s="101">
        <v>2019</v>
      </c>
      <c r="AD9" s="102">
        <v>0</v>
      </c>
      <c r="AE9" s="103">
        <v>120125.1</v>
      </c>
      <c r="AF9" s="100"/>
      <c r="AG9" s="101">
        <v>2019</v>
      </c>
      <c r="AH9" s="102">
        <v>1012.46</v>
      </c>
      <c r="AI9" s="103">
        <v>351453.49</v>
      </c>
      <c r="AJ9" s="100"/>
      <c r="AK9" s="101">
        <v>2019</v>
      </c>
      <c r="AL9" s="102">
        <v>29664.52</v>
      </c>
      <c r="AM9" s="103">
        <v>509657.78</v>
      </c>
    </row>
    <row r="10" spans="1:39" x14ac:dyDescent="0.25">
      <c r="A10" s="101">
        <v>2020</v>
      </c>
      <c r="B10" s="102">
        <f t="shared" si="0"/>
        <v>61032.63</v>
      </c>
      <c r="C10" s="103">
        <f t="shared" si="1"/>
        <v>3157328.79</v>
      </c>
      <c r="D10" s="100"/>
      <c r="E10" s="101">
        <v>2020</v>
      </c>
      <c r="F10" s="102">
        <v>15673.82</v>
      </c>
      <c r="G10" s="103">
        <v>415460.62</v>
      </c>
      <c r="H10" s="100"/>
      <c r="I10" s="101">
        <v>2020</v>
      </c>
      <c r="J10" s="102">
        <v>0</v>
      </c>
      <c r="K10" s="103">
        <v>484779.16</v>
      </c>
      <c r="L10" s="100"/>
      <c r="M10" s="101">
        <v>2020</v>
      </c>
      <c r="N10" s="102">
        <v>11000</v>
      </c>
      <c r="O10" s="103">
        <v>270163.3</v>
      </c>
      <c r="P10" s="100"/>
      <c r="Q10" s="101">
        <v>2020</v>
      </c>
      <c r="R10" s="102">
        <v>31880.19</v>
      </c>
      <c r="S10" s="103">
        <v>311905.71999999997</v>
      </c>
      <c r="T10" s="100"/>
      <c r="U10" s="101">
        <v>2020</v>
      </c>
      <c r="V10" s="102">
        <v>0</v>
      </c>
      <c r="W10" s="103">
        <v>386908.56</v>
      </c>
      <c r="X10" s="100"/>
      <c r="Y10" s="101">
        <v>2020</v>
      </c>
      <c r="Z10" s="102">
        <v>0</v>
      </c>
      <c r="AA10" s="103">
        <v>99159.360000000001</v>
      </c>
      <c r="AB10" s="100"/>
      <c r="AC10" s="101">
        <v>2020</v>
      </c>
      <c r="AD10" s="102">
        <v>0</v>
      </c>
      <c r="AE10" s="103">
        <v>182030.06</v>
      </c>
      <c r="AF10" s="100"/>
      <c r="AG10" s="101">
        <v>2020</v>
      </c>
      <c r="AH10" s="102">
        <v>1112.82</v>
      </c>
      <c r="AI10" s="103">
        <v>436842.29</v>
      </c>
      <c r="AJ10" s="100"/>
      <c r="AK10" s="101">
        <v>2020</v>
      </c>
      <c r="AL10" s="102">
        <v>1365.8</v>
      </c>
      <c r="AM10" s="103">
        <v>570079.72</v>
      </c>
    </row>
    <row r="11" spans="1:39" x14ac:dyDescent="0.25">
      <c r="A11" s="101">
        <v>2021</v>
      </c>
      <c r="B11" s="102">
        <f t="shared" si="0"/>
        <v>49868.49</v>
      </c>
      <c r="C11" s="103">
        <f t="shared" si="1"/>
        <v>3570142.75</v>
      </c>
      <c r="D11" s="100"/>
      <c r="E11" s="101">
        <v>2021</v>
      </c>
      <c r="F11" s="102">
        <v>11770.23</v>
      </c>
      <c r="G11" s="103">
        <v>489680.17</v>
      </c>
      <c r="H11" s="100"/>
      <c r="I11" s="101">
        <v>2021</v>
      </c>
      <c r="J11" s="102">
        <v>0</v>
      </c>
      <c r="K11" s="103">
        <v>539356.53</v>
      </c>
      <c r="L11" s="100"/>
      <c r="M11" s="101">
        <v>2021</v>
      </c>
      <c r="N11" s="102">
        <v>2960.62</v>
      </c>
      <c r="O11" s="103">
        <v>329217.91999999998</v>
      </c>
      <c r="P11" s="100"/>
      <c r="Q11" s="101">
        <v>2021</v>
      </c>
      <c r="R11" s="102">
        <v>27174.639999999999</v>
      </c>
      <c r="S11" s="103">
        <v>292725.38</v>
      </c>
      <c r="T11" s="100"/>
      <c r="U11" s="101">
        <v>2021</v>
      </c>
      <c r="V11" s="102">
        <v>0</v>
      </c>
      <c r="W11" s="103">
        <v>394240.44</v>
      </c>
      <c r="X11" s="100"/>
      <c r="Y11" s="101">
        <v>2021</v>
      </c>
      <c r="Z11" s="102">
        <v>5.62</v>
      </c>
      <c r="AA11" s="103">
        <v>110328.99</v>
      </c>
      <c r="AB11" s="100"/>
      <c r="AC11" s="101">
        <v>2021</v>
      </c>
      <c r="AD11" s="102">
        <v>0</v>
      </c>
      <c r="AE11" s="103">
        <v>180559.51</v>
      </c>
      <c r="AF11" s="100"/>
      <c r="AG11" s="101">
        <v>2021</v>
      </c>
      <c r="AH11" s="102">
        <v>544.03</v>
      </c>
      <c r="AI11" s="103">
        <v>501213.8</v>
      </c>
      <c r="AJ11" s="100"/>
      <c r="AK11" s="101">
        <v>2021</v>
      </c>
      <c r="AL11" s="102">
        <v>7413.35</v>
      </c>
      <c r="AM11" s="103">
        <v>732820.01</v>
      </c>
    </row>
    <row r="12" spans="1:39" x14ac:dyDescent="0.25">
      <c r="A12" s="101">
        <v>2022</v>
      </c>
      <c r="B12" s="102">
        <f t="shared" si="0"/>
        <v>51364.55</v>
      </c>
      <c r="C12" s="103">
        <f t="shared" si="1"/>
        <v>3832107.13</v>
      </c>
      <c r="D12" s="100"/>
      <c r="E12" s="101">
        <v>2022</v>
      </c>
      <c r="F12" s="102">
        <f>12081.28+42.06</f>
        <v>12123.34</v>
      </c>
      <c r="G12" s="103">
        <v>572462.30000000005</v>
      </c>
      <c r="H12" s="100"/>
      <c r="I12" s="101">
        <v>2022</v>
      </c>
      <c r="J12" s="102">
        <v>0</v>
      </c>
      <c r="K12" s="103">
        <v>416395.35</v>
      </c>
      <c r="L12" s="100"/>
      <c r="M12" s="101">
        <v>2022</v>
      </c>
      <c r="N12" s="102">
        <v>3049.44</v>
      </c>
      <c r="O12" s="103">
        <v>301592.3</v>
      </c>
      <c r="P12" s="100"/>
      <c r="Q12" s="101">
        <v>2022</v>
      </c>
      <c r="R12" s="102">
        <v>27989.87</v>
      </c>
      <c r="S12" s="103">
        <v>334101.2</v>
      </c>
      <c r="T12" s="100"/>
      <c r="U12" s="101">
        <v>2022</v>
      </c>
      <c r="V12" s="102">
        <v>0</v>
      </c>
      <c r="W12" s="103">
        <v>336725.32</v>
      </c>
      <c r="X12" s="100"/>
      <c r="Y12" s="101">
        <v>2022</v>
      </c>
      <c r="Z12" s="102">
        <v>5.79</v>
      </c>
      <c r="AA12" s="103">
        <v>94854.18</v>
      </c>
      <c r="AB12" s="100"/>
      <c r="AC12" s="101">
        <v>2022</v>
      </c>
      <c r="AD12" s="102">
        <v>0</v>
      </c>
      <c r="AE12" s="103">
        <v>248201.76</v>
      </c>
      <c r="AF12" s="100"/>
      <c r="AG12" s="101">
        <v>2022</v>
      </c>
      <c r="AH12" s="102">
        <v>560.36</v>
      </c>
      <c r="AI12" s="103">
        <v>608546.51</v>
      </c>
      <c r="AJ12" s="100"/>
      <c r="AK12" s="101">
        <v>2022</v>
      </c>
      <c r="AL12" s="102">
        <v>7635.75</v>
      </c>
      <c r="AM12" s="103">
        <v>919228.21</v>
      </c>
    </row>
    <row r="13" spans="1:39" x14ac:dyDescent="0.25">
      <c r="A13" s="101">
        <v>2023</v>
      </c>
      <c r="B13" s="102">
        <f t="shared" si="0"/>
        <v>52905.49</v>
      </c>
      <c r="C13" s="103">
        <f t="shared" si="1"/>
        <v>5602599.5600000005</v>
      </c>
      <c r="D13" s="100"/>
      <c r="E13" s="101">
        <v>2023</v>
      </c>
      <c r="F13" s="102">
        <v>12487.03</v>
      </c>
      <c r="G13" s="103">
        <v>811692.39</v>
      </c>
      <c r="H13" s="100"/>
      <c r="I13" s="101">
        <v>2023</v>
      </c>
      <c r="J13" s="102">
        <v>0</v>
      </c>
      <c r="K13" s="103">
        <v>669577.26</v>
      </c>
      <c r="L13" s="100"/>
      <c r="M13" s="101">
        <v>2023</v>
      </c>
      <c r="N13" s="102">
        <v>3140.93</v>
      </c>
      <c r="O13" s="103">
        <v>493265.3</v>
      </c>
      <c r="P13" s="100"/>
      <c r="Q13" s="101">
        <v>2023</v>
      </c>
      <c r="R13" s="102">
        <v>28829.57</v>
      </c>
      <c r="S13" s="103">
        <v>475226.1</v>
      </c>
      <c r="T13" s="100"/>
      <c r="U13" s="101">
        <v>2023</v>
      </c>
      <c r="V13" s="102">
        <v>0</v>
      </c>
      <c r="W13" s="103">
        <v>536968.38</v>
      </c>
      <c r="X13" s="100"/>
      <c r="Y13" s="101">
        <v>2023</v>
      </c>
      <c r="Z13" s="102">
        <v>5.97</v>
      </c>
      <c r="AA13" s="103">
        <v>184788.99</v>
      </c>
      <c r="AB13" s="100"/>
      <c r="AC13" s="101">
        <v>2023</v>
      </c>
      <c r="AD13" s="102">
        <v>0</v>
      </c>
      <c r="AE13" s="103">
        <v>311822.49</v>
      </c>
      <c r="AF13" s="100"/>
      <c r="AG13" s="101">
        <v>2023</v>
      </c>
      <c r="AH13" s="102">
        <v>577.16999999999996</v>
      </c>
      <c r="AI13" s="103">
        <v>760656.79</v>
      </c>
      <c r="AJ13" s="100"/>
      <c r="AK13" s="101">
        <v>2023</v>
      </c>
      <c r="AL13" s="102">
        <v>7864.82</v>
      </c>
      <c r="AM13" s="103">
        <v>1358601.86</v>
      </c>
    </row>
    <row r="14" spans="1:39" x14ac:dyDescent="0.25">
      <c r="A14" s="104">
        <v>2024</v>
      </c>
      <c r="B14" s="105">
        <f t="shared" si="0"/>
        <v>54492.66</v>
      </c>
      <c r="C14" s="106">
        <f t="shared" si="1"/>
        <v>7581195.8899999997</v>
      </c>
      <c r="D14" s="100"/>
      <c r="E14" s="104">
        <v>2024</v>
      </c>
      <c r="F14" s="105">
        <f>12817.03+44.62</f>
        <v>12861.650000000001</v>
      </c>
      <c r="G14" s="106">
        <v>1107480.54</v>
      </c>
      <c r="H14" s="100"/>
      <c r="I14" s="104">
        <v>2024</v>
      </c>
      <c r="J14" s="105">
        <v>0</v>
      </c>
      <c r="K14" s="106">
        <v>773022.1</v>
      </c>
      <c r="L14" s="100"/>
      <c r="M14" s="104">
        <v>2024</v>
      </c>
      <c r="N14" s="105">
        <v>3235.15</v>
      </c>
      <c r="O14" s="106">
        <v>664220.66</v>
      </c>
      <c r="P14" s="100"/>
      <c r="Q14" s="104">
        <v>2024</v>
      </c>
      <c r="R14" s="105">
        <v>29694.46</v>
      </c>
      <c r="S14" s="106">
        <v>682052.6</v>
      </c>
      <c r="T14" s="100"/>
      <c r="U14" s="104">
        <v>2024</v>
      </c>
      <c r="V14" s="105">
        <v>0</v>
      </c>
      <c r="W14" s="106">
        <v>727905.4</v>
      </c>
      <c r="X14" s="100"/>
      <c r="Y14" s="104">
        <v>2024</v>
      </c>
      <c r="Z14" s="105">
        <v>6.14</v>
      </c>
      <c r="AA14" s="106">
        <v>146847.9</v>
      </c>
      <c r="AB14" s="100"/>
      <c r="AC14" s="104">
        <v>2024</v>
      </c>
      <c r="AD14" s="105">
        <v>0</v>
      </c>
      <c r="AE14" s="106">
        <v>553755.55000000005</v>
      </c>
      <c r="AF14" s="100"/>
      <c r="AG14" s="104">
        <v>2024</v>
      </c>
      <c r="AH14" s="105">
        <v>594.49</v>
      </c>
      <c r="AI14" s="106">
        <v>1206610.1399999999</v>
      </c>
      <c r="AJ14" s="100"/>
      <c r="AK14" s="104">
        <v>2024</v>
      </c>
      <c r="AL14" s="105">
        <v>8100.77</v>
      </c>
      <c r="AM14" s="106">
        <v>1719301</v>
      </c>
    </row>
    <row r="15" spans="1:39" x14ac:dyDescent="0.25">
      <c r="C15" s="99"/>
    </row>
    <row r="16" spans="1:39" x14ac:dyDescent="0.25">
      <c r="B16" s="111" t="s">
        <v>164</v>
      </c>
      <c r="C16" s="112">
        <f>C14+B14-B13</f>
        <v>7582783.0599999996</v>
      </c>
    </row>
    <row r="17" spans="2:3" x14ac:dyDescent="0.25">
      <c r="B17" s="99"/>
      <c r="C17" s="81"/>
    </row>
    <row r="18" spans="2:3" x14ac:dyDescent="0.25">
      <c r="B18" s="99"/>
      <c r="C18" s="81"/>
    </row>
    <row r="19" spans="2:3" x14ac:dyDescent="0.25">
      <c r="B19" s="99"/>
      <c r="C19" s="81"/>
    </row>
    <row r="20" spans="2:3" x14ac:dyDescent="0.25">
      <c r="B20" s="99"/>
      <c r="C20" s="81"/>
    </row>
    <row r="21" spans="2:3" x14ac:dyDescent="0.25">
      <c r="B21" s="99"/>
      <c r="C21" s="81"/>
    </row>
    <row r="22" spans="2:3" x14ac:dyDescent="0.25">
      <c r="B22" s="99"/>
      <c r="C22" s="81"/>
    </row>
    <row r="23" spans="2:3" x14ac:dyDescent="0.25">
      <c r="B23" s="99"/>
      <c r="C23" s="81"/>
    </row>
    <row r="24" spans="2:3" x14ac:dyDescent="0.25">
      <c r="B24" s="99"/>
      <c r="C24" s="81"/>
    </row>
    <row r="25" spans="2:3" x14ac:dyDescent="0.25">
      <c r="B25" s="99"/>
      <c r="C25" s="81"/>
    </row>
    <row r="26" spans="2:3" x14ac:dyDescent="0.25">
      <c r="B26" s="99"/>
      <c r="C26" s="81"/>
    </row>
    <row r="27" spans="2:3" x14ac:dyDescent="0.25">
      <c r="B27" s="99"/>
      <c r="C27" s="81"/>
    </row>
    <row r="28" spans="2:3" x14ac:dyDescent="0.25">
      <c r="B28" s="99"/>
      <c r="C28" s="81"/>
    </row>
  </sheetData>
  <mergeCells count="10">
    <mergeCell ref="AG1:AI1"/>
    <mergeCell ref="AK1:AM1"/>
    <mergeCell ref="Y1:AA1"/>
    <mergeCell ref="A1:C1"/>
    <mergeCell ref="M1:O1"/>
    <mergeCell ref="E1:G1"/>
    <mergeCell ref="I1:K1"/>
    <mergeCell ref="Q1:S1"/>
    <mergeCell ref="U1:W1"/>
    <mergeCell ref="AC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 O&amp;M Projections</vt:lpstr>
      <vt:lpstr>CU O&amp;M FY24 Actuals</vt:lpstr>
      <vt:lpstr>CU Capitalized Proj.</vt:lpstr>
      <vt:lpstr>CU Cap. Proj. Excluded</vt:lpstr>
      <vt:lpstr>CU Capitalized Actuals</vt:lpstr>
      <vt:lpstr>Corps WC_PostRetirementBenefits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 Webb</dc:creator>
  <cp:lastModifiedBy>Alexa  Webb</cp:lastModifiedBy>
  <cp:lastPrinted>2025-07-10T20:23:47Z</cp:lastPrinted>
  <dcterms:created xsi:type="dcterms:W3CDTF">2025-07-09T17:32:24Z</dcterms:created>
  <dcterms:modified xsi:type="dcterms:W3CDTF">2025-07-15T19:38:16Z</dcterms:modified>
</cp:coreProperties>
</file>