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defaultThemeVersion="124226"/>
  <mc:AlternateContent xmlns:mc="http://schemas.openxmlformats.org/markup-compatibility/2006">
    <mc:Choice Requires="x15">
      <x15ac:absPath xmlns:x15ac="http://schemas.microsoft.com/office/spreadsheetml/2010/11/ac" url="X:\Quality Management\DOE-BT-Appliance - Tools and Templates\CCE\Test Report Templates\CURRENT VERSIONS\"/>
    </mc:Choice>
  </mc:AlternateContent>
  <xr:revisionPtr revIDLastSave="0" documentId="13_ncr:1_{62166A70-1C8B-4622-9554-6AECEE4D1EF7}" xr6:coauthVersionLast="47" xr6:coauthVersionMax="47" xr10:uidLastSave="{00000000-0000-0000-0000-000000000000}"/>
  <bookViews>
    <workbookView xWindow="-120" yWindow="-120" windowWidth="38640" windowHeight="21120" tabRatio="937" xr2:uid="{00000000-000D-0000-FFFF-FFFF00000000}"/>
  </bookViews>
  <sheets>
    <sheet name="Instructions" sheetId="25" r:id="rId1"/>
    <sheet name="General Info &amp; Test Results" sheetId="1" r:id="rId2"/>
    <sheet name="Setup &amp; Instrumentation" sheetId="27" r:id="rId3"/>
    <sheet name="Test Data - Low" sheetId="47" r:id="rId4"/>
    <sheet name="Raw Data - Low" sheetId="42" r:id="rId5"/>
    <sheet name="Test Data - High" sheetId="38" r:id="rId6"/>
    <sheet name="Raw Data - High" sheetId="40" r:id="rId7"/>
    <sheet name="Test Data - Low (MM Hugger)" sheetId="50" r:id="rId8"/>
    <sheet name="Raw Data - Low (MM Hugger)" sheetId="51" r:id="rId9"/>
    <sheet name="Test Data - High (MM Hugger)" sheetId="48" r:id="rId10"/>
    <sheet name="Raw Data - High (MM Hugger)" sheetId="49" r:id="rId11"/>
    <sheet name="Standby" sheetId="45" r:id="rId12"/>
    <sheet name="Photos" sheetId="16" r:id="rId13"/>
    <sheet name="Comments" sheetId="29" r:id="rId14"/>
    <sheet name="Report Sign-Off Block" sheetId="24" r:id="rId15"/>
    <sheet name="Sensor Table" sheetId="33" r:id="rId16"/>
    <sheet name="Operating Hours" sheetId="59" r:id="rId17"/>
    <sheet name="Drop-Downs" sheetId="15" r:id="rId18"/>
    <sheet name="Version Control" sheetId="23" r:id="rId19"/>
  </sheets>
  <definedNames>
    <definedName name="DD_CF_LK">'Drop-Downs'!$E$13:$E$16</definedName>
    <definedName name="DD_On_Off">'Drop-Downs'!$C$14:$C$16</definedName>
    <definedName name="DD_Photos_Y_N">'Drop-Downs'!$B$14:$B$15</definedName>
    <definedName name="SensorTable">'Sensor Table'!$C$13:$K$85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3" i="38" l="1"/>
  <c r="C83" i="48"/>
  <c r="K67" i="48"/>
  <c r="K66" i="48"/>
  <c r="K65" i="48"/>
  <c r="K64" i="48"/>
  <c r="K63" i="48"/>
  <c r="K62" i="48"/>
  <c r="K61" i="48"/>
  <c r="K60" i="48"/>
  <c r="K59" i="48"/>
  <c r="K58" i="48"/>
  <c r="K57" i="48"/>
  <c r="K56" i="48"/>
  <c r="K57" i="38"/>
  <c r="K58" i="38"/>
  <c r="K59" i="38"/>
  <c r="K60" i="38"/>
  <c r="K61" i="38"/>
  <c r="K62" i="38"/>
  <c r="K63" i="38"/>
  <c r="K64" i="38"/>
  <c r="K65" i="38"/>
  <c r="K66" i="38"/>
  <c r="K67" i="38"/>
  <c r="K56" i="38"/>
  <c r="K71" i="50"/>
  <c r="K70" i="50"/>
  <c r="K69" i="50"/>
  <c r="K68" i="50"/>
  <c r="K67" i="50"/>
  <c r="K66" i="50"/>
  <c r="K65" i="50"/>
  <c r="K64" i="50"/>
  <c r="K63" i="50"/>
  <c r="K62" i="50"/>
  <c r="K61" i="50"/>
  <c r="K60" i="50"/>
  <c r="I57" i="48"/>
  <c r="I58" i="48"/>
  <c r="I59" i="48"/>
  <c r="I60" i="48"/>
  <c r="I61" i="48"/>
  <c r="I62" i="48"/>
  <c r="I63" i="48"/>
  <c r="I64" i="48"/>
  <c r="I65" i="48"/>
  <c r="I66" i="48"/>
  <c r="I67" i="48"/>
  <c r="I56" i="48"/>
  <c r="I71" i="50"/>
  <c r="I70" i="50"/>
  <c r="I69" i="50"/>
  <c r="I68" i="50"/>
  <c r="I67" i="50"/>
  <c r="I66" i="50"/>
  <c r="I65" i="50"/>
  <c r="I64" i="50"/>
  <c r="I63" i="50"/>
  <c r="I62" i="50"/>
  <c r="I61" i="50"/>
  <c r="I60" i="50"/>
  <c r="I57" i="38"/>
  <c r="I58" i="38"/>
  <c r="I59" i="38"/>
  <c r="I60" i="38"/>
  <c r="I61" i="38"/>
  <c r="I62" i="38"/>
  <c r="I63" i="38"/>
  <c r="I64" i="38"/>
  <c r="I65" i="38"/>
  <c r="I66" i="38"/>
  <c r="I67" i="38"/>
  <c r="I56" i="38"/>
  <c r="K52" i="48"/>
  <c r="K56" i="50"/>
  <c r="K52" i="38"/>
  <c r="K51" i="48"/>
  <c r="K55" i="50"/>
  <c r="K51" i="38"/>
  <c r="B9" i="33"/>
  <c r="F8" i="33"/>
  <c r="B8" i="33"/>
  <c r="B7" i="33"/>
  <c r="F6" i="33"/>
  <c r="B6" i="33"/>
  <c r="B5" i="33"/>
  <c r="F4" i="33"/>
  <c r="B4" i="33"/>
  <c r="F3" i="33"/>
  <c r="B3" i="33"/>
  <c r="D77" i="38" l="1"/>
  <c r="D17" i="47" l="1"/>
  <c r="J15" i="38" s="1"/>
  <c r="D77" i="48"/>
  <c r="I15" i="38"/>
  <c r="D37" i="1"/>
  <c r="I15" i="47"/>
  <c r="J15" i="47" l="1"/>
  <c r="G15" i="1"/>
  <c r="J15" i="48"/>
  <c r="J15" i="50"/>
  <c r="F25" i="48"/>
  <c r="F25" i="50"/>
  <c r="F25" i="38"/>
  <c r="F25" i="47"/>
  <c r="B1" i="49"/>
  <c r="B1" i="48"/>
  <c r="B1" i="51"/>
  <c r="B1" i="50"/>
  <c r="D17" i="38" l="1"/>
  <c r="C77" i="38" l="1"/>
  <c r="E77" i="38" s="1"/>
  <c r="F77" i="38" s="1"/>
  <c r="E83" i="38"/>
  <c r="K54" i="47"/>
  <c r="B9" i="15"/>
  <c r="B8" i="15"/>
  <c r="B7" i="15"/>
  <c r="C6" i="15"/>
  <c r="B6" i="15"/>
  <c r="B5" i="15"/>
  <c r="B4" i="15"/>
  <c r="C3" i="15"/>
  <c r="B3" i="15"/>
  <c r="B2" i="15"/>
  <c r="B9" i="59"/>
  <c r="B8" i="59"/>
  <c r="B7" i="59"/>
  <c r="F6" i="59"/>
  <c r="B6" i="59"/>
  <c r="B5" i="59"/>
  <c r="B4" i="59"/>
  <c r="F3" i="59"/>
  <c r="B3" i="59"/>
  <c r="B9" i="24"/>
  <c r="B8" i="24"/>
  <c r="B7" i="24"/>
  <c r="C6" i="24"/>
  <c r="B6" i="24"/>
  <c r="B5" i="24"/>
  <c r="B4" i="24"/>
  <c r="C3" i="24"/>
  <c r="B3" i="24"/>
  <c r="B2" i="24"/>
  <c r="B9" i="29"/>
  <c r="B8" i="29"/>
  <c r="B7" i="29"/>
  <c r="C6" i="29"/>
  <c r="B6" i="29"/>
  <c r="B5" i="29"/>
  <c r="B4" i="29"/>
  <c r="C3" i="29"/>
  <c r="B3" i="29"/>
  <c r="B2" i="29"/>
  <c r="B9" i="16"/>
  <c r="B8" i="16"/>
  <c r="B7" i="16"/>
  <c r="C6" i="16"/>
  <c r="B6" i="16"/>
  <c r="B5" i="16"/>
  <c r="B4" i="16"/>
  <c r="C3" i="16"/>
  <c r="B3" i="16"/>
  <c r="B2" i="16"/>
  <c r="B9" i="45"/>
  <c r="B8" i="45"/>
  <c r="B7" i="45"/>
  <c r="D6" i="45"/>
  <c r="B6" i="45"/>
  <c r="B5" i="45"/>
  <c r="B4" i="45"/>
  <c r="D3" i="45"/>
  <c r="B3" i="45"/>
  <c r="B2" i="45"/>
  <c r="B9" i="49"/>
  <c r="B8" i="49"/>
  <c r="B7" i="49"/>
  <c r="F6" i="49"/>
  <c r="B6" i="49"/>
  <c r="B5" i="49"/>
  <c r="B4" i="49"/>
  <c r="F3" i="49"/>
  <c r="B3" i="49"/>
  <c r="D6" i="48"/>
  <c r="F6" i="51"/>
  <c r="D6" i="50"/>
  <c r="F6" i="40"/>
  <c r="D6" i="38"/>
  <c r="F6" i="42"/>
  <c r="D6" i="47"/>
  <c r="C6" i="27"/>
  <c r="C6" i="1"/>
  <c r="C6" i="25"/>
  <c r="B9" i="48"/>
  <c r="B8" i="48"/>
  <c r="B7" i="48"/>
  <c r="B6" i="48"/>
  <c r="B5" i="48"/>
  <c r="B4" i="48"/>
  <c r="D3" i="48"/>
  <c r="B3" i="48"/>
  <c r="B2" i="48"/>
  <c r="B9" i="51"/>
  <c r="B8" i="51"/>
  <c r="B7" i="51"/>
  <c r="B6" i="51"/>
  <c r="B5" i="51"/>
  <c r="B4" i="51"/>
  <c r="F3" i="51"/>
  <c r="B3" i="51"/>
  <c r="B9" i="50"/>
  <c r="B8" i="50"/>
  <c r="B7" i="50"/>
  <c r="B6" i="50"/>
  <c r="B5" i="50"/>
  <c r="B4" i="50"/>
  <c r="D3" i="50"/>
  <c r="B3" i="50"/>
  <c r="B2" i="50"/>
  <c r="B9" i="40"/>
  <c r="B8" i="40"/>
  <c r="B7" i="40"/>
  <c r="B6" i="40"/>
  <c r="B5" i="40"/>
  <c r="B4" i="40"/>
  <c r="F3" i="40"/>
  <c r="B3" i="40"/>
  <c r="B9" i="38"/>
  <c r="B8" i="38"/>
  <c r="B7" i="38"/>
  <c r="B6" i="38"/>
  <c r="B5" i="38"/>
  <c r="B4" i="38"/>
  <c r="D3" i="38"/>
  <c r="B3" i="38"/>
  <c r="B2" i="38"/>
  <c r="F3" i="42"/>
  <c r="B7" i="42"/>
  <c r="B8" i="42"/>
  <c r="B9" i="42"/>
  <c r="B6" i="42"/>
  <c r="B5" i="42"/>
  <c r="B4" i="42"/>
  <c r="B3" i="42"/>
  <c r="B9" i="47"/>
  <c r="B6" i="47"/>
  <c r="B7" i="47"/>
  <c r="B8" i="47"/>
  <c r="B5" i="47"/>
  <c r="B4" i="47"/>
  <c r="D3" i="47"/>
  <c r="B3" i="47"/>
  <c r="K56" i="47" l="1"/>
  <c r="K55" i="47"/>
  <c r="B9" i="27"/>
  <c r="B8" i="27"/>
  <c r="B7" i="27"/>
  <c r="B6" i="27"/>
  <c r="B5" i="27"/>
  <c r="B4" i="27"/>
  <c r="C3" i="27"/>
  <c r="B3" i="27"/>
  <c r="B2" i="27"/>
  <c r="I61" i="47" l="1"/>
  <c r="I70" i="47"/>
  <c r="I69" i="47"/>
  <c r="I68" i="47"/>
  <c r="I67" i="47"/>
  <c r="I66" i="47"/>
  <c r="I64" i="47"/>
  <c r="I63" i="47"/>
  <c r="I60" i="47"/>
  <c r="I71" i="47"/>
  <c r="I65" i="47"/>
  <c r="I62" i="47"/>
  <c r="E14" i="1"/>
  <c r="E15" i="1"/>
  <c r="B9" i="1" l="1"/>
  <c r="B8" i="1"/>
  <c r="B7" i="1"/>
  <c r="B6" i="1"/>
  <c r="B5" i="1"/>
  <c r="B4" i="1"/>
  <c r="C3" i="1"/>
  <c r="B3" i="1"/>
  <c r="B2" i="1"/>
  <c r="C3" i="25"/>
  <c r="B9" i="25"/>
  <c r="B4" i="25"/>
  <c r="B5" i="25"/>
  <c r="B6" i="25"/>
  <c r="B7" i="25"/>
  <c r="B8" i="25"/>
  <c r="B3" i="25"/>
  <c r="C8" i="23"/>
  <c r="C7" i="23"/>
  <c r="F7" i="33" s="1"/>
  <c r="C6" i="23"/>
  <c r="C4" i="23"/>
  <c r="C5" i="23"/>
  <c r="F5" i="33" s="1"/>
  <c r="C9" i="23"/>
  <c r="F9" i="33" s="1"/>
  <c r="C9" i="25" l="1"/>
  <c r="C9" i="15"/>
  <c r="D9" i="48"/>
  <c r="F9" i="42"/>
  <c r="D9" i="38"/>
  <c r="F9" i="49"/>
  <c r="D9" i="45"/>
  <c r="F9" i="40"/>
  <c r="C9" i="16"/>
  <c r="C9" i="29"/>
  <c r="D9" i="50"/>
  <c r="C9" i="24"/>
  <c r="D9" i="47"/>
  <c r="F9" i="59"/>
  <c r="F9" i="51"/>
  <c r="C9" i="27"/>
  <c r="C8" i="25"/>
  <c r="F8" i="42"/>
  <c r="C8" i="15"/>
  <c r="F8" i="59"/>
  <c r="D8" i="38"/>
  <c r="C8" i="24"/>
  <c r="C8" i="29"/>
  <c r="C8" i="16"/>
  <c r="D8" i="45"/>
  <c r="F8" i="49"/>
  <c r="F8" i="40"/>
  <c r="D8" i="50"/>
  <c r="F8" i="51"/>
  <c r="D8" i="48"/>
  <c r="D8" i="47"/>
  <c r="C8" i="27"/>
  <c r="C4" i="25"/>
  <c r="C4" i="15"/>
  <c r="D4" i="38"/>
  <c r="D4" i="47"/>
  <c r="C4" i="24"/>
  <c r="D4" i="48"/>
  <c r="C4" i="16"/>
  <c r="F4" i="51"/>
  <c r="F4" i="49"/>
  <c r="F4" i="40"/>
  <c r="F4" i="42"/>
  <c r="C4" i="29"/>
  <c r="F4" i="59"/>
  <c r="D4" i="45"/>
  <c r="D4" i="50"/>
  <c r="C4" i="27"/>
  <c r="C4" i="1"/>
  <c r="C5" i="25"/>
  <c r="C5" i="29"/>
  <c r="C5" i="24"/>
  <c r="F5" i="49"/>
  <c r="D5" i="38"/>
  <c r="F5" i="42"/>
  <c r="F5" i="51"/>
  <c r="D5" i="45"/>
  <c r="F5" i="59"/>
  <c r="C5" i="16"/>
  <c r="F5" i="40"/>
  <c r="D5" i="47"/>
  <c r="C5" i="15"/>
  <c r="D5" i="48"/>
  <c r="D5" i="50"/>
  <c r="C5" i="27"/>
  <c r="C5" i="1"/>
  <c r="F7" i="59"/>
  <c r="C7" i="15"/>
  <c r="C7" i="24"/>
  <c r="C7" i="16"/>
  <c r="C7" i="29"/>
  <c r="F7" i="49"/>
  <c r="D7" i="45"/>
  <c r="F7" i="51"/>
  <c r="D7" i="48"/>
  <c r="F7" i="40"/>
  <c r="D7" i="50"/>
  <c r="D7" i="38"/>
  <c r="D7" i="47"/>
  <c r="F7" i="42"/>
  <c r="C7" i="25"/>
  <c r="C7" i="27"/>
  <c r="C8" i="1"/>
  <c r="C9" i="1"/>
  <c r="C7" i="1"/>
  <c r="G30" i="38" l="1"/>
  <c r="D77" i="50" l="1"/>
  <c r="D61" i="50"/>
  <c r="D62" i="50" s="1"/>
  <c r="D63" i="50" s="1"/>
  <c r="D64" i="50" s="1"/>
  <c r="D65" i="50" s="1"/>
  <c r="D66" i="50" s="1"/>
  <c r="D67" i="50" s="1"/>
  <c r="D68" i="50" s="1"/>
  <c r="D69" i="50" s="1"/>
  <c r="D70" i="50" s="1"/>
  <c r="D71" i="50" s="1"/>
  <c r="J60" i="50"/>
  <c r="G31" i="50"/>
  <c r="G30" i="50"/>
  <c r="D21" i="50"/>
  <c r="D19" i="50"/>
  <c r="D18" i="50"/>
  <c r="D17" i="50"/>
  <c r="D15" i="50"/>
  <c r="D14" i="50"/>
  <c r="D13" i="50"/>
  <c r="D73" i="48"/>
  <c r="D57" i="48"/>
  <c r="D58" i="48" s="1"/>
  <c r="D59" i="48" s="1"/>
  <c r="D60" i="48" s="1"/>
  <c r="D61" i="48" s="1"/>
  <c r="D62" i="48" s="1"/>
  <c r="D63" i="48" s="1"/>
  <c r="D64" i="48" s="1"/>
  <c r="D65" i="48" s="1"/>
  <c r="D66" i="48" s="1"/>
  <c r="D67" i="48" s="1"/>
  <c r="J56" i="48"/>
  <c r="G31" i="48"/>
  <c r="G30" i="48"/>
  <c r="D21" i="48"/>
  <c r="D19" i="48"/>
  <c r="D18" i="48"/>
  <c r="D17" i="48"/>
  <c r="D15" i="48"/>
  <c r="D14" i="48"/>
  <c r="D13" i="48"/>
  <c r="D73" i="38"/>
  <c r="D77" i="47"/>
  <c r="D61" i="47"/>
  <c r="D62" i="47" s="1"/>
  <c r="D63" i="47" s="1"/>
  <c r="D64" i="47" s="1"/>
  <c r="D65" i="47" s="1"/>
  <c r="D66" i="47" s="1"/>
  <c r="D67" i="47" s="1"/>
  <c r="D68" i="47" s="1"/>
  <c r="D69" i="47" s="1"/>
  <c r="D70" i="47" s="1"/>
  <c r="D71" i="47" s="1"/>
  <c r="J60" i="47"/>
  <c r="K60" i="47" s="1"/>
  <c r="G31" i="47"/>
  <c r="G30" i="47"/>
  <c r="D21" i="47"/>
  <c r="D19" i="47"/>
  <c r="D18" i="47"/>
  <c r="D15" i="47"/>
  <c r="D14" i="47"/>
  <c r="D13" i="47"/>
  <c r="B2" i="47"/>
  <c r="J56" i="38"/>
  <c r="E83" i="48" l="1"/>
  <c r="C77" i="48"/>
  <c r="E77" i="48" s="1"/>
  <c r="F77" i="48" s="1"/>
  <c r="K54" i="50"/>
  <c r="K50" i="48"/>
  <c r="G31" i="38"/>
  <c r="D18" i="38"/>
  <c r="K50" i="38" l="1"/>
  <c r="D20" i="45"/>
  <c r="D19" i="45"/>
  <c r="D18" i="45"/>
  <c r="D15" i="38"/>
  <c r="D14" i="38"/>
  <c r="D13" i="38"/>
  <c r="D21" i="38"/>
  <c r="D19" i="38"/>
  <c r="D17" i="33"/>
  <c r="E17" i="33" s="1"/>
  <c r="D13" i="33"/>
  <c r="E13" i="33" s="1"/>
  <c r="D14" i="33"/>
  <c r="E14" i="33" s="1"/>
  <c r="F14" i="33" s="1"/>
  <c r="G14" i="33" s="1"/>
  <c r="J14" i="33" s="1"/>
  <c r="D15" i="33"/>
  <c r="E15" i="33" s="1"/>
  <c r="F15" i="33" s="1"/>
  <c r="G15" i="33" s="1"/>
  <c r="D16" i="45"/>
  <c r="D15" i="45"/>
  <c r="D14" i="45"/>
  <c r="D53" i="33"/>
  <c r="E53" i="33"/>
  <c r="D54" i="33"/>
  <c r="E54" i="33" s="1"/>
  <c r="F54" i="33" s="1"/>
  <c r="G54" i="33" s="1"/>
  <c r="J54" i="33" s="1"/>
  <c r="D55" i="33"/>
  <c r="E55" i="33" s="1"/>
  <c r="F55" i="33" s="1"/>
  <c r="G55" i="33" s="1"/>
  <c r="J55" i="33" s="1"/>
  <c r="D56" i="33"/>
  <c r="E56" i="33" s="1"/>
  <c r="D57" i="33"/>
  <c r="E57" i="33" s="1"/>
  <c r="F57" i="33" s="1"/>
  <c r="G57" i="33" s="1"/>
  <c r="J57" i="33" s="1"/>
  <c r="D58" i="33"/>
  <c r="E58" i="33" s="1"/>
  <c r="D59" i="33"/>
  <c r="E59" i="33" s="1"/>
  <c r="F59" i="33" s="1"/>
  <c r="G59" i="33" s="1"/>
  <c r="J59" i="33" s="1"/>
  <c r="D60" i="33"/>
  <c r="E60" i="33" s="1"/>
  <c r="F60" i="33" s="1"/>
  <c r="G60" i="33" s="1"/>
  <c r="J60" i="33" s="1"/>
  <c r="D61" i="33"/>
  <c r="E61" i="33" s="1"/>
  <c r="F61" i="33" s="1"/>
  <c r="G61" i="33" s="1"/>
  <c r="J61" i="33" s="1"/>
  <c r="D62" i="33"/>
  <c r="E62" i="33" s="1"/>
  <c r="D63" i="33"/>
  <c r="E63" i="33" s="1"/>
  <c r="D64" i="33"/>
  <c r="E64" i="33" s="1"/>
  <c r="F64" i="33" s="1"/>
  <c r="G64" i="33" s="1"/>
  <c r="D65" i="33"/>
  <c r="E65" i="33" s="1"/>
  <c r="F65" i="33" s="1"/>
  <c r="G65" i="33" s="1"/>
  <c r="J65" i="33" s="1"/>
  <c r="D66" i="33"/>
  <c r="E66" i="33" s="1"/>
  <c r="D67" i="33"/>
  <c r="E67" i="33" s="1"/>
  <c r="D68" i="33"/>
  <c r="E68" i="33" s="1"/>
  <c r="F68" i="33" s="1"/>
  <c r="G68" i="33" s="1"/>
  <c r="J68" i="33" s="1"/>
  <c r="D69" i="33"/>
  <c r="E69" i="33" s="1"/>
  <c r="D70" i="33"/>
  <c r="E70" i="33" s="1"/>
  <c r="D71" i="33"/>
  <c r="E71" i="33" s="1"/>
  <c r="F71" i="33" s="1"/>
  <c r="G71" i="33" s="1"/>
  <c r="J71" i="33" s="1"/>
  <c r="D72" i="33"/>
  <c r="E72" i="33" s="1"/>
  <c r="F72" i="33" s="1"/>
  <c r="G72" i="33" s="1"/>
  <c r="J72" i="33" s="1"/>
  <c r="D73" i="33"/>
  <c r="E73" i="33" s="1"/>
  <c r="F73" i="33" s="1"/>
  <c r="G73" i="33" s="1"/>
  <c r="D74" i="33"/>
  <c r="E74" i="33" s="1"/>
  <c r="F74" i="33" s="1"/>
  <c r="G74" i="33" s="1"/>
  <c r="J74" i="33" s="1"/>
  <c r="D75" i="33"/>
  <c r="E75" i="33" s="1"/>
  <c r="D76" i="33"/>
  <c r="E76" i="33" s="1"/>
  <c r="D77" i="33"/>
  <c r="E77" i="33" s="1"/>
  <c r="F77" i="33" s="1"/>
  <c r="G77" i="33" s="1"/>
  <c r="D82" i="33"/>
  <c r="E82" i="33" s="1"/>
  <c r="D83" i="33"/>
  <c r="E83" i="33" s="1"/>
  <c r="D84" i="33"/>
  <c r="E84" i="33" s="1"/>
  <c r="D85" i="33"/>
  <c r="E85" i="33" s="1"/>
  <c r="F85" i="33" s="1"/>
  <c r="G85" i="33" s="1"/>
  <c r="D57" i="38"/>
  <c r="D58" i="38" s="1"/>
  <c r="D59" i="38" s="1"/>
  <c r="D60" i="38" s="1"/>
  <c r="D61" i="38" s="1"/>
  <c r="D62" i="38" s="1"/>
  <c r="D63" i="38" s="1"/>
  <c r="D64" i="38" s="1"/>
  <c r="D65" i="38" s="1"/>
  <c r="D66" i="38" s="1"/>
  <c r="D67" i="38" s="1"/>
  <c r="D18" i="33"/>
  <c r="E18" i="33" s="1"/>
  <c r="F18" i="33" s="1"/>
  <c r="G18" i="33" s="1"/>
  <c r="J18" i="33" s="1"/>
  <c r="D19" i="33"/>
  <c r="E19" i="33" s="1"/>
  <c r="D20" i="33"/>
  <c r="E20" i="33" s="1"/>
  <c r="D21" i="33"/>
  <c r="E21" i="33" s="1"/>
  <c r="F21" i="33" s="1"/>
  <c r="G21" i="33" s="1"/>
  <c r="D22" i="33"/>
  <c r="E22" i="33" s="1"/>
  <c r="F22" i="33" s="1"/>
  <c r="G22" i="33" s="1"/>
  <c r="J22" i="33" s="1"/>
  <c r="D23" i="33"/>
  <c r="E23" i="33" s="1"/>
  <c r="F23" i="33" s="1"/>
  <c r="G23" i="33" s="1"/>
  <c r="J23" i="33" s="1"/>
  <c r="D24" i="33"/>
  <c r="E24" i="33" s="1"/>
  <c r="F24" i="33" s="1"/>
  <c r="G24" i="33" s="1"/>
  <c r="J24" i="33" s="1"/>
  <c r="D25" i="33"/>
  <c r="E25" i="33" s="1"/>
  <c r="F25" i="33" s="1"/>
  <c r="G25" i="33" s="1"/>
  <c r="J25" i="33" s="1"/>
  <c r="D26" i="33"/>
  <c r="E26" i="33" s="1"/>
  <c r="D27" i="33"/>
  <c r="E27" i="33" s="1"/>
  <c r="F27" i="33" s="1"/>
  <c r="G27" i="33" s="1"/>
  <c r="D28" i="33"/>
  <c r="E28" i="33" s="1"/>
  <c r="F28" i="33" s="1"/>
  <c r="G28" i="33" s="1"/>
  <c r="D29" i="33"/>
  <c r="E29" i="33" s="1"/>
  <c r="F29" i="33" s="1"/>
  <c r="G29" i="33" s="1"/>
  <c r="J29" i="33" s="1"/>
  <c r="D30" i="33"/>
  <c r="E30" i="33" s="1"/>
  <c r="F30" i="33" s="1"/>
  <c r="G30" i="33" s="1"/>
  <c r="D31" i="33"/>
  <c r="E31" i="33" s="1"/>
  <c r="F31" i="33" s="1"/>
  <c r="G31" i="33" s="1"/>
  <c r="J31" i="33" s="1"/>
  <c r="D32" i="33"/>
  <c r="E32" i="33" s="1"/>
  <c r="F32" i="33" s="1"/>
  <c r="G32" i="33" s="1"/>
  <c r="D33" i="33"/>
  <c r="E33" i="33" s="1"/>
  <c r="F33" i="33" s="1"/>
  <c r="G33" i="33" s="1"/>
  <c r="D34" i="33"/>
  <c r="E34" i="33" s="1"/>
  <c r="F34" i="33" s="1"/>
  <c r="G34" i="33" s="1"/>
  <c r="J34" i="33" s="1"/>
  <c r="D35" i="33"/>
  <c r="E35" i="33"/>
  <c r="D36" i="33"/>
  <c r="E36" i="33" s="1"/>
  <c r="F36" i="33" s="1"/>
  <c r="G36" i="33" s="1"/>
  <c r="D37" i="33"/>
  <c r="E37" i="33" s="1"/>
  <c r="D38" i="33"/>
  <c r="E38" i="33" s="1"/>
  <c r="F38" i="33" s="1"/>
  <c r="G38" i="33" s="1"/>
  <c r="J38" i="33" s="1"/>
  <c r="D39" i="33"/>
  <c r="E39" i="33" s="1"/>
  <c r="D40" i="33"/>
  <c r="E40" i="33" s="1"/>
  <c r="F40" i="33" s="1"/>
  <c r="G40" i="33" s="1"/>
  <c r="D41" i="33"/>
  <c r="E41" i="33" s="1"/>
  <c r="F41" i="33" s="1"/>
  <c r="G41" i="33" s="1"/>
  <c r="J41" i="33" s="1"/>
  <c r="D42" i="33"/>
  <c r="E42" i="33" s="1"/>
  <c r="F42" i="33" s="1"/>
  <c r="G42" i="33" s="1"/>
  <c r="D43" i="33"/>
  <c r="E43" i="33" s="1"/>
  <c r="F43" i="33" s="1"/>
  <c r="G43" i="33" s="1"/>
  <c r="J43" i="33" s="1"/>
  <c r="D44" i="33"/>
  <c r="E44" i="33" s="1"/>
  <c r="F44" i="33" s="1"/>
  <c r="G44" i="33" s="1"/>
  <c r="D45" i="33"/>
  <c r="E45" i="33" s="1"/>
  <c r="F45" i="33" s="1"/>
  <c r="G45" i="33" s="1"/>
  <c r="D46" i="33"/>
  <c r="E46" i="33" s="1"/>
  <c r="D47" i="33"/>
  <c r="E47" i="33" s="1"/>
  <c r="D48" i="33"/>
  <c r="E48" i="33" s="1"/>
  <c r="D49" i="33"/>
  <c r="E49" i="33" s="1"/>
  <c r="D50" i="33"/>
  <c r="E50" i="33" s="1"/>
  <c r="F50" i="33" s="1"/>
  <c r="G50" i="33" s="1"/>
  <c r="J50" i="33" s="1"/>
  <c r="D51" i="33"/>
  <c r="E51" i="33" s="1"/>
  <c r="F51" i="33" s="1"/>
  <c r="G51" i="33" s="1"/>
  <c r="D52" i="33"/>
  <c r="E52" i="33" s="1"/>
  <c r="F52" i="33" s="1"/>
  <c r="G52" i="33" s="1"/>
  <c r="J52" i="33" s="1"/>
  <c r="D16" i="33"/>
  <c r="E16" i="33" s="1"/>
  <c r="F16" i="33" s="1"/>
  <c r="G16" i="33" s="1"/>
  <c r="J16" i="33" s="1"/>
  <c r="H29" i="1"/>
  <c r="H28" i="1"/>
  <c r="H27" i="1"/>
  <c r="H26" i="1"/>
  <c r="D16" i="24"/>
  <c r="G26" i="1" s="1"/>
  <c r="G27" i="1"/>
  <c r="G28" i="1"/>
  <c r="G29" i="1"/>
  <c r="B2" i="25"/>
  <c r="J85" i="33" l="1"/>
  <c r="F62" i="33"/>
  <c r="G62" i="33" s="1"/>
  <c r="J62" i="33" s="1"/>
  <c r="I36" i="33"/>
  <c r="J36" i="33"/>
  <c r="F17" i="33"/>
  <c r="G17" i="33" s="1"/>
  <c r="J17" i="33" s="1"/>
  <c r="F19" i="33"/>
  <c r="G19" i="33" s="1"/>
  <c r="J19" i="33" s="1"/>
  <c r="J21" i="33"/>
  <c r="I21" i="33"/>
  <c r="F75" i="33"/>
  <c r="G75" i="33" s="1"/>
  <c r="J75" i="33" s="1"/>
  <c r="F47" i="33"/>
  <c r="G47" i="33" s="1"/>
  <c r="J47" i="33" s="1"/>
  <c r="F84" i="33"/>
  <c r="G84" i="33" s="1"/>
  <c r="J84" i="33" s="1"/>
  <c r="F70" i="33"/>
  <c r="G70" i="33" s="1"/>
  <c r="J70" i="33" s="1"/>
  <c r="F39" i="33"/>
  <c r="G39" i="33" s="1"/>
  <c r="J39" i="33" s="1"/>
  <c r="J27" i="33"/>
  <c r="I27" i="33"/>
  <c r="J15" i="33"/>
  <c r="I15" i="33"/>
  <c r="F26" i="33"/>
  <c r="G26" i="33" s="1"/>
  <c r="J26" i="33" s="1"/>
  <c r="F49" i="33"/>
  <c r="G49" i="33" s="1"/>
  <c r="J49" i="33" s="1"/>
  <c r="F20" i="33"/>
  <c r="G20" i="33" s="1"/>
  <c r="J20" i="33" s="1"/>
  <c r="I20" i="33"/>
  <c r="I71" i="33"/>
  <c r="K71" i="33" s="1"/>
  <c r="I14" i="33"/>
  <c r="K14" i="33" s="1"/>
  <c r="I22" i="33"/>
  <c r="K22" i="33" s="1"/>
  <c r="I54" i="33"/>
  <c r="K54" i="33" s="1"/>
  <c r="I72" i="33"/>
  <c r="K72" i="33" s="1"/>
  <c r="J51" i="33"/>
  <c r="I51" i="33"/>
  <c r="J45" i="33"/>
  <c r="I45" i="33"/>
  <c r="I43" i="33"/>
  <c r="K43" i="33" s="1"/>
  <c r="J32" i="33"/>
  <c r="I32" i="33"/>
  <c r="F76" i="33"/>
  <c r="G76" i="33" s="1"/>
  <c r="J76" i="33" s="1"/>
  <c r="I33" i="33"/>
  <c r="J33" i="33"/>
  <c r="J44" i="33"/>
  <c r="I44" i="33"/>
  <c r="I42" i="33"/>
  <c r="J42" i="33"/>
  <c r="J73" i="33"/>
  <c r="I73" i="33"/>
  <c r="I64" i="33"/>
  <c r="J64" i="33"/>
  <c r="J77" i="33"/>
  <c r="I77" i="33"/>
  <c r="I40" i="33"/>
  <c r="J40" i="33"/>
  <c r="I30" i="33"/>
  <c r="J30" i="33"/>
  <c r="J28" i="33"/>
  <c r="I28" i="33"/>
  <c r="F82" i="33"/>
  <c r="G82" i="33" s="1"/>
  <c r="J82" i="33" s="1"/>
  <c r="F63" i="33"/>
  <c r="G63" i="33" s="1"/>
  <c r="J63" i="33" s="1"/>
  <c r="I63" i="33"/>
  <c r="I65" i="33"/>
  <c r="K65" i="33" s="1"/>
  <c r="I29" i="33"/>
  <c r="K29" i="33" s="1"/>
  <c r="I34" i="33"/>
  <c r="K34" i="33" s="1"/>
  <c r="F37" i="33"/>
  <c r="G37" i="33" s="1"/>
  <c r="J37" i="33" s="1"/>
  <c r="I41" i="33"/>
  <c r="K41" i="33" s="1"/>
  <c r="I23" i="33"/>
  <c r="K23" i="33" s="1"/>
  <c r="I24" i="33"/>
  <c r="K24" i="33" s="1"/>
  <c r="I18" i="33"/>
  <c r="K18" i="33" s="1"/>
  <c r="I57" i="33"/>
  <c r="K57" i="33" s="1"/>
  <c r="I38" i="33"/>
  <c r="K38" i="33" s="1"/>
  <c r="I59" i="33"/>
  <c r="K59" i="33" s="1"/>
  <c r="I61" i="33"/>
  <c r="K61" i="33" s="1"/>
  <c r="I68" i="33"/>
  <c r="K68" i="33" s="1"/>
  <c r="F83" i="33"/>
  <c r="G83" i="33" s="1"/>
  <c r="J83" i="33" s="1"/>
  <c r="I85" i="33"/>
  <c r="K85" i="33" s="1"/>
  <c r="F66" i="33"/>
  <c r="G66" i="33" s="1"/>
  <c r="J66" i="33" s="1"/>
  <c r="F58" i="33"/>
  <c r="G58" i="33" s="1"/>
  <c r="J58" i="33" s="1"/>
  <c r="F53" i="33"/>
  <c r="G53" i="33" s="1"/>
  <c r="F48" i="33"/>
  <c r="G48" i="33" s="1"/>
  <c r="J48" i="33" s="1"/>
  <c r="F46" i="33"/>
  <c r="G46" i="33" s="1"/>
  <c r="J46" i="33" s="1"/>
  <c r="I16" i="33"/>
  <c r="K16" i="33" s="1"/>
  <c r="I52" i="33"/>
  <c r="K52" i="33" s="1"/>
  <c r="I25" i="33"/>
  <c r="K25" i="33" s="1"/>
  <c r="I50" i="33"/>
  <c r="K50" i="33" s="1"/>
  <c r="I31" i="33"/>
  <c r="K31" i="33" s="1"/>
  <c r="F35" i="33"/>
  <c r="G35" i="33" s="1"/>
  <c r="J35" i="33" s="1"/>
  <c r="F69" i="33"/>
  <c r="G69" i="33" s="1"/>
  <c r="J69" i="33" s="1"/>
  <c r="I74" i="33"/>
  <c r="K74" i="33" s="1"/>
  <c r="F67" i="33"/>
  <c r="G67" i="33" s="1"/>
  <c r="J67" i="33" s="1"/>
  <c r="F56" i="33"/>
  <c r="G56" i="33" s="1"/>
  <c r="J56" i="33" s="1"/>
  <c r="I55" i="33"/>
  <c r="K55" i="33" s="1"/>
  <c r="F13" i="33"/>
  <c r="G13" i="33" s="1"/>
  <c r="J13" i="33" s="1"/>
  <c r="I60" i="33"/>
  <c r="K60" i="33" s="1"/>
  <c r="K15" i="33" l="1"/>
  <c r="J59" i="38"/>
  <c r="K33" i="33"/>
  <c r="I70" i="33"/>
  <c r="K70" i="33" s="1"/>
  <c r="K36" i="33"/>
  <c r="I84" i="33"/>
  <c r="J53" i="33"/>
  <c r="K20" i="33"/>
  <c r="K27" i="33"/>
  <c r="I19" i="33"/>
  <c r="K19" i="33" s="1"/>
  <c r="I56" i="33"/>
  <c r="K56" i="33" s="1"/>
  <c r="I66" i="33"/>
  <c r="K66" i="33" s="1"/>
  <c r="I49" i="33"/>
  <c r="K49" i="33" s="1"/>
  <c r="I39" i="33"/>
  <c r="I47" i="33"/>
  <c r="K47" i="33" s="1"/>
  <c r="I17" i="33"/>
  <c r="K17" i="33" s="1"/>
  <c r="K30" i="33"/>
  <c r="K64" i="33"/>
  <c r="K39" i="33"/>
  <c r="I75" i="33"/>
  <c r="K75" i="33" s="1"/>
  <c r="I46" i="33"/>
  <c r="K46" i="33" s="1"/>
  <c r="I26" i="33"/>
  <c r="K26" i="33" s="1"/>
  <c r="I69" i="33"/>
  <c r="K69" i="33" s="1"/>
  <c r="K40" i="33"/>
  <c r="K73" i="33"/>
  <c r="K21" i="33"/>
  <c r="I62" i="33"/>
  <c r="K62" i="33" s="1"/>
  <c r="I53" i="33"/>
  <c r="I76" i="33"/>
  <c r="K76" i="33" s="1"/>
  <c r="K84" i="33"/>
  <c r="J64" i="38"/>
  <c r="J62" i="38"/>
  <c r="J57" i="38"/>
  <c r="J65" i="38"/>
  <c r="J61" i="38"/>
  <c r="J58" i="38"/>
  <c r="J67" i="38"/>
  <c r="J66" i="38"/>
  <c r="J60" i="38"/>
  <c r="I35" i="33"/>
  <c r="K35" i="33" s="1"/>
  <c r="K77" i="33"/>
  <c r="I83" i="33"/>
  <c r="K83" i="33" s="1"/>
  <c r="I37" i="33"/>
  <c r="K37" i="33" s="1"/>
  <c r="K45" i="33"/>
  <c r="I67" i="33"/>
  <c r="K67" i="33" s="1"/>
  <c r="I48" i="33"/>
  <c r="K48" i="33" s="1"/>
  <c r="K44" i="33"/>
  <c r="K32" i="33"/>
  <c r="I13" i="33"/>
  <c r="K13" i="33" s="1"/>
  <c r="I58" i="33"/>
  <c r="K58" i="33" s="1"/>
  <c r="K63" i="33"/>
  <c r="I82" i="33"/>
  <c r="K82" i="33" s="1"/>
  <c r="K28" i="33"/>
  <c r="K42" i="33"/>
  <c r="K51" i="33"/>
  <c r="K53" i="33" l="1"/>
  <c r="J62" i="50"/>
  <c r="J69" i="50"/>
  <c r="J61" i="50"/>
  <c r="J70" i="50"/>
  <c r="J64" i="50"/>
  <c r="D76" i="50"/>
  <c r="J71" i="50"/>
  <c r="J68" i="50"/>
  <c r="J66" i="50"/>
  <c r="J65" i="50"/>
  <c r="J63" i="50"/>
  <c r="J67" i="47"/>
  <c r="K67" i="47" s="1"/>
  <c r="J67" i="50"/>
  <c r="J63" i="48"/>
  <c r="J63" i="38"/>
  <c r="J61" i="48"/>
  <c r="J60" i="48"/>
  <c r="J59" i="48"/>
  <c r="J58" i="48"/>
  <c r="D72" i="48"/>
  <c r="J57" i="48"/>
  <c r="J67" i="48"/>
  <c r="J66" i="48"/>
  <c r="J65" i="48"/>
  <c r="J64" i="48"/>
  <c r="J62" i="48"/>
  <c r="J65" i="47"/>
  <c r="K65" i="47" s="1"/>
  <c r="J64" i="47"/>
  <c r="K64" i="47" s="1"/>
  <c r="J62" i="47"/>
  <c r="K62" i="47" s="1"/>
  <c r="J63" i="47"/>
  <c r="K63" i="47" s="1"/>
  <c r="J61" i="47"/>
  <c r="K61" i="47" s="1"/>
  <c r="J71" i="47"/>
  <c r="K71" i="47" s="1"/>
  <c r="J70" i="47"/>
  <c r="K70" i="47" s="1"/>
  <c r="J69" i="47"/>
  <c r="K69" i="47" s="1"/>
  <c r="J68" i="47"/>
  <c r="K68" i="47" s="1"/>
  <c r="J66" i="47"/>
  <c r="K66" i="47" s="1"/>
  <c r="F15" i="1" l="1"/>
  <c r="D72" i="38"/>
  <c r="D76" i="47" l="1"/>
  <c r="F14" i="1" s="1"/>
</calcChain>
</file>

<file path=xl/sharedStrings.xml><?xml version="1.0" encoding="utf-8"?>
<sst xmlns="http://schemas.openxmlformats.org/spreadsheetml/2006/main" count="908" uniqueCount="296">
  <si>
    <t>Lab Name:</t>
  </si>
  <si>
    <t>Product Information</t>
  </si>
  <si>
    <t xml:space="preserve">Manufacturer model number: </t>
  </si>
  <si>
    <t>Condition as received:</t>
  </si>
  <si>
    <t>Test Conditions</t>
  </si>
  <si>
    <t>Step 1</t>
  </si>
  <si>
    <t>Step 2</t>
  </si>
  <si>
    <t>Step 3</t>
  </si>
  <si>
    <t>Step 4</t>
  </si>
  <si>
    <t>Step 5</t>
  </si>
  <si>
    <t>Step 7</t>
  </si>
  <si>
    <t>Step 8</t>
  </si>
  <si>
    <t>Table of Contents</t>
  </si>
  <si>
    <t>Date of Manufacture (if available):</t>
  </si>
  <si>
    <t>Photos</t>
  </si>
  <si>
    <t xml:space="preserve">Lab  Information </t>
  </si>
  <si>
    <t>Input cell</t>
  </si>
  <si>
    <t>Title Block</t>
  </si>
  <si>
    <t>File Name:</t>
  </si>
  <si>
    <t>Tab Name:</t>
  </si>
  <si>
    <t>Version Number:</t>
  </si>
  <si>
    <t xml:space="preserve">Test Completion Date: </t>
  </si>
  <si>
    <t>Revisions List</t>
  </si>
  <si>
    <t>Version</t>
  </si>
  <si>
    <t>Date</t>
  </si>
  <si>
    <t>Role</t>
  </si>
  <si>
    <t>Entity</t>
  </si>
  <si>
    <t>Test Completion</t>
  </si>
  <si>
    <t>Reference Test Procedure</t>
  </si>
  <si>
    <t>Tab</t>
  </si>
  <si>
    <t>Contents</t>
  </si>
  <si>
    <t>General Info &amp; Test Results</t>
  </si>
  <si>
    <t>Lab Location:</t>
  </si>
  <si>
    <t>Date Test Started:</t>
  </si>
  <si>
    <t>Date Test Finished:</t>
  </si>
  <si>
    <t>Date of Last Calibration</t>
  </si>
  <si>
    <t>Deadline for Next Calibration</t>
  </si>
  <si>
    <t>Received by:</t>
  </si>
  <si>
    <t>Date Product Received:</t>
  </si>
  <si>
    <t xml:space="preserve">Brand: </t>
  </si>
  <si>
    <t xml:space="preserve">Manufacturer: </t>
  </si>
  <si>
    <t xml:space="preserve">Serial number: </t>
  </si>
  <si>
    <t>Report Sign-Off Block</t>
  </si>
  <si>
    <t>Setup &amp; Instrumentation</t>
  </si>
  <si>
    <t>Version Control</t>
  </si>
  <si>
    <t>Drop Downs</t>
  </si>
  <si>
    <t>[MM/DD/YYYY]</t>
  </si>
  <si>
    <t>Instructions</t>
  </si>
  <si>
    <t>Test Information</t>
  </si>
  <si>
    <t>Model #</t>
  </si>
  <si>
    <t>Brand</t>
  </si>
  <si>
    <t>Comments</t>
  </si>
  <si>
    <t>Instrument Type</t>
  </si>
  <si>
    <t>Back to Instructions tab</t>
  </si>
  <si>
    <t>Report Sign-off Block</t>
  </si>
  <si>
    <t>LEGEND</t>
  </si>
  <si>
    <t>STEP:</t>
  </si>
  <si>
    <t>FILL IN INPUT CELLS IN THIS TAB:</t>
  </si>
  <si>
    <t>Setup (This table should include instrumentation, sensors, and all equipment used during testing)</t>
  </si>
  <si>
    <r>
      <rPr>
        <b/>
        <i/>
        <sz val="11"/>
        <color rgb="FFFF0000"/>
        <rFont val="Palatino Linotype"/>
        <family val="1"/>
      </rPr>
      <t>NOTE: This is only a copy</t>
    </r>
    <r>
      <rPr>
        <i/>
        <sz val="11"/>
        <color rgb="FFFF0000"/>
        <rFont val="Palatino Linotype"/>
        <family val="1"/>
      </rPr>
      <t>; sign off is done in the Report Sign-Off Block tab</t>
    </r>
  </si>
  <si>
    <t>Template Completion</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</si>
  <si>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</si>
  <si>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</si>
  <si>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 xml:space="preserve">Test Report Sign-Off Block </t>
  </si>
  <si>
    <t>Instructions for Completing this Template</t>
  </si>
  <si>
    <t xml:space="preserve">Latest Template Revision: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</si>
  <si>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</si>
  <si>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</si>
  <si>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[Test Lab Name]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</si>
  <si>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</si>
  <si>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</si>
  <si>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Test Data Inputs</t>
  </si>
  <si>
    <t>Measurement</t>
  </si>
  <si>
    <t>Notes/Comments: (Please clarify any pertinent details, unusual events, etc.)</t>
  </si>
  <si>
    <t>Calculated Result</t>
  </si>
  <si>
    <t>Step 6</t>
  </si>
  <si>
    <t>Instructions and table of contents</t>
  </si>
  <si>
    <t>Lab information, product information and test results</t>
  </si>
  <si>
    <t>Instrumentation requirements and space for sensor placement descriptions</t>
  </si>
  <si>
    <t>Inputs for photographs</t>
  </si>
  <si>
    <t>Inputs for report template user to provide comments</t>
  </si>
  <si>
    <t>Report review history</t>
  </si>
  <si>
    <t>Drop-downs used</t>
  </si>
  <si>
    <t>Revision history</t>
  </si>
  <si>
    <t>Provided data</t>
  </si>
  <si>
    <t>Unit</t>
  </si>
  <si>
    <t>Photos_Y_N</t>
  </si>
  <si>
    <t>Yes</t>
  </si>
  <si>
    <t>No</t>
  </si>
  <si>
    <t>Drop-down #3</t>
  </si>
  <si>
    <t>Fan Diameter</t>
  </si>
  <si>
    <t>Model name:</t>
  </si>
  <si>
    <t>RPM</t>
  </si>
  <si>
    <t>Sensor #</t>
  </si>
  <si>
    <t>Model Name</t>
  </si>
  <si>
    <t>Number of Blades</t>
  </si>
  <si>
    <t>Light Kit</t>
  </si>
  <si>
    <t>Volts</t>
  </si>
  <si>
    <t>Hertz</t>
  </si>
  <si>
    <t>Watts</t>
  </si>
  <si>
    <t>Amps</t>
  </si>
  <si>
    <t>Percent</t>
  </si>
  <si>
    <t>Degrees F</t>
  </si>
  <si>
    <t>Power Measurement</t>
  </si>
  <si>
    <t>Voltage</t>
  </si>
  <si>
    <t>Frequency</t>
  </si>
  <si>
    <t>Power</t>
  </si>
  <si>
    <t>Current</t>
  </si>
  <si>
    <t>Sensor Distance from Center (inches)</t>
  </si>
  <si>
    <t>A-Axis</t>
  </si>
  <si>
    <t>B-Axis</t>
  </si>
  <si>
    <t>C-Axis</t>
  </si>
  <si>
    <t>D-Axis</t>
  </si>
  <si>
    <t>Average Velocity (FPM)</t>
  </si>
  <si>
    <t>Circle Area (sq. ft.)</t>
  </si>
  <si>
    <t>Air Delivery (CFM)</t>
  </si>
  <si>
    <t>Cylinder Diameter</t>
  </si>
  <si>
    <t>Cylinder Radius</t>
  </si>
  <si>
    <t># Sensors</t>
  </si>
  <si>
    <t>Sensor Spacing</t>
  </si>
  <si>
    <t>Width of last Circle Area</t>
  </si>
  <si>
    <t>Position of Last Sensor</t>
  </si>
  <si>
    <t>Last Sensor</t>
  </si>
  <si>
    <t>SensorTable</t>
  </si>
  <si>
    <t>Total Air Delivery</t>
  </si>
  <si>
    <t>CFM</t>
  </si>
  <si>
    <t>Fan Performance</t>
  </si>
  <si>
    <t>Fan Diameter (in.)</t>
  </si>
  <si>
    <t>Test Data - High</t>
  </si>
  <si>
    <t>Test Data - Low</t>
  </si>
  <si>
    <t>Sensor Table</t>
  </si>
  <si>
    <t>Standby Power Measurement</t>
  </si>
  <si>
    <t>Check</t>
  </si>
  <si>
    <t>Minimum</t>
  </si>
  <si>
    <t xml:space="preserve"> Maximum</t>
  </si>
  <si>
    <t>Standby</t>
  </si>
  <si>
    <t>Test Results for Standby Power Test</t>
  </si>
  <si>
    <t xml:space="preserve">1. Multiple angles of unit in the box following delivery, clearly showing  model name. </t>
  </si>
  <si>
    <t>3. Unit out of the box from multiple angles prior to testing.</t>
  </si>
  <si>
    <t>4. Closeup of model and serial numbers.</t>
  </si>
  <si>
    <t>5. Assembly of the product, if necessary.</t>
  </si>
  <si>
    <t>7. After testing, multiple angles before and after repacking.</t>
  </si>
  <si>
    <t>Additional Comments</t>
  </si>
  <si>
    <t>7. A picture of every page of included documents (manuals, instructions, etc.), with closeups of any page that includes performance specifications of the product.</t>
  </si>
  <si>
    <t>Raw Data - High</t>
  </si>
  <si>
    <t>Raw Data - Low</t>
  </si>
  <si>
    <t>Diameter of Measurement Area (in.)</t>
  </si>
  <si>
    <t>Accuracy (if known)</t>
  </si>
  <si>
    <t>Does the remote control the CF, CFLK or both?</t>
  </si>
  <si>
    <t>Average Apparent Power</t>
  </si>
  <si>
    <t>Volt-Amp</t>
  </si>
  <si>
    <t>Average Real Power Factor</t>
  </si>
  <si>
    <t>[unitless]</t>
  </si>
  <si>
    <t>Average Power</t>
  </si>
  <si>
    <t>Accumulated Energy</t>
  </si>
  <si>
    <t>W-h</t>
  </si>
  <si>
    <t>On_Off</t>
  </si>
  <si>
    <t>On</t>
  </si>
  <si>
    <t>Off</t>
  </si>
  <si>
    <t>Is there a remote control?</t>
  </si>
  <si>
    <t>Is there a light kit?</t>
  </si>
  <si>
    <t>Was the light kit attached to the fan for this test?</t>
  </si>
  <si>
    <t>Were the bulbs placed in the socket for this test?</t>
  </si>
  <si>
    <t>Setup Questions</t>
  </si>
  <si>
    <t>Ceiling Fan Light Kit</t>
  </si>
  <si>
    <t>Remote Control</t>
  </si>
  <si>
    <t xml:space="preserve">Ceiling Fan </t>
  </si>
  <si>
    <t>What position was the remote set to for the fan?</t>
  </si>
  <si>
    <t>What position was the remote set to for the light kit?</t>
  </si>
  <si>
    <t>CF Only</t>
  </si>
  <si>
    <t>LK Only</t>
  </si>
  <si>
    <t>Both</t>
  </si>
  <si>
    <t>Is there a pull chain or on/off switch for the light kit?</t>
  </si>
  <si>
    <t>Is there a pull chain or on/off switch for the fan?</t>
  </si>
  <si>
    <t>Sensor Location</t>
  </si>
  <si>
    <t>Circle Area Factor of Last Sensor</t>
  </si>
  <si>
    <t>Fan Specifications</t>
  </si>
  <si>
    <t>Number of fan blades</t>
  </si>
  <si>
    <t>Does fan have a light kit?</t>
  </si>
  <si>
    <t>Equipment Setup Conditions</t>
  </si>
  <si>
    <t>inches</t>
  </si>
  <si>
    <t>Requirement</t>
  </si>
  <si>
    <t>Standard</t>
  </si>
  <si>
    <t>Hugger</t>
  </si>
  <si>
    <t>Multi-mount</t>
  </si>
  <si>
    <t>Number of fan heads</t>
  </si>
  <si>
    <t>6. Unit set-up for test, with measurements of ceiling to blade distance</t>
  </si>
  <si>
    <t>Vertical distance between the lowest point of the ceiling fan blades to the air velocity sensors</t>
  </si>
  <si>
    <t>Step 9</t>
  </si>
  <si>
    <t>Step 10</t>
  </si>
  <si>
    <t>Fan blade span (inches)</t>
  </si>
  <si>
    <t>Blade thickness of edges of blades (inches)</t>
  </si>
  <si>
    <t>Fan Blade Span (in.)</t>
  </si>
  <si>
    <t>Number of Fan Blades</t>
  </si>
  <si>
    <t>Number of Fan Heads</t>
  </si>
  <si>
    <t>Did the fan run for at least 15 minutes at this speed/setting with the sensors on?</t>
  </si>
  <si>
    <t>Test Checks Before Taking Readings</t>
  </si>
  <si>
    <t>If present, was the ceiling fan light kit turned off for the test?</t>
  </si>
  <si>
    <t>If present, was the oscillating function turned off for the test to take airflow measurements, but turned on prior to taking power measurements?</t>
  </si>
  <si>
    <t>Airflow and Power Consumption Stability</t>
  </si>
  <si>
    <t>HSSD</t>
  </si>
  <si>
    <t>Total Power Consumption</t>
  </si>
  <si>
    <t>What position was the pull chain in for the light kit?</t>
  </si>
  <si>
    <t>High Speed</t>
  </si>
  <si>
    <t>Low Speed</t>
  </si>
  <si>
    <t>Standby Mode</t>
  </si>
  <si>
    <t>Off Mode</t>
  </si>
  <si>
    <t>No standby</t>
  </si>
  <si>
    <t>With standby</t>
  </si>
  <si>
    <t>LSSD</t>
  </si>
  <si>
    <t>Daily Operating Hours</t>
  </si>
  <si>
    <t>Ceiling Fan Identification</t>
  </si>
  <si>
    <t>Ceiling fan classification</t>
  </si>
  <si>
    <t>Height from ceiling to lowest point on the fan blades, as set-up for test</t>
  </si>
  <si>
    <t>Test Data - Low (MM Hugger)</t>
  </si>
  <si>
    <t>Raw Data - Low (MM Hugger)</t>
  </si>
  <si>
    <t>Test Data - High (MM Hugger)</t>
  </si>
  <si>
    <t>Raw Data - High (MM Hugger)</t>
  </si>
  <si>
    <t>N/A</t>
  </si>
  <si>
    <t>Accessories</t>
  </si>
  <si>
    <t>Ceiling Fan Classification</t>
  </si>
  <si>
    <t>VSD</t>
  </si>
  <si>
    <t>Operating Hours</t>
  </si>
  <si>
    <t>Test Results on first successive set of measurements for Low Speed, Measurement inputs and automated calculations for either Standard, Hugger, HSSD, VSD and Multi-Mount Standard Configuration ceiling fans.</t>
  </si>
  <si>
    <t>Raw data on first successive set of measurements for Low Speed, showing 100 one-second readings for axes A, B, C, and D for either Standard, Hugger, HSSD, VSD and Multi-Mount Standard Configuration ceiling fans.</t>
  </si>
  <si>
    <t>Test Results on first successive set of measurements for High Speed, Measurement inputs and automated calculations for either Standard, Hugger, HSSD, VSD and Multi-Mount Standard Configuration ceiling fans.</t>
  </si>
  <si>
    <t>Raw data on first successive set of measurements for High Speed, showing 100 one-second readings for axes A, B, C, and D for either Standard, Hugger, HSSD, VSD and Multi-Mount Standard Configuration ceiling fans.</t>
  </si>
  <si>
    <t>Test Results on first successive set of measurements for Low Speed, Measurement inputs and automated calculations for Multi-Mount Hugger Configuration ceiling fans only.</t>
  </si>
  <si>
    <t>Raw data on first successive set of measurements for Low Speed, showing 100 one-second readings for axes A, B, C, and D for Multi-Mount Hugger Configuration ceiling fans only.</t>
  </si>
  <si>
    <t>Test Results on first successive set of measurements for High Speed, Measurement inputs and automated calculations for Multi-Mount Hugger Configuration ceiling fans only.</t>
  </si>
  <si>
    <t>Raw data on first successive set of measurements for High Speed, showing 100 one-second readings for axes A, B, C, and D for Multi-Mount Hugger Configuration ceiling fans only.</t>
  </si>
  <si>
    <t>Table of corresponding sensor areas</t>
  </si>
  <si>
    <t>Daily operating hours for calculating ceiling fan efficiency</t>
  </si>
  <si>
    <t>Step 11</t>
  </si>
  <si>
    <t>Step 12</t>
  </si>
  <si>
    <t>Step 13</t>
  </si>
  <si>
    <t>Step 14</t>
  </si>
  <si>
    <t>Test Report Template Name:</t>
  </si>
  <si>
    <t>Small Diameter Ceiling Fans</t>
  </si>
  <si>
    <t>Test Start Date:</t>
  </si>
  <si>
    <t>Tabs</t>
  </si>
  <si>
    <t>Tabs with input cells</t>
  </si>
  <si>
    <t>Tabs with space to paste raw data</t>
  </si>
  <si>
    <t>Cells</t>
  </si>
  <si>
    <t>Auto-populated cell</t>
  </si>
  <si>
    <t>v0.1</t>
  </si>
  <si>
    <t>v0.2</t>
  </si>
  <si>
    <t>v0.3</t>
  </si>
  <si>
    <t>v0.4</t>
  </si>
  <si>
    <t>v0.5</t>
  </si>
  <si>
    <t>v0.6</t>
  </si>
  <si>
    <t>v0.7</t>
  </si>
  <si>
    <t>v0.8</t>
  </si>
  <si>
    <t>v1.0</t>
  </si>
  <si>
    <t>Test results</t>
  </si>
  <si>
    <t>Units</t>
  </si>
  <si>
    <t>CFM/W</t>
  </si>
  <si>
    <t>Efficiency</t>
  </si>
  <si>
    <t>If present, were any additional accessories (e.g., heaters, etc.)  that do not relate to the ceiling fan's ability to create airflow turned off for the test?</t>
  </si>
  <si>
    <t>Raw Data Import Instructions</t>
  </si>
  <si>
    <t>Input raw data on High Speed, showing 100 one-second readings for axes A, B, C, and D from the successive sets of measurements that meet the stability criteria</t>
  </si>
  <si>
    <t>Input raw data on Low Speed, showing 100 one-second readings for axes A, B, C, and D from the successive sets of measurements that meet the stability criteria.</t>
  </si>
  <si>
    <t>Input raw data on High Speed, showing 100 one-second readings for axes A, B, C, and D from the successive sets of measurements that meet the stability criteria.</t>
  </si>
  <si>
    <t>2. Closeup photos of all energy efficiency labels, including Energy Guide label, that are printed on the box.</t>
  </si>
  <si>
    <t>v1.1</t>
  </si>
  <si>
    <t>Does the average power consumption vary by less than 1% in a successive set of power consumption measurements?</t>
  </si>
  <si>
    <t># Sensors &gt;= 40 fpm for low speed</t>
  </si>
  <si>
    <t>Blade Thickness (in.)</t>
  </si>
  <si>
    <t>Tip Speed (fpm)</t>
  </si>
  <si>
    <t>Tip Speed and Blade Thickness Criteria: HSSD or LSSD</t>
  </si>
  <si>
    <t>Circulating Air Criterion</t>
  </si>
  <si>
    <t>Distance of Fan Blades from Ceiling</t>
  </si>
  <si>
    <t>Less than or equal to 10</t>
  </si>
  <si>
    <t>Is fan capable of operating in reverse?</t>
  </si>
  <si>
    <t>Can fan be installed in multiple mounting configurations?</t>
  </si>
  <si>
    <t>Miscellaneous Setup (Choose Yes/No from dropdown menu)</t>
  </si>
  <si>
    <t>Are the air delivery room dimensions 20±0.75 ft x 20±0.75 ft with an 11±0.75 ft high ceiling, and is the control room external to the delivery room?</t>
  </si>
  <si>
    <t>Is the ceiling constructed of sheet rock or stainless plate?</t>
  </si>
  <si>
    <t>Does the room have no ventilation other than an air conditioning and return system used to control the temperature and humidity in the room?</t>
  </si>
  <si>
    <t>Do the vents of the room have electronically operated damper doors controllable from a switch outside of the testing room?</t>
  </si>
  <si>
    <t>Relative Humidity</t>
  </si>
  <si>
    <t>Room Temp</t>
  </si>
  <si>
    <t>Does the average air velocity for all axes for each sensor vary by less than 10% or 2 FPM, whichever is greater, compared to the average air velocity measured for that same sensor in a successive set of air velocity measurements?</t>
  </si>
  <si>
    <t>Does the average air velocity for all axes for each sensor vary by less than 5% or 2 FPM, whichever is greater, compared to the average air velocity measured for that same sensor in a successive set of air velocity measurements?</t>
  </si>
  <si>
    <t>Revolutions per Minute</t>
  </si>
  <si>
    <t>Blade RPM</t>
  </si>
  <si>
    <t>Last Circle Area (sq. ft.)</t>
  </si>
  <si>
    <t>What position was the pull chain or on/off switch in?</t>
  </si>
  <si>
    <t>Ratio of Blade Span to Maximum Rotation Rate (in./rpm)</t>
  </si>
  <si>
    <t>Greater than 0.06</t>
  </si>
  <si>
    <t>Criteria Met</t>
  </si>
  <si>
    <t>Low Speed Criterion</t>
  </si>
  <si>
    <t>Was the low speed criterion met using the lowest available fan speed? If not, please specify which speed setting was used.</t>
  </si>
  <si>
    <t>Were the requirements for the number of sensors measuring 40 fpm or greater specified in paragraph 1.13 of the test procedure met?</t>
  </si>
  <si>
    <t>Note: Hang all non-multi-mount ceiling fans in the fan configuration that minimizes the distance between the ceiling and the lowest point of the fan blades. Hang and test multi-mount fans in two configurations: the configuration associated with the definition of a standard fan that minimizes the distance between the ceiling and the lowest point of the fan blades and the configuration associated with the definition of a hugger fan that minimizes the distance between the ceiling and the lowest point of the fan blades</t>
  </si>
  <si>
    <t>Appendix U to Subpart B of Part 430 - Uniform Test Method for Measuring the Energy Consumption of Ceiling Fans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</si>
</sst>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
    <numFmt numFmtId="167" formatCode="0.000000"/>
  </numFmts>
  <fonts count="39">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b/>
      <sz val="12"/>
      <color theme="1"/>
      <name val="Palatino Linotype"/>
      <family val="1"/>
    </font>
    <font>
      <b/>
      <sz val="14"/>
      <color theme="1"/>
      <name val="Palatino Linotype"/>
      <family val="1"/>
    </font>
    <font>
      <sz val="11"/>
      <color rgb="FF000000"/>
      <name val="Palatino Linotype"/>
      <family val="2"/>
    </font>
    <font>
      <b/>
      <sz val="11"/>
      <color theme="1"/>
      <name val="Palatino Linotype"/>
      <family val="2"/>
    </font>
    <font>
      <b/>
      <i/>
      <sz val="11"/>
      <color rgb="FFFF0000"/>
      <name val="Palatino Linotype"/>
      <family val="1"/>
    </font>
    <font>
      <b/>
      <sz val="14"/>
      <name val="Palatino Linotype"/>
      <family val="1"/>
    </font>
    <font>
      <b/>
      <sz val="12"/>
      <name val="Palatino Linotype"/>
      <family val="1"/>
    </font>
    <font>
      <sz val="12"/>
      <color theme="1"/>
      <name val="Palatino Linotype"/>
      <family val="1"/>
    </font>
    <font>
      <sz val="11"/>
      <color theme="1"/>
      <name val="Calibri"/>
      <family val="2"/>
    </font>
    <font>
      <sz val="11"/>
      <color theme="0"/>
      <name val="Palatino Linotype"/>
      <family val="2"/>
    </font>
    <font>
      <sz val="11"/>
      <color rgb="FF9C6500"/>
      <name val="Palatino Linotype"/>
      <family val="2"/>
    </font>
    <font>
      <b/>
      <sz val="11"/>
      <color theme="1"/>
      <name val="Palatino"/>
      <family val="1"/>
    </font>
    <font>
      <sz val="12"/>
      <color theme="0"/>
      <name val="Palatino Linotype"/>
      <family val="1"/>
    </font>
    <font>
      <sz val="8"/>
      <name val="Calibri"/>
      <family val="2"/>
      <scheme val="minor"/>
    </font>
  </fonts>
  <fills count="23">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solid">
        <fgColor rgb="FF0066CC"/>
        <bgColor indexed="64"/>
      </patternFill>
    </fill>
    <fill>
      <patternFill patternType="lightUp">
        <fgColor auto="1"/>
        <bgColor rgb="FFD8D8D8"/>
      </patternFill>
    </fill>
    <fill>
      <patternFill patternType="solid">
        <fgColor rgb="FFFFFFCC"/>
        <bgColor indexed="64"/>
      </patternFill>
    </fill>
    <fill>
      <patternFill patternType="solid">
        <fgColor rgb="FFFFEB9C"/>
      </patternFill>
    </fill>
    <fill>
      <patternFill patternType="solid">
        <fgColor theme="4" tint="0.39997558519241921"/>
        <bgColor indexed="65"/>
      </patternFill>
    </fill>
    <fill>
      <patternFill patternType="solid">
        <fgColor theme="0" tint="-0.14999847407452621"/>
        <bgColor indexed="64"/>
      </patternFill>
    </fill>
    <fill>
      <patternFill patternType="solid">
        <fgColor indexed="44"/>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top/>
      <bottom style="thin">
        <color theme="0" tint="-0.24994659260841701"/>
      </bottom>
      <diagonal/>
    </border>
    <border>
      <left style="thin">
        <color indexed="64"/>
      </left>
      <right style="medium">
        <color indexed="64"/>
      </right>
      <top/>
      <bottom style="thin">
        <color theme="0" tint="-0.24994659260841701"/>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thin">
        <color indexed="64"/>
      </right>
      <top style="thin">
        <color indexed="64"/>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theme="0" tint="-0.1499679555650502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style="thin">
        <color indexed="64"/>
      </left>
      <right style="medium">
        <color indexed="64"/>
      </right>
      <top style="thin">
        <color indexed="64"/>
      </top>
      <bottom/>
      <diagonal/>
    </border>
    <border>
      <left style="thin">
        <color theme="0" tint="-0.249977111117893"/>
      </left>
      <right style="medium">
        <color indexed="64"/>
      </right>
      <top style="medium">
        <color indexed="64"/>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auto="1"/>
      </left>
      <right style="thin">
        <color auto="1"/>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theme="0" tint="-0.24994659260841701"/>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theme="0" tint="-0.24994659260841701"/>
      </top>
      <bottom/>
      <diagonal/>
    </border>
    <border>
      <left style="thin">
        <color indexed="64"/>
      </left>
      <right style="medium">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theme="0" tint="-0.249977111117893"/>
      </bottom>
      <diagonal/>
    </border>
    <border>
      <left style="medium">
        <color indexed="64"/>
      </left>
      <right style="thin">
        <color indexed="64"/>
      </right>
      <top style="thin">
        <color theme="0" tint="-0.249977111117893"/>
      </top>
      <bottom style="thin">
        <color theme="0" tint="-0.24994659260841701"/>
      </bottom>
      <diagonal/>
    </border>
    <border>
      <left style="medium">
        <color indexed="64"/>
      </left>
      <right style="thin">
        <color theme="0" tint="-0.249977111117893"/>
      </right>
      <top style="medium">
        <color indexed="64"/>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medium">
        <color indexed="64"/>
      </top>
      <bottom style="thin">
        <color theme="0" tint="-0.14996795556505021"/>
      </bottom>
      <diagonal/>
    </border>
    <border>
      <left style="thin">
        <color auto="1"/>
      </left>
      <right style="medium">
        <color indexed="64"/>
      </right>
      <top style="thin">
        <color theme="0" tint="-0.14996795556505021"/>
      </top>
      <bottom style="thin">
        <color theme="0" tint="-0.14996795556505021"/>
      </bottom>
      <diagonal/>
    </border>
    <border>
      <left style="thin">
        <color auto="1"/>
      </left>
      <right style="medium">
        <color indexed="64"/>
      </right>
      <top style="thin">
        <color theme="0" tint="-0.14996795556505021"/>
      </top>
      <bottom style="medium">
        <color indexed="64"/>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indexed="64"/>
      </left>
      <right style="thin">
        <color theme="0" tint="-0.14996795556505021"/>
      </right>
      <top style="medium">
        <color indexed="64"/>
      </top>
      <bottom/>
      <diagonal/>
    </border>
    <border>
      <left style="thin">
        <color theme="0" tint="-0.14996795556505021"/>
      </left>
      <right style="thin">
        <color theme="0" tint="-0.14996795556505021"/>
      </right>
      <top style="medium">
        <color indexed="64"/>
      </top>
      <bottom/>
      <diagonal/>
    </border>
    <border>
      <left style="thin">
        <color theme="0" tint="-0.14996795556505021"/>
      </left>
      <right style="medium">
        <color indexed="64"/>
      </right>
      <top style="medium">
        <color indexed="64"/>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indexed="64"/>
      </left>
      <right style="thin">
        <color theme="0" tint="-0.14993743705557422"/>
      </right>
      <top style="medium">
        <color indexed="64"/>
      </top>
      <bottom style="thin">
        <color theme="0" tint="-0.14993743705557422"/>
      </bottom>
      <diagonal/>
    </border>
    <border>
      <left style="thin">
        <color theme="0" tint="-0.14993743705557422"/>
      </left>
      <right style="thin">
        <color theme="0" tint="-0.14993743705557422"/>
      </right>
      <top style="medium">
        <color indexed="64"/>
      </top>
      <bottom style="thin">
        <color theme="0" tint="-0.14993743705557422"/>
      </bottom>
      <diagonal/>
    </border>
    <border>
      <left style="thin">
        <color theme="0" tint="-0.14993743705557422"/>
      </left>
      <right style="medium">
        <color indexed="64"/>
      </right>
      <top style="medium">
        <color indexed="64"/>
      </top>
      <bottom style="thin">
        <color theme="0" tint="-0.14993743705557422"/>
      </bottom>
      <diagonal/>
    </border>
    <border>
      <left style="medium">
        <color indexed="64"/>
      </left>
      <right style="thin">
        <color theme="0" tint="-0.14993743705557422"/>
      </right>
      <top style="thin">
        <color theme="0" tint="-0.14993743705557422"/>
      </top>
      <bottom style="thin">
        <color theme="0" tint="-0.14993743705557422"/>
      </bottom>
      <diagonal/>
    </border>
    <border>
      <left style="thin">
        <color theme="0" tint="-0.14993743705557422"/>
      </left>
      <right style="medium">
        <color indexed="64"/>
      </right>
      <top style="thin">
        <color theme="0" tint="-0.14993743705557422"/>
      </top>
      <bottom style="thin">
        <color theme="0" tint="-0.14993743705557422"/>
      </bottom>
      <diagonal/>
    </border>
    <border>
      <left style="medium">
        <color indexed="64"/>
      </left>
      <right style="thin">
        <color theme="0" tint="-0.14993743705557422"/>
      </right>
      <top style="thin">
        <color theme="0" tint="-0.14993743705557422"/>
      </top>
      <bottom style="medium">
        <color indexed="64"/>
      </bottom>
      <diagonal/>
    </border>
    <border>
      <left style="thin">
        <color theme="0" tint="-0.14993743705557422"/>
      </left>
      <right style="thin">
        <color theme="0" tint="-0.14993743705557422"/>
      </right>
      <top style="thin">
        <color theme="0" tint="-0.14993743705557422"/>
      </top>
      <bottom style="medium">
        <color indexed="64"/>
      </bottom>
      <diagonal/>
    </border>
    <border>
      <left style="thin">
        <color theme="0" tint="-0.14993743705557422"/>
      </left>
      <right style="medium">
        <color indexed="64"/>
      </right>
      <top style="thin">
        <color theme="0" tint="-0.14993743705557422"/>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0"/>
      </left>
      <right/>
      <top style="thin">
        <color theme="0"/>
      </top>
      <bottom/>
      <diagonal/>
    </border>
    <border>
      <left style="thin">
        <color theme="0"/>
      </left>
      <right/>
      <top/>
      <bottom style="medium">
        <color indexed="64"/>
      </bottom>
      <diagonal/>
    </border>
    <border>
      <left/>
      <right style="thin">
        <color theme="0"/>
      </right>
      <top/>
      <bottom style="medium">
        <color indexed="64"/>
      </bottom>
      <diagonal/>
    </border>
  </borders>
  <cellStyleXfs count="26">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5" fillId="4" borderId="0" applyNumberFormat="0" applyBorder="0" applyAlignment="0" applyProtection="0"/>
    <xf numFmtId="0" fontId="6" fillId="0" borderId="0"/>
    <xf numFmtId="0" fontId="7" fillId="7" borderId="0" applyNumberFormat="0" applyBorder="0" applyProtection="0">
      <alignment horizontal="left" vertical="center"/>
    </xf>
    <xf numFmtId="0" fontId="11" fillId="8" borderId="1">
      <alignment horizontal="center" vertical="center"/>
    </xf>
    <xf numFmtId="0" fontId="12" fillId="9" borderId="1" applyNumberFormat="0" applyAlignment="0" applyProtection="0"/>
    <xf numFmtId="0" fontId="8" fillId="0" borderId="1">
      <alignment horizontal="center"/>
    </xf>
    <xf numFmtId="0" fontId="13" fillId="10" borderId="0" applyNumberFormat="0" applyAlignment="0" applyProtection="0"/>
    <xf numFmtId="0" fontId="8" fillId="0" borderId="1">
      <alignment horizontal="center" vertical="center"/>
    </xf>
    <xf numFmtId="0" fontId="14" fillId="11" borderId="1" applyNumberFormat="0" applyProtection="0">
      <alignment horizontal="center" vertical="center"/>
    </xf>
    <xf numFmtId="0" fontId="15" fillId="12" borderId="1" applyNumberFormat="0" applyProtection="0">
      <alignment horizontal="center" vertical="center"/>
    </xf>
    <xf numFmtId="0" fontId="16" fillId="5" borderId="0"/>
    <xf numFmtId="0" fontId="10" fillId="0" borderId="0"/>
    <xf numFmtId="0" fontId="10" fillId="0" borderId="19">
      <alignment horizontal="center" vertical="center" wrapText="1"/>
    </xf>
    <xf numFmtId="0" fontId="12" fillId="11"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0" fontId="6" fillId="0" borderId="0"/>
    <xf numFmtId="0" fontId="34" fillId="20" borderId="0" applyNumberFormat="0" applyBorder="0" applyAlignment="0" applyProtection="0"/>
    <xf numFmtId="0" fontId="35" fillId="19" borderId="0" applyNumberFormat="0" applyBorder="0" applyAlignment="0" applyProtection="0"/>
  </cellStyleXfs>
  <cellXfs count="660">
    <xf numFmtId="0" fontId="0" fillId="0" borderId="0" xfId="0"/>
    <xf numFmtId="0" fontId="8" fillId="0" borderId="0" xfId="0" applyFont="1"/>
    <xf numFmtId="0" fontId="10" fillId="0" borderId="0" xfId="0" applyFont="1"/>
    <xf numFmtId="0" fontId="8" fillId="0" borderId="0" xfId="0" applyFont="1" applyBorder="1"/>
    <xf numFmtId="2" fontId="8" fillId="0" borderId="0" xfId="0" applyNumberFormat="1" applyFont="1" applyBorder="1"/>
    <xf numFmtId="0" fontId="8" fillId="0" borderId="3" xfId="0" applyFont="1" applyBorder="1"/>
    <xf numFmtId="0" fontId="8" fillId="0" borderId="4" xfId="0" applyFont="1" applyBorder="1"/>
    <xf numFmtId="0" fontId="8" fillId="2" borderId="0" xfId="0" applyFont="1" applyFill="1"/>
    <xf numFmtId="0" fontId="8" fillId="5" borderId="0" xfId="0" applyFont="1" applyFill="1"/>
    <xf numFmtId="0" fontId="8" fillId="5" borderId="0" xfId="0" applyFont="1" applyFill="1" applyBorder="1"/>
    <xf numFmtId="0" fontId="17" fillId="0" borderId="33" xfId="6" applyFont="1" applyBorder="1" applyAlignment="1">
      <alignment vertical="center"/>
    </xf>
    <xf numFmtId="0" fontId="8" fillId="0" borderId="0" xfId="0" applyFont="1" applyAlignment="1">
      <alignment vertical="center"/>
    </xf>
    <xf numFmtId="0" fontId="8" fillId="5" borderId="0" xfId="0" applyFont="1" applyFill="1" applyAlignment="1">
      <alignment vertical="center"/>
    </xf>
    <xf numFmtId="0" fontId="23" fillId="0" borderId="0" xfId="1" applyFont="1" applyAlignment="1" applyProtection="1">
      <alignment vertical="center"/>
      <protection locked="0"/>
    </xf>
    <xf numFmtId="0" fontId="8" fillId="0" borderId="37" xfId="6" applyFont="1" applyBorder="1" applyAlignment="1">
      <alignment vertical="center"/>
    </xf>
    <xf numFmtId="0" fontId="8" fillId="0" borderId="33" xfId="6" applyFont="1" applyBorder="1" applyAlignment="1">
      <alignment vertical="center"/>
    </xf>
    <xf numFmtId="0" fontId="8" fillId="0" borderId="35" xfId="6" applyFont="1" applyBorder="1" applyAlignment="1">
      <alignment vertical="center"/>
    </xf>
    <xf numFmtId="0" fontId="10" fillId="0" borderId="0" xfId="17" applyFont="1" applyBorder="1" applyAlignment="1">
      <alignment horizontal="center" vertical="center" wrapText="1"/>
    </xf>
    <xf numFmtId="0" fontId="8" fillId="0" borderId="0" xfId="0" applyFont="1" applyBorder="1" applyAlignment="1">
      <alignment vertical="center"/>
    </xf>
    <xf numFmtId="0" fontId="8" fillId="0" borderId="42" xfId="6" applyFont="1" applyBorder="1" applyAlignment="1">
      <alignment vertical="center"/>
    </xf>
    <xf numFmtId="0" fontId="8" fillId="0" borderId="43" xfId="6" applyFont="1" applyBorder="1" applyAlignment="1">
      <alignment vertical="center"/>
    </xf>
    <xf numFmtId="0" fontId="8" fillId="0" borderId="12" xfId="0" applyFont="1" applyBorder="1" applyAlignment="1">
      <alignment vertical="center"/>
    </xf>
    <xf numFmtId="0" fontId="8" fillId="0" borderId="0" xfId="6" applyFont="1" applyBorder="1" applyAlignment="1">
      <alignment vertical="center"/>
    </xf>
    <xf numFmtId="0" fontId="24" fillId="0" borderId="0" xfId="6" applyFont="1" applyBorder="1" applyAlignment="1">
      <alignment vertical="center"/>
    </xf>
    <xf numFmtId="0" fontId="17" fillId="0" borderId="0" xfId="6" applyFont="1" applyAlignment="1">
      <alignment vertical="center"/>
    </xf>
    <xf numFmtId="0" fontId="17" fillId="5" borderId="0" xfId="6" applyFont="1" applyFill="1" applyAlignment="1">
      <alignment vertical="center"/>
    </xf>
    <xf numFmtId="0" fontId="8" fillId="0" borderId="0" xfId="6" applyFont="1" applyAlignment="1">
      <alignment vertical="center"/>
    </xf>
    <xf numFmtId="0" fontId="8" fillId="5" borderId="0" xfId="6" applyFont="1" applyFill="1" applyAlignment="1">
      <alignment vertical="center"/>
    </xf>
    <xf numFmtId="0" fontId="8" fillId="0" borderId="38" xfId="6" applyFont="1" applyBorder="1" applyAlignment="1">
      <alignment vertical="center"/>
    </xf>
    <xf numFmtId="0" fontId="8" fillId="0" borderId="34" xfId="6" applyFont="1" applyBorder="1" applyAlignment="1">
      <alignment vertical="center"/>
    </xf>
    <xf numFmtId="0" fontId="17" fillId="0" borderId="34" xfId="6" applyFont="1" applyBorder="1" applyAlignment="1">
      <alignment vertical="center"/>
    </xf>
    <xf numFmtId="0" fontId="17" fillId="0" borderId="29" xfId="6" applyFont="1" applyFill="1" applyBorder="1" applyAlignment="1">
      <alignment vertical="center"/>
    </xf>
    <xf numFmtId="0" fontId="17" fillId="0" borderId="30" xfId="6" applyFont="1" applyFill="1" applyBorder="1" applyAlignment="1">
      <alignment vertical="center"/>
    </xf>
    <xf numFmtId="0" fontId="17" fillId="0" borderId="0" xfId="6" applyFont="1" applyBorder="1" applyAlignment="1">
      <alignment vertical="center"/>
    </xf>
    <xf numFmtId="0" fontId="10" fillId="0" borderId="40" xfId="6" applyFont="1" applyFill="1" applyBorder="1" applyAlignment="1">
      <alignment horizontal="center" vertical="center"/>
    </xf>
    <xf numFmtId="0" fontId="10" fillId="0" borderId="4" xfId="6" applyFont="1" applyFill="1" applyBorder="1" applyAlignment="1">
      <alignment horizontal="center" vertical="center"/>
    </xf>
    <xf numFmtId="0" fontId="10" fillId="0" borderId="4" xfId="6" applyFont="1" applyBorder="1" applyAlignment="1">
      <alignment horizontal="center" vertical="center"/>
    </xf>
    <xf numFmtId="0" fontId="10" fillId="0" borderId="32" xfId="6" applyFont="1" applyFill="1" applyBorder="1" applyAlignment="1">
      <alignment horizontal="center" vertical="center"/>
    </xf>
    <xf numFmtId="0" fontId="10" fillId="0" borderId="1" xfId="21" applyFont="1" applyBorder="1" applyAlignment="1" applyProtection="1">
      <alignment horizontal="center"/>
    </xf>
    <xf numFmtId="0" fontId="10" fillId="0" borderId="18" xfId="21" applyFont="1" applyBorder="1" applyAlignment="1" applyProtection="1">
      <alignment horizontal="center"/>
    </xf>
    <xf numFmtId="14" fontId="11" fillId="14" borderId="1" xfId="18" applyNumberFormat="1" applyFont="1" applyFill="1" applyBorder="1" applyProtection="1">
      <alignment horizontal="center" vertical="center"/>
    </xf>
    <xf numFmtId="0" fontId="11" fillId="14" borderId="18" xfId="18" applyFont="1" applyFill="1" applyBorder="1" applyAlignment="1" applyProtection="1">
      <alignment horizontal="left" vertical="center"/>
    </xf>
    <xf numFmtId="0" fontId="11" fillId="14" borderId="17" xfId="18" applyFont="1" applyFill="1" applyBorder="1" applyAlignment="1" applyProtection="1">
      <alignment horizontal="left" vertical="center"/>
    </xf>
    <xf numFmtId="0" fontId="17" fillId="13" borderId="18" xfId="18" applyFont="1" applyFill="1" applyBorder="1" applyAlignment="1" applyProtection="1">
      <alignment horizontal="left" vertical="center"/>
      <protection locked="0"/>
    </xf>
    <xf numFmtId="14" fontId="17" fillId="13" borderId="1" xfId="18" applyNumberFormat="1" applyFont="1" applyFill="1" applyBorder="1" applyProtection="1">
      <alignment horizontal="center" vertical="center"/>
      <protection locked="0"/>
    </xf>
    <xf numFmtId="14" fontId="11" fillId="14" borderId="20" xfId="18" applyNumberFormat="1" applyFont="1" applyFill="1" applyBorder="1" applyProtection="1">
      <alignment horizontal="center" vertical="center"/>
    </xf>
    <xf numFmtId="0" fontId="32" fillId="2" borderId="0" xfId="0" applyFont="1" applyFill="1" applyProtection="1"/>
    <xf numFmtId="0" fontId="32" fillId="0" borderId="0" xfId="0" applyFont="1" applyFill="1" applyProtection="1"/>
    <xf numFmtId="0" fontId="10" fillId="0" borderId="0" xfId="0" applyFont="1" applyFill="1" applyBorder="1" applyAlignment="1" applyProtection="1">
      <alignment horizontal="left"/>
    </xf>
    <xf numFmtId="0" fontId="8" fillId="2" borderId="6" xfId="0" applyFont="1" applyFill="1" applyBorder="1" applyProtection="1"/>
    <xf numFmtId="0" fontId="8" fillId="2" borderId="0" xfId="0" applyFont="1" applyFill="1" applyBorder="1" applyProtection="1"/>
    <xf numFmtId="0" fontId="8" fillId="0" borderId="0" xfId="0" applyFont="1" applyFill="1" applyBorder="1" applyProtection="1"/>
    <xf numFmtId="0" fontId="8" fillId="2" borderId="11" xfId="0" applyFont="1" applyFill="1" applyBorder="1" applyProtection="1"/>
    <xf numFmtId="0" fontId="25" fillId="2" borderId="0" xfId="0" applyFont="1" applyFill="1" applyProtection="1"/>
    <xf numFmtId="0" fontId="10" fillId="2" borderId="6" xfId="0" applyFont="1" applyFill="1" applyBorder="1" applyProtection="1"/>
    <xf numFmtId="0" fontId="33" fillId="0" borderId="0" xfId="0" applyFont="1" applyFill="1" applyBorder="1" applyProtection="1"/>
    <xf numFmtId="0" fontId="8" fillId="0" borderId="0" xfId="0" applyNumberFormat="1" applyFont="1" applyFill="1" applyBorder="1" applyAlignment="1" applyProtection="1">
      <alignment horizontal="center"/>
    </xf>
    <xf numFmtId="0" fontId="8" fillId="2" borderId="0" xfId="0" applyFont="1" applyFill="1" applyProtection="1"/>
    <xf numFmtId="0" fontId="8" fillId="0" borderId="0" xfId="0" applyFont="1" applyFill="1" applyProtection="1"/>
    <xf numFmtId="0" fontId="8" fillId="2" borderId="0" xfId="0" applyFont="1" applyFill="1" applyBorder="1" applyAlignment="1" applyProtection="1">
      <alignment vertical="top"/>
    </xf>
    <xf numFmtId="0" fontId="10" fillId="0" borderId="40" xfId="6" applyFont="1" applyBorder="1" applyAlignment="1">
      <alignment horizontal="center" vertical="center"/>
    </xf>
    <xf numFmtId="0" fontId="10" fillId="0" borderId="32" xfId="6" applyFont="1" applyBorder="1" applyAlignment="1">
      <alignment horizontal="center" vertical="center"/>
    </xf>
    <xf numFmtId="0" fontId="17" fillId="0" borderId="51" xfId="6" applyFont="1" applyFill="1" applyBorder="1" applyAlignment="1">
      <alignment vertical="center"/>
    </xf>
    <xf numFmtId="0" fontId="10" fillId="2" borderId="4" xfId="0" applyFont="1" applyFill="1" applyBorder="1" applyAlignment="1" applyProtection="1">
      <alignment horizontal="center" vertical="center"/>
    </xf>
    <xf numFmtId="0" fontId="10" fillId="0" borderId="0" xfId="0" applyFont="1" applyBorder="1"/>
    <xf numFmtId="0" fontId="10" fillId="0" borderId="0" xfId="0" applyFont="1" applyFill="1" applyBorder="1" applyAlignment="1" applyProtection="1"/>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center" wrapText="1"/>
    </xf>
    <xf numFmtId="0" fontId="17" fillId="0" borderId="0" xfId="0" applyFont="1" applyFill="1" applyBorder="1" applyAlignment="1" applyProtection="1">
      <alignment horizontal="left" vertical="center"/>
    </xf>
    <xf numFmtId="0" fontId="10" fillId="0" borderId="0" xfId="0" applyFont="1" applyFill="1" applyBorder="1" applyAlignment="1" applyProtection="1">
      <alignment horizontal="center"/>
    </xf>
    <xf numFmtId="0" fontId="10" fillId="0" borderId="1" xfId="0" applyFont="1" applyFill="1" applyBorder="1" applyAlignment="1" applyProtection="1"/>
    <xf numFmtId="0" fontId="17" fillId="0" borderId="1" xfId="0" applyFont="1" applyFill="1" applyBorder="1" applyAlignment="1" applyProtection="1">
      <alignment horizontal="left" vertical="center"/>
    </xf>
    <xf numFmtId="0" fontId="17" fillId="0" borderId="48" xfId="0" applyFont="1" applyFill="1" applyBorder="1" applyAlignment="1" applyProtection="1">
      <alignment horizontal="left" vertical="center"/>
    </xf>
    <xf numFmtId="0" fontId="17" fillId="0" borderId="49" xfId="0" applyFont="1" applyFill="1" applyBorder="1" applyAlignment="1" applyProtection="1">
      <alignment horizontal="left" vertical="center"/>
    </xf>
    <xf numFmtId="0" fontId="22" fillId="6" borderId="26" xfId="0" applyFont="1" applyFill="1" applyBorder="1" applyAlignment="1" applyProtection="1">
      <alignment horizontal="center" vertical="center"/>
    </xf>
    <xf numFmtId="0" fontId="10" fillId="0" borderId="1" xfId="0" applyFont="1" applyFill="1" applyBorder="1" applyProtection="1"/>
    <xf numFmtId="0" fontId="22" fillId="0" borderId="1" xfId="0" applyFont="1" applyFill="1" applyBorder="1" applyAlignment="1" applyProtection="1">
      <alignment horizontal="left" vertical="center"/>
    </xf>
    <xf numFmtId="0" fontId="17" fillId="0" borderId="16" xfId="0" applyFont="1" applyFill="1" applyBorder="1" applyAlignment="1" applyProtection="1">
      <alignment horizontal="left" vertical="center"/>
    </xf>
    <xf numFmtId="0" fontId="17" fillId="0" borderId="40" xfId="0" applyFont="1" applyFill="1" applyBorder="1" applyAlignment="1" applyProtection="1">
      <alignment horizontal="left" vertical="center"/>
    </xf>
    <xf numFmtId="0" fontId="0" fillId="0" borderId="0" xfId="0" applyFill="1" applyProtection="1"/>
    <xf numFmtId="0" fontId="32" fillId="0" borderId="0" xfId="0" applyFont="1" applyFill="1" applyBorder="1" applyProtection="1"/>
    <xf numFmtId="0" fontId="8" fillId="13" borderId="1" xfId="0" applyNumberFormat="1" applyFont="1" applyFill="1" applyBorder="1" applyAlignment="1" applyProtection="1">
      <alignment horizontal="center"/>
      <protection locked="0"/>
    </xf>
    <xf numFmtId="0" fontId="17" fillId="0" borderId="15" xfId="0" applyFont="1" applyFill="1" applyBorder="1" applyAlignment="1" applyProtection="1">
      <alignment horizontal="center" vertical="center"/>
    </xf>
    <xf numFmtId="0" fontId="0" fillId="6" borderId="1" xfId="0" applyFill="1" applyBorder="1"/>
    <xf numFmtId="0" fontId="8" fillId="0" borderId="1" xfId="0" applyFont="1" applyFill="1" applyBorder="1" applyAlignment="1" applyProtection="1">
      <alignment horizontal="center"/>
    </xf>
    <xf numFmtId="0" fontId="17" fillId="0" borderId="40" xfId="0" applyFont="1" applyFill="1" applyBorder="1" applyAlignment="1" applyProtection="1">
      <alignment horizontal="center" vertical="center"/>
    </xf>
    <xf numFmtId="0" fontId="8" fillId="0" borderId="4" xfId="0" applyFont="1" applyFill="1" applyBorder="1" applyAlignment="1" applyProtection="1">
      <alignment horizontal="center"/>
    </xf>
    <xf numFmtId="0" fontId="8" fillId="13" borderId="4" xfId="0" applyNumberFormat="1" applyFont="1" applyFill="1" applyBorder="1" applyAlignment="1" applyProtection="1">
      <alignment horizontal="center"/>
      <protection locked="0"/>
    </xf>
    <xf numFmtId="0" fontId="32" fillId="2" borderId="10" xfId="0" applyFont="1" applyFill="1" applyBorder="1" applyProtection="1"/>
    <xf numFmtId="0" fontId="32" fillId="0" borderId="10" xfId="0" applyFont="1" applyFill="1" applyBorder="1" applyProtection="1"/>
    <xf numFmtId="0" fontId="0" fillId="0" borderId="12" xfId="0" applyFill="1" applyBorder="1" applyProtection="1"/>
    <xf numFmtId="0" fontId="32" fillId="0" borderId="12" xfId="0" applyFont="1" applyFill="1" applyBorder="1" applyProtection="1"/>
    <xf numFmtId="0" fontId="10" fillId="6" borderId="12" xfId="0" applyFont="1" applyFill="1" applyBorder="1" applyAlignment="1" applyProtection="1">
      <alignment horizontal="left"/>
    </xf>
    <xf numFmtId="0" fontId="0" fillId="6" borderId="12" xfId="0" applyFill="1" applyBorder="1" applyProtection="1"/>
    <xf numFmtId="0" fontId="10" fillId="6" borderId="20" xfId="0" applyNumberFormat="1" applyFont="1" applyFill="1" applyBorder="1" applyAlignment="1" applyProtection="1">
      <alignment horizontal="center"/>
    </xf>
    <xf numFmtId="0" fontId="10" fillId="6" borderId="67" xfId="0" applyNumberFormat="1" applyFont="1" applyFill="1" applyBorder="1" applyAlignment="1" applyProtection="1">
      <alignment horizontal="center"/>
    </xf>
    <xf numFmtId="0" fontId="17" fillId="0" borderId="1" xfId="0" applyFont="1" applyFill="1" applyBorder="1" applyAlignment="1" applyProtection="1">
      <alignment horizontal="center" vertical="center"/>
    </xf>
    <xf numFmtId="0" fontId="8" fillId="0" borderId="6" xfId="6" applyFont="1" applyBorder="1" applyAlignment="1">
      <alignment vertical="center"/>
    </xf>
    <xf numFmtId="0" fontId="10" fillId="0" borderId="0" xfId="17" applyFont="1" applyFill="1" applyBorder="1" applyAlignment="1">
      <alignment horizontal="center" vertical="center" wrapText="1"/>
    </xf>
    <xf numFmtId="0" fontId="8" fillId="0" borderId="15" xfId="0" applyFont="1" applyFill="1" applyBorder="1" applyAlignment="1" applyProtection="1"/>
    <xf numFmtId="0" fontId="8" fillId="0" borderId="0" xfId="0" applyFont="1" applyFill="1" applyBorder="1" applyAlignment="1" applyProtection="1">
      <alignment horizontal="center"/>
    </xf>
    <xf numFmtId="0" fontId="32" fillId="2" borderId="0" xfId="0" applyFont="1" applyFill="1" applyBorder="1" applyProtection="1"/>
    <xf numFmtId="0" fontId="17" fillId="0" borderId="0" xfId="0" applyFont="1" applyFill="1" applyBorder="1" applyAlignment="1" applyProtection="1">
      <alignment horizontal="center" vertical="center"/>
    </xf>
    <xf numFmtId="0" fontId="11" fillId="14" borderId="1" xfId="0" applyNumberFormat="1" applyFont="1" applyFill="1" applyBorder="1" applyAlignment="1" applyProtection="1">
      <alignment horizontal="center"/>
    </xf>
    <xf numFmtId="2" fontId="11" fillId="14" borderId="1" xfId="0" applyNumberFormat="1" applyFont="1" applyFill="1" applyBorder="1" applyAlignment="1" applyProtection="1">
      <alignment horizontal="center"/>
    </xf>
    <xf numFmtId="166" fontId="5" fillId="14" borderId="4" xfId="0" applyNumberFormat="1" applyFont="1" applyFill="1" applyBorder="1" applyAlignment="1" applyProtection="1">
      <alignment horizontal="center"/>
    </xf>
    <xf numFmtId="166" fontId="5" fillId="14" borderId="1" xfId="0" applyNumberFormat="1" applyFont="1" applyFill="1" applyBorder="1" applyAlignment="1" applyProtection="1">
      <alignment horizontal="center"/>
    </xf>
    <xf numFmtId="2" fontId="8" fillId="0" borderId="0" xfId="0" applyNumberFormat="1" applyFont="1" applyFill="1" applyBorder="1" applyAlignment="1" applyProtection="1">
      <alignment vertical="top" wrapText="1"/>
    </xf>
    <xf numFmtId="0" fontId="22" fillId="0" borderId="70" xfId="0" applyFont="1" applyFill="1" applyBorder="1" applyAlignment="1" applyProtection="1">
      <alignment horizontal="left" vertical="center"/>
    </xf>
    <xf numFmtId="0" fontId="8" fillId="0" borderId="70" xfId="0" applyFont="1" applyFill="1" applyBorder="1" applyAlignment="1" applyProtection="1">
      <alignment horizontal="center"/>
    </xf>
    <xf numFmtId="0" fontId="17" fillId="0" borderId="21" xfId="0" applyFont="1" applyFill="1" applyBorder="1" applyAlignment="1" applyProtection="1">
      <alignment horizontal="left" vertical="center"/>
    </xf>
    <xf numFmtId="0" fontId="8" fillId="0" borderId="64" xfId="0" applyFont="1" applyBorder="1"/>
    <xf numFmtId="0" fontId="10" fillId="0" borderId="0" xfId="0" applyNumberFormat="1" applyFont="1" applyFill="1" applyBorder="1" applyAlignment="1" applyProtection="1">
      <alignment horizontal="center"/>
    </xf>
    <xf numFmtId="0" fontId="10" fillId="0" borderId="0" xfId="0" applyNumberFormat="1" applyFont="1" applyFill="1" applyBorder="1" applyAlignment="1" applyProtection="1">
      <alignment horizontal="left"/>
    </xf>
    <xf numFmtId="2" fontId="11" fillId="14" borderId="4" xfId="0" applyNumberFormat="1" applyFont="1" applyFill="1" applyBorder="1" applyAlignment="1" applyProtection="1">
      <alignment horizontal="center"/>
    </xf>
    <xf numFmtId="0" fontId="8" fillId="0" borderId="74" xfId="6" applyFont="1" applyBorder="1" applyAlignment="1">
      <alignment vertical="center"/>
    </xf>
    <xf numFmtId="0" fontId="8" fillId="0" borderId="40" xfId="0" applyNumberFormat="1" applyFont="1" applyFill="1" applyBorder="1" applyAlignment="1" applyProtection="1">
      <alignment horizontal="center"/>
    </xf>
    <xf numFmtId="0" fontId="8" fillId="0" borderId="15" xfId="0" applyNumberFormat="1" applyFont="1" applyFill="1" applyBorder="1" applyAlignment="1" applyProtection="1">
      <alignment horizontal="center"/>
    </xf>
    <xf numFmtId="0" fontId="8" fillId="0" borderId="16" xfId="0" applyNumberFormat="1" applyFont="1" applyFill="1" applyBorder="1" applyAlignment="1" applyProtection="1">
      <alignment horizontal="center"/>
    </xf>
    <xf numFmtId="0" fontId="8" fillId="0" borderId="1" xfId="0" applyFont="1" applyFill="1" applyBorder="1" applyAlignment="1" applyProtection="1">
      <alignment horizontal="center" vertical="center"/>
    </xf>
    <xf numFmtId="0" fontId="8" fillId="0" borderId="36" xfId="6" applyFont="1" applyBorder="1" applyAlignment="1">
      <alignment vertical="center"/>
    </xf>
    <xf numFmtId="0" fontId="8" fillId="0" borderId="1" xfId="0" applyFont="1" applyFill="1" applyBorder="1" applyAlignment="1" applyProtection="1">
      <alignment vertical="center"/>
    </xf>
    <xf numFmtId="0" fontId="8" fillId="0" borderId="1" xfId="0" applyFont="1" applyFill="1" applyBorder="1" applyAlignment="1" applyProtection="1"/>
    <xf numFmtId="0" fontId="8" fillId="0" borderId="1" xfId="0" applyFont="1" applyFill="1" applyBorder="1" applyProtection="1"/>
    <xf numFmtId="0" fontId="10" fillId="0" borderId="15" xfId="17" applyFont="1" applyFill="1" applyBorder="1" applyAlignment="1">
      <alignment horizontal="center" vertical="center" wrapText="1"/>
    </xf>
    <xf numFmtId="0" fontId="8" fillId="0" borderId="78" xfId="0" applyFont="1" applyBorder="1"/>
    <xf numFmtId="0" fontId="8" fillId="0" borderId="79" xfId="0" applyFont="1" applyBorder="1"/>
    <xf numFmtId="0" fontId="8" fillId="0" borderId="80" xfId="0" applyFont="1" applyBorder="1"/>
    <xf numFmtId="0" fontId="8" fillId="0" borderId="61" xfId="0" applyFont="1" applyBorder="1"/>
    <xf numFmtId="0" fontId="8" fillId="0" borderId="69" xfId="0" applyFont="1" applyBorder="1"/>
    <xf numFmtId="0" fontId="8" fillId="0" borderId="71" xfId="0" applyFont="1" applyBorder="1"/>
    <xf numFmtId="0" fontId="8" fillId="0" borderId="46" xfId="0" applyNumberFormat="1" applyFont="1" applyFill="1" applyBorder="1" applyAlignment="1" applyProtection="1">
      <alignment horizontal="center"/>
    </xf>
    <xf numFmtId="0" fontId="11" fillId="16" borderId="9" xfId="6" applyFont="1" applyFill="1" applyBorder="1" applyAlignment="1">
      <alignment horizontal="center" vertical="center"/>
    </xf>
    <xf numFmtId="0" fontId="17" fillId="5" borderId="23" xfId="6" applyFont="1" applyFill="1" applyBorder="1" applyAlignment="1">
      <alignment horizontal="center" vertical="center"/>
    </xf>
    <xf numFmtId="164" fontId="8" fillId="13" borderId="10" xfId="4" applyNumberFormat="1" applyFont="1" applyFill="1" applyBorder="1" applyAlignment="1" applyProtection="1">
      <alignment horizontal="center" vertical="center"/>
    </xf>
    <xf numFmtId="0" fontId="11" fillId="14" borderId="10" xfId="5" applyFont="1" applyFill="1" applyBorder="1" applyAlignment="1" applyProtection="1">
      <alignment horizontal="center" vertical="center"/>
    </xf>
    <xf numFmtId="0" fontId="17" fillId="0" borderId="10" xfId="6" applyFont="1" applyBorder="1" applyAlignment="1">
      <alignment horizontal="center" vertical="center"/>
    </xf>
    <xf numFmtId="0" fontId="26" fillId="17" borderId="13" xfId="0" applyFont="1" applyFill="1" applyBorder="1" applyAlignment="1">
      <alignment horizontal="center" vertical="center"/>
    </xf>
    <xf numFmtId="0" fontId="8" fillId="0" borderId="86" xfId="6" applyFont="1" applyBorder="1" applyAlignment="1">
      <alignment vertical="center"/>
    </xf>
    <xf numFmtId="0" fontId="8" fillId="0" borderId="87" xfId="6" applyFont="1" applyBorder="1" applyAlignment="1">
      <alignment vertical="center"/>
    </xf>
    <xf numFmtId="0" fontId="8" fillId="0" borderId="88" xfId="6" applyFont="1" applyBorder="1" applyAlignment="1">
      <alignment vertical="center"/>
    </xf>
    <xf numFmtId="0" fontId="9" fillId="0" borderId="58" xfId="6" applyFont="1" applyBorder="1" applyAlignment="1">
      <alignment horizontal="left" vertical="center"/>
    </xf>
    <xf numFmtId="0" fontId="8" fillId="0" borderId="89" xfId="6" applyFont="1" applyBorder="1" applyAlignment="1">
      <alignment vertical="center"/>
    </xf>
    <xf numFmtId="0" fontId="9" fillId="0" borderId="59" xfId="6" applyFont="1" applyBorder="1" applyAlignment="1">
      <alignment horizontal="left" vertical="center"/>
    </xf>
    <xf numFmtId="0" fontId="8" fillId="0" borderId="90" xfId="6" applyFont="1" applyBorder="1" applyAlignment="1">
      <alignment vertical="center"/>
    </xf>
    <xf numFmtId="14" fontId="9" fillId="0" borderId="59" xfId="6" applyNumberFormat="1" applyFont="1" applyBorder="1" applyAlignment="1">
      <alignment horizontal="left" vertical="center"/>
    </xf>
    <xf numFmtId="14" fontId="9" fillId="0" borderId="60" xfId="6" applyNumberFormat="1" applyFont="1" applyBorder="1" applyAlignment="1">
      <alignment horizontal="left" vertical="center"/>
    </xf>
    <xf numFmtId="0" fontId="21" fillId="0" borderId="92" xfId="1" applyFont="1" applyBorder="1" applyAlignment="1">
      <alignment vertical="center"/>
      <protection locked="0"/>
    </xf>
    <xf numFmtId="0" fontId="21" fillId="0" borderId="93" xfId="1" applyFont="1" applyBorder="1" applyAlignment="1">
      <alignment vertical="center"/>
      <protection locked="0"/>
    </xf>
    <xf numFmtId="0" fontId="21" fillId="0" borderId="94" xfId="1" applyFont="1" applyBorder="1" applyAlignment="1">
      <alignment vertical="center"/>
      <protection locked="0"/>
    </xf>
    <xf numFmtId="0" fontId="22" fillId="0" borderId="77" xfId="7" applyFont="1" applyFill="1" applyBorder="1" applyAlignment="1">
      <alignment horizontal="center" vertical="center"/>
    </xf>
    <xf numFmtId="0" fontId="22" fillId="0" borderId="14" xfId="7" applyFont="1" applyFill="1" applyBorder="1" applyAlignment="1">
      <alignment horizontal="center" vertical="center"/>
    </xf>
    <xf numFmtId="0" fontId="10" fillId="0" borderId="16" xfId="17" applyFont="1" applyFill="1" applyBorder="1" applyAlignment="1">
      <alignment horizontal="center" vertical="center" wrapText="1"/>
    </xf>
    <xf numFmtId="0" fontId="22" fillId="0" borderId="50" xfId="7" applyFont="1" applyFill="1" applyBorder="1" applyAlignment="1">
      <alignment horizontal="center" vertical="center"/>
    </xf>
    <xf numFmtId="14" fontId="17" fillId="0" borderId="18" xfId="18" applyNumberFormat="1" applyFont="1" applyFill="1" applyBorder="1" applyAlignment="1" applyProtection="1">
      <alignment horizontal="left" vertical="center"/>
    </xf>
    <xf numFmtId="14" fontId="17" fillId="0" borderId="17" xfId="18" applyNumberFormat="1" applyFont="1" applyFill="1" applyBorder="1" applyAlignment="1" applyProtection="1">
      <alignment horizontal="left" vertical="center"/>
    </xf>
    <xf numFmtId="0" fontId="20" fillId="13" borderId="39" xfId="18" applyFont="1" applyFill="1" applyBorder="1" applyAlignment="1" applyProtection="1">
      <alignment horizontal="center" vertical="center"/>
      <protection locked="0"/>
    </xf>
    <xf numFmtId="0" fontId="20" fillId="13" borderId="28" xfId="18" applyFont="1" applyFill="1" applyBorder="1" applyAlignment="1" applyProtection="1">
      <alignment horizontal="center" vertical="center"/>
      <protection locked="0"/>
    </xf>
    <xf numFmtId="0" fontId="17" fillId="22" borderId="14" xfId="18" applyFont="1" applyFill="1" applyBorder="1" applyAlignment="1" applyProtection="1">
      <alignment horizontal="center" vertical="center"/>
      <protection locked="0"/>
    </xf>
    <xf numFmtId="0" fontId="17" fillId="22" borderId="18" xfId="18" applyFont="1" applyFill="1" applyBorder="1" applyAlignment="1" applyProtection="1">
      <alignment horizontal="center" vertical="center"/>
      <protection locked="0"/>
    </xf>
    <xf numFmtId="1" fontId="17" fillId="22" borderId="18" xfId="18" applyNumberFormat="1" applyFont="1" applyFill="1" applyBorder="1" applyAlignment="1" applyProtection="1">
      <alignment horizontal="center" vertical="center"/>
      <protection locked="0"/>
    </xf>
    <xf numFmtId="14" fontId="17" fillId="22" borderId="18" xfId="18" applyNumberFormat="1" applyFont="1" applyFill="1" applyBorder="1" applyAlignment="1" applyProtection="1">
      <alignment horizontal="center" vertical="center"/>
      <protection locked="0"/>
    </xf>
    <xf numFmtId="0" fontId="17" fillId="13" borderId="18" xfId="18" applyFont="1" applyFill="1" applyBorder="1" applyAlignment="1" applyProtection="1">
      <alignment horizontal="center" vertical="center"/>
      <protection locked="0"/>
    </xf>
    <xf numFmtId="0" fontId="17" fillId="13" borderId="57" xfId="18" applyFont="1" applyFill="1" applyBorder="1" applyAlignment="1" applyProtection="1">
      <alignment horizontal="center" vertical="center"/>
      <protection locked="0"/>
    </xf>
    <xf numFmtId="0" fontId="17" fillId="13" borderId="17" xfId="18" applyFont="1" applyFill="1" applyBorder="1" applyAlignment="1" applyProtection="1">
      <alignment horizontal="center" vertical="center"/>
      <protection locked="0"/>
    </xf>
    <xf numFmtId="14" fontId="9" fillId="0" borderId="0" xfId="6" applyNumberFormat="1" applyFont="1" applyBorder="1" applyAlignment="1">
      <alignment horizontal="left" vertical="center"/>
    </xf>
    <xf numFmtId="0" fontId="17" fillId="13" borderId="1" xfId="18" applyFont="1" applyFill="1" applyBorder="1" applyAlignment="1" applyProtection="1">
      <alignment horizontal="center" vertical="center" wrapText="1"/>
      <protection locked="0"/>
    </xf>
    <xf numFmtId="0" fontId="17" fillId="13" borderId="18" xfId="18" applyFont="1" applyFill="1" applyBorder="1" applyAlignment="1" applyProtection="1">
      <alignment horizontal="center" vertical="center" wrapText="1"/>
      <protection locked="0"/>
    </xf>
    <xf numFmtId="0" fontId="17" fillId="13" borderId="20" xfId="18" applyFont="1" applyFill="1" applyBorder="1" applyAlignment="1" applyProtection="1">
      <alignment horizontal="center" vertical="center" wrapText="1"/>
      <protection locked="0"/>
    </xf>
    <xf numFmtId="0" fontId="17" fillId="13" borderId="17" xfId="18" applyFont="1" applyFill="1" applyBorder="1" applyAlignment="1" applyProtection="1">
      <alignment horizontal="center" vertical="center" wrapText="1"/>
      <protection locked="0"/>
    </xf>
    <xf numFmtId="0" fontId="17" fillId="13" borderId="15" xfId="18" applyFont="1" applyFill="1" applyBorder="1" applyAlignment="1" applyProtection="1">
      <alignment horizontal="left" vertical="center" wrapText="1"/>
      <protection locked="0"/>
    </xf>
    <xf numFmtId="0" fontId="17" fillId="13" borderId="1" xfId="18" applyFont="1" applyFill="1" applyBorder="1" applyAlignment="1" applyProtection="1">
      <alignment horizontal="left" vertical="center" wrapText="1"/>
      <protection locked="0"/>
    </xf>
    <xf numFmtId="0" fontId="17" fillId="13" borderId="16" xfId="18" applyFont="1" applyFill="1" applyBorder="1" applyAlignment="1" applyProtection="1">
      <alignment horizontal="left" vertical="center" wrapText="1"/>
      <protection locked="0"/>
    </xf>
    <xf numFmtId="0" fontId="17" fillId="13" borderId="20" xfId="18" applyFont="1" applyFill="1" applyBorder="1" applyAlignment="1" applyProtection="1">
      <alignment horizontal="left" vertical="center" wrapText="1"/>
      <protection locked="0"/>
    </xf>
    <xf numFmtId="0" fontId="9" fillId="0" borderId="97" xfId="21" applyFont="1" applyBorder="1" applyAlignment="1" applyProtection="1">
      <alignment horizontal="left" vertical="center"/>
    </xf>
    <xf numFmtId="0" fontId="9" fillId="0" borderId="100" xfId="21" applyFont="1" applyBorder="1" applyAlignment="1" applyProtection="1">
      <alignment horizontal="left" vertical="center"/>
    </xf>
    <xf numFmtId="14" fontId="9" fillId="0" borderId="100" xfId="21" applyNumberFormat="1" applyFont="1" applyBorder="1" applyAlignment="1" applyProtection="1">
      <alignment horizontal="left" vertical="center"/>
    </xf>
    <xf numFmtId="14" fontId="9" fillId="0" borderId="103" xfId="21" applyNumberFormat="1" applyFont="1" applyBorder="1" applyAlignment="1" applyProtection="1">
      <alignment horizontal="left" vertical="center"/>
    </xf>
    <xf numFmtId="0" fontId="0" fillId="0" borderId="104" xfId="0" applyBorder="1"/>
    <xf numFmtId="0" fontId="0" fillId="0" borderId="105" xfId="0" applyBorder="1"/>
    <xf numFmtId="0" fontId="0" fillId="0" borderId="107" xfId="0" applyBorder="1"/>
    <xf numFmtId="0" fontId="0" fillId="0" borderId="108" xfId="0" applyBorder="1"/>
    <xf numFmtId="0" fontId="0" fillId="0" borderId="109" xfId="0" applyBorder="1"/>
    <xf numFmtId="0" fontId="32" fillId="5" borderId="0" xfId="0" applyFont="1" applyFill="1" applyBorder="1" applyProtection="1"/>
    <xf numFmtId="0" fontId="8" fillId="5" borderId="0" xfId="0" applyFont="1" applyFill="1" applyBorder="1" applyProtection="1"/>
    <xf numFmtId="0" fontId="0" fillId="5" borderId="0" xfId="0" applyFill="1" applyBorder="1"/>
    <xf numFmtId="0" fontId="8" fillId="0" borderId="0" xfId="6" applyFont="1" applyBorder="1"/>
    <xf numFmtId="14" fontId="9" fillId="0" borderId="0" xfId="6" applyNumberFormat="1" applyFont="1" applyBorder="1" applyAlignment="1">
      <alignment horizontal="left"/>
    </xf>
    <xf numFmtId="0" fontId="0" fillId="0" borderId="1" xfId="0" applyBorder="1" applyAlignment="1">
      <alignment horizontal="center"/>
    </xf>
    <xf numFmtId="0" fontId="0" fillId="0" borderId="1" xfId="0" applyFill="1" applyBorder="1" applyAlignment="1">
      <alignment horizontal="center"/>
    </xf>
    <xf numFmtId="0" fontId="0" fillId="0" borderId="77" xfId="0" applyBorder="1"/>
    <xf numFmtId="0" fontId="0" fillId="0" borderId="15" xfId="0" applyBorder="1"/>
    <xf numFmtId="0" fontId="0" fillId="0" borderId="18" xfId="0" applyBorder="1" applyAlignment="1">
      <alignment horizontal="center"/>
    </xf>
    <xf numFmtId="0" fontId="0" fillId="0" borderId="16" xfId="0" applyBorder="1"/>
    <xf numFmtId="0" fontId="0" fillId="0" borderId="20" xfId="0" applyFill="1" applyBorder="1" applyAlignment="1">
      <alignment horizontal="center"/>
    </xf>
    <xf numFmtId="0" fontId="0" fillId="0" borderId="17" xfId="0" applyBorder="1" applyAlignment="1">
      <alignment horizontal="center"/>
    </xf>
    <xf numFmtId="0" fontId="0" fillId="0" borderId="20" xfId="0" applyBorder="1" applyAlignment="1">
      <alignment horizontal="center"/>
    </xf>
    <xf numFmtId="0" fontId="0" fillId="0" borderId="54" xfId="0" applyBorder="1"/>
    <xf numFmtId="0" fontId="0" fillId="0" borderId="68" xfId="0" applyBorder="1"/>
    <xf numFmtId="0" fontId="0" fillId="0" borderId="56" xfId="0" applyBorder="1"/>
    <xf numFmtId="0" fontId="0" fillId="0" borderId="124" xfId="0" applyBorder="1"/>
    <xf numFmtId="0" fontId="8" fillId="13" borderId="20" xfId="0" applyFont="1" applyFill="1" applyBorder="1" applyAlignment="1" applyProtection="1">
      <alignment horizontal="center"/>
      <protection locked="0"/>
    </xf>
    <xf numFmtId="165" fontId="17" fillId="13" borderId="62" xfId="0" applyNumberFormat="1" applyFont="1" applyFill="1" applyBorder="1" applyAlignment="1" applyProtection="1">
      <alignment horizontal="center" vertical="center"/>
      <protection locked="0"/>
    </xf>
    <xf numFmtId="165" fontId="17" fillId="13" borderId="67" xfId="0" applyNumberFormat="1" applyFont="1" applyFill="1" applyBorder="1" applyAlignment="1" applyProtection="1">
      <alignment horizontal="center" vertical="center"/>
      <protection locked="0"/>
    </xf>
    <xf numFmtId="0" fontId="32" fillId="13" borderId="18" xfId="0" applyFont="1" applyFill="1" applyBorder="1" applyAlignment="1" applyProtection="1">
      <alignment horizontal="center"/>
      <protection locked="0"/>
    </xf>
    <xf numFmtId="0" fontId="32" fillId="13" borderId="17" xfId="0" applyFont="1" applyFill="1" applyBorder="1" applyAlignment="1" applyProtection="1">
      <alignment horizontal="center"/>
      <protection locked="0"/>
    </xf>
    <xf numFmtId="0" fontId="8" fillId="13" borderId="1" xfId="0" applyNumberFormat="1" applyFont="1" applyFill="1" applyBorder="1" applyAlignment="1" applyProtection="1">
      <alignment horizontal="center" vertical="center"/>
      <protection locked="0"/>
    </xf>
    <xf numFmtId="0" fontId="8" fillId="13" borderId="1" xfId="0" applyFont="1" applyFill="1" applyBorder="1" applyAlignment="1" applyProtection="1">
      <alignment horizontal="center" vertical="center"/>
      <protection locked="0"/>
    </xf>
    <xf numFmtId="0" fontId="8" fillId="13" borderId="20" xfId="0" applyFont="1" applyFill="1" applyBorder="1" applyAlignment="1" applyProtection="1">
      <alignment horizontal="center" vertical="center"/>
      <protection locked="0"/>
    </xf>
    <xf numFmtId="0" fontId="8" fillId="13" borderId="61" xfId="0" applyNumberFormat="1" applyFont="1" applyFill="1" applyBorder="1" applyAlignment="1" applyProtection="1">
      <alignment horizontal="center"/>
      <protection locked="0"/>
    </xf>
    <xf numFmtId="0" fontId="8" fillId="13" borderId="62" xfId="0" applyNumberFormat="1" applyFont="1" applyFill="1" applyBorder="1" applyAlignment="1" applyProtection="1">
      <alignment horizontal="center"/>
      <protection locked="0"/>
    </xf>
    <xf numFmtId="0" fontId="0" fillId="0" borderId="104" xfId="0" applyBorder="1" applyProtection="1">
      <protection locked="0"/>
    </xf>
    <xf numFmtId="0" fontId="0" fillId="0" borderId="104" xfId="0" applyBorder="1" applyProtection="1"/>
    <xf numFmtId="0" fontId="0" fillId="0" borderId="108" xfId="0" applyBorder="1" applyProtection="1"/>
    <xf numFmtId="0" fontId="0" fillId="0" borderId="105" xfId="0" applyBorder="1" applyProtection="1"/>
    <xf numFmtId="0" fontId="0" fillId="0" borderId="106" xfId="0" applyBorder="1" applyProtection="1"/>
    <xf numFmtId="0" fontId="0" fillId="0" borderId="107" xfId="0" applyBorder="1" applyProtection="1"/>
    <xf numFmtId="0" fontId="0" fillId="0" borderId="109" xfId="0" applyBorder="1" applyProtection="1"/>
    <xf numFmtId="165" fontId="8" fillId="0" borderId="0" xfId="0" applyNumberFormat="1" applyFont="1" applyFill="1" applyBorder="1" applyAlignment="1" applyProtection="1">
      <alignment horizontal="center"/>
    </xf>
    <xf numFmtId="0" fontId="0" fillId="0" borderId="0" xfId="0" applyProtection="1"/>
    <xf numFmtId="0" fontId="0" fillId="5" borderId="0" xfId="0" applyFill="1" applyProtection="1"/>
    <xf numFmtId="0" fontId="21" fillId="0" borderId="0" xfId="19" applyFont="1" applyAlignment="1" applyProtection="1">
      <alignment horizontal="left" vertical="center"/>
    </xf>
    <xf numFmtId="0" fontId="0" fillId="0" borderId="12" xfId="0" applyBorder="1" applyProtection="1"/>
    <xf numFmtId="0" fontId="0" fillId="6" borderId="27" xfId="0" applyFill="1" applyBorder="1" applyProtection="1"/>
    <xf numFmtId="0" fontId="0" fillId="0" borderId="10" xfId="0" applyBorder="1" applyProtection="1"/>
    <xf numFmtId="22" fontId="0" fillId="0" borderId="0" xfId="0" applyNumberFormat="1" applyProtection="1"/>
    <xf numFmtId="0" fontId="32" fillId="2" borderId="6" xfId="0" applyFont="1" applyFill="1" applyBorder="1" applyProtection="1"/>
    <xf numFmtId="0" fontId="25" fillId="0" borderId="64" xfId="0" applyFont="1" applyFill="1" applyBorder="1" applyAlignment="1" applyProtection="1">
      <alignment horizontal="center"/>
    </xf>
    <xf numFmtId="0" fontId="25" fillId="0" borderId="4" xfId="0" applyNumberFormat="1" applyFont="1" applyFill="1" applyBorder="1" applyAlignment="1" applyProtection="1">
      <alignment horizontal="center"/>
    </xf>
    <xf numFmtId="0" fontId="8" fillId="2" borderId="3" xfId="0" applyFont="1" applyFill="1" applyBorder="1" applyAlignment="1" applyProtection="1">
      <alignment horizontal="center"/>
    </xf>
    <xf numFmtId="0" fontId="8" fillId="0" borderId="69" xfId="0" applyNumberFormat="1" applyFont="1" applyFill="1" applyBorder="1" applyAlignment="1" applyProtection="1">
      <alignment horizontal="center"/>
    </xf>
    <xf numFmtId="0" fontId="8" fillId="2" borderId="2" xfId="0" applyFont="1" applyFill="1" applyBorder="1" applyProtection="1"/>
    <xf numFmtId="0" fontId="8" fillId="0" borderId="18" xfId="0" applyNumberFormat="1" applyFont="1" applyFill="1" applyBorder="1" applyAlignment="1" applyProtection="1">
      <alignment horizontal="center"/>
    </xf>
    <xf numFmtId="0" fontId="8" fillId="2" borderId="20" xfId="0" applyFont="1" applyFill="1" applyBorder="1" applyAlignment="1" applyProtection="1">
      <alignment horizontal="center"/>
    </xf>
    <xf numFmtId="0" fontId="8" fillId="2" borderId="46" xfId="0" applyFont="1" applyFill="1" applyBorder="1" applyProtection="1"/>
    <xf numFmtId="0" fontId="8" fillId="0" borderId="28" xfId="0" applyNumberFormat="1" applyFont="1" applyFill="1" applyBorder="1" applyAlignment="1" applyProtection="1">
      <alignment horizontal="center"/>
    </xf>
    <xf numFmtId="0" fontId="25" fillId="2" borderId="6" xfId="0" applyFont="1" applyFill="1" applyBorder="1" applyAlignment="1" applyProtection="1">
      <alignment horizontal="center"/>
    </xf>
    <xf numFmtId="0" fontId="25" fillId="2" borderId="10" xfId="0" applyFont="1" applyFill="1" applyBorder="1" applyAlignment="1" applyProtection="1">
      <alignment horizontal="center"/>
    </xf>
    <xf numFmtId="0" fontId="8" fillId="0" borderId="39" xfId="0" applyNumberFormat="1" applyFont="1" applyFill="1" applyBorder="1" applyAlignment="1" applyProtection="1">
      <alignment horizontal="center"/>
    </xf>
    <xf numFmtId="0" fontId="0" fillId="0" borderId="0" xfId="0" applyFill="1" applyBorder="1" applyAlignment="1" applyProtection="1"/>
    <xf numFmtId="0" fontId="5" fillId="14" borderId="1" xfId="0" applyFont="1" applyFill="1" applyBorder="1" applyAlignment="1" applyProtection="1">
      <alignment horizontal="center"/>
    </xf>
    <xf numFmtId="0" fontId="8" fillId="0" borderId="17" xfId="0" applyNumberFormat="1" applyFont="1" applyFill="1" applyBorder="1" applyAlignment="1" applyProtection="1">
      <alignment horizontal="center"/>
    </xf>
    <xf numFmtId="4" fontId="5" fillId="14" borderId="32" xfId="0" applyNumberFormat="1" applyFont="1" applyFill="1" applyBorder="1" applyAlignment="1" applyProtection="1">
      <alignment horizontal="center"/>
    </xf>
    <xf numFmtId="4" fontId="5" fillId="14" borderId="18" xfId="0" applyNumberFormat="1" applyFont="1" applyFill="1" applyBorder="1" applyAlignment="1" applyProtection="1">
      <alignment horizontal="center"/>
    </xf>
    <xf numFmtId="0" fontId="32" fillId="6" borderId="26" xfId="0" applyFont="1" applyFill="1" applyBorder="1" applyProtection="1"/>
    <xf numFmtId="0" fontId="0" fillId="0" borderId="0" xfId="0" applyFill="1" applyBorder="1" applyProtection="1"/>
    <xf numFmtId="0" fontId="32" fillId="2" borderId="15" xfId="0" applyFont="1" applyFill="1" applyBorder="1" applyProtection="1"/>
    <xf numFmtId="3" fontId="37" fillId="14" borderId="1" xfId="0" applyNumberFormat="1" applyFont="1" applyFill="1" applyBorder="1" applyAlignment="1" applyProtection="1">
      <alignment horizontal="center"/>
    </xf>
    <xf numFmtId="0" fontId="32" fillId="2" borderId="18" xfId="0" applyFont="1" applyFill="1" applyBorder="1" applyAlignment="1" applyProtection="1">
      <alignment horizontal="center"/>
    </xf>
    <xf numFmtId="0" fontId="8" fillId="0" borderId="0" xfId="4" applyNumberFormat="1" applyFont="1" applyFill="1" applyBorder="1" applyAlignment="1" applyProtection="1">
      <alignment horizontal="left" vertical="top" wrapText="1"/>
    </xf>
    <xf numFmtId="0" fontId="32" fillId="2" borderId="16" xfId="0" applyFont="1" applyFill="1" applyBorder="1" applyProtection="1"/>
    <xf numFmtId="3" fontId="37" fillId="14" borderId="20" xfId="0" applyNumberFormat="1" applyFont="1" applyFill="1" applyBorder="1" applyAlignment="1" applyProtection="1">
      <alignment horizontal="center"/>
    </xf>
    <xf numFmtId="0" fontId="32" fillId="2" borderId="17" xfId="0" applyFont="1" applyFill="1" applyBorder="1" applyAlignment="1" applyProtection="1">
      <alignment horizontal="center"/>
    </xf>
    <xf numFmtId="0" fontId="32" fillId="2" borderId="11" xfId="0" applyFont="1" applyFill="1" applyBorder="1" applyProtection="1"/>
    <xf numFmtId="0" fontId="32" fillId="2" borderId="12" xfId="0" applyFont="1" applyFill="1" applyBorder="1" applyProtection="1"/>
    <xf numFmtId="0" fontId="0" fillId="0" borderId="13" xfId="0" applyBorder="1" applyProtection="1"/>
    <xf numFmtId="0" fontId="0" fillId="0" borderId="8" xfId="0" applyBorder="1" applyProtection="1"/>
    <xf numFmtId="0" fontId="32" fillId="5" borderId="0" xfId="0" applyFont="1" applyFill="1" applyProtection="1"/>
    <xf numFmtId="0" fontId="32" fillId="2" borderId="54" xfId="0" applyFont="1" applyFill="1" applyBorder="1" applyProtection="1"/>
    <xf numFmtId="3" fontId="37" fillId="14" borderId="68" xfId="0" applyNumberFormat="1" applyFont="1" applyFill="1" applyBorder="1" applyAlignment="1" applyProtection="1">
      <alignment horizontal="center"/>
    </xf>
    <xf numFmtId="0" fontId="32" fillId="2" borderId="56" xfId="0" applyFont="1" applyFill="1" applyBorder="1" applyAlignment="1" applyProtection="1">
      <alignment horizontal="center"/>
    </xf>
    <xf numFmtId="0" fontId="25" fillId="2" borderId="1" xfId="0" applyFont="1" applyFill="1" applyBorder="1" applyProtection="1"/>
    <xf numFmtId="0" fontId="25" fillId="6" borderId="25" xfId="0" applyFont="1" applyFill="1" applyBorder="1" applyProtection="1"/>
    <xf numFmtId="0" fontId="8" fillId="6" borderId="27" xfId="0" applyNumberFormat="1" applyFont="1" applyFill="1" applyBorder="1" applyAlignment="1" applyProtection="1">
      <alignment horizontal="center"/>
    </xf>
    <xf numFmtId="0" fontId="25" fillId="2" borderId="0" xfId="0" applyFont="1" applyFill="1" applyBorder="1" applyAlignment="1" applyProtection="1">
      <alignment horizontal="center"/>
    </xf>
    <xf numFmtId="0" fontId="8" fillId="0" borderId="57" xfId="0" applyNumberFormat="1" applyFont="1" applyFill="1" applyBorder="1" applyAlignment="1" applyProtection="1">
      <alignment horizontal="center"/>
    </xf>
    <xf numFmtId="0" fontId="10" fillId="6" borderId="27" xfId="0" applyNumberFormat="1" applyFont="1" applyFill="1" applyBorder="1" applyAlignment="1" applyProtection="1">
      <alignment horizontal="center"/>
    </xf>
    <xf numFmtId="0" fontId="8" fillId="0" borderId="22" xfId="0" applyNumberFormat="1" applyFont="1" applyFill="1" applyBorder="1" applyAlignment="1" applyProtection="1">
      <alignment horizontal="center"/>
    </xf>
    <xf numFmtId="0" fontId="0" fillId="0" borderId="0" xfId="0" applyBorder="1" applyProtection="1"/>
    <xf numFmtId="0" fontId="0" fillId="5" borderId="0" xfId="0" applyFill="1" applyBorder="1" applyProtection="1"/>
    <xf numFmtId="0" fontId="8" fillId="13" borderId="18" xfId="0" applyFont="1" applyFill="1" applyBorder="1" applyAlignment="1" applyProtection="1">
      <alignment horizontal="center"/>
      <protection locked="0"/>
    </xf>
    <xf numFmtId="0" fontId="32" fillId="13" borderId="10" xfId="0" applyFont="1" applyFill="1" applyBorder="1" applyAlignment="1" applyProtection="1">
      <alignment horizontal="center"/>
      <protection locked="0"/>
    </xf>
    <xf numFmtId="0" fontId="32" fillId="13" borderId="23" xfId="0" applyFont="1" applyFill="1" applyBorder="1" applyAlignment="1" applyProtection="1">
      <alignment horizontal="center"/>
      <protection locked="0"/>
    </xf>
    <xf numFmtId="0" fontId="8" fillId="13" borderId="17" xfId="0" applyFont="1" applyFill="1" applyBorder="1" applyAlignment="1" applyProtection="1">
      <alignment horizontal="center"/>
      <protection locked="0"/>
    </xf>
    <xf numFmtId="0" fontId="17" fillId="13" borderId="1" xfId="0" applyFont="1" applyFill="1" applyBorder="1" applyAlignment="1" applyProtection="1">
      <alignment horizontal="center" vertical="center"/>
      <protection locked="0"/>
    </xf>
    <xf numFmtId="0" fontId="17" fillId="13" borderId="20" xfId="0" applyFont="1" applyFill="1" applyBorder="1" applyAlignment="1" applyProtection="1">
      <alignment horizontal="center" vertical="center"/>
      <protection locked="0"/>
    </xf>
    <xf numFmtId="0" fontId="8" fillId="13" borderId="3" xfId="0" applyFont="1" applyFill="1" applyBorder="1" applyAlignment="1" applyProtection="1">
      <alignment horizontal="center" vertical="center"/>
      <protection locked="0"/>
    </xf>
    <xf numFmtId="0" fontId="8" fillId="0" borderId="0" xfId="0" applyFont="1" applyAlignment="1" applyProtection="1">
      <alignment vertical="center"/>
    </xf>
    <xf numFmtId="0" fontId="8" fillId="5" borderId="0" xfId="0" applyFont="1" applyFill="1" applyAlignment="1" applyProtection="1">
      <alignment vertical="center"/>
    </xf>
    <xf numFmtId="0" fontId="22" fillId="0" borderId="0" xfId="7" applyFont="1" applyFill="1" applyBorder="1" applyAlignment="1" applyProtection="1">
      <alignment vertical="center"/>
    </xf>
    <xf numFmtId="0" fontId="8" fillId="0" borderId="88" xfId="6" applyFont="1" applyBorder="1" applyAlignment="1" applyProtection="1">
      <alignment vertical="center"/>
    </xf>
    <xf numFmtId="0" fontId="9" fillId="0" borderId="58" xfId="6" applyFont="1" applyBorder="1" applyAlignment="1" applyProtection="1">
      <alignment horizontal="left" vertical="center"/>
    </xf>
    <xf numFmtId="0" fontId="9" fillId="0" borderId="0" xfId="6" applyFont="1" applyFill="1" applyBorder="1" applyAlignment="1" applyProtection="1">
      <alignment vertical="center"/>
    </xf>
    <xf numFmtId="0" fontId="8" fillId="0" borderId="89" xfId="6" applyFont="1" applyBorder="1" applyAlignment="1" applyProtection="1">
      <alignment vertical="center"/>
    </xf>
    <xf numFmtId="0" fontId="9" fillId="0" borderId="59" xfId="6" applyFont="1" applyBorder="1" applyAlignment="1" applyProtection="1">
      <alignment horizontal="left" vertical="center"/>
    </xf>
    <xf numFmtId="0" fontId="23" fillId="0" borderId="0" xfId="1" applyFont="1" applyAlignment="1" applyProtection="1">
      <alignment vertical="center"/>
    </xf>
    <xf numFmtId="14" fontId="9" fillId="0" borderId="59" xfId="6" applyNumberFormat="1" applyFont="1" applyBorder="1" applyAlignment="1" applyProtection="1">
      <alignment horizontal="left" vertical="center"/>
    </xf>
    <xf numFmtId="0" fontId="8" fillId="0" borderId="90" xfId="6" applyFont="1" applyBorder="1" applyAlignment="1" applyProtection="1">
      <alignment vertical="center"/>
    </xf>
    <xf numFmtId="14" fontId="9" fillId="0" borderId="60" xfId="6" applyNumberFormat="1" applyFont="1" applyBorder="1" applyAlignment="1" applyProtection="1">
      <alignment horizontal="left" vertical="center"/>
    </xf>
    <xf numFmtId="0" fontId="17"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0" fontId="22" fillId="7" borderId="25" xfId="7" applyFont="1" applyBorder="1" applyAlignment="1" applyProtection="1">
      <alignment vertical="center"/>
    </xf>
    <xf numFmtId="0" fontId="22" fillId="7" borderId="26" xfId="7" applyFont="1" applyBorder="1" applyAlignment="1" applyProtection="1">
      <alignment vertical="center"/>
    </xf>
    <xf numFmtId="0" fontId="22" fillId="7" borderId="27" xfId="7" applyFont="1" applyBorder="1" applyAlignment="1" applyProtection="1">
      <alignment vertical="center"/>
    </xf>
    <xf numFmtId="0" fontId="22" fillId="0" borderId="31" xfId="7" applyFont="1" applyFill="1" applyBorder="1" applyAlignment="1" applyProtection="1">
      <alignment vertical="center"/>
    </xf>
    <xf numFmtId="0" fontId="8" fillId="0" borderId="31" xfId="0" applyFont="1" applyFill="1" applyBorder="1" applyAlignment="1" applyProtection="1">
      <alignment vertical="top" wrapText="1"/>
    </xf>
    <xf numFmtId="0" fontId="8" fillId="0" borderId="0" xfId="0" applyFont="1" applyProtection="1"/>
    <xf numFmtId="0" fontId="8" fillId="5" borderId="0" xfId="0" applyFont="1" applyFill="1" applyProtection="1"/>
    <xf numFmtId="0" fontId="21" fillId="0" borderId="0" xfId="1" applyFont="1" applyAlignment="1" applyProtection="1"/>
    <xf numFmtId="0" fontId="22" fillId="2" borderId="0" xfId="7" applyFont="1" applyFill="1" applyBorder="1" applyAlignment="1" applyProtection="1">
      <alignment horizontal="left" vertical="top"/>
    </xf>
    <xf numFmtId="0" fontId="8" fillId="0" borderId="6" xfId="0" applyFont="1" applyBorder="1" applyProtection="1"/>
    <xf numFmtId="0" fontId="8" fillId="0" borderId="0" xfId="0" applyFont="1" applyBorder="1" applyProtection="1"/>
    <xf numFmtId="0" fontId="8" fillId="0" borderId="10" xfId="0" applyFont="1" applyBorder="1" applyProtection="1"/>
    <xf numFmtId="0" fontId="6" fillId="0" borderId="0" xfId="6" applyProtection="1"/>
    <xf numFmtId="0" fontId="6" fillId="5" borderId="0" xfId="6" applyFill="1" applyProtection="1"/>
    <xf numFmtId="0" fontId="23" fillId="0" borderId="0" xfId="1" applyFont="1" applyAlignment="1" applyProtection="1"/>
    <xf numFmtId="0" fontId="6" fillId="0" borderId="10" xfId="6" applyBorder="1" applyProtection="1"/>
    <xf numFmtId="14" fontId="6" fillId="0" borderId="0" xfId="6" applyNumberFormat="1" applyFont="1" applyProtection="1"/>
    <xf numFmtId="0" fontId="6" fillId="0" borderId="0" xfId="6" applyFont="1" applyProtection="1"/>
    <xf numFmtId="0" fontId="6" fillId="5" borderId="0" xfId="6" applyFont="1" applyFill="1" applyProtection="1"/>
    <xf numFmtId="0" fontId="6" fillId="0" borderId="33" xfId="6" applyFont="1" applyBorder="1" applyProtection="1"/>
    <xf numFmtId="165" fontId="6" fillId="0" borderId="44" xfId="6" applyNumberFormat="1" applyFont="1" applyBorder="1" applyAlignment="1" applyProtection="1">
      <alignment horizontal="left"/>
    </xf>
    <xf numFmtId="14" fontId="6" fillId="0" borderId="44" xfId="6" applyNumberFormat="1" applyFont="1" applyBorder="1" applyAlignment="1" applyProtection="1">
      <alignment horizontal="left"/>
    </xf>
    <xf numFmtId="0" fontId="6" fillId="0" borderId="33" xfId="6" applyNumberFormat="1" applyFont="1" applyBorder="1" applyProtection="1"/>
    <xf numFmtId="0" fontId="27" fillId="0" borderId="44" xfId="6" applyFont="1" applyBorder="1" applyAlignment="1" applyProtection="1">
      <alignment horizontal="left"/>
    </xf>
    <xf numFmtId="0" fontId="6" fillId="0" borderId="37" xfId="6" applyFont="1" applyBorder="1" applyProtection="1"/>
    <xf numFmtId="0" fontId="27" fillId="0" borderId="47" xfId="6" applyFont="1" applyBorder="1" applyAlignment="1" applyProtection="1">
      <alignment horizontal="left"/>
    </xf>
    <xf numFmtId="0" fontId="6" fillId="0" borderId="35" xfId="6" applyFont="1" applyBorder="1" applyProtection="1"/>
    <xf numFmtId="14" fontId="6" fillId="0" borderId="45" xfId="6" applyNumberFormat="1" applyFont="1" applyBorder="1" applyAlignment="1" applyProtection="1">
      <alignment horizontal="left"/>
    </xf>
    <xf numFmtId="0" fontId="28" fillId="0" borderId="40" xfId="6" applyFont="1" applyBorder="1" applyAlignment="1" applyProtection="1">
      <alignment horizontal="center"/>
    </xf>
    <xf numFmtId="0" fontId="28" fillId="0" borderId="32" xfId="6" applyFont="1" applyBorder="1" applyAlignment="1" applyProtection="1">
      <alignment horizontal="center"/>
    </xf>
    <xf numFmtId="0" fontId="6" fillId="0" borderId="41" xfId="6" applyNumberFormat="1" applyFont="1" applyBorder="1" applyAlignment="1" applyProtection="1">
      <alignment horizontal="center" vertical="center" wrapText="1"/>
    </xf>
    <xf numFmtId="14" fontId="6" fillId="0" borderId="38" xfId="6" applyNumberFormat="1" applyFont="1" applyBorder="1" applyAlignment="1" applyProtection="1">
      <alignment horizontal="center" vertical="center" wrapText="1"/>
    </xf>
    <xf numFmtId="0" fontId="6" fillId="0" borderId="42" xfId="6" applyNumberFormat="1" applyFont="1" applyBorder="1" applyAlignment="1" applyProtection="1">
      <alignment horizontal="center" vertical="center" wrapText="1"/>
    </xf>
    <xf numFmtId="14" fontId="6" fillId="0" borderId="34" xfId="6" applyNumberFormat="1" applyFont="1" applyBorder="1" applyAlignment="1" applyProtection="1">
      <alignment horizontal="center" vertical="center" wrapText="1"/>
    </xf>
    <xf numFmtId="0" fontId="6" fillId="0" borderId="0" xfId="6" applyFont="1" applyAlignment="1" applyProtection="1">
      <alignment horizontal="center"/>
    </xf>
    <xf numFmtId="14" fontId="6" fillId="0" borderId="82" xfId="6" applyNumberFormat="1" applyFont="1" applyBorder="1" applyAlignment="1" applyProtection="1">
      <alignment horizontal="center" vertical="center" wrapText="1"/>
    </xf>
    <xf numFmtId="0" fontId="12" fillId="0" borderId="81" xfId="6" applyNumberFormat="1" applyFont="1" applyBorder="1" applyAlignment="1" applyProtection="1">
      <alignment horizontal="center" vertical="center" wrapText="1"/>
    </xf>
    <xf numFmtId="0" fontId="6" fillId="0" borderId="43" xfId="6" applyNumberFormat="1" applyFont="1" applyBorder="1" applyAlignment="1" applyProtection="1">
      <alignment horizontal="center" vertical="center" wrapText="1"/>
    </xf>
    <xf numFmtId="14" fontId="6" fillId="0" borderId="36" xfId="6" applyNumberFormat="1" applyFont="1" applyBorder="1" applyAlignment="1" applyProtection="1">
      <alignment horizontal="center" vertical="center" wrapText="1"/>
    </xf>
    <xf numFmtId="0" fontId="6" fillId="0" borderId="0" xfId="6" applyNumberFormat="1" applyFont="1" applyProtection="1"/>
    <xf numFmtId="0" fontId="6" fillId="5" borderId="0" xfId="6" applyNumberFormat="1" applyFont="1" applyFill="1" applyProtection="1"/>
    <xf numFmtId="14" fontId="6" fillId="5" borderId="0" xfId="6" applyNumberFormat="1" applyFont="1" applyFill="1" applyProtection="1"/>
    <xf numFmtId="2" fontId="11" fillId="14" borderId="1" xfId="18" applyNumberFormat="1" applyFont="1" applyFill="1" applyBorder="1" applyProtection="1">
      <alignment horizontal="center" vertical="center"/>
    </xf>
    <xf numFmtId="2" fontId="11" fillId="14" borderId="20" xfId="18" applyNumberFormat="1" applyFont="1" applyFill="1" applyBorder="1" applyProtection="1">
      <alignment horizontal="center" vertical="center"/>
    </xf>
    <xf numFmtId="14" fontId="17" fillId="13" borderId="14" xfId="18" applyNumberFormat="1" applyFont="1" applyFill="1" applyBorder="1" applyAlignment="1" applyProtection="1">
      <alignment horizontal="center" vertical="center"/>
      <protection locked="0"/>
    </xf>
    <xf numFmtId="0" fontId="32" fillId="2" borderId="0" xfId="0" applyFont="1" applyFill="1" applyBorder="1" applyAlignment="1" applyProtection="1">
      <alignment horizontal="center"/>
    </xf>
    <xf numFmtId="3" fontId="37" fillId="0" borderId="0" xfId="0" applyNumberFormat="1" applyFont="1" applyFill="1" applyBorder="1" applyAlignment="1" applyProtection="1">
      <alignment horizontal="center"/>
    </xf>
    <xf numFmtId="0" fontId="25" fillId="0" borderId="0" xfId="0" applyFont="1" applyFill="1" applyBorder="1" applyAlignment="1" applyProtection="1">
      <alignment horizontal="center"/>
    </xf>
    <xf numFmtId="0" fontId="22" fillId="0" borderId="0" xfId="0" applyFont="1" applyFill="1" applyBorder="1" applyAlignment="1" applyProtection="1"/>
    <xf numFmtId="0" fontId="22" fillId="0" borderId="0" xfId="0" applyFont="1" applyFill="1" applyBorder="1" applyAlignment="1" applyProtection="1">
      <alignment vertical="center"/>
    </xf>
    <xf numFmtId="0" fontId="32" fillId="2" borderId="15" xfId="0" applyFont="1" applyFill="1" applyBorder="1" applyAlignment="1" applyProtection="1">
      <alignment horizontal="center"/>
    </xf>
    <xf numFmtId="0" fontId="20" fillId="0" borderId="0" xfId="0" applyFont="1" applyFill="1" applyBorder="1" applyAlignment="1" applyProtection="1">
      <alignment horizontal="left" vertical="center"/>
    </xf>
    <xf numFmtId="0" fontId="8" fillId="2" borderId="0" xfId="0" applyFont="1" applyFill="1" applyBorder="1" applyAlignment="1" applyProtection="1">
      <alignment horizontal="center"/>
    </xf>
    <xf numFmtId="0" fontId="11" fillId="0" borderId="0" xfId="0" applyFont="1" applyFill="1" applyBorder="1" applyAlignment="1" applyProtection="1">
      <alignment horizontal="center"/>
    </xf>
    <xf numFmtId="0" fontId="25" fillId="0" borderId="18" xfId="0" applyFont="1" applyBorder="1" applyAlignment="1" applyProtection="1">
      <alignment horizontal="center"/>
    </xf>
    <xf numFmtId="0" fontId="0" fillId="0" borderId="17" xfId="0" applyBorder="1" applyProtection="1"/>
    <xf numFmtId="14" fontId="17" fillId="13" borderId="56" xfId="18" applyNumberFormat="1" applyFont="1" applyFill="1" applyBorder="1" applyAlignment="1" applyProtection="1">
      <alignment horizontal="center" vertical="center"/>
      <protection locked="0"/>
    </xf>
    <xf numFmtId="0" fontId="22" fillId="0" borderId="0" xfId="7" applyFont="1" applyFill="1" applyBorder="1" applyAlignment="1">
      <alignment vertical="center"/>
    </xf>
    <xf numFmtId="0" fontId="0" fillId="6" borderId="26" xfId="0" applyFill="1" applyBorder="1" applyProtection="1"/>
    <xf numFmtId="0" fontId="8" fillId="2" borderId="7" xfId="0" applyFont="1" applyFill="1" applyBorder="1" applyProtection="1"/>
    <xf numFmtId="0" fontId="8" fillId="2" borderId="8" xfId="0" applyFont="1" applyFill="1" applyBorder="1" applyProtection="1"/>
    <xf numFmtId="0" fontId="32" fillId="2" borderId="8" xfId="0" applyFont="1" applyFill="1" applyBorder="1" applyProtection="1"/>
    <xf numFmtId="0" fontId="32" fillId="0" borderId="8" xfId="0" applyFont="1" applyFill="1" applyBorder="1" applyProtection="1"/>
    <xf numFmtId="0" fontId="0" fillId="0" borderId="8" xfId="0" applyFill="1" applyBorder="1" applyProtection="1"/>
    <xf numFmtId="0" fontId="0" fillId="0" borderId="9" xfId="0" applyBorder="1" applyProtection="1"/>
    <xf numFmtId="0" fontId="25" fillId="2" borderId="0" xfId="0" applyFont="1" applyFill="1" applyBorder="1" applyProtection="1"/>
    <xf numFmtId="0" fontId="8" fillId="2" borderId="6" xfId="0" applyFont="1" applyFill="1" applyBorder="1" applyAlignment="1" applyProtection="1">
      <alignment vertical="top"/>
    </xf>
    <xf numFmtId="0" fontId="32" fillId="0" borderId="6" xfId="0" applyFont="1" applyFill="1" applyBorder="1" applyProtection="1"/>
    <xf numFmtId="0" fontId="32" fillId="2" borderId="0" xfId="0" applyFont="1" applyFill="1" applyBorder="1" applyAlignment="1" applyProtection="1">
      <alignment wrapText="1"/>
    </xf>
    <xf numFmtId="0" fontId="25" fillId="0" borderId="40" xfId="0" applyFont="1" applyFill="1" applyBorder="1" applyAlignment="1" applyProtection="1">
      <alignment horizontal="center"/>
    </xf>
    <xf numFmtId="0" fontId="10" fillId="6" borderId="25" xfId="0" applyFont="1" applyFill="1" applyBorder="1" applyAlignment="1" applyProtection="1">
      <alignment horizontal="left"/>
    </xf>
    <xf numFmtId="0" fontId="10" fillId="6" borderId="26" xfId="0" applyFont="1" applyFill="1" applyBorder="1" applyAlignment="1" applyProtection="1">
      <alignment horizontal="left"/>
    </xf>
    <xf numFmtId="0" fontId="10" fillId="6" borderId="27" xfId="0" applyFont="1" applyFill="1" applyBorder="1" applyAlignment="1" applyProtection="1">
      <alignment horizontal="left"/>
    </xf>
    <xf numFmtId="0" fontId="25" fillId="2" borderId="4" xfId="0" applyFont="1" applyFill="1" applyBorder="1" applyAlignment="1" applyProtection="1">
      <alignment horizontal="center"/>
    </xf>
    <xf numFmtId="0" fontId="25" fillId="2" borderId="32" xfId="0" applyFont="1" applyFill="1" applyBorder="1" applyAlignment="1" applyProtection="1">
      <alignment horizontal="center"/>
    </xf>
    <xf numFmtId="0" fontId="25" fillId="6" borderId="25" xfId="0" applyFont="1" applyFill="1" applyBorder="1" applyAlignment="1" applyProtection="1">
      <alignment horizontal="left"/>
    </xf>
    <xf numFmtId="0" fontId="8" fillId="2" borderId="0" xfId="0" applyFont="1" applyFill="1" applyBorder="1" applyAlignment="1" applyProtection="1">
      <alignment horizontal="left" vertical="center" wrapText="1"/>
    </xf>
    <xf numFmtId="0" fontId="0" fillId="5" borderId="0" xfId="0" applyFill="1"/>
    <xf numFmtId="0" fontId="0" fillId="2" borderId="1" xfId="0" applyFill="1" applyBorder="1"/>
    <xf numFmtId="0" fontId="0" fillId="2" borderId="0" xfId="0" applyFill="1"/>
    <xf numFmtId="165" fontId="0" fillId="2" borderId="1" xfId="0" applyNumberFormat="1" applyFill="1" applyBorder="1"/>
    <xf numFmtId="164" fontId="0" fillId="2" borderId="1" xfId="0" applyNumberFormat="1" applyFill="1" applyBorder="1"/>
    <xf numFmtId="167" fontId="0" fillId="2" borderId="1" xfId="0" applyNumberFormat="1" applyFill="1" applyBorder="1"/>
    <xf numFmtId="0" fontId="0" fillId="2" borderId="0" xfId="0" applyFill="1" applyBorder="1"/>
    <xf numFmtId="0" fontId="25" fillId="2" borderId="1" xfId="0" applyFont="1" applyFill="1" applyBorder="1" applyAlignment="1" applyProtection="1">
      <alignment horizontal="center"/>
    </xf>
    <xf numFmtId="0" fontId="11" fillId="14" borderId="20" xfId="0" applyFont="1" applyFill="1" applyBorder="1" applyAlignment="1" applyProtection="1">
      <alignment horizontal="center"/>
    </xf>
    <xf numFmtId="0" fontId="32" fillId="0" borderId="0" xfId="0" applyFont="1" applyFill="1" applyBorder="1" applyAlignment="1" applyProtection="1">
      <alignment horizontal="center"/>
    </xf>
    <xf numFmtId="0" fontId="8" fillId="0" borderId="0" xfId="0" applyNumberFormat="1" applyFont="1" applyFill="1" applyBorder="1" applyAlignment="1" applyProtection="1">
      <alignment horizontal="center" vertical="center"/>
    </xf>
    <xf numFmtId="0" fontId="17" fillId="13" borderId="20" xfId="0" applyFont="1" applyFill="1" applyBorder="1" applyAlignment="1" applyProtection="1">
      <alignment horizontal="center"/>
      <protection locked="0"/>
    </xf>
    <xf numFmtId="0" fontId="10" fillId="13" borderId="32" xfId="0" applyFont="1" applyFill="1" applyBorder="1" applyAlignment="1" applyProtection="1">
      <alignment horizontal="left"/>
      <protection locked="0"/>
    </xf>
    <xf numFmtId="0" fontId="8" fillId="13" borderId="17" xfId="0" applyFont="1" applyFill="1" applyBorder="1" applyProtection="1">
      <protection locked="0"/>
    </xf>
    <xf numFmtId="1" fontId="11" fillId="0" borderId="0" xfId="0" applyNumberFormat="1" applyFont="1" applyFill="1" applyBorder="1" applyAlignment="1" applyProtection="1">
      <alignment horizontal="center" vertical="center"/>
    </xf>
    <xf numFmtId="0" fontId="17" fillId="2" borderId="20" xfId="0" applyFont="1" applyFill="1" applyBorder="1" applyAlignment="1" applyProtection="1">
      <alignment horizontal="center"/>
    </xf>
    <xf numFmtId="0" fontId="8" fillId="13" borderId="1" xfId="6" applyFont="1" applyFill="1" applyBorder="1" applyAlignment="1" applyProtection="1">
      <alignment vertical="center"/>
      <protection locked="0"/>
    </xf>
    <xf numFmtId="0" fontId="22" fillId="7" borderId="7" xfId="7" applyFont="1" applyBorder="1" applyAlignment="1">
      <alignment horizontal="left" vertical="center"/>
    </xf>
    <xf numFmtId="0" fontId="22" fillId="7" borderId="9" xfId="7" applyFont="1" applyBorder="1" applyAlignment="1">
      <alignment horizontal="left" vertical="center"/>
    </xf>
    <xf numFmtId="0" fontId="22" fillId="7" borderId="25" xfId="7" applyFont="1" applyBorder="1" applyAlignment="1">
      <alignment horizontal="left" vertical="center"/>
    </xf>
    <xf numFmtId="0" fontId="22" fillId="7" borderId="27" xfId="7" applyFont="1" applyBorder="1" applyAlignment="1">
      <alignment horizontal="left" vertical="center"/>
    </xf>
    <xf numFmtId="0" fontId="31" fillId="7" borderId="25" xfId="7" applyFont="1" applyBorder="1" applyAlignment="1">
      <alignment horizontal="left" vertical="center"/>
    </xf>
    <xf numFmtId="0" fontId="31" fillId="7" borderId="27" xfId="7" applyFont="1" applyBorder="1" applyAlignment="1">
      <alignment horizontal="left" vertical="center"/>
    </xf>
    <xf numFmtId="0" fontId="30" fillId="2" borderId="52" xfId="7" applyFont="1" applyFill="1" applyBorder="1" applyAlignment="1">
      <alignment horizontal="center" vertical="center"/>
    </xf>
    <xf numFmtId="0" fontId="30" fillId="2" borderId="53" xfId="7" applyFont="1" applyFill="1" applyBorder="1" applyAlignment="1">
      <alignment horizontal="center" vertical="center"/>
    </xf>
    <xf numFmtId="0" fontId="30" fillId="2" borderId="54" xfId="7" applyFont="1" applyFill="1" applyBorder="1" applyAlignment="1">
      <alignment horizontal="center" vertical="center"/>
    </xf>
    <xf numFmtId="0" fontId="30" fillId="2" borderId="55" xfId="7" applyFont="1" applyFill="1" applyBorder="1" applyAlignment="1">
      <alignment horizontal="center" vertical="center"/>
    </xf>
    <xf numFmtId="0" fontId="30" fillId="2" borderId="24" xfId="7" applyFont="1" applyFill="1" applyBorder="1" applyAlignment="1">
      <alignment horizontal="center" vertical="center"/>
    </xf>
    <xf numFmtId="0" fontId="30" fillId="2" borderId="56" xfId="7" applyFont="1" applyFill="1" applyBorder="1" applyAlignment="1">
      <alignment horizontal="center" vertical="center"/>
    </xf>
    <xf numFmtId="0" fontId="1" fillId="0" borderId="11" xfId="1" applyBorder="1" applyAlignment="1" applyProtection="1">
      <alignment horizontal="left" vertical="center"/>
      <protection locked="0"/>
    </xf>
    <xf numFmtId="0" fontId="1" fillId="0" borderId="13" xfId="1" applyBorder="1" applyAlignment="1" applyProtection="1">
      <alignment horizontal="left" vertical="center"/>
      <protection locked="0"/>
    </xf>
    <xf numFmtId="0" fontId="17" fillId="15" borderId="7" xfId="7" applyFont="1" applyFill="1" applyBorder="1" applyAlignment="1">
      <alignment horizontal="left" vertical="center" wrapText="1"/>
    </xf>
    <xf numFmtId="0" fontId="17" fillId="15" borderId="9" xfId="7" applyFont="1" applyFill="1" applyBorder="1" applyAlignment="1">
      <alignment horizontal="left" vertical="center" wrapText="1"/>
    </xf>
    <xf numFmtId="0" fontId="17" fillId="15" borderId="6" xfId="7" applyFont="1" applyFill="1" applyBorder="1" applyAlignment="1">
      <alignment horizontal="left" vertical="center" wrapText="1"/>
    </xf>
    <xf numFmtId="0" fontId="17" fillId="15" borderId="10" xfId="7" applyFont="1" applyFill="1" applyBorder="1" applyAlignment="1">
      <alignment horizontal="left" vertical="center" wrapText="1"/>
    </xf>
    <xf numFmtId="0" fontId="17" fillId="15" borderId="11" xfId="7" applyFont="1" applyFill="1" applyBorder="1" applyAlignment="1">
      <alignment horizontal="left" vertical="center" wrapText="1"/>
    </xf>
    <xf numFmtId="0" fontId="17" fillId="15" borderId="13" xfId="7" applyFont="1" applyFill="1" applyBorder="1" applyAlignment="1">
      <alignment horizontal="left" vertical="center" wrapText="1"/>
    </xf>
    <xf numFmtId="0" fontId="17" fillId="15" borderId="7" xfId="7" applyFont="1" applyFill="1" applyBorder="1" applyAlignment="1" applyProtection="1">
      <alignment horizontal="left" vertical="center" wrapText="1"/>
    </xf>
    <xf numFmtId="0" fontId="17" fillId="15" borderId="9" xfId="7" applyFont="1" applyFill="1" applyBorder="1" applyAlignment="1" applyProtection="1">
      <alignment horizontal="left" vertical="center" wrapText="1"/>
    </xf>
    <xf numFmtId="0" fontId="17" fillId="15" borderId="11" xfId="7" applyFont="1" applyFill="1" applyBorder="1" applyAlignment="1" applyProtection="1">
      <alignment horizontal="left" vertical="center" wrapText="1"/>
    </xf>
    <xf numFmtId="0" fontId="17" fillId="15" borderId="13" xfId="7" applyFont="1" applyFill="1" applyBorder="1" applyAlignment="1" applyProtection="1">
      <alignment horizontal="left" vertical="center" wrapText="1"/>
    </xf>
    <xf numFmtId="0" fontId="10" fillId="6" borderId="25" xfId="0" applyFont="1" applyFill="1" applyBorder="1" applyAlignment="1">
      <alignment horizontal="center"/>
    </xf>
    <xf numFmtId="0" fontId="10" fillId="6" borderId="27" xfId="0" applyFont="1" applyFill="1" applyBorder="1" applyAlignment="1">
      <alignment horizontal="center"/>
    </xf>
    <xf numFmtId="0" fontId="10" fillId="6" borderId="83" xfId="0" applyFont="1" applyFill="1" applyBorder="1" applyAlignment="1">
      <alignment horizontal="center" vertical="center"/>
    </xf>
    <xf numFmtId="0" fontId="10" fillId="6" borderId="84" xfId="0" applyFont="1" applyFill="1" applyBorder="1" applyAlignment="1">
      <alignment horizontal="center" vertical="center"/>
    </xf>
    <xf numFmtId="0" fontId="10" fillId="6" borderId="85" xfId="0" applyFont="1" applyFill="1" applyBorder="1" applyAlignment="1">
      <alignment horizontal="center" vertical="center"/>
    </xf>
    <xf numFmtId="0" fontId="8" fillId="0" borderId="6" xfId="6" applyFont="1" applyBorder="1" applyAlignment="1">
      <alignment horizontal="center" vertical="center" wrapText="1"/>
    </xf>
    <xf numFmtId="0" fontId="8" fillId="0" borderId="0" xfId="6" applyFont="1" applyBorder="1" applyAlignment="1">
      <alignment horizontal="center" vertical="center" wrapText="1"/>
    </xf>
    <xf numFmtId="0" fontId="22" fillId="7" borderId="25" xfId="7" applyFont="1" applyBorder="1" applyAlignment="1" applyProtection="1">
      <alignment horizontal="left" vertical="center"/>
    </xf>
    <xf numFmtId="0" fontId="22" fillId="7" borderId="26" xfId="7" applyFont="1" applyBorder="1" applyAlignment="1" applyProtection="1">
      <alignment horizontal="left" vertical="center"/>
    </xf>
    <xf numFmtId="0" fontId="22" fillId="7" borderId="27" xfId="7" applyFont="1" applyBorder="1" applyAlignment="1" applyProtection="1">
      <alignment horizontal="left" vertical="center"/>
    </xf>
    <xf numFmtId="0" fontId="10" fillId="6" borderId="7" xfId="17" applyFont="1" applyFill="1" applyBorder="1" applyAlignment="1">
      <alignment horizontal="left" vertical="center" wrapText="1"/>
    </xf>
    <xf numFmtId="0" fontId="10" fillId="6" borderId="8" xfId="17" applyFont="1" applyFill="1" applyBorder="1" applyAlignment="1">
      <alignment horizontal="left" vertical="center" wrapText="1"/>
    </xf>
    <xf numFmtId="0" fontId="10" fillId="6" borderId="9" xfId="17" applyFont="1" applyFill="1" applyBorder="1" applyAlignment="1">
      <alignment horizontal="left" vertical="center" wrapText="1"/>
    </xf>
    <xf numFmtId="0" fontId="8" fillId="0" borderId="49" xfId="21" applyFont="1" applyBorder="1" applyAlignment="1" applyProtection="1">
      <alignment horizontal="left"/>
    </xf>
    <xf numFmtId="0" fontId="8" fillId="0" borderId="46" xfId="21" applyFont="1" applyBorder="1" applyAlignment="1" applyProtection="1">
      <alignment horizontal="left"/>
    </xf>
    <xf numFmtId="0" fontId="22" fillId="18" borderId="7" xfId="7" applyFont="1" applyFill="1" applyBorder="1" applyAlignment="1" applyProtection="1">
      <alignment horizontal="left" vertical="center" wrapText="1"/>
    </xf>
    <xf numFmtId="0" fontId="22" fillId="18" borderId="8" xfId="7" applyFont="1" applyFill="1" applyBorder="1" applyAlignment="1" applyProtection="1">
      <alignment horizontal="left" vertical="center" wrapText="1"/>
    </xf>
    <xf numFmtId="0" fontId="22" fillId="18" borderId="9" xfId="7" applyFont="1" applyFill="1" applyBorder="1" applyAlignment="1" applyProtection="1">
      <alignment horizontal="left" vertical="center" wrapText="1"/>
    </xf>
    <xf numFmtId="0" fontId="22" fillId="18" borderId="6" xfId="7" applyFont="1" applyFill="1" applyBorder="1" applyAlignment="1" applyProtection="1">
      <alignment horizontal="left" vertical="center" wrapText="1"/>
    </xf>
    <xf numFmtId="0" fontId="22" fillId="18" borderId="0" xfId="7" applyFont="1" applyFill="1" applyBorder="1" applyAlignment="1" applyProtection="1">
      <alignment horizontal="left" vertical="center" wrapText="1"/>
    </xf>
    <xf numFmtId="0" fontId="22" fillId="18" borderId="10" xfId="7" applyFont="1" applyFill="1" applyBorder="1" applyAlignment="1" applyProtection="1">
      <alignment horizontal="left" vertical="center" wrapText="1"/>
    </xf>
    <xf numFmtId="0" fontId="10" fillId="0" borderId="48" xfId="21" applyFont="1" applyBorder="1" applyAlignment="1" applyProtection="1">
      <alignment horizontal="center"/>
    </xf>
    <xf numFmtId="0" fontId="10" fillId="0" borderId="5" xfId="21" applyFont="1" applyBorder="1" applyAlignment="1" applyProtection="1">
      <alignment horizontal="center"/>
    </xf>
    <xf numFmtId="0" fontId="8" fillId="0" borderId="48" xfId="21" applyFont="1" applyBorder="1" applyAlignment="1" applyProtection="1">
      <alignment horizontal="left"/>
    </xf>
    <xf numFmtId="0" fontId="8" fillId="0" borderId="5" xfId="21" applyFont="1" applyBorder="1" applyAlignment="1" applyProtection="1">
      <alignment horizontal="left"/>
    </xf>
    <xf numFmtId="0" fontId="22" fillId="7" borderId="26" xfId="7" applyFont="1" applyBorder="1" applyAlignment="1">
      <alignment horizontal="left" vertical="center"/>
    </xf>
    <xf numFmtId="0" fontId="22" fillId="7" borderId="8" xfId="7" applyFont="1" applyBorder="1" applyAlignment="1">
      <alignment horizontal="left" vertical="center"/>
    </xf>
    <xf numFmtId="0" fontId="8" fillId="0" borderId="62" xfId="6" applyFont="1" applyBorder="1" applyAlignment="1">
      <alignment vertical="center"/>
    </xf>
    <xf numFmtId="0" fontId="8" fillId="0" borderId="70" xfId="6" applyFont="1" applyBorder="1" applyAlignment="1">
      <alignment vertical="center"/>
    </xf>
    <xf numFmtId="0" fontId="8" fillId="0" borderId="5" xfId="6" applyFont="1" applyBorder="1" applyAlignment="1">
      <alignment vertical="center"/>
    </xf>
    <xf numFmtId="0" fontId="10" fillId="6" borderId="25" xfId="0" applyFont="1" applyFill="1" applyBorder="1" applyAlignment="1" applyProtection="1">
      <alignment horizontal="left"/>
    </xf>
    <xf numFmtId="0" fontId="10" fillId="6" borderId="26" xfId="0" applyFont="1" applyFill="1" applyBorder="1" applyAlignment="1" applyProtection="1">
      <alignment horizontal="left"/>
    </xf>
    <xf numFmtId="0" fontId="10" fillId="6" borderId="27" xfId="0" applyFont="1" applyFill="1" applyBorder="1" applyAlignment="1" applyProtection="1">
      <alignment horizontal="left"/>
    </xf>
    <xf numFmtId="0" fontId="8" fillId="2" borderId="3" xfId="0" applyFont="1" applyFill="1" applyBorder="1" applyAlignment="1" applyProtection="1">
      <alignment horizontal="center" vertical="center"/>
    </xf>
    <xf numFmtId="0" fontId="8" fillId="2" borderId="68" xfId="0" applyFont="1" applyFill="1" applyBorder="1" applyAlignment="1" applyProtection="1">
      <alignment horizontal="center" vertical="center"/>
    </xf>
    <xf numFmtId="0" fontId="10" fillId="6" borderId="72" xfId="0" applyFont="1" applyFill="1" applyBorder="1" applyAlignment="1" applyProtection="1">
      <alignment horizontal="left"/>
    </xf>
    <xf numFmtId="0" fontId="10" fillId="6" borderId="63" xfId="0" applyFont="1" applyFill="1" applyBorder="1" applyAlignment="1" applyProtection="1">
      <alignment horizontal="left"/>
    </xf>
    <xf numFmtId="0" fontId="10" fillId="6" borderId="73" xfId="0" applyFont="1" applyFill="1" applyBorder="1" applyAlignment="1" applyProtection="1">
      <alignment horizontal="left"/>
    </xf>
    <xf numFmtId="0" fontId="8" fillId="2" borderId="16" xfId="0" applyFont="1" applyFill="1" applyBorder="1" applyAlignment="1" applyProtection="1">
      <alignment horizontal="left"/>
    </xf>
    <xf numFmtId="0" fontId="8" fillId="2" borderId="20" xfId="0" applyFont="1" applyFill="1" applyBorder="1" applyAlignment="1" applyProtection="1">
      <alignment horizontal="left"/>
    </xf>
    <xf numFmtId="0" fontId="10" fillId="6" borderId="7" xfId="0" applyFont="1" applyFill="1" applyBorder="1" applyAlignment="1" applyProtection="1">
      <alignment horizontal="left"/>
    </xf>
    <xf numFmtId="0" fontId="10" fillId="6" borderId="8" xfId="0" applyFont="1" applyFill="1" applyBorder="1" applyAlignment="1" applyProtection="1">
      <alignment horizontal="left"/>
    </xf>
    <xf numFmtId="0" fontId="10" fillId="6" borderId="9" xfId="0" applyFont="1" applyFill="1" applyBorder="1" applyAlignment="1" applyProtection="1">
      <alignment horizontal="left"/>
    </xf>
    <xf numFmtId="0" fontId="8" fillId="2" borderId="15" xfId="0" applyFont="1" applyFill="1" applyBorder="1" applyAlignment="1" applyProtection="1">
      <alignment horizontal="left"/>
    </xf>
    <xf numFmtId="0" fontId="8" fillId="2" borderId="1" xfId="0" applyFont="1" applyFill="1" applyBorder="1" applyAlignment="1" applyProtection="1">
      <alignment horizontal="left"/>
    </xf>
    <xf numFmtId="0" fontId="10" fillId="6" borderId="122" xfId="0" applyFont="1" applyFill="1" applyBorder="1" applyAlignment="1" applyProtection="1">
      <alignment horizontal="left"/>
    </xf>
    <xf numFmtId="0" fontId="10" fillId="6" borderId="123" xfId="0" applyFont="1" applyFill="1" applyBorder="1" applyAlignment="1" applyProtection="1">
      <alignment horizontal="left"/>
    </xf>
    <xf numFmtId="0" fontId="10" fillId="6" borderId="91" xfId="0" applyFont="1" applyFill="1" applyBorder="1" applyAlignment="1" applyProtection="1">
      <alignment horizontal="left"/>
    </xf>
    <xf numFmtId="0" fontId="20" fillId="0" borderId="16" xfId="0" applyFont="1" applyFill="1" applyBorder="1" applyAlignment="1" applyProtection="1">
      <alignment horizontal="left" vertical="center"/>
    </xf>
    <xf numFmtId="0" fontId="20" fillId="0" borderId="20" xfId="0" applyFont="1" applyFill="1" applyBorder="1" applyAlignment="1" applyProtection="1">
      <alignment horizontal="left" vertical="center"/>
    </xf>
    <xf numFmtId="0" fontId="8" fillId="0" borderId="40" xfId="0" applyFont="1" applyFill="1" applyBorder="1" applyAlignment="1" applyProtection="1">
      <alignment horizontal="left"/>
    </xf>
    <xf numFmtId="0" fontId="8" fillId="0" borderId="4" xfId="0" applyFont="1" applyFill="1" applyBorder="1" applyAlignment="1" applyProtection="1">
      <alignment horizontal="left"/>
    </xf>
    <xf numFmtId="0" fontId="22" fillId="6" borderId="25" xfId="0" applyFont="1" applyFill="1" applyBorder="1" applyAlignment="1" applyProtection="1">
      <alignment horizontal="left" vertical="center"/>
    </xf>
    <xf numFmtId="0" fontId="22" fillId="6" borderId="26" xfId="0" applyFont="1" applyFill="1" applyBorder="1" applyAlignment="1" applyProtection="1">
      <alignment horizontal="left" vertical="center"/>
    </xf>
    <xf numFmtId="0" fontId="22" fillId="6" borderId="27" xfId="0" applyFont="1" applyFill="1" applyBorder="1" applyAlignment="1" applyProtection="1">
      <alignment horizontal="left" vertical="center"/>
    </xf>
    <xf numFmtId="0" fontId="8" fillId="0" borderId="95" xfId="21" applyFont="1" applyBorder="1" applyAlignment="1" applyProtection="1">
      <alignment horizontal="left" vertical="center"/>
    </xf>
    <xf numFmtId="0" fontId="8" fillId="0" borderId="96" xfId="21" applyFont="1" applyBorder="1" applyAlignment="1" applyProtection="1">
      <alignment horizontal="left" vertical="center"/>
    </xf>
    <xf numFmtId="0" fontId="8" fillId="0" borderId="98" xfId="21" applyFont="1" applyBorder="1" applyAlignment="1" applyProtection="1">
      <alignment horizontal="left" vertical="center"/>
    </xf>
    <xf numFmtId="0" fontId="8" fillId="0" borderId="99" xfId="21" applyFont="1" applyBorder="1" applyAlignment="1" applyProtection="1">
      <alignment horizontal="left" vertical="center"/>
    </xf>
    <xf numFmtId="0" fontId="8" fillId="2" borderId="15" xfId="0" applyFont="1" applyFill="1" applyBorder="1" applyAlignment="1" applyProtection="1">
      <alignment horizontal="left" wrapText="1"/>
    </xf>
    <xf numFmtId="0" fontId="8" fillId="2" borderId="1" xfId="0" applyFont="1" applyFill="1" applyBorder="1" applyAlignment="1" applyProtection="1">
      <alignment horizontal="left" wrapText="1"/>
    </xf>
    <xf numFmtId="0" fontId="8" fillId="13" borderId="7" xfId="4" applyNumberFormat="1" applyFont="1" applyFill="1" applyBorder="1" applyAlignment="1" applyProtection="1">
      <alignment horizontal="left" vertical="top" wrapText="1"/>
      <protection locked="0"/>
    </xf>
    <xf numFmtId="0" fontId="8" fillId="13" borderId="8" xfId="4" applyNumberFormat="1" applyFont="1" applyFill="1" applyBorder="1" applyAlignment="1" applyProtection="1">
      <alignment horizontal="left" vertical="top" wrapText="1"/>
      <protection locked="0"/>
    </xf>
    <xf numFmtId="0" fontId="8" fillId="13" borderId="9" xfId="4" applyNumberFormat="1" applyFont="1" applyFill="1" applyBorder="1" applyAlignment="1" applyProtection="1">
      <alignment horizontal="left" vertical="top" wrapText="1"/>
      <protection locked="0"/>
    </xf>
    <xf numFmtId="0" fontId="8" fillId="13" borderId="6" xfId="4" applyNumberFormat="1" applyFont="1" applyFill="1" applyBorder="1" applyAlignment="1" applyProtection="1">
      <alignment horizontal="left" vertical="top" wrapText="1"/>
      <protection locked="0"/>
    </xf>
    <xf numFmtId="0" fontId="8" fillId="13" borderId="0" xfId="4" applyNumberFormat="1" applyFont="1" applyFill="1" applyBorder="1" applyAlignment="1" applyProtection="1">
      <alignment horizontal="left" vertical="top" wrapText="1"/>
      <protection locked="0"/>
    </xf>
    <xf numFmtId="0" fontId="8" fillId="13" borderId="10" xfId="4" applyNumberFormat="1" applyFont="1" applyFill="1" applyBorder="1" applyAlignment="1" applyProtection="1">
      <alignment horizontal="left" vertical="top" wrapText="1"/>
      <protection locked="0"/>
    </xf>
    <xf numFmtId="0" fontId="8" fillId="13" borderId="11" xfId="4" applyNumberFormat="1" applyFont="1" applyFill="1" applyBorder="1" applyAlignment="1" applyProtection="1">
      <alignment horizontal="left" vertical="top" wrapText="1"/>
      <protection locked="0"/>
    </xf>
    <xf numFmtId="0" fontId="8" fillId="13" borderId="12" xfId="4" applyNumberFormat="1" applyFont="1" applyFill="1" applyBorder="1" applyAlignment="1" applyProtection="1">
      <alignment horizontal="left" vertical="top" wrapText="1"/>
      <protection locked="0"/>
    </xf>
    <xf numFmtId="0" fontId="8" fillId="13" borderId="13" xfId="4" applyNumberFormat="1" applyFont="1" applyFill="1" applyBorder="1" applyAlignment="1" applyProtection="1">
      <alignment horizontal="left" vertical="top" wrapText="1"/>
      <protection locked="0"/>
    </xf>
    <xf numFmtId="0" fontId="22" fillId="6" borderId="52" xfId="0" applyFont="1" applyFill="1" applyBorder="1" applyAlignment="1" applyProtection="1">
      <alignment horizontal="center" vertical="center"/>
    </xf>
    <xf numFmtId="0" fontId="22" fillId="6" borderId="54" xfId="0" applyFont="1" applyFill="1" applyBorder="1" applyAlignment="1" applyProtection="1">
      <alignment horizontal="center" vertical="center"/>
    </xf>
    <xf numFmtId="0" fontId="10" fillId="6" borderId="66" xfId="0" applyFont="1" applyFill="1" applyBorder="1" applyAlignment="1" applyProtection="1">
      <alignment horizontal="center" vertical="center"/>
    </xf>
    <xf numFmtId="0" fontId="10" fillId="6" borderId="68" xfId="0" applyFont="1" applyFill="1" applyBorder="1" applyAlignment="1" applyProtection="1">
      <alignment horizontal="center" vertical="center"/>
    </xf>
    <xf numFmtId="0" fontId="10" fillId="6" borderId="65" xfId="0" applyNumberFormat="1" applyFont="1" applyFill="1" applyBorder="1" applyAlignment="1" applyProtection="1">
      <alignment horizontal="center"/>
    </xf>
    <xf numFmtId="0" fontId="10" fillId="6" borderId="63" xfId="0" applyNumberFormat="1" applyFont="1" applyFill="1" applyBorder="1" applyAlignment="1" applyProtection="1">
      <alignment horizontal="center"/>
    </xf>
    <xf numFmtId="0" fontId="10" fillId="6" borderId="50" xfId="0" applyNumberFormat="1" applyFont="1" applyFill="1" applyBorder="1" applyAlignment="1" applyProtection="1">
      <alignment horizontal="center" vertical="center"/>
    </xf>
    <xf numFmtId="0" fontId="10" fillId="6" borderId="20" xfId="0" applyNumberFormat="1" applyFont="1" applyFill="1" applyBorder="1" applyAlignment="1" applyProtection="1">
      <alignment horizontal="center" vertical="center"/>
    </xf>
    <xf numFmtId="0" fontId="36" fillId="6" borderId="50" xfId="0" applyFont="1" applyFill="1" applyBorder="1" applyAlignment="1" applyProtection="1">
      <alignment horizontal="center" vertical="center"/>
    </xf>
    <xf numFmtId="0" fontId="36" fillId="6" borderId="20" xfId="0" applyFont="1" applyFill="1" applyBorder="1" applyAlignment="1" applyProtection="1">
      <alignment horizontal="center" vertical="center"/>
    </xf>
    <xf numFmtId="0" fontId="36" fillId="6" borderId="14" xfId="0" applyFont="1" applyFill="1" applyBorder="1" applyAlignment="1" applyProtection="1">
      <alignment horizontal="center" vertical="center"/>
    </xf>
    <xf numFmtId="0" fontId="36" fillId="6" borderId="17" xfId="0" applyFont="1" applyFill="1" applyBorder="1" applyAlignment="1" applyProtection="1">
      <alignment horizontal="center" vertical="center"/>
    </xf>
    <xf numFmtId="0" fontId="8" fillId="2" borderId="48" xfId="0" applyFont="1" applyFill="1" applyBorder="1" applyAlignment="1" applyProtection="1">
      <alignment horizontal="left" vertical="center" wrapText="1"/>
    </xf>
    <xf numFmtId="0" fontId="8" fillId="2" borderId="70" xfId="0" applyFont="1" applyFill="1" applyBorder="1" applyAlignment="1" applyProtection="1">
      <alignment horizontal="left" vertical="center" wrapText="1"/>
    </xf>
    <xf numFmtId="0" fontId="8" fillId="2" borderId="5" xfId="0" applyFont="1" applyFill="1" applyBorder="1" applyAlignment="1" applyProtection="1">
      <alignment horizontal="left" vertical="center" wrapText="1"/>
    </xf>
    <xf numFmtId="0" fontId="8" fillId="2" borderId="11" xfId="0" applyFont="1" applyFill="1" applyBorder="1" applyAlignment="1" applyProtection="1">
      <alignment horizontal="left" vertical="center" wrapText="1"/>
    </xf>
    <xf numFmtId="0" fontId="8" fillId="2" borderId="12" xfId="0" applyFont="1" applyFill="1" applyBorder="1" applyAlignment="1" applyProtection="1">
      <alignment horizontal="left" vertical="center" wrapText="1"/>
    </xf>
    <xf numFmtId="0" fontId="8" fillId="2" borderId="76" xfId="0" applyFont="1" applyFill="1" applyBorder="1" applyAlignment="1" applyProtection="1">
      <alignment horizontal="left" vertical="center" wrapText="1"/>
    </xf>
    <xf numFmtId="2" fontId="8" fillId="0" borderId="1" xfId="0" applyNumberFormat="1" applyFont="1" applyFill="1" applyBorder="1" applyAlignment="1" applyProtection="1">
      <alignment horizontal="left" vertical="top" wrapText="1"/>
    </xf>
    <xf numFmtId="0" fontId="8" fillId="0" borderId="62" xfId="0" applyNumberFormat="1" applyFont="1" applyFill="1" applyBorder="1" applyAlignment="1" applyProtection="1">
      <alignment horizontal="left"/>
    </xf>
    <xf numFmtId="0" fontId="8" fillId="0" borderId="5" xfId="0" applyNumberFormat="1" applyFont="1" applyFill="1" applyBorder="1" applyAlignment="1" applyProtection="1">
      <alignment horizontal="left"/>
    </xf>
    <xf numFmtId="0" fontId="8" fillId="2" borderId="62" xfId="0" applyFont="1" applyFill="1" applyBorder="1" applyAlignment="1" applyProtection="1">
      <alignment horizontal="left"/>
    </xf>
    <xf numFmtId="0" fontId="8" fillId="2" borderId="5" xfId="0" applyFont="1" applyFill="1" applyBorder="1" applyAlignment="1" applyProtection="1">
      <alignment horizontal="left"/>
    </xf>
    <xf numFmtId="0" fontId="22" fillId="6" borderId="25" xfId="0" applyFont="1" applyFill="1" applyBorder="1" applyAlignment="1" applyProtection="1">
      <alignment horizontal="left"/>
    </xf>
    <xf numFmtId="0" fontId="22" fillId="6" borderId="26" xfId="0" applyFont="1" applyFill="1" applyBorder="1" applyAlignment="1" applyProtection="1">
      <alignment horizontal="left"/>
    </xf>
    <xf numFmtId="0" fontId="22" fillId="6" borderId="27" xfId="0" applyFont="1" applyFill="1" applyBorder="1" applyAlignment="1" applyProtection="1">
      <alignment horizontal="left"/>
    </xf>
    <xf numFmtId="0" fontId="8" fillId="0" borderId="101" xfId="21" applyFont="1" applyBorder="1" applyAlignment="1" applyProtection="1">
      <alignment horizontal="left" vertical="center"/>
    </xf>
    <xf numFmtId="0" fontId="8" fillId="0" borderId="102" xfId="21" applyFont="1" applyBorder="1" applyAlignment="1" applyProtection="1">
      <alignment horizontal="left" vertical="center"/>
    </xf>
    <xf numFmtId="0" fontId="8" fillId="0" borderId="57" xfId="0" applyNumberFormat="1" applyFont="1" applyFill="1" applyBorder="1" applyAlignment="1" applyProtection="1">
      <alignment horizontal="center" vertical="center"/>
    </xf>
    <xf numFmtId="0" fontId="8" fillId="0" borderId="56" xfId="0" applyNumberFormat="1" applyFont="1" applyFill="1" applyBorder="1" applyAlignment="1" applyProtection="1">
      <alignment horizontal="center" vertical="center"/>
    </xf>
    <xf numFmtId="0" fontId="8" fillId="0" borderId="75" xfId="0" applyFont="1" applyFill="1" applyBorder="1" applyAlignment="1" applyProtection="1">
      <alignment horizontal="left" vertical="center" wrapText="1"/>
    </xf>
    <xf numFmtId="0" fontId="8" fillId="0" borderId="54" xfId="0" applyFont="1" applyFill="1" applyBorder="1" applyAlignment="1" applyProtection="1">
      <alignment horizontal="left" vertical="center" wrapText="1"/>
    </xf>
    <xf numFmtId="165" fontId="17" fillId="13" borderId="3" xfId="0" applyNumberFormat="1" applyFont="1" applyFill="1" applyBorder="1" applyAlignment="1" applyProtection="1">
      <alignment horizontal="center" vertical="center"/>
      <protection locked="0"/>
    </xf>
    <xf numFmtId="165" fontId="17" fillId="13" borderId="68" xfId="0" applyNumberFormat="1" applyFont="1" applyFill="1" applyBorder="1" applyAlignment="1" applyProtection="1">
      <alignment horizontal="center" vertical="center"/>
      <protection locked="0"/>
    </xf>
    <xf numFmtId="0" fontId="20" fillId="0" borderId="16" xfId="0" applyFont="1" applyBorder="1" applyAlignment="1" applyProtection="1">
      <alignment horizontal="left" vertical="center" wrapText="1"/>
    </xf>
    <xf numFmtId="0" fontId="20" fillId="0" borderId="20" xfId="0" applyFont="1" applyBorder="1" applyAlignment="1" applyProtection="1">
      <alignment horizontal="left" vertical="center" wrapText="1"/>
    </xf>
    <xf numFmtId="0" fontId="10" fillId="6" borderId="77" xfId="0" applyFont="1" applyFill="1" applyBorder="1" applyAlignment="1" applyProtection="1">
      <alignment horizontal="left"/>
    </xf>
    <xf numFmtId="0" fontId="10" fillId="6" borderId="50" xfId="0" applyFont="1" applyFill="1" applyBorder="1" applyAlignment="1" applyProtection="1">
      <alignment horizontal="left"/>
    </xf>
    <xf numFmtId="0" fontId="10" fillId="6" borderId="14" xfId="0" applyFont="1" applyFill="1" applyBorder="1" applyAlignment="1" applyProtection="1">
      <alignment horizontal="left"/>
    </xf>
    <xf numFmtId="0" fontId="32" fillId="2" borderId="48" xfId="0" applyFont="1" applyFill="1" applyBorder="1" applyAlignment="1" applyProtection="1">
      <alignment horizontal="center"/>
    </xf>
    <xf numFmtId="0" fontId="32" fillId="2" borderId="5" xfId="0" applyFont="1" applyFill="1" applyBorder="1" applyAlignment="1" applyProtection="1">
      <alignment horizontal="center"/>
    </xf>
    <xf numFmtId="0" fontId="32" fillId="2" borderId="7" xfId="0" applyFont="1" applyFill="1" applyBorder="1" applyAlignment="1" applyProtection="1">
      <alignment horizontal="center" wrapText="1"/>
    </xf>
    <xf numFmtId="0" fontId="32" fillId="2" borderId="8" xfId="0" applyFont="1" applyFill="1" applyBorder="1" applyAlignment="1" applyProtection="1">
      <alignment horizontal="center" wrapText="1"/>
    </xf>
    <xf numFmtId="0" fontId="32" fillId="2" borderId="9" xfId="0" applyFont="1" applyFill="1" applyBorder="1" applyAlignment="1" applyProtection="1">
      <alignment horizontal="center" wrapText="1"/>
    </xf>
    <xf numFmtId="0" fontId="32" fillId="2" borderId="6" xfId="0" applyFont="1" applyFill="1" applyBorder="1" applyAlignment="1" applyProtection="1">
      <alignment horizontal="center" wrapText="1"/>
    </xf>
    <xf numFmtId="0" fontId="32" fillId="2" borderId="0" xfId="0" applyFont="1" applyFill="1" applyBorder="1" applyAlignment="1" applyProtection="1">
      <alignment horizontal="center" wrapText="1"/>
    </xf>
    <xf numFmtId="0" fontId="32" fillId="2" borderId="10" xfId="0" applyFont="1" applyFill="1" applyBorder="1" applyAlignment="1" applyProtection="1">
      <alignment horizontal="center" wrapText="1"/>
    </xf>
    <xf numFmtId="0" fontId="32" fillId="2" borderId="11" xfId="0" applyFont="1" applyFill="1" applyBorder="1" applyAlignment="1" applyProtection="1">
      <alignment horizontal="center" wrapText="1"/>
    </xf>
    <xf numFmtId="0" fontId="32" fillId="2" borderId="12" xfId="0" applyFont="1" applyFill="1" applyBorder="1" applyAlignment="1" applyProtection="1">
      <alignment horizontal="center" wrapText="1"/>
    </xf>
    <xf numFmtId="0" fontId="32" fillId="2" borderId="13" xfId="0" applyFont="1" applyFill="1" applyBorder="1" applyAlignment="1" applyProtection="1">
      <alignment horizontal="center" wrapText="1"/>
    </xf>
    <xf numFmtId="0" fontId="8" fillId="0" borderId="7" xfId="0" applyFont="1" applyBorder="1" applyAlignment="1" applyProtection="1">
      <alignment horizontal="left" wrapText="1"/>
    </xf>
    <xf numFmtId="0" fontId="8" fillId="0" borderId="8" xfId="0" applyFont="1" applyBorder="1" applyAlignment="1" applyProtection="1">
      <alignment horizontal="left" wrapText="1"/>
    </xf>
    <xf numFmtId="0" fontId="8" fillId="0" borderId="9" xfId="0" applyFont="1" applyBorder="1" applyAlignment="1" applyProtection="1">
      <alignment horizontal="left" wrapText="1"/>
    </xf>
    <xf numFmtId="0" fontId="8" fillId="0" borderId="6" xfId="0" applyFont="1" applyBorder="1" applyAlignment="1" applyProtection="1">
      <alignment horizontal="left" wrapText="1"/>
    </xf>
    <xf numFmtId="0" fontId="8" fillId="0" borderId="0" xfId="0" applyFont="1" applyBorder="1" applyAlignment="1" applyProtection="1">
      <alignment horizontal="left" wrapText="1"/>
    </xf>
    <xf numFmtId="0" fontId="8" fillId="0" borderId="10" xfId="0" applyFont="1" applyBorder="1" applyAlignment="1" applyProtection="1">
      <alignment horizontal="left" wrapText="1"/>
    </xf>
    <xf numFmtId="0" fontId="8" fillId="0" borderId="11" xfId="0" applyFont="1" applyBorder="1" applyAlignment="1" applyProtection="1">
      <alignment horizontal="left" wrapText="1"/>
    </xf>
    <xf numFmtId="0" fontId="8" fillId="0" borderId="12" xfId="0" applyFont="1" applyBorder="1" applyAlignment="1" applyProtection="1">
      <alignment horizontal="left" wrapText="1"/>
    </xf>
    <xf numFmtId="0" fontId="8" fillId="0" borderId="13" xfId="0" applyFont="1" applyBorder="1" applyAlignment="1" applyProtection="1">
      <alignment horizontal="left" wrapText="1"/>
    </xf>
    <xf numFmtId="0" fontId="8" fillId="0" borderId="115" xfId="0" applyFont="1" applyBorder="1" applyAlignment="1" applyProtection="1">
      <alignment horizontal="left"/>
    </xf>
    <xf numFmtId="0" fontId="8" fillId="0" borderId="116" xfId="0" applyFont="1" applyBorder="1" applyAlignment="1" applyProtection="1">
      <alignment horizontal="left"/>
    </xf>
    <xf numFmtId="0" fontId="8" fillId="0" borderId="113" xfId="0" applyFont="1" applyBorder="1" applyAlignment="1" applyProtection="1">
      <alignment horizontal="left"/>
    </xf>
    <xf numFmtId="0" fontId="8" fillId="0" borderId="118" xfId="0" applyFont="1" applyBorder="1" applyAlignment="1" applyProtection="1">
      <alignment horizontal="left"/>
    </xf>
    <xf numFmtId="14" fontId="8" fillId="0" borderId="113" xfId="0" applyNumberFormat="1" applyFont="1" applyBorder="1" applyAlignment="1" applyProtection="1">
      <alignment horizontal="left"/>
    </xf>
    <xf numFmtId="14" fontId="8" fillId="0" borderId="118" xfId="0" applyNumberFormat="1" applyFont="1" applyBorder="1" applyAlignment="1" applyProtection="1">
      <alignment horizontal="left"/>
    </xf>
    <xf numFmtId="14" fontId="8" fillId="0" borderId="120" xfId="0" applyNumberFormat="1" applyFont="1" applyBorder="1" applyAlignment="1" applyProtection="1">
      <alignment horizontal="left"/>
    </xf>
    <xf numFmtId="14" fontId="8" fillId="0" borderId="121" xfId="0" applyNumberFormat="1" applyFont="1" applyBorder="1" applyAlignment="1" applyProtection="1">
      <alignment horizontal="left"/>
    </xf>
    <xf numFmtId="0" fontId="8" fillId="0" borderId="117" xfId="0" applyFont="1" applyBorder="1" applyAlignment="1" applyProtection="1">
      <alignment horizontal="left"/>
    </xf>
    <xf numFmtId="0" fontId="10" fillId="6" borderId="110" xfId="0" applyFont="1" applyFill="1" applyBorder="1" applyAlignment="1" applyProtection="1">
      <alignment horizontal="left"/>
    </xf>
    <xf numFmtId="0" fontId="10" fillId="6" borderId="111" xfId="0" applyFont="1" applyFill="1" applyBorder="1" applyAlignment="1" applyProtection="1">
      <alignment horizontal="left"/>
    </xf>
    <xf numFmtId="0" fontId="10" fillId="6" borderId="112" xfId="0" applyFont="1" applyFill="1" applyBorder="1" applyAlignment="1" applyProtection="1">
      <alignment horizontal="left"/>
    </xf>
    <xf numFmtId="0" fontId="8" fillId="0" borderId="114" xfId="0" applyFont="1" applyBorder="1" applyAlignment="1" applyProtection="1">
      <alignment horizontal="left"/>
    </xf>
    <xf numFmtId="0" fontId="8" fillId="0" borderId="119" xfId="0" applyFont="1" applyBorder="1" applyAlignment="1" applyProtection="1">
      <alignment horizontal="left"/>
    </xf>
    <xf numFmtId="0" fontId="8" fillId="0" borderId="120" xfId="0" applyFont="1" applyBorder="1" applyAlignment="1" applyProtection="1">
      <alignment horizontal="left"/>
    </xf>
    <xf numFmtId="0" fontId="25" fillId="2" borderId="4" xfId="0" applyFont="1" applyFill="1" applyBorder="1" applyAlignment="1" applyProtection="1">
      <alignment horizontal="center"/>
    </xf>
    <xf numFmtId="0" fontId="25" fillId="2" borderId="32" xfId="0" applyFont="1" applyFill="1" applyBorder="1" applyAlignment="1" applyProtection="1">
      <alignment horizontal="center"/>
    </xf>
    <xf numFmtId="0" fontId="8" fillId="2" borderId="1" xfId="0"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0" fontId="11" fillId="14" borderId="1" xfId="0" applyFont="1" applyFill="1" applyBorder="1" applyAlignment="1" applyProtection="1">
      <alignment horizontal="center" vertical="center"/>
    </xf>
    <xf numFmtId="0" fontId="11" fillId="14" borderId="20" xfId="0" applyFont="1" applyFill="1" applyBorder="1" applyAlignment="1" applyProtection="1">
      <alignment horizontal="center" vertical="center"/>
    </xf>
    <xf numFmtId="1" fontId="11" fillId="14" borderId="15" xfId="0" applyNumberFormat="1" applyFont="1" applyFill="1" applyBorder="1" applyAlignment="1" applyProtection="1">
      <alignment horizontal="center" vertical="center"/>
    </xf>
    <xf numFmtId="1" fontId="11" fillId="14" borderId="16" xfId="0" applyNumberFormat="1" applyFont="1" applyFill="1" applyBorder="1" applyAlignment="1" applyProtection="1">
      <alignment horizontal="center" vertical="center"/>
    </xf>
    <xf numFmtId="0" fontId="32" fillId="2" borderId="1" xfId="0" applyFont="1" applyFill="1" applyBorder="1" applyAlignment="1" applyProtection="1">
      <alignment horizontal="center" wrapText="1"/>
    </xf>
    <xf numFmtId="0" fontId="32" fillId="2" borderId="18" xfId="0" applyFont="1" applyFill="1" applyBorder="1" applyAlignment="1" applyProtection="1">
      <alignment horizontal="center" wrapText="1"/>
    </xf>
    <xf numFmtId="0" fontId="32" fillId="2" borderId="20" xfId="0" applyFont="1" applyFill="1" applyBorder="1" applyAlignment="1" applyProtection="1">
      <alignment horizontal="center" wrapText="1"/>
    </xf>
    <xf numFmtId="0" fontId="32" fillId="2" borderId="17" xfId="0" applyFont="1" applyFill="1" applyBorder="1" applyAlignment="1" applyProtection="1">
      <alignment horizontal="center" wrapText="1"/>
    </xf>
    <xf numFmtId="2" fontId="11" fillId="14" borderId="15" xfId="0" applyNumberFormat="1" applyFont="1" applyFill="1" applyBorder="1" applyAlignment="1" applyProtection="1">
      <alignment horizontal="center" vertical="center"/>
    </xf>
    <xf numFmtId="2" fontId="11" fillId="14" borderId="16" xfId="0" applyNumberFormat="1" applyFont="1" applyFill="1" applyBorder="1" applyAlignment="1" applyProtection="1">
      <alignment horizontal="center" vertical="center"/>
    </xf>
    <xf numFmtId="0" fontId="32" fillId="2" borderId="1" xfId="0" applyFont="1" applyFill="1" applyBorder="1" applyAlignment="1" applyProtection="1">
      <alignment horizontal="center"/>
    </xf>
    <xf numFmtId="0" fontId="32" fillId="2" borderId="20" xfId="0" applyFont="1" applyFill="1" applyBorder="1" applyAlignment="1" applyProtection="1">
      <alignment horizontal="center"/>
    </xf>
    <xf numFmtId="0" fontId="8" fillId="2" borderId="1" xfId="0" applyFont="1" applyFill="1" applyBorder="1" applyAlignment="1" applyProtection="1">
      <alignment horizontal="center" wrapText="1"/>
    </xf>
    <xf numFmtId="0" fontId="8" fillId="2" borderId="18" xfId="0" applyFont="1" applyFill="1" applyBorder="1" applyAlignment="1" applyProtection="1">
      <alignment horizontal="center" wrapText="1"/>
    </xf>
    <xf numFmtId="0" fontId="8" fillId="2" borderId="20" xfId="0" applyFont="1" applyFill="1" applyBorder="1" applyAlignment="1" applyProtection="1">
      <alignment horizontal="center" wrapText="1"/>
    </xf>
    <xf numFmtId="0" fontId="8" fillId="2" borderId="17" xfId="0" applyFont="1" applyFill="1" applyBorder="1" applyAlignment="1" applyProtection="1">
      <alignment horizontal="center" wrapText="1"/>
    </xf>
    <xf numFmtId="0" fontId="25" fillId="0" borderId="40" xfId="0" applyFont="1" applyBorder="1" applyAlignment="1" applyProtection="1">
      <alignment horizontal="center" wrapText="1"/>
    </xf>
    <xf numFmtId="0" fontId="25" fillId="0" borderId="15" xfId="0" applyFont="1" applyBorder="1" applyAlignment="1" applyProtection="1">
      <alignment horizontal="center" wrapText="1"/>
    </xf>
    <xf numFmtId="0" fontId="25" fillId="2" borderId="4" xfId="0" applyFont="1" applyFill="1" applyBorder="1" applyAlignment="1" applyProtection="1">
      <alignment horizontal="center" vertical="center"/>
    </xf>
    <xf numFmtId="0" fontId="25" fillId="2" borderId="1" xfId="0" applyFont="1" applyFill="1" applyBorder="1" applyAlignment="1" applyProtection="1">
      <alignment horizontal="center" vertical="center"/>
    </xf>
    <xf numFmtId="0" fontId="25" fillId="2" borderId="32" xfId="0" applyFont="1" applyFill="1" applyBorder="1" applyAlignment="1" applyProtection="1">
      <alignment horizontal="center" vertical="center"/>
    </xf>
    <xf numFmtId="0" fontId="25" fillId="2" borderId="18" xfId="0" applyFont="1" applyFill="1" applyBorder="1" applyAlignment="1" applyProtection="1">
      <alignment horizontal="center" vertical="center"/>
    </xf>
    <xf numFmtId="0" fontId="32" fillId="2" borderId="12" xfId="0" applyFont="1" applyFill="1" applyBorder="1" applyAlignment="1" applyProtection="1">
      <alignment horizontal="left"/>
    </xf>
    <xf numFmtId="0" fontId="32" fillId="2" borderId="125" xfId="0" applyFont="1" applyFill="1" applyBorder="1" applyAlignment="1" applyProtection="1">
      <alignment horizontal="left"/>
    </xf>
    <xf numFmtId="0" fontId="32" fillId="2" borderId="126" xfId="0" applyFont="1" applyFill="1" applyBorder="1" applyAlignment="1" applyProtection="1">
      <alignment horizontal="left"/>
    </xf>
    <xf numFmtId="0" fontId="8" fillId="0" borderId="67" xfId="0" applyNumberFormat="1" applyFont="1" applyFill="1" applyBorder="1" applyAlignment="1" applyProtection="1">
      <alignment horizontal="left"/>
    </xf>
    <xf numFmtId="0" fontId="8" fillId="0" borderId="46" xfId="0" applyNumberFormat="1" applyFont="1" applyFill="1" applyBorder="1" applyAlignment="1" applyProtection="1">
      <alignment horizontal="left"/>
    </xf>
    <xf numFmtId="0" fontId="8" fillId="13" borderId="7" xfId="4" applyNumberFormat="1" applyFont="1" applyFill="1" applyBorder="1" applyAlignment="1" applyProtection="1">
      <alignment horizontal="center" vertical="top" wrapText="1"/>
      <protection locked="0"/>
    </xf>
    <xf numFmtId="0" fontId="8" fillId="13" borderId="8" xfId="4" applyNumberFormat="1" applyFont="1" applyFill="1" applyBorder="1" applyAlignment="1" applyProtection="1">
      <alignment horizontal="center" vertical="top" wrapText="1"/>
      <protection locked="0"/>
    </xf>
    <xf numFmtId="0" fontId="8" fillId="13" borderId="9" xfId="4" applyNumberFormat="1" applyFont="1" applyFill="1" applyBorder="1" applyAlignment="1" applyProtection="1">
      <alignment horizontal="center" vertical="top" wrapText="1"/>
      <protection locked="0"/>
    </xf>
    <xf numFmtId="0" fontId="8" fillId="13" borderId="6" xfId="4" applyNumberFormat="1" applyFont="1" applyFill="1" applyBorder="1" applyAlignment="1" applyProtection="1">
      <alignment horizontal="center" vertical="top" wrapText="1"/>
      <protection locked="0"/>
    </xf>
    <xf numFmtId="0" fontId="8" fillId="13" borderId="0" xfId="4" applyNumberFormat="1" applyFont="1" applyFill="1" applyBorder="1" applyAlignment="1" applyProtection="1">
      <alignment horizontal="center" vertical="top" wrapText="1"/>
      <protection locked="0"/>
    </xf>
    <xf numFmtId="0" fontId="8" fillId="13" borderId="10" xfId="4" applyNumberFormat="1" applyFont="1" applyFill="1" applyBorder="1" applyAlignment="1" applyProtection="1">
      <alignment horizontal="center" vertical="top" wrapText="1"/>
      <protection locked="0"/>
    </xf>
    <xf numFmtId="0" fontId="8" fillId="13" borderId="11" xfId="4" applyNumberFormat="1" applyFont="1" applyFill="1" applyBorder="1" applyAlignment="1" applyProtection="1">
      <alignment horizontal="center" vertical="top" wrapText="1"/>
      <protection locked="0"/>
    </xf>
    <xf numFmtId="0" fontId="8" fillId="13" borderId="12" xfId="4" applyNumberFormat="1" applyFont="1" applyFill="1" applyBorder="1" applyAlignment="1" applyProtection="1">
      <alignment horizontal="center" vertical="top" wrapText="1"/>
      <protection locked="0"/>
    </xf>
    <xf numFmtId="0" fontId="8" fillId="13" borderId="13" xfId="4" applyNumberFormat="1" applyFont="1" applyFill="1" applyBorder="1" applyAlignment="1" applyProtection="1">
      <alignment horizontal="center" vertical="top" wrapText="1"/>
      <protection locked="0"/>
    </xf>
    <xf numFmtId="0" fontId="25" fillId="6" borderId="25" xfId="0" applyFont="1" applyFill="1" applyBorder="1" applyAlignment="1" applyProtection="1">
      <alignment horizontal="left"/>
    </xf>
    <xf numFmtId="0" fontId="25" fillId="6" borderId="26" xfId="0" applyFont="1" applyFill="1" applyBorder="1" applyAlignment="1" applyProtection="1">
      <alignment horizontal="left"/>
    </xf>
    <xf numFmtId="0" fontId="25" fillId="6" borderId="27" xfId="0" applyFont="1" applyFill="1" applyBorder="1" applyAlignment="1" applyProtection="1">
      <alignment horizontal="left"/>
    </xf>
    <xf numFmtId="0" fontId="32" fillId="21" borderId="72" xfId="0" applyFont="1" applyFill="1" applyBorder="1" applyAlignment="1" applyProtection="1">
      <alignment horizontal="left"/>
    </xf>
    <xf numFmtId="0" fontId="32" fillId="21" borderId="63" xfId="0" applyFont="1" applyFill="1" applyBorder="1" applyAlignment="1" applyProtection="1">
      <alignment horizontal="left"/>
    </xf>
    <xf numFmtId="0" fontId="32" fillId="21" borderId="73" xfId="0" applyFont="1" applyFill="1" applyBorder="1" applyAlignment="1" applyProtection="1">
      <alignment horizontal="left"/>
    </xf>
    <xf numFmtId="0" fontId="32" fillId="21" borderId="48" xfId="0" applyFont="1" applyFill="1" applyBorder="1" applyAlignment="1" applyProtection="1">
      <alignment horizontal="left"/>
    </xf>
    <xf numFmtId="0" fontId="32" fillId="21" borderId="70" xfId="0" applyFont="1" applyFill="1" applyBorder="1" applyAlignment="1" applyProtection="1">
      <alignment horizontal="left"/>
    </xf>
    <xf numFmtId="0" fontId="32" fillId="21" borderId="39" xfId="0" applyFont="1" applyFill="1" applyBorder="1" applyAlignment="1" applyProtection="1">
      <alignment horizontal="left"/>
    </xf>
    <xf numFmtId="0" fontId="22" fillId="7" borderId="7" xfId="7" applyFont="1" applyBorder="1" applyAlignment="1" applyProtection="1">
      <alignment horizontal="left" vertical="center"/>
    </xf>
    <xf numFmtId="0" fontId="22" fillId="7" borderId="9" xfId="7" applyFont="1" applyBorder="1" applyAlignment="1" applyProtection="1">
      <alignment horizontal="left" vertical="center"/>
    </xf>
    <xf numFmtId="0" fontId="8" fillId="13" borderId="6" xfId="0" applyFont="1" applyFill="1" applyBorder="1" applyAlignment="1" applyProtection="1">
      <alignment horizontal="left" vertical="top" wrapText="1"/>
      <protection locked="0"/>
    </xf>
    <xf numFmtId="0" fontId="8" fillId="13" borderId="0" xfId="0" applyFont="1" applyFill="1" applyBorder="1" applyAlignment="1" applyProtection="1">
      <alignment horizontal="left" vertical="top" wrapText="1"/>
      <protection locked="0"/>
    </xf>
    <xf numFmtId="0" fontId="8" fillId="13" borderId="10" xfId="0" applyFont="1" applyFill="1" applyBorder="1" applyAlignment="1" applyProtection="1">
      <alignment horizontal="left" vertical="top" wrapText="1"/>
      <protection locked="0"/>
    </xf>
    <xf numFmtId="0" fontId="8" fillId="13" borderId="11" xfId="0" applyFont="1" applyFill="1" applyBorder="1" applyAlignment="1" applyProtection="1">
      <alignment horizontal="left" vertical="top" wrapText="1"/>
      <protection locked="0"/>
    </xf>
    <xf numFmtId="0" fontId="8" fillId="13" borderId="12" xfId="0" applyFont="1" applyFill="1" applyBorder="1" applyAlignment="1" applyProtection="1">
      <alignment horizontal="left" vertical="top" wrapText="1"/>
      <protection locked="0"/>
    </xf>
    <xf numFmtId="0" fontId="8" fillId="13" borderId="13" xfId="0" applyFont="1" applyFill="1" applyBorder="1" applyAlignment="1" applyProtection="1">
      <alignment horizontal="left" vertical="top" wrapText="1"/>
      <protection locked="0"/>
    </xf>
    <xf numFmtId="0" fontId="8" fillId="13" borderId="7" xfId="0" applyFont="1" applyFill="1" applyBorder="1" applyAlignment="1" applyProtection="1">
      <alignment horizontal="left" vertical="top" wrapText="1"/>
      <protection locked="0"/>
    </xf>
    <xf numFmtId="0" fontId="8" fillId="13" borderId="8" xfId="0" applyFont="1" applyFill="1" applyBorder="1" applyAlignment="1" applyProtection="1">
      <alignment horizontal="left" vertical="top" wrapText="1"/>
      <protection locked="0"/>
    </xf>
    <xf numFmtId="0" fontId="8" fillId="13" borderId="9" xfId="0" applyFont="1" applyFill="1" applyBorder="1" applyAlignment="1" applyProtection="1">
      <alignment horizontal="left" vertical="top" wrapText="1"/>
      <protection locked="0"/>
    </xf>
    <xf numFmtId="0" fontId="22" fillId="7" borderId="25" xfId="7" quotePrefix="1" applyFont="1" applyBorder="1" applyAlignment="1" applyProtection="1">
      <alignment horizontal="left" vertical="center"/>
    </xf>
    <xf numFmtId="0" fontId="22" fillId="7" borderId="26" xfId="7" quotePrefix="1" applyFont="1" applyBorder="1" applyAlignment="1" applyProtection="1">
      <alignment horizontal="left" vertical="center"/>
    </xf>
    <xf numFmtId="0" fontId="22" fillId="7" borderId="27" xfId="7" quotePrefix="1" applyFont="1" applyBorder="1" applyAlignment="1" applyProtection="1">
      <alignment horizontal="left" vertical="center"/>
    </xf>
    <xf numFmtId="0" fontId="8" fillId="13" borderId="7" xfId="0" applyFont="1" applyFill="1" applyBorder="1" applyAlignment="1" applyProtection="1">
      <alignment horizontal="center" vertical="top" wrapText="1"/>
      <protection locked="0"/>
    </xf>
    <xf numFmtId="0" fontId="8" fillId="13" borderId="8" xfId="0" applyFont="1" applyFill="1" applyBorder="1" applyAlignment="1" applyProtection="1">
      <alignment horizontal="center" vertical="top" wrapText="1"/>
      <protection locked="0"/>
    </xf>
    <xf numFmtId="0" fontId="8" fillId="13" borderId="9" xfId="0" applyFont="1" applyFill="1" applyBorder="1" applyAlignment="1" applyProtection="1">
      <alignment horizontal="center" vertical="top" wrapText="1"/>
      <protection locked="0"/>
    </xf>
    <xf numFmtId="0" fontId="8" fillId="13" borderId="6" xfId="0" applyFont="1" applyFill="1" applyBorder="1" applyAlignment="1" applyProtection="1">
      <alignment horizontal="center" vertical="top" wrapText="1"/>
      <protection locked="0"/>
    </xf>
    <xf numFmtId="0" fontId="8" fillId="13" borderId="0" xfId="0" applyFont="1" applyFill="1" applyBorder="1" applyAlignment="1" applyProtection="1">
      <alignment horizontal="center" vertical="top" wrapText="1"/>
      <protection locked="0"/>
    </xf>
    <xf numFmtId="0" fontId="8" fillId="13" borderId="10" xfId="0" applyFont="1" applyFill="1" applyBorder="1" applyAlignment="1" applyProtection="1">
      <alignment horizontal="center" vertical="top" wrapText="1"/>
      <protection locked="0"/>
    </xf>
    <xf numFmtId="0" fontId="8" fillId="13" borderId="11" xfId="0" applyFont="1" applyFill="1" applyBorder="1" applyAlignment="1" applyProtection="1">
      <alignment horizontal="center" vertical="top" wrapText="1"/>
      <protection locked="0"/>
    </xf>
    <xf numFmtId="0" fontId="8" fillId="13" borderId="12" xfId="0" applyFont="1" applyFill="1" applyBorder="1" applyAlignment="1" applyProtection="1">
      <alignment horizontal="center" vertical="top" wrapText="1"/>
      <protection locked="0"/>
    </xf>
    <xf numFmtId="0" fontId="8" fillId="13" borderId="13" xfId="0" applyFont="1" applyFill="1" applyBorder="1" applyAlignment="1" applyProtection="1">
      <alignment horizontal="center" vertical="top" wrapText="1"/>
      <protection locked="0"/>
    </xf>
    <xf numFmtId="0" fontId="8" fillId="13" borderId="21" xfId="0" applyFont="1" applyFill="1" applyBorder="1" applyAlignment="1" applyProtection="1">
      <alignment horizontal="center" vertical="top" wrapText="1"/>
      <protection locked="0"/>
    </xf>
    <xf numFmtId="0" fontId="8" fillId="13" borderId="2" xfId="0" applyFont="1" applyFill="1" applyBorder="1" applyAlignment="1" applyProtection="1">
      <alignment horizontal="center" vertical="top" wrapText="1"/>
      <protection locked="0"/>
    </xf>
    <xf numFmtId="0" fontId="8" fillId="13" borderId="22" xfId="0" applyFont="1" applyFill="1" applyBorder="1" applyAlignment="1" applyProtection="1">
      <alignment horizontal="center" vertical="top" wrapText="1"/>
      <protection locked="0"/>
    </xf>
    <xf numFmtId="0" fontId="22" fillId="7" borderId="25" xfId="7" applyFont="1" applyBorder="1" applyAlignment="1" applyProtection="1">
      <alignment horizontal="left" vertical="top"/>
    </xf>
    <xf numFmtId="0" fontId="22" fillId="7" borderId="26" xfId="7" applyFont="1" applyBorder="1" applyAlignment="1" applyProtection="1">
      <alignment horizontal="left" vertical="top"/>
    </xf>
    <xf numFmtId="0" fontId="22" fillId="7" borderId="27" xfId="7" applyFont="1" applyBorder="1" applyAlignment="1" applyProtection="1">
      <alignment horizontal="left" vertical="top"/>
    </xf>
    <xf numFmtId="0" fontId="17" fillId="18" borderId="40" xfId="7" applyFont="1" applyFill="1" applyBorder="1" applyAlignment="1" applyProtection="1">
      <alignment horizontal="left" vertical="center" wrapText="1"/>
    </xf>
    <xf numFmtId="0" fontId="17" fillId="18" borderId="4" xfId="7" applyFont="1" applyFill="1" applyBorder="1" applyAlignment="1" applyProtection="1">
      <alignment horizontal="left" vertical="center" wrapText="1"/>
    </xf>
    <xf numFmtId="0" fontId="17" fillId="18" borderId="32" xfId="7" applyFont="1" applyFill="1" applyBorder="1" applyAlignment="1" applyProtection="1">
      <alignment horizontal="left" vertical="center" wrapText="1"/>
    </xf>
    <xf numFmtId="0" fontId="17" fillId="18" borderId="15" xfId="7" applyFont="1" applyFill="1" applyBorder="1" applyAlignment="1" applyProtection="1">
      <alignment horizontal="left" vertical="center" wrapText="1"/>
    </xf>
    <xf numFmtId="0" fontId="17" fillId="18" borderId="1" xfId="7" applyFont="1" applyFill="1" applyBorder="1" applyAlignment="1" applyProtection="1">
      <alignment horizontal="left" vertical="center" wrapText="1"/>
    </xf>
    <xf numFmtId="0" fontId="17" fillId="18" borderId="18" xfId="7" applyFont="1" applyFill="1" applyBorder="1" applyAlignment="1" applyProtection="1">
      <alignment horizontal="left" vertical="center" wrapText="1"/>
    </xf>
    <xf numFmtId="0" fontId="8" fillId="0" borderId="117" xfId="0" applyFont="1" applyBorder="1" applyAlignment="1">
      <alignment horizontal="left"/>
    </xf>
    <xf numFmtId="0" fontId="8" fillId="0" borderId="113" xfId="0" applyFont="1" applyBorder="1" applyAlignment="1">
      <alignment horizontal="left"/>
    </xf>
    <xf numFmtId="14" fontId="8" fillId="0" borderId="113" xfId="0" applyNumberFormat="1" applyFont="1" applyBorder="1" applyAlignment="1">
      <alignment horizontal="left"/>
    </xf>
    <xf numFmtId="14" fontId="8" fillId="0" borderId="118" xfId="0" applyNumberFormat="1" applyFont="1" applyBorder="1" applyAlignment="1">
      <alignment horizontal="left"/>
    </xf>
    <xf numFmtId="0" fontId="10" fillId="6" borderId="110" xfId="0" applyFont="1" applyFill="1" applyBorder="1" applyAlignment="1">
      <alignment horizontal="left"/>
    </xf>
    <xf numFmtId="0" fontId="10" fillId="6" borderId="111" xfId="0" applyFont="1" applyFill="1" applyBorder="1" applyAlignment="1">
      <alignment horizontal="left"/>
    </xf>
    <xf numFmtId="0" fontId="10" fillId="6" borderId="112" xfId="0" applyFont="1" applyFill="1" applyBorder="1" applyAlignment="1">
      <alignment horizontal="left"/>
    </xf>
    <xf numFmtId="0" fontId="8" fillId="0" borderId="114" xfId="0" applyFont="1" applyBorder="1" applyAlignment="1">
      <alignment horizontal="left"/>
    </xf>
    <xf numFmtId="0" fontId="8" fillId="0" borderId="115" xfId="0" applyFont="1" applyBorder="1" applyAlignment="1">
      <alignment horizontal="left"/>
    </xf>
    <xf numFmtId="0" fontId="8" fillId="0" borderId="116" xfId="0" applyFont="1" applyBorder="1" applyAlignment="1">
      <alignment horizontal="left"/>
    </xf>
    <xf numFmtId="0" fontId="8" fillId="0" borderId="118" xfId="0" applyFont="1" applyBorder="1" applyAlignment="1">
      <alignment horizontal="left"/>
    </xf>
    <xf numFmtId="0" fontId="8" fillId="0" borderId="119" xfId="0" applyFont="1" applyBorder="1" applyAlignment="1">
      <alignment horizontal="left"/>
    </xf>
    <xf numFmtId="0" fontId="8" fillId="0" borderId="120" xfId="0" applyFont="1" applyBorder="1" applyAlignment="1">
      <alignment horizontal="left"/>
    </xf>
    <xf numFmtId="14" fontId="8" fillId="0" borderId="120" xfId="0" applyNumberFormat="1" applyFont="1" applyBorder="1" applyAlignment="1">
      <alignment horizontal="left"/>
    </xf>
    <xf numFmtId="14" fontId="8" fillId="0" borderId="121" xfId="0" applyNumberFormat="1" applyFont="1" applyBorder="1" applyAlignment="1">
      <alignment horizontal="left"/>
    </xf>
    <xf numFmtId="0" fontId="0" fillId="0" borderId="50" xfId="0" applyBorder="1" applyAlignment="1">
      <alignment horizontal="center"/>
    </xf>
    <xf numFmtId="0" fontId="0" fillId="0" borderId="14" xfId="0" applyBorder="1" applyAlignment="1">
      <alignment horizontal="center"/>
    </xf>
    <xf numFmtId="0" fontId="0" fillId="0" borderId="122" xfId="0" applyBorder="1" applyAlignment="1">
      <alignment horizontal="center"/>
    </xf>
    <xf numFmtId="0" fontId="0" fillId="0" borderId="123" xfId="0" applyBorder="1" applyAlignment="1">
      <alignment horizontal="center"/>
    </xf>
    <xf numFmtId="0" fontId="0" fillId="0" borderId="91" xfId="0" applyBorder="1" applyAlignment="1">
      <alignment horizontal="center"/>
    </xf>
    <xf numFmtId="0" fontId="7" fillId="7" borderId="25" xfId="7" applyFont="1" applyBorder="1" applyAlignment="1" applyProtection="1">
      <alignment horizontal="left" vertical="center"/>
    </xf>
    <xf numFmtId="0" fontId="7" fillId="7" borderId="27" xfId="7" applyFont="1" applyBorder="1" applyAlignment="1" applyProtection="1">
      <alignment horizontal="left" vertical="center"/>
    </xf>
  </cellXfs>
  <cellStyles count="26">
    <cellStyle name="40% - Accent1" xfId="4" builtinId="31"/>
    <cellStyle name="60% - Accent1 2" xfId="24" xr:uid="{00000000-0005-0000-0000-000001000000}"/>
    <cellStyle name="60% - Accent2" xfId="5" builtinId="36"/>
    <cellStyle name="Auto Populated Cells" xfId="8" xr:uid="{00000000-0005-0000-0000-000003000000}"/>
    <cellStyle name="Calculation 2" xfId="9" xr:uid="{00000000-0005-0000-0000-000004000000}"/>
    <cellStyle name="Conditional Cell" xfId="10" xr:uid="{00000000-0005-0000-0000-000005000000}"/>
    <cellStyle name="Explanatory Text 2" xfId="11" xr:uid="{00000000-0005-0000-0000-000006000000}"/>
    <cellStyle name="Explanatory Text 3" xfId="20" xr:uid="{00000000-0005-0000-0000-000007000000}"/>
    <cellStyle name="Fixed Values" xfId="12" xr:uid="{00000000-0005-0000-0000-000008000000}"/>
    <cellStyle name="Heading 4 2" xfId="7" xr:uid="{00000000-0005-0000-0000-000009000000}"/>
    <cellStyle name="Hyperlink" xfId="1" builtinId="8"/>
    <cellStyle name="Hyperlink 2" xfId="19" xr:uid="{00000000-0005-0000-0000-00000B000000}"/>
    <cellStyle name="Input 2" xfId="13" xr:uid="{00000000-0005-0000-0000-00000C000000}"/>
    <cellStyle name="Input 3" xfId="18" xr:uid="{00000000-0005-0000-0000-00000D000000}"/>
    <cellStyle name="Neutral 2" xfId="25" xr:uid="{00000000-0005-0000-0000-00000E000000}"/>
    <cellStyle name="Normal" xfId="0" builtinId="0"/>
    <cellStyle name="Normal 2" xfId="2" xr:uid="{00000000-0005-0000-0000-000010000000}"/>
    <cellStyle name="Normal 2 2" xfId="21" xr:uid="{00000000-0005-0000-0000-000011000000}"/>
    <cellStyle name="Normal 3" xfId="3" xr:uid="{00000000-0005-0000-0000-000012000000}"/>
    <cellStyle name="Normal 3 2" xfId="22" xr:uid="{00000000-0005-0000-0000-000013000000}"/>
    <cellStyle name="Normal 3 3" xfId="23" xr:uid="{00000000-0005-0000-0000-000014000000}"/>
    <cellStyle name="Normal 4" xfId="6" xr:uid="{00000000-0005-0000-0000-000015000000}"/>
    <cellStyle name="Output 2" xfId="14" xr:uid="{00000000-0005-0000-0000-000016000000}"/>
    <cellStyle name="Revision Needed" xfId="15" xr:uid="{00000000-0005-0000-0000-000017000000}"/>
    <cellStyle name="Tab Header" xfId="16" xr:uid="{00000000-0005-0000-0000-000018000000}"/>
    <cellStyle name="Table Header" xfId="17" xr:uid="{00000000-0005-0000-0000-000019000000}"/>
  </cellStyles>
  <dxfs count="46">
    <dxf>
      <fill>
        <patternFill patternType="lightUp">
          <fgColor auto="1"/>
        </patternFill>
      </fill>
    </dxf>
    <dxf>
      <fill>
        <patternFill patternType="darkUp"/>
      </fill>
    </dxf>
    <dxf>
      <fill>
        <patternFill patternType="solid">
          <bgColor rgb="FFFFFF00"/>
        </patternFill>
      </fill>
    </dxf>
    <dxf>
      <fill>
        <patternFill patternType="darkUp"/>
      </fill>
    </dxf>
    <dxf>
      <fill>
        <patternFill patternType="darkUp"/>
      </fill>
    </dxf>
    <dxf>
      <fill>
        <patternFill patternType="darkUp"/>
      </fill>
    </dxf>
    <dxf>
      <fill>
        <patternFill patternType="darkUp"/>
      </fill>
    </dxf>
    <dxf>
      <fill>
        <patternFill patternType="darkDown"/>
      </fill>
    </dxf>
    <dxf>
      <font>
        <color rgb="FFFF0000"/>
      </font>
    </dxf>
    <dxf>
      <font>
        <color rgb="FFFF0000"/>
      </font>
    </dxf>
    <dxf>
      <font>
        <color rgb="FFFF0000"/>
      </font>
    </dxf>
    <dxf>
      <fill>
        <patternFill patternType="solid">
          <bgColor rgb="FFFFFF00"/>
        </patternFill>
      </fill>
    </dxf>
    <dxf>
      <font>
        <color rgb="FFFF0000"/>
      </font>
    </dxf>
    <dxf>
      <font>
        <color rgb="FFFF0000"/>
      </font>
    </dxf>
    <dxf>
      <font>
        <color rgb="FFFF0000"/>
      </font>
    </dxf>
    <dxf>
      <fill>
        <patternFill patternType="darkUp"/>
      </fill>
    </dxf>
    <dxf>
      <fill>
        <patternFill patternType="solid">
          <bgColor rgb="FFFFFF00"/>
        </patternFill>
      </fill>
    </dxf>
    <dxf>
      <fill>
        <patternFill patternType="darkUp"/>
      </fill>
    </dxf>
    <dxf>
      <fill>
        <patternFill patternType="darkUp"/>
      </fill>
    </dxf>
    <dxf>
      <fill>
        <patternFill patternType="darkUp"/>
      </fill>
    </dxf>
    <dxf>
      <fill>
        <patternFill patternType="darkUp"/>
      </fill>
    </dxf>
    <dxf>
      <fill>
        <patternFill patternType="darkUp"/>
      </fill>
    </dxf>
    <dxf>
      <font>
        <color rgb="FFFF0000"/>
      </font>
    </dxf>
    <dxf>
      <font>
        <color rgb="FFFF0000"/>
      </font>
    </dxf>
    <dxf>
      <fill>
        <patternFill patternType="solid">
          <bgColor rgb="FFFFFF00"/>
        </patternFill>
      </fill>
    </dxf>
    <dxf>
      <font>
        <color rgb="FFFF0000"/>
      </font>
    </dxf>
    <dxf>
      <font>
        <color rgb="FFFF0000"/>
      </font>
    </dxf>
    <dxf>
      <font>
        <color rgb="FFFF0000"/>
      </font>
    </dxf>
    <dxf>
      <fill>
        <patternFill patternType="darkUp"/>
      </fill>
    </dxf>
    <dxf>
      <fill>
        <patternFill patternType="darkUp"/>
      </fill>
    </dxf>
    <dxf>
      <fill>
        <patternFill patternType="darkUp"/>
      </fill>
    </dxf>
    <dxf>
      <fill>
        <patternFill patternType="darkUp"/>
      </fill>
    </dxf>
    <dxf>
      <fill>
        <patternFill patternType="darkUp"/>
      </fill>
    </dxf>
    <dxf>
      <font>
        <color rgb="FFFF0000"/>
      </font>
    </dxf>
    <dxf>
      <font>
        <color rgb="FFFF0000"/>
      </font>
    </dxf>
    <dxf>
      <font>
        <color rgb="FFFF0000"/>
      </font>
    </dxf>
    <dxf>
      <font>
        <color rgb="FFFF0000"/>
      </font>
    </dxf>
    <dxf>
      <font>
        <color rgb="FFFF0000"/>
      </font>
    </dxf>
    <dxf>
      <font>
        <color rgb="FFFF0000"/>
      </font>
    </dxf>
    <dxf>
      <fill>
        <patternFill patternType="darkUp"/>
      </fill>
    </dxf>
    <dxf>
      <font>
        <color rgb="FFFF0000"/>
      </font>
    </dxf>
    <dxf>
      <font>
        <color rgb="FFFF0000"/>
      </font>
    </dxf>
    <dxf>
      <font>
        <color rgb="FFFF0000"/>
      </font>
    </dxf>
    <dxf>
      <font>
        <color rgb="FFFF0000"/>
      </font>
    </dxf>
    <dxf>
      <font>
        <color rgb="FFFF0000"/>
      </font>
    </dxf>
    <dxf>
      <fill>
        <patternFill patternType="darkUp"/>
      </fill>
    </dxf>
  </dxfs>
  <tableStyles count="0" defaultTableStyle="TableStyleMedium9" defaultPivotStyle="PivotStyleLight16"/>
  <colors>
    <mruColors>
      <color rgb="FF99CCFF"/>
      <color rgb="FF800000"/>
      <color rgb="FFFFFF00"/>
      <color rgb="FF0066CC"/>
      <color rgb="FF000000"/>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A-Axis</c:v>
          </c:tx>
          <c:spPr>
            <a:ln w="25400" cap="rnd">
              <a:solidFill>
                <a:schemeClr val="accent4"/>
              </a:solidFill>
              <a:round/>
            </a:ln>
            <a:effectLst/>
          </c:spPr>
          <c:marker>
            <c:symbol val="x"/>
            <c:size val="5"/>
            <c:spPr>
              <a:solidFill>
                <a:schemeClr val="accent4"/>
              </a:solidFill>
              <a:ln w="9525">
                <a:solidFill>
                  <a:schemeClr val="accent4"/>
                </a:solidFill>
              </a:ln>
              <a:effectLst/>
            </c:spPr>
          </c:marker>
          <c:xVal>
            <c:numRef>
              <c:f>'Test Data - Low'!$C$60:$C$71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'Test Data - Low'!$E$60:$E$71</c:f>
              <c:numCache>
                <c:formatCode>General</c:formatCode>
                <c:ptCount val="12"/>
              </c:numCache>
            </c:numRef>
          </c:yVal>
          <c:smooth val="0"/>
          <c:extLst>
            <c:ext xmlns:c16="http://schemas.microsoft.com/office/drawing/2014/chart" uri="{C3380CC4-5D6E-409C-BE32-E72D297353CC}">
              <c16:uniqueId val="{00000000-B459-46A5-81D5-A7BF154837CE}"/>
            </c:ext>
          </c:extLst>
        </c:ser>
        <c:ser>
          <c:idx val="1"/>
          <c:order val="1"/>
          <c:tx>
            <c:v>B-Axis</c:v>
          </c:tx>
          <c:spPr>
            <a:ln w="25400" cap="rnd">
              <a:solidFill>
                <a:schemeClr val="accent1"/>
              </a:solidFill>
              <a:round/>
            </a:ln>
            <a:effectLst/>
          </c:spPr>
          <c:marker>
            <c:symbol val="x"/>
            <c:size val="5"/>
            <c:spPr>
              <a:solidFill>
                <a:schemeClr val="accent1"/>
              </a:solidFill>
              <a:ln w="9525">
                <a:solidFill>
                  <a:schemeClr val="accent1"/>
                </a:solidFill>
              </a:ln>
              <a:effectLst/>
            </c:spPr>
          </c:marker>
          <c:xVal>
            <c:numRef>
              <c:f>'Test Data - Low'!$C$60:$C$71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'Test Data - Low'!$F$60:$F$71</c:f>
              <c:numCache>
                <c:formatCode>General</c:formatCode>
                <c:ptCount val="12"/>
              </c:numCache>
            </c:numRef>
          </c:yVal>
          <c:smooth val="0"/>
          <c:extLst>
            <c:ext xmlns:c16="http://schemas.microsoft.com/office/drawing/2014/chart" uri="{C3380CC4-5D6E-409C-BE32-E72D297353CC}">
              <c16:uniqueId val="{00000001-B459-46A5-81D5-A7BF154837CE}"/>
            </c:ext>
          </c:extLst>
        </c:ser>
        <c:ser>
          <c:idx val="2"/>
          <c:order val="2"/>
          <c:tx>
            <c:v>C-Axis</c:v>
          </c:tx>
          <c:spPr>
            <a:ln w="25400" cap="rnd">
              <a:solidFill>
                <a:schemeClr val="accent2"/>
              </a:solidFill>
              <a:round/>
            </a:ln>
            <a:effectLst/>
          </c:spPr>
          <c:marker>
            <c:symbol val="square"/>
            <c:size val="5"/>
            <c:spPr>
              <a:solidFill>
                <a:schemeClr val="accent2"/>
              </a:solidFill>
              <a:ln w="9525">
                <a:solidFill>
                  <a:schemeClr val="accent2"/>
                </a:solidFill>
              </a:ln>
              <a:effectLst/>
            </c:spPr>
          </c:marker>
          <c:xVal>
            <c:numRef>
              <c:f>'Test Data - Low'!$C$60:$C$71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'Test Data - Low'!$G$60:$G$71</c:f>
              <c:numCache>
                <c:formatCode>General</c:formatCode>
                <c:ptCount val="12"/>
              </c:numCache>
            </c:numRef>
          </c:yVal>
          <c:smooth val="0"/>
          <c:extLst>
            <c:ext xmlns:c16="http://schemas.microsoft.com/office/drawing/2014/chart" uri="{C3380CC4-5D6E-409C-BE32-E72D297353CC}">
              <c16:uniqueId val="{00000002-B459-46A5-81D5-A7BF154837CE}"/>
            </c:ext>
          </c:extLst>
        </c:ser>
        <c:ser>
          <c:idx val="3"/>
          <c:order val="3"/>
          <c:tx>
            <c:v>D-Axis</c:v>
          </c:tx>
          <c:spPr>
            <a:ln w="25400" cap="rnd">
              <a:solidFill>
                <a:schemeClr val="accent3"/>
              </a:solidFill>
              <a:round/>
            </a:ln>
            <a:effectLst/>
          </c:spPr>
          <c:marker>
            <c:symbol val="triangle"/>
            <c:size val="5"/>
            <c:spPr>
              <a:solidFill>
                <a:schemeClr val="accent3"/>
              </a:solidFill>
              <a:ln w="9525">
                <a:solidFill>
                  <a:schemeClr val="accent3"/>
                </a:solidFill>
              </a:ln>
              <a:effectLst/>
            </c:spPr>
          </c:marker>
          <c:xVal>
            <c:numRef>
              <c:f>'Test Data - Low'!$C$60:$C$71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'Test Data - Low'!$H$60:$H$71</c:f>
              <c:numCache>
                <c:formatCode>General</c:formatCode>
                <c:ptCount val="12"/>
              </c:numCache>
            </c:numRef>
          </c:yVal>
          <c:smooth val="0"/>
          <c:extLst>
            <c:ext xmlns:c16="http://schemas.microsoft.com/office/drawing/2014/chart" uri="{C3380CC4-5D6E-409C-BE32-E72D297353CC}">
              <c16:uniqueId val="{00000003-B459-46A5-81D5-A7BF154837CE}"/>
            </c:ext>
          </c:extLst>
        </c:ser>
        <c:dLbls>
          <c:showLegendKey val="0"/>
          <c:showVal val="0"/>
          <c:showCatName val="0"/>
          <c:showSerName val="0"/>
          <c:showPercent val="0"/>
          <c:showBubbleSize val="0"/>
        </c:dLbls>
        <c:axId val="817393552"/>
        <c:axId val="817394384"/>
      </c:scatterChart>
      <c:valAx>
        <c:axId val="817393552"/>
        <c:scaling>
          <c:orientation val="minMax"/>
          <c:max val="12"/>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Sensor #</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817394384"/>
        <c:crosses val="autoZero"/>
        <c:crossBetween val="midCat"/>
      </c:valAx>
      <c:valAx>
        <c:axId val="817394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Average velocity (fpm)</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81739355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A-Axis</c:v>
          </c:tx>
          <c:spPr>
            <a:ln w="25400" cap="rnd">
              <a:solidFill>
                <a:schemeClr val="accent4"/>
              </a:solidFill>
              <a:round/>
            </a:ln>
            <a:effectLst/>
          </c:spPr>
          <c:marker>
            <c:symbol val="x"/>
            <c:size val="5"/>
            <c:spPr>
              <a:solidFill>
                <a:schemeClr val="accent4"/>
              </a:solidFill>
              <a:ln w="9525">
                <a:solidFill>
                  <a:schemeClr val="accent4"/>
                </a:solidFill>
              </a:ln>
              <a:effectLst/>
            </c:spPr>
          </c:marker>
          <c:xVal>
            <c:numRef>
              <c:f>'Test Data - High'!$C$56:$C$67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'Test Data - High'!$E$56:$E$67</c:f>
              <c:numCache>
                <c:formatCode>General</c:formatCode>
                <c:ptCount val="12"/>
              </c:numCache>
            </c:numRef>
          </c:yVal>
          <c:smooth val="0"/>
          <c:extLst>
            <c:ext xmlns:c16="http://schemas.microsoft.com/office/drawing/2014/chart" uri="{C3380CC4-5D6E-409C-BE32-E72D297353CC}">
              <c16:uniqueId val="{00000000-19C3-43A1-B59C-C47015064E34}"/>
            </c:ext>
          </c:extLst>
        </c:ser>
        <c:ser>
          <c:idx val="1"/>
          <c:order val="1"/>
          <c:tx>
            <c:v>B-Axis</c:v>
          </c:tx>
          <c:spPr>
            <a:ln w="25400" cap="rnd">
              <a:solidFill>
                <a:schemeClr val="accent1"/>
              </a:solidFill>
              <a:round/>
            </a:ln>
            <a:effectLst/>
          </c:spPr>
          <c:marker>
            <c:symbol val="x"/>
            <c:size val="5"/>
            <c:spPr>
              <a:solidFill>
                <a:schemeClr val="accent1"/>
              </a:solidFill>
              <a:ln w="9525">
                <a:solidFill>
                  <a:schemeClr val="accent1"/>
                </a:solidFill>
              </a:ln>
              <a:effectLst/>
            </c:spPr>
          </c:marker>
          <c:xVal>
            <c:numRef>
              <c:f>'Test Data - High'!$C$56:$C$67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'Test Data - High'!$F$56:$F$67</c:f>
              <c:numCache>
                <c:formatCode>General</c:formatCode>
                <c:ptCount val="12"/>
              </c:numCache>
            </c:numRef>
          </c:yVal>
          <c:smooth val="0"/>
          <c:extLst>
            <c:ext xmlns:c16="http://schemas.microsoft.com/office/drawing/2014/chart" uri="{C3380CC4-5D6E-409C-BE32-E72D297353CC}">
              <c16:uniqueId val="{00000001-19C3-43A1-B59C-C47015064E34}"/>
            </c:ext>
          </c:extLst>
        </c:ser>
        <c:ser>
          <c:idx val="2"/>
          <c:order val="2"/>
          <c:tx>
            <c:v>C-Axis</c:v>
          </c:tx>
          <c:spPr>
            <a:ln w="25400" cap="rnd">
              <a:solidFill>
                <a:schemeClr val="accent2"/>
              </a:solidFill>
              <a:round/>
            </a:ln>
            <a:effectLst/>
          </c:spPr>
          <c:marker>
            <c:symbol val="square"/>
            <c:size val="5"/>
            <c:spPr>
              <a:solidFill>
                <a:schemeClr val="accent2"/>
              </a:solidFill>
              <a:ln w="9525">
                <a:solidFill>
                  <a:schemeClr val="accent2"/>
                </a:solidFill>
              </a:ln>
              <a:effectLst/>
            </c:spPr>
          </c:marker>
          <c:xVal>
            <c:numRef>
              <c:f>'Test Data - High'!$C$56:$C$67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'Test Data - High'!$G$56:$G$67</c:f>
              <c:numCache>
                <c:formatCode>General</c:formatCode>
                <c:ptCount val="12"/>
              </c:numCache>
            </c:numRef>
          </c:yVal>
          <c:smooth val="0"/>
          <c:extLst>
            <c:ext xmlns:c16="http://schemas.microsoft.com/office/drawing/2014/chart" uri="{C3380CC4-5D6E-409C-BE32-E72D297353CC}">
              <c16:uniqueId val="{00000002-19C3-43A1-B59C-C47015064E34}"/>
            </c:ext>
          </c:extLst>
        </c:ser>
        <c:ser>
          <c:idx val="3"/>
          <c:order val="3"/>
          <c:tx>
            <c:v>D-Axis</c:v>
          </c:tx>
          <c:spPr>
            <a:ln w="25400" cap="rnd">
              <a:solidFill>
                <a:schemeClr val="accent3"/>
              </a:solidFill>
              <a:round/>
            </a:ln>
            <a:effectLst/>
          </c:spPr>
          <c:marker>
            <c:symbol val="triangle"/>
            <c:size val="5"/>
            <c:spPr>
              <a:solidFill>
                <a:schemeClr val="accent3"/>
              </a:solidFill>
              <a:ln w="9525">
                <a:solidFill>
                  <a:schemeClr val="accent3"/>
                </a:solidFill>
              </a:ln>
              <a:effectLst/>
            </c:spPr>
          </c:marker>
          <c:xVal>
            <c:numRef>
              <c:f>'Test Data - High'!$C$56:$C$67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'Test Data - High'!$H$56:$H$67</c:f>
              <c:numCache>
                <c:formatCode>General</c:formatCode>
                <c:ptCount val="12"/>
              </c:numCache>
            </c:numRef>
          </c:yVal>
          <c:smooth val="0"/>
          <c:extLst>
            <c:ext xmlns:c16="http://schemas.microsoft.com/office/drawing/2014/chart" uri="{C3380CC4-5D6E-409C-BE32-E72D297353CC}">
              <c16:uniqueId val="{00000003-19C3-43A1-B59C-C47015064E34}"/>
            </c:ext>
          </c:extLst>
        </c:ser>
        <c:dLbls>
          <c:showLegendKey val="0"/>
          <c:showVal val="0"/>
          <c:showCatName val="0"/>
          <c:showSerName val="0"/>
          <c:showPercent val="0"/>
          <c:showBubbleSize val="0"/>
        </c:dLbls>
        <c:axId val="817393552"/>
        <c:axId val="817394384"/>
      </c:scatterChart>
      <c:valAx>
        <c:axId val="817393552"/>
        <c:scaling>
          <c:orientation val="minMax"/>
          <c:max val="12"/>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Sensor #</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817394384"/>
        <c:crosses val="autoZero"/>
        <c:crossBetween val="midCat"/>
      </c:valAx>
      <c:valAx>
        <c:axId val="817394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Average velocity (fpm)</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81739355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A-Axis</c:v>
          </c:tx>
          <c:spPr>
            <a:ln w="25400" cap="rnd">
              <a:solidFill>
                <a:schemeClr val="accent4"/>
              </a:solidFill>
              <a:round/>
            </a:ln>
            <a:effectLst/>
          </c:spPr>
          <c:marker>
            <c:symbol val="x"/>
            <c:size val="5"/>
            <c:spPr>
              <a:solidFill>
                <a:schemeClr val="accent4"/>
              </a:solidFill>
              <a:ln w="9525">
                <a:solidFill>
                  <a:schemeClr val="accent4"/>
                </a:solidFill>
              </a:ln>
              <a:effectLst/>
            </c:spPr>
          </c:marker>
          <c:xVal>
            <c:numRef>
              <c:f>'Test Data - Low (MM Hugger)'!$C$60:$C$71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'Test Data - Low (MM Hugger)'!$E$60:$E$71</c:f>
              <c:numCache>
                <c:formatCode>General</c:formatCode>
                <c:ptCount val="12"/>
              </c:numCache>
            </c:numRef>
          </c:yVal>
          <c:smooth val="0"/>
          <c:extLst>
            <c:ext xmlns:c16="http://schemas.microsoft.com/office/drawing/2014/chart" uri="{C3380CC4-5D6E-409C-BE32-E72D297353CC}">
              <c16:uniqueId val="{00000000-95FA-41EC-B90C-45583F12B7E1}"/>
            </c:ext>
          </c:extLst>
        </c:ser>
        <c:ser>
          <c:idx val="1"/>
          <c:order val="1"/>
          <c:tx>
            <c:v>B-Axis</c:v>
          </c:tx>
          <c:spPr>
            <a:ln w="25400" cap="rnd">
              <a:solidFill>
                <a:schemeClr val="accent1"/>
              </a:solidFill>
              <a:round/>
            </a:ln>
            <a:effectLst/>
          </c:spPr>
          <c:marker>
            <c:symbol val="x"/>
            <c:size val="5"/>
            <c:spPr>
              <a:solidFill>
                <a:schemeClr val="accent1"/>
              </a:solidFill>
              <a:ln w="9525">
                <a:solidFill>
                  <a:schemeClr val="accent1"/>
                </a:solidFill>
              </a:ln>
              <a:effectLst/>
            </c:spPr>
          </c:marker>
          <c:xVal>
            <c:numRef>
              <c:f>'Test Data - Low (MM Hugger)'!$C$60:$C$71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'Test Data - Low (MM Hugger)'!$F$60:$F$71</c:f>
              <c:numCache>
                <c:formatCode>General</c:formatCode>
                <c:ptCount val="12"/>
              </c:numCache>
            </c:numRef>
          </c:yVal>
          <c:smooth val="0"/>
          <c:extLst>
            <c:ext xmlns:c16="http://schemas.microsoft.com/office/drawing/2014/chart" uri="{C3380CC4-5D6E-409C-BE32-E72D297353CC}">
              <c16:uniqueId val="{00000001-95FA-41EC-B90C-45583F12B7E1}"/>
            </c:ext>
          </c:extLst>
        </c:ser>
        <c:ser>
          <c:idx val="2"/>
          <c:order val="2"/>
          <c:tx>
            <c:v>C-Axis</c:v>
          </c:tx>
          <c:spPr>
            <a:ln w="25400" cap="rnd">
              <a:solidFill>
                <a:schemeClr val="accent2"/>
              </a:solidFill>
              <a:round/>
            </a:ln>
            <a:effectLst/>
          </c:spPr>
          <c:marker>
            <c:symbol val="square"/>
            <c:size val="5"/>
            <c:spPr>
              <a:solidFill>
                <a:schemeClr val="accent2"/>
              </a:solidFill>
              <a:ln w="9525">
                <a:solidFill>
                  <a:schemeClr val="accent2"/>
                </a:solidFill>
              </a:ln>
              <a:effectLst/>
            </c:spPr>
          </c:marker>
          <c:xVal>
            <c:numRef>
              <c:f>'Test Data - Low (MM Hugger)'!$C$60:$C$71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'Test Data - Low (MM Hugger)'!$G$60:$G$71</c:f>
              <c:numCache>
                <c:formatCode>General</c:formatCode>
                <c:ptCount val="12"/>
              </c:numCache>
            </c:numRef>
          </c:yVal>
          <c:smooth val="0"/>
          <c:extLst>
            <c:ext xmlns:c16="http://schemas.microsoft.com/office/drawing/2014/chart" uri="{C3380CC4-5D6E-409C-BE32-E72D297353CC}">
              <c16:uniqueId val="{00000002-95FA-41EC-B90C-45583F12B7E1}"/>
            </c:ext>
          </c:extLst>
        </c:ser>
        <c:ser>
          <c:idx val="3"/>
          <c:order val="3"/>
          <c:tx>
            <c:v>D-Axis</c:v>
          </c:tx>
          <c:spPr>
            <a:ln w="25400" cap="rnd">
              <a:solidFill>
                <a:schemeClr val="accent3"/>
              </a:solidFill>
              <a:round/>
            </a:ln>
            <a:effectLst/>
          </c:spPr>
          <c:marker>
            <c:symbol val="triangle"/>
            <c:size val="5"/>
            <c:spPr>
              <a:solidFill>
                <a:schemeClr val="accent3"/>
              </a:solidFill>
              <a:ln w="9525">
                <a:solidFill>
                  <a:schemeClr val="accent3"/>
                </a:solidFill>
              </a:ln>
              <a:effectLst/>
            </c:spPr>
          </c:marker>
          <c:xVal>
            <c:numRef>
              <c:f>'Test Data - Low (MM Hugger)'!$C$60:$C$71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'Test Data - Low (MM Hugger)'!$H$60:$H$71</c:f>
              <c:numCache>
                <c:formatCode>General</c:formatCode>
                <c:ptCount val="12"/>
              </c:numCache>
            </c:numRef>
          </c:yVal>
          <c:smooth val="0"/>
          <c:extLst>
            <c:ext xmlns:c16="http://schemas.microsoft.com/office/drawing/2014/chart" uri="{C3380CC4-5D6E-409C-BE32-E72D297353CC}">
              <c16:uniqueId val="{00000003-95FA-41EC-B90C-45583F12B7E1}"/>
            </c:ext>
          </c:extLst>
        </c:ser>
        <c:dLbls>
          <c:showLegendKey val="0"/>
          <c:showVal val="0"/>
          <c:showCatName val="0"/>
          <c:showSerName val="0"/>
          <c:showPercent val="0"/>
          <c:showBubbleSize val="0"/>
        </c:dLbls>
        <c:axId val="817393552"/>
        <c:axId val="817394384"/>
      </c:scatterChart>
      <c:valAx>
        <c:axId val="817393552"/>
        <c:scaling>
          <c:orientation val="minMax"/>
          <c:max val="12"/>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Sensor #</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817394384"/>
        <c:crosses val="autoZero"/>
        <c:crossBetween val="midCat"/>
      </c:valAx>
      <c:valAx>
        <c:axId val="817394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Average velocity (fpm)</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81739355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A-Axis</c:v>
          </c:tx>
          <c:spPr>
            <a:ln w="25400" cap="rnd">
              <a:solidFill>
                <a:schemeClr val="accent4"/>
              </a:solidFill>
              <a:round/>
            </a:ln>
            <a:effectLst/>
          </c:spPr>
          <c:marker>
            <c:symbol val="x"/>
            <c:size val="5"/>
            <c:spPr>
              <a:solidFill>
                <a:schemeClr val="accent4"/>
              </a:solidFill>
              <a:ln w="9525">
                <a:solidFill>
                  <a:schemeClr val="accent4"/>
                </a:solidFill>
              </a:ln>
              <a:effectLst/>
            </c:spPr>
          </c:marker>
          <c:xVal>
            <c:numRef>
              <c:f>'Test Data - High (MM Hugger)'!$C$56:$C$67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'Test Data - High (MM Hugger)'!$E$56:$E$67</c:f>
              <c:numCache>
                <c:formatCode>General</c:formatCode>
                <c:ptCount val="12"/>
              </c:numCache>
            </c:numRef>
          </c:yVal>
          <c:smooth val="0"/>
          <c:extLst>
            <c:ext xmlns:c16="http://schemas.microsoft.com/office/drawing/2014/chart" uri="{C3380CC4-5D6E-409C-BE32-E72D297353CC}">
              <c16:uniqueId val="{00000000-F4EB-496A-AFB1-E1F555977A07}"/>
            </c:ext>
          </c:extLst>
        </c:ser>
        <c:ser>
          <c:idx val="1"/>
          <c:order val="1"/>
          <c:tx>
            <c:v>B-Axis</c:v>
          </c:tx>
          <c:spPr>
            <a:ln w="25400" cap="rnd">
              <a:solidFill>
                <a:schemeClr val="accent1"/>
              </a:solidFill>
              <a:round/>
            </a:ln>
            <a:effectLst/>
          </c:spPr>
          <c:marker>
            <c:symbol val="x"/>
            <c:size val="5"/>
            <c:spPr>
              <a:solidFill>
                <a:schemeClr val="accent1"/>
              </a:solidFill>
              <a:ln w="9525">
                <a:solidFill>
                  <a:schemeClr val="accent1"/>
                </a:solidFill>
              </a:ln>
              <a:effectLst/>
            </c:spPr>
          </c:marker>
          <c:xVal>
            <c:numRef>
              <c:f>'Test Data - High (MM Hugger)'!$C$56:$C$67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'Test Data - High (MM Hugger)'!$F$56:$F$67</c:f>
              <c:numCache>
                <c:formatCode>General</c:formatCode>
                <c:ptCount val="12"/>
              </c:numCache>
            </c:numRef>
          </c:yVal>
          <c:smooth val="0"/>
          <c:extLst>
            <c:ext xmlns:c16="http://schemas.microsoft.com/office/drawing/2014/chart" uri="{C3380CC4-5D6E-409C-BE32-E72D297353CC}">
              <c16:uniqueId val="{00000001-F4EB-496A-AFB1-E1F555977A07}"/>
            </c:ext>
          </c:extLst>
        </c:ser>
        <c:ser>
          <c:idx val="2"/>
          <c:order val="2"/>
          <c:tx>
            <c:v>C-Axis</c:v>
          </c:tx>
          <c:spPr>
            <a:ln w="25400" cap="rnd">
              <a:solidFill>
                <a:schemeClr val="accent2"/>
              </a:solidFill>
              <a:round/>
            </a:ln>
            <a:effectLst/>
          </c:spPr>
          <c:marker>
            <c:symbol val="square"/>
            <c:size val="5"/>
            <c:spPr>
              <a:solidFill>
                <a:schemeClr val="accent2"/>
              </a:solidFill>
              <a:ln w="9525">
                <a:solidFill>
                  <a:schemeClr val="accent2"/>
                </a:solidFill>
              </a:ln>
              <a:effectLst/>
            </c:spPr>
          </c:marker>
          <c:xVal>
            <c:numRef>
              <c:f>'Test Data - High (MM Hugger)'!$C$56:$C$67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'Test Data - High (MM Hugger)'!$G$56:$G$67</c:f>
              <c:numCache>
                <c:formatCode>General</c:formatCode>
                <c:ptCount val="12"/>
              </c:numCache>
            </c:numRef>
          </c:yVal>
          <c:smooth val="0"/>
          <c:extLst>
            <c:ext xmlns:c16="http://schemas.microsoft.com/office/drawing/2014/chart" uri="{C3380CC4-5D6E-409C-BE32-E72D297353CC}">
              <c16:uniqueId val="{00000002-F4EB-496A-AFB1-E1F555977A07}"/>
            </c:ext>
          </c:extLst>
        </c:ser>
        <c:ser>
          <c:idx val="3"/>
          <c:order val="3"/>
          <c:tx>
            <c:v>D-Axis</c:v>
          </c:tx>
          <c:spPr>
            <a:ln w="25400" cap="rnd">
              <a:solidFill>
                <a:schemeClr val="accent3"/>
              </a:solidFill>
              <a:round/>
            </a:ln>
            <a:effectLst/>
          </c:spPr>
          <c:marker>
            <c:symbol val="triangle"/>
            <c:size val="5"/>
            <c:spPr>
              <a:solidFill>
                <a:schemeClr val="accent3"/>
              </a:solidFill>
              <a:ln w="9525">
                <a:solidFill>
                  <a:schemeClr val="accent3"/>
                </a:solidFill>
              </a:ln>
              <a:effectLst/>
            </c:spPr>
          </c:marker>
          <c:xVal>
            <c:numRef>
              <c:f>'Test Data - High (MM Hugger)'!$C$56:$C$67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'Test Data - High (MM Hugger)'!$H$56:$H$67</c:f>
              <c:numCache>
                <c:formatCode>General</c:formatCode>
                <c:ptCount val="12"/>
              </c:numCache>
            </c:numRef>
          </c:yVal>
          <c:smooth val="0"/>
          <c:extLst>
            <c:ext xmlns:c16="http://schemas.microsoft.com/office/drawing/2014/chart" uri="{C3380CC4-5D6E-409C-BE32-E72D297353CC}">
              <c16:uniqueId val="{00000003-F4EB-496A-AFB1-E1F555977A07}"/>
            </c:ext>
          </c:extLst>
        </c:ser>
        <c:dLbls>
          <c:showLegendKey val="0"/>
          <c:showVal val="0"/>
          <c:showCatName val="0"/>
          <c:showSerName val="0"/>
          <c:showPercent val="0"/>
          <c:showBubbleSize val="0"/>
        </c:dLbls>
        <c:axId val="817393552"/>
        <c:axId val="817394384"/>
      </c:scatterChart>
      <c:valAx>
        <c:axId val="817393552"/>
        <c:scaling>
          <c:orientation val="minMax"/>
          <c:max val="12"/>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Sensor #</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817394384"/>
        <c:crosses val="autoZero"/>
        <c:crossBetween val="midCat"/>
      </c:valAx>
      <c:valAx>
        <c:axId val="817394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Average velocity (fpm)</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81739355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1832768</xdr:colOff>
      <xdr:row>32</xdr:row>
      <xdr:rowOff>170656</xdr:rowOff>
    </xdr:from>
    <xdr:to>
      <xdr:col>10</xdr:col>
      <xdr:colOff>1591469</xdr:colOff>
      <xdr:row>52</xdr:row>
      <xdr:rowOff>4761</xdr:rowOff>
    </xdr:to>
    <xdr:graphicFrame macro="">
      <xdr:nvGraphicFramePr>
        <xdr:cNvPr id="2" name="Chart 1">
          <a:extLst>
            <a:ext uri="{FF2B5EF4-FFF2-40B4-BE49-F238E27FC236}">
              <a16:creationId xmlns:a16="http://schemas.microsoft.com/office/drawing/2014/main" id="{933ABEDF-5020-5290-41F8-63D69FDD59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63500</xdr:colOff>
      <xdr:row>33</xdr:row>
      <xdr:rowOff>142875</xdr:rowOff>
    </xdr:from>
    <xdr:to>
      <xdr:col>11</xdr:col>
      <xdr:colOff>149225</xdr:colOff>
      <xdr:row>48</xdr:row>
      <xdr:rowOff>200024</xdr:rowOff>
    </xdr:to>
    <xdr:graphicFrame macro="">
      <xdr:nvGraphicFramePr>
        <xdr:cNvPr id="2" name="Chart 1">
          <a:extLst>
            <a:ext uri="{FF2B5EF4-FFF2-40B4-BE49-F238E27FC236}">
              <a16:creationId xmlns:a16="http://schemas.microsoft.com/office/drawing/2014/main" id="{FEE49591-77AE-4185-A216-862D08A40A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111125</xdr:colOff>
      <xdr:row>33</xdr:row>
      <xdr:rowOff>47625</xdr:rowOff>
    </xdr:from>
    <xdr:to>
      <xdr:col>11</xdr:col>
      <xdr:colOff>196850</xdr:colOff>
      <xdr:row>52</xdr:row>
      <xdr:rowOff>111124</xdr:rowOff>
    </xdr:to>
    <xdr:graphicFrame macro="">
      <xdr:nvGraphicFramePr>
        <xdr:cNvPr id="2" name="Chart 1">
          <a:extLst>
            <a:ext uri="{FF2B5EF4-FFF2-40B4-BE49-F238E27FC236}">
              <a16:creationId xmlns:a16="http://schemas.microsoft.com/office/drawing/2014/main" id="{781CB16B-383B-4607-B028-A2DD804257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31750</xdr:colOff>
      <xdr:row>33</xdr:row>
      <xdr:rowOff>79375</xdr:rowOff>
    </xdr:from>
    <xdr:to>
      <xdr:col>11</xdr:col>
      <xdr:colOff>117475</xdr:colOff>
      <xdr:row>48</xdr:row>
      <xdr:rowOff>146049</xdr:rowOff>
    </xdr:to>
    <xdr:graphicFrame macro="">
      <xdr:nvGraphicFramePr>
        <xdr:cNvPr id="2" name="Chart 1">
          <a:extLst>
            <a:ext uri="{FF2B5EF4-FFF2-40B4-BE49-F238E27FC236}">
              <a16:creationId xmlns:a16="http://schemas.microsoft.com/office/drawing/2014/main" id="{8E99EE7B-0AE7-4EC3-9688-A0DDB2B11F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cfr.gov/current/title-10/chapter-II/subchapter-D/part-430"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69"/>
  <sheetViews>
    <sheetView showGridLines="0" tabSelected="1" zoomScale="80" zoomScaleNormal="80" workbookViewId="0">
      <selection activeCell="B13" sqref="B13:C13"/>
    </sheetView>
  </sheetViews>
  <sheetFormatPr defaultColWidth="9.1796875" defaultRowHeight="15.5"/>
  <cols>
    <col min="1" max="1" width="2.54296875" style="24" customWidth="1"/>
    <col min="2" max="2" width="37.54296875" style="24" customWidth="1"/>
    <col min="3" max="3" width="218.81640625" style="24" bestFit="1" customWidth="1"/>
    <col min="4" max="4" width="5.81640625" style="24" customWidth="1"/>
    <col min="5" max="5" width="4.1796875" style="24" customWidth="1"/>
    <col min="6" max="16384" width="9.1796875" style="24"/>
  </cols>
  <sheetData>
    <row r="1" spans="2:5" ht="16" thickBot="1">
      <c r="E1" s="25"/>
    </row>
    <row r="2" spans="2:5" ht="16" thickBot="1">
      <c r="B2" s="386" t="str">
        <f>'Version Control'!$B$2</f>
        <v>Title Block</v>
      </c>
      <c r="C2" s="387"/>
      <c r="E2" s="25"/>
    </row>
    <row r="3" spans="2:5" s="26" customFormat="1">
      <c r="B3" s="140" t="str">
        <f>'Version Control'!B3</f>
        <v>Test Report Template Name:</v>
      </c>
      <c r="C3" s="141" t="str">
        <f>'Version Control'!C3</f>
        <v>Small Diameter Ceiling Fans</v>
      </c>
      <c r="E3" s="27"/>
    </row>
    <row r="4" spans="2:5" s="26" customFormat="1">
      <c r="B4" s="142" t="str">
        <f>'Version Control'!B4</f>
        <v>Version Number:</v>
      </c>
      <c r="C4" s="143" t="str">
        <f>'Version Control'!C4</f>
        <v>v1.1</v>
      </c>
      <c r="E4" s="27"/>
    </row>
    <row r="5" spans="2:5" s="26" customFormat="1">
      <c r="B5" s="142" t="str">
        <f>'Version Control'!B5</f>
        <v xml:space="preserve">Latest Template Revision: </v>
      </c>
      <c r="C5" s="145">
        <f>'Version Control'!C5</f>
        <v>45594</v>
      </c>
      <c r="E5" s="27"/>
    </row>
    <row r="6" spans="2:5" s="26" customFormat="1">
      <c r="B6" s="142" t="str">
        <f>'Version Control'!B6</f>
        <v>Tab Name:</v>
      </c>
      <c r="C6" s="143" t="str">
        <f ca="1">MID(CELL("filename",B1), FIND("]", CELL("filename", B1))+ 1, 255)</f>
        <v>Instructions</v>
      </c>
      <c r="E6" s="27"/>
    </row>
    <row r="7" spans="2:5" s="26" customFormat="1">
      <c r="B7" s="142" t="str">
        <f>'Version Control'!B7</f>
        <v>File Name:</v>
      </c>
      <c r="C7" s="143" t="str">
        <f ca="1">'Version Control'!C7</f>
        <v>Small Diameter Ceiling Fans - v1.1.xlsx</v>
      </c>
      <c r="E7" s="27"/>
    </row>
    <row r="8" spans="2:5" s="26" customFormat="1">
      <c r="B8" s="142" t="str">
        <f>'Version Control'!B8</f>
        <v>Test Start Date:</v>
      </c>
      <c r="C8" s="145" t="str">
        <f>'Version Control'!C8</f>
        <v>[MM/DD/YYYY]</v>
      </c>
      <c r="E8" s="27"/>
    </row>
    <row r="9" spans="2:5" s="26" customFormat="1" ht="16" thickBot="1">
      <c r="B9" s="144" t="str">
        <f>'Version Control'!B9</f>
        <v xml:space="preserve">Test Completion Date: </v>
      </c>
      <c r="C9" s="146" t="str">
        <f>'Version Control'!C9</f>
        <v>[MM/DD/YYYY]</v>
      </c>
      <c r="E9" s="27"/>
    </row>
    <row r="10" spans="2:5">
      <c r="E10" s="25"/>
    </row>
    <row r="11" spans="2:5" ht="16" thickBot="1">
      <c r="E11" s="25"/>
    </row>
    <row r="12" spans="2:5" ht="16" thickBot="1">
      <c r="B12" s="388" t="s">
        <v>28</v>
      </c>
      <c r="C12" s="389"/>
      <c r="E12" s="25"/>
    </row>
    <row r="13" spans="2:5" ht="20.25" customHeight="1" thickBot="1">
      <c r="B13" s="398" t="s">
        <v>295</v>
      </c>
      <c r="C13" s="399"/>
      <c r="E13" s="25"/>
    </row>
    <row r="14" spans="2:5" ht="16" thickBot="1">
      <c r="E14" s="25"/>
    </row>
    <row r="15" spans="2:5" ht="16" thickBot="1">
      <c r="B15" s="388" t="s">
        <v>12</v>
      </c>
      <c r="C15" s="389"/>
      <c r="E15" s="25"/>
    </row>
    <row r="16" spans="2:5">
      <c r="B16" s="60" t="s">
        <v>29</v>
      </c>
      <c r="C16" s="61" t="s">
        <v>30</v>
      </c>
      <c r="E16" s="25"/>
    </row>
    <row r="17" spans="2:5">
      <c r="B17" s="97" t="s">
        <v>47</v>
      </c>
      <c r="C17" s="138" t="s">
        <v>76</v>
      </c>
      <c r="E17" s="25"/>
    </row>
    <row r="18" spans="2:5">
      <c r="B18" s="139" t="s">
        <v>31</v>
      </c>
      <c r="C18" s="28" t="s">
        <v>77</v>
      </c>
      <c r="E18" s="25"/>
    </row>
    <row r="19" spans="2:5">
      <c r="B19" s="15" t="s">
        <v>43</v>
      </c>
      <c r="C19" s="29" t="s">
        <v>78</v>
      </c>
      <c r="E19" s="25"/>
    </row>
    <row r="20" spans="2:5">
      <c r="B20" s="15" t="s">
        <v>129</v>
      </c>
      <c r="C20" s="29" t="s">
        <v>223</v>
      </c>
      <c r="E20" s="25"/>
    </row>
    <row r="21" spans="2:5">
      <c r="B21" s="15" t="s">
        <v>145</v>
      </c>
      <c r="C21" s="29" t="s">
        <v>224</v>
      </c>
      <c r="E21" s="25"/>
    </row>
    <row r="22" spans="2:5">
      <c r="B22" s="15" t="s">
        <v>128</v>
      </c>
      <c r="C22" s="29" t="s">
        <v>225</v>
      </c>
      <c r="E22" s="25"/>
    </row>
    <row r="23" spans="2:5">
      <c r="B23" s="15" t="s">
        <v>144</v>
      </c>
      <c r="C23" s="29" t="s">
        <v>226</v>
      </c>
      <c r="E23" s="25"/>
    </row>
    <row r="24" spans="2:5">
      <c r="B24" s="15" t="s">
        <v>214</v>
      </c>
      <c r="C24" s="29" t="s">
        <v>227</v>
      </c>
      <c r="E24" s="25"/>
    </row>
    <row r="25" spans="2:5">
      <c r="B25" s="15" t="s">
        <v>215</v>
      </c>
      <c r="C25" s="29" t="s">
        <v>228</v>
      </c>
      <c r="E25" s="25"/>
    </row>
    <row r="26" spans="2:5">
      <c r="B26" s="15" t="s">
        <v>216</v>
      </c>
      <c r="C26" s="29" t="s">
        <v>229</v>
      </c>
      <c r="E26" s="25"/>
    </row>
    <row r="27" spans="2:5">
      <c r="B27" s="15" t="s">
        <v>217</v>
      </c>
      <c r="C27" s="29" t="s">
        <v>230</v>
      </c>
      <c r="E27" s="25"/>
    </row>
    <row r="28" spans="2:5">
      <c r="B28" s="15" t="s">
        <v>135</v>
      </c>
      <c r="C28" s="29" t="s">
        <v>136</v>
      </c>
      <c r="E28" s="25"/>
    </row>
    <row r="29" spans="2:5">
      <c r="B29" s="15" t="s">
        <v>14</v>
      </c>
      <c r="C29" s="29" t="s">
        <v>79</v>
      </c>
      <c r="E29" s="25"/>
    </row>
    <row r="30" spans="2:5">
      <c r="B30" s="15" t="s">
        <v>51</v>
      </c>
      <c r="C30" s="29" t="s">
        <v>80</v>
      </c>
      <c r="E30" s="25"/>
    </row>
    <row r="31" spans="2:5">
      <c r="B31" s="15" t="s">
        <v>42</v>
      </c>
      <c r="C31" s="29" t="s">
        <v>81</v>
      </c>
      <c r="E31" s="25"/>
    </row>
    <row r="32" spans="2:5">
      <c r="B32" s="15" t="s">
        <v>130</v>
      </c>
      <c r="C32" s="29" t="s">
        <v>231</v>
      </c>
      <c r="E32" s="25"/>
    </row>
    <row r="33" spans="2:5">
      <c r="B33" s="15" t="s">
        <v>222</v>
      </c>
      <c r="C33" s="29" t="s">
        <v>232</v>
      </c>
      <c r="E33" s="25"/>
    </row>
    <row r="34" spans="2:5">
      <c r="B34" s="10" t="s">
        <v>45</v>
      </c>
      <c r="C34" s="30" t="s">
        <v>82</v>
      </c>
      <c r="E34" s="25"/>
    </row>
    <row r="35" spans="2:5" ht="16" thickBot="1">
      <c r="B35" s="16" t="s">
        <v>44</v>
      </c>
      <c r="C35" s="120" t="s">
        <v>83</v>
      </c>
      <c r="E35" s="25"/>
    </row>
    <row r="36" spans="2:5" ht="16" thickBot="1">
      <c r="E36" s="25"/>
    </row>
    <row r="37" spans="2:5" ht="16" thickBot="1">
      <c r="B37" s="410" t="s">
        <v>55</v>
      </c>
      <c r="C37" s="411"/>
      <c r="E37" s="25"/>
    </row>
    <row r="38" spans="2:5">
      <c r="B38" s="412" t="s">
        <v>240</v>
      </c>
      <c r="C38" s="132" t="s">
        <v>241</v>
      </c>
      <c r="E38" s="25"/>
    </row>
    <row r="39" spans="2:5">
      <c r="B39" s="413"/>
      <c r="C39" s="133" t="s">
        <v>242</v>
      </c>
      <c r="E39" s="25"/>
    </row>
    <row r="40" spans="2:5">
      <c r="B40" s="413" t="s">
        <v>243</v>
      </c>
      <c r="C40" s="134" t="s">
        <v>16</v>
      </c>
      <c r="E40" s="25"/>
    </row>
    <row r="41" spans="2:5">
      <c r="B41" s="413"/>
      <c r="C41" s="135" t="s">
        <v>244</v>
      </c>
      <c r="E41" s="25"/>
    </row>
    <row r="42" spans="2:5" ht="16.5" customHeight="1">
      <c r="B42" s="413"/>
      <c r="C42" s="136" t="s">
        <v>84</v>
      </c>
      <c r="E42" s="25"/>
    </row>
    <row r="43" spans="2:5" ht="20.5" thickBot="1">
      <c r="B43" s="414"/>
      <c r="C43" s="137" t="s">
        <v>61</v>
      </c>
      <c r="E43" s="25"/>
    </row>
    <row r="44" spans="2:5" ht="16" thickBot="1">
      <c r="C44" s="21"/>
      <c r="E44" s="25"/>
    </row>
    <row r="45" spans="2:5" ht="16.5" customHeight="1" thickBot="1">
      <c r="B45" s="390" t="s">
        <v>64</v>
      </c>
      <c r="C45" s="391"/>
      <c r="E45" s="25"/>
    </row>
    <row r="46" spans="2:5">
      <c r="B46" s="400" t="s">
        <v>62</v>
      </c>
      <c r="C46" s="401"/>
      <c r="E46" s="25"/>
    </row>
    <row r="47" spans="2:5">
      <c r="B47" s="402"/>
      <c r="C47" s="403"/>
      <c r="E47" s="25"/>
    </row>
    <row r="48" spans="2:5" ht="16" thickBot="1">
      <c r="B48" s="404"/>
      <c r="C48" s="405"/>
      <c r="E48" s="25"/>
    </row>
    <row r="49" spans="2:5" ht="18" customHeight="1">
      <c r="B49" s="406" t="s">
        <v>70</v>
      </c>
      <c r="C49" s="407"/>
      <c r="E49" s="25"/>
    </row>
    <row r="50" spans="2:5" s="26" customFormat="1" ht="15" customHeight="1" thickBot="1">
      <c r="B50" s="408"/>
      <c r="C50" s="409"/>
      <c r="E50" s="27"/>
    </row>
    <row r="51" spans="2:5">
      <c r="B51" s="392" t="s">
        <v>56</v>
      </c>
      <c r="C51" s="395" t="s">
        <v>57</v>
      </c>
      <c r="E51" s="25"/>
    </row>
    <row r="52" spans="2:5">
      <c r="B52" s="393"/>
      <c r="C52" s="396"/>
      <c r="E52" s="25"/>
    </row>
    <row r="53" spans="2:5" ht="16" thickBot="1">
      <c r="B53" s="394"/>
      <c r="C53" s="397"/>
      <c r="E53" s="25"/>
    </row>
    <row r="54" spans="2:5">
      <c r="B54" s="62" t="s">
        <v>5</v>
      </c>
      <c r="C54" s="147" t="s">
        <v>31</v>
      </c>
      <c r="E54" s="25"/>
    </row>
    <row r="55" spans="2:5">
      <c r="B55" s="31" t="s">
        <v>6</v>
      </c>
      <c r="C55" s="148" t="s">
        <v>43</v>
      </c>
      <c r="E55" s="25"/>
    </row>
    <row r="56" spans="2:5">
      <c r="B56" s="31" t="s">
        <v>7</v>
      </c>
      <c r="C56" s="148" t="s">
        <v>129</v>
      </c>
      <c r="E56" s="25"/>
    </row>
    <row r="57" spans="2:5">
      <c r="B57" s="31" t="s">
        <v>8</v>
      </c>
      <c r="C57" s="148" t="s">
        <v>145</v>
      </c>
      <c r="E57" s="25"/>
    </row>
    <row r="58" spans="2:5">
      <c r="B58" s="31" t="s">
        <v>9</v>
      </c>
      <c r="C58" s="148" t="s">
        <v>128</v>
      </c>
      <c r="E58" s="25"/>
    </row>
    <row r="59" spans="2:5">
      <c r="B59" s="31" t="s">
        <v>75</v>
      </c>
      <c r="C59" s="148" t="s">
        <v>144</v>
      </c>
      <c r="E59" s="25"/>
    </row>
    <row r="60" spans="2:5">
      <c r="B60" s="31" t="s">
        <v>10</v>
      </c>
      <c r="C60" s="148" t="s">
        <v>214</v>
      </c>
      <c r="E60" s="25"/>
    </row>
    <row r="61" spans="2:5">
      <c r="B61" s="31" t="s">
        <v>11</v>
      </c>
      <c r="C61" s="148" t="s">
        <v>215</v>
      </c>
      <c r="E61" s="25"/>
    </row>
    <row r="62" spans="2:5">
      <c r="B62" s="31" t="s">
        <v>188</v>
      </c>
      <c r="C62" s="148" t="s">
        <v>216</v>
      </c>
      <c r="E62" s="25"/>
    </row>
    <row r="63" spans="2:5">
      <c r="B63" s="31" t="s">
        <v>189</v>
      </c>
      <c r="C63" s="148" t="s">
        <v>217</v>
      </c>
      <c r="E63" s="25"/>
    </row>
    <row r="64" spans="2:5">
      <c r="B64" s="31" t="s">
        <v>233</v>
      </c>
      <c r="C64" s="148" t="s">
        <v>135</v>
      </c>
      <c r="E64" s="25"/>
    </row>
    <row r="65" spans="1:5">
      <c r="B65" s="31" t="s">
        <v>234</v>
      </c>
      <c r="C65" s="148" t="s">
        <v>14</v>
      </c>
      <c r="E65" s="25"/>
    </row>
    <row r="66" spans="1:5">
      <c r="B66" s="31" t="s">
        <v>235</v>
      </c>
      <c r="C66" s="148" t="s">
        <v>51</v>
      </c>
      <c r="E66" s="25"/>
    </row>
    <row r="67" spans="1:5" ht="16" thickBot="1">
      <c r="B67" s="32" t="s">
        <v>236</v>
      </c>
      <c r="C67" s="149" t="s">
        <v>54</v>
      </c>
      <c r="E67" s="25"/>
    </row>
    <row r="68" spans="1:5">
      <c r="B68" s="22"/>
      <c r="C68" s="33"/>
      <c r="E68" s="25"/>
    </row>
    <row r="69" spans="1:5">
      <c r="A69" s="25"/>
      <c r="B69" s="25"/>
      <c r="C69" s="25"/>
      <c r="D69" s="25"/>
      <c r="E69" s="25"/>
    </row>
  </sheetData>
  <sheetProtection algorithmName="SHA-512" hashValue="2D/4ammCRxe+wt2Ztzk4DBesKGxT1ep1KXcFpfORha/TzmNlSx91tvlxiI1rqASMWjtKLv8vQcdaRqTSoT/+rg==" saltValue="V9suadCcVChJgoBGwhFbRA==" spinCount="100000" sheet="1" selectLockedCells="1"/>
  <mergeCells count="12">
    <mergeCell ref="B2:C2"/>
    <mergeCell ref="B12:C12"/>
    <mergeCell ref="B45:C45"/>
    <mergeCell ref="B51:B53"/>
    <mergeCell ref="C51:C53"/>
    <mergeCell ref="B13:C13"/>
    <mergeCell ref="B46:C48"/>
    <mergeCell ref="B49:C50"/>
    <mergeCell ref="B15:C15"/>
    <mergeCell ref="B37:C37"/>
    <mergeCell ref="B38:B39"/>
    <mergeCell ref="B40:B43"/>
  </mergeCells>
  <phoneticPr fontId="38" type="noConversion"/>
  <hyperlinks>
    <hyperlink ref="C57" location="'Raw Data - Low'!A1" display="Raw Data - Low" xr:uid="{B1F6036F-B2FB-4C5E-BD97-1C61B0835D7A}"/>
    <hyperlink ref="C64" location="Standby!A1" display="Standby" xr:uid="{45192889-9DFB-4BC6-B8CC-9DA2329F72D3}"/>
    <hyperlink ref="C67" location="'Report Sign-Off Block'!A1" display="Report Sign-off Block" xr:uid="{3ADCA03C-3DF3-4CED-B84E-4F15B8B17EAA}"/>
    <hyperlink ref="C56" location="'Test Data - Low'!A1" display="Test Data - Low" xr:uid="{D47A281D-6D3C-4ACD-A3AD-09F099372926}"/>
    <hyperlink ref="C55" location="'Setup &amp; Instrumentation'!A1" display="Setup &amp; Instrumentation" xr:uid="{85292B8D-FE1A-4FA7-BEDD-40879F1E3F81}"/>
    <hyperlink ref="C54" location="'General Info &amp; Test Results'!A1" display="General Info &amp; Test Results" xr:uid="{1D32816B-0904-43B3-BE3C-F68BC5B505B0}"/>
    <hyperlink ref="C59" location="'Raw Data - High'!A1" display="Raw Data - High" xr:uid="{2B0FB0C4-734B-492C-BF68-2586CB6D71B5}"/>
    <hyperlink ref="C65" location="Photos!A1" display="Photos" xr:uid="{0754C40F-E210-406C-9506-4E0B7E74F3DD}"/>
    <hyperlink ref="C66" location="Comments!A1" display="Comments" xr:uid="{8F5104DA-11B3-4024-B8A0-46D427F3D512}"/>
    <hyperlink ref="C61" location="'Raw Data - Low (MM Hugger)'!A1" display="Raw Data - Low (MM Hugger)" xr:uid="{35D6EA35-E445-441F-8B69-37CCEB6DD238}"/>
    <hyperlink ref="C62" location="'Test Data - High (MM Hugger)'!A1" display="Test Data - High (MM Hugger)" xr:uid="{9115F883-14E1-4129-8DEA-C53B415F9045}"/>
    <hyperlink ref="C60" location="'Test Data - Low (MM Hugger)'!A1" display="Test Data - Low (MM Hugger)" xr:uid="{67756057-141C-4309-8045-5E95D84F15BF}"/>
    <hyperlink ref="C63" location="'Raw Data - High (MM Hugger)'!A1" display="Raw Data - High (MM Hugger)" xr:uid="{1E64DF1B-619E-4EB7-ADB4-E731034368E8}"/>
    <hyperlink ref="C58" location="'Test Data - High'!A1" display="Test Data - High" xr:uid="{515CD1DE-7533-445D-B4CE-DD9112F003EA}"/>
    <hyperlink ref="B13:C13" r:id="rId1" location="Appendix-U-to-Subpart-B-of-Part-430" display="Appendix U to Subpart B of Part 430 - Uniform Test Method for Measuring the Energy Consumption of Ceiling Fans" xr:uid="{511D4BC7-6DBF-4D46-B482-1B97E5E193FC}"/>
  </hyperlinks>
  <pageMargins left="0.7" right="0.7" top="0.75" bottom="0.75" header="0.3" footer="0.3"/>
  <pageSetup orientation="portrait" horizontalDpi="200" verticalDpi="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980FE-8B41-4496-9A1A-436E5A50742D}">
  <sheetPr codeName="Sheet15">
    <tabColor rgb="FF0066CC"/>
  </sheetPr>
  <dimension ref="A1:X95"/>
  <sheetViews>
    <sheetView showGridLines="0" zoomScale="80" zoomScaleNormal="80" workbookViewId="0">
      <selection activeCell="H15" sqref="H15"/>
    </sheetView>
  </sheetViews>
  <sheetFormatPr defaultColWidth="9.1796875" defaultRowHeight="17"/>
  <cols>
    <col min="1" max="2" width="4.54296875" style="46" customWidth="1"/>
    <col min="3" max="3" width="36.1796875" style="46" customWidth="1"/>
    <col min="4" max="4" width="55.1796875" style="46" customWidth="1"/>
    <col min="5" max="5" width="23.1796875" style="46" customWidth="1"/>
    <col min="6" max="6" width="34.54296875" style="46" customWidth="1"/>
    <col min="7" max="7" width="32.453125" style="46" customWidth="1"/>
    <col min="8" max="8" width="29.1796875" style="46" customWidth="1"/>
    <col min="9" max="9" width="29.81640625" style="47" customWidth="1"/>
    <col min="10" max="10" width="24.81640625" style="79" bestFit="1" customWidth="1"/>
    <col min="11" max="11" width="24.1796875" style="219" customWidth="1"/>
    <col min="12" max="12" width="5.1796875" style="219" customWidth="1"/>
    <col min="13" max="16384" width="9.1796875" style="219"/>
  </cols>
  <sheetData>
    <row r="1" spans="1:24" ht="17.5" thickBot="1">
      <c r="B1" s="580" t="str">
        <f>IF('General Info &amp; Test Results'!$C$38&lt;&gt;"Multi-mount","MULTI-MOUNT NOT SELECTED - SHEET NOT NEEDED","")</f>
        <v>MULTI-MOUNT NOT SELECTED - SHEET NOT NEEDED</v>
      </c>
      <c r="C1" s="580"/>
      <c r="D1" s="580"/>
      <c r="N1" s="220"/>
    </row>
    <row r="2" spans="1:24" ht="17.5" thickBot="1">
      <c r="B2" s="417" t="str">
        <f>'Version Control'!$B$2</f>
        <v>Title Block</v>
      </c>
      <c r="C2" s="418"/>
      <c r="D2" s="419"/>
      <c r="N2" s="220"/>
    </row>
    <row r="3" spans="1:24">
      <c r="B3" s="465" t="str">
        <f>'Version Control'!B3</f>
        <v>Test Report Template Name:</v>
      </c>
      <c r="C3" s="466"/>
      <c r="D3" s="174" t="str">
        <f>'Version Control'!C3</f>
        <v>Small Diameter Ceiling Fans</v>
      </c>
      <c r="N3" s="220"/>
    </row>
    <row r="4" spans="1:24">
      <c r="B4" s="467" t="str">
        <f>'Version Control'!B4</f>
        <v>Version Number:</v>
      </c>
      <c r="C4" s="468"/>
      <c r="D4" s="175" t="str">
        <f>'Version Control'!C4</f>
        <v>v1.1</v>
      </c>
      <c r="G4" s="221" t="s">
        <v>53</v>
      </c>
      <c r="N4" s="220"/>
    </row>
    <row r="5" spans="1:24">
      <c r="B5" s="467" t="str">
        <f>'Version Control'!B5</f>
        <v xml:space="preserve">Latest Template Revision: </v>
      </c>
      <c r="C5" s="468"/>
      <c r="D5" s="176">
        <f>'Version Control'!C5</f>
        <v>45594</v>
      </c>
      <c r="N5" s="220"/>
    </row>
    <row r="6" spans="1:24">
      <c r="B6" s="467" t="str">
        <f>'Version Control'!B6</f>
        <v>Tab Name:</v>
      </c>
      <c r="C6" s="468"/>
      <c r="D6" s="175" t="str">
        <f ca="1">MID(CELL("filename",B1), FIND("]", CELL("filename", B1))+ 1, 255)</f>
        <v>Test Data - High (MM Hugger)</v>
      </c>
      <c r="N6" s="220"/>
    </row>
    <row r="7" spans="1:24">
      <c r="B7" s="467" t="str">
        <f>'Version Control'!B7</f>
        <v>File Name:</v>
      </c>
      <c r="C7" s="468"/>
      <c r="D7" s="175" t="str">
        <f ca="1">'Version Control'!C7</f>
        <v>Small Diameter Ceiling Fans - v1.1.xlsx</v>
      </c>
      <c r="N7" s="220"/>
    </row>
    <row r="8" spans="1:24">
      <c r="B8" s="467" t="str">
        <f>'Version Control'!B8</f>
        <v>Test Start Date:</v>
      </c>
      <c r="C8" s="468"/>
      <c r="D8" s="176" t="str">
        <f>'Version Control'!C8</f>
        <v>[MM/DD/YYYY]</v>
      </c>
      <c r="N8" s="220"/>
    </row>
    <row r="9" spans="1:24" ht="17.5" thickBot="1">
      <c r="B9" s="506" t="str">
        <f>'Version Control'!B9</f>
        <v xml:space="preserve">Test Completion Date: </v>
      </c>
      <c r="C9" s="507"/>
      <c r="D9" s="177" t="str">
        <f>'Version Control'!C9</f>
        <v>[MM/DD/YYYY]</v>
      </c>
      <c r="N9" s="220"/>
    </row>
    <row r="10" spans="1:24" ht="17.5" thickBot="1">
      <c r="I10" s="91"/>
      <c r="J10" s="90"/>
      <c r="K10" s="222"/>
      <c r="L10" s="222"/>
      <c r="N10" s="220"/>
    </row>
    <row r="11" spans="1:24" ht="17.5" thickBot="1">
      <c r="B11" s="440" t="s">
        <v>71</v>
      </c>
      <c r="C11" s="441"/>
      <c r="D11" s="441"/>
      <c r="E11" s="441"/>
      <c r="F11" s="441"/>
      <c r="G11" s="441"/>
      <c r="H11" s="441"/>
      <c r="I11" s="92"/>
      <c r="J11" s="93"/>
      <c r="K11" s="93"/>
      <c r="L11" s="223"/>
      <c r="N11" s="220"/>
    </row>
    <row r="12" spans="1:24" ht="17.5" thickBot="1">
      <c r="B12" s="351"/>
      <c r="C12" s="352"/>
      <c r="D12" s="352"/>
      <c r="E12" s="352"/>
      <c r="F12" s="353"/>
      <c r="G12" s="353"/>
      <c r="H12" s="353"/>
      <c r="I12" s="354"/>
      <c r="J12" s="355"/>
      <c r="K12" s="256"/>
      <c r="L12" s="356"/>
      <c r="N12" s="220"/>
      <c r="X12" s="225"/>
    </row>
    <row r="13" spans="1:24">
      <c r="A13" s="53"/>
      <c r="B13" s="54"/>
      <c r="C13" s="121" t="s">
        <v>50</v>
      </c>
      <c r="D13" s="119">
        <f>'General Info &amp; Test Results'!C21</f>
        <v>0</v>
      </c>
      <c r="E13" s="65"/>
      <c r="F13" s="516" t="s">
        <v>271</v>
      </c>
      <c r="G13" s="517"/>
      <c r="H13" s="517"/>
      <c r="I13" s="517"/>
      <c r="J13" s="518"/>
      <c r="K13" s="268"/>
      <c r="L13" s="224"/>
      <c r="N13" s="220"/>
    </row>
    <row r="14" spans="1:24">
      <c r="A14" s="53"/>
      <c r="B14" s="54"/>
      <c r="C14" s="122" t="s">
        <v>49</v>
      </c>
      <c r="D14" s="84">
        <f>'General Info &amp; Test Results'!C24</f>
        <v>0</v>
      </c>
      <c r="E14" s="66"/>
      <c r="F14" s="519"/>
      <c r="G14" s="520"/>
      <c r="H14" s="376" t="s">
        <v>72</v>
      </c>
      <c r="I14" s="376" t="s">
        <v>181</v>
      </c>
      <c r="J14" s="346" t="s">
        <v>132</v>
      </c>
      <c r="K14" s="268"/>
      <c r="L14" s="224"/>
      <c r="N14" s="220"/>
    </row>
    <row r="15" spans="1:24" ht="17.5" thickBot="1">
      <c r="A15" s="53"/>
      <c r="B15" s="54"/>
      <c r="C15" s="121" t="s">
        <v>94</v>
      </c>
      <c r="D15" s="96">
        <f>'General Info &amp; Test Results'!C23</f>
        <v>0</v>
      </c>
      <c r="E15" s="218"/>
      <c r="F15" s="514" t="s">
        <v>213</v>
      </c>
      <c r="G15" s="515"/>
      <c r="H15" s="380"/>
      <c r="I15" s="384" t="s">
        <v>272</v>
      </c>
      <c r="J15" s="347" t="b">
        <f>H15&lt;=10</f>
        <v>1</v>
      </c>
      <c r="K15" s="268"/>
      <c r="L15" s="224"/>
      <c r="N15" s="220"/>
    </row>
    <row r="16" spans="1:24" ht="17.5" thickBot="1">
      <c r="A16" s="53"/>
      <c r="B16" s="54"/>
      <c r="C16" s="357"/>
      <c r="D16" s="68"/>
      <c r="E16" s="218"/>
      <c r="F16" s="101"/>
      <c r="G16" s="101"/>
      <c r="H16" s="101"/>
      <c r="I16" s="80"/>
      <c r="J16" s="245"/>
      <c r="K16" s="268"/>
      <c r="L16" s="224"/>
      <c r="N16" s="220"/>
    </row>
    <row r="17" spans="2:14">
      <c r="B17" s="49"/>
      <c r="C17" s="71" t="s">
        <v>192</v>
      </c>
      <c r="D17" s="84">
        <f>'General Info &amp; Test Results'!C32</f>
        <v>0</v>
      </c>
      <c r="E17" s="51"/>
      <c r="F17" s="521" t="s">
        <v>294</v>
      </c>
      <c r="G17" s="522"/>
      <c r="H17" s="522"/>
      <c r="I17" s="522"/>
      <c r="J17" s="523"/>
      <c r="K17" s="268"/>
      <c r="L17" s="224"/>
      <c r="N17" s="220"/>
    </row>
    <row r="18" spans="2:14">
      <c r="B18" s="49"/>
      <c r="C18" s="71" t="s">
        <v>194</v>
      </c>
      <c r="D18" s="84">
        <f>'General Info &amp; Test Results'!C31</f>
        <v>0</v>
      </c>
      <c r="E18" s="51"/>
      <c r="F18" s="524"/>
      <c r="G18" s="525"/>
      <c r="H18" s="525"/>
      <c r="I18" s="525"/>
      <c r="J18" s="526"/>
      <c r="K18" s="268"/>
      <c r="L18" s="224"/>
      <c r="N18" s="220"/>
    </row>
    <row r="19" spans="2:14" ht="33" customHeight="1" thickBot="1">
      <c r="B19" s="49"/>
      <c r="C19" s="71" t="s">
        <v>193</v>
      </c>
      <c r="D19" s="84">
        <f>'General Info &amp; Test Results'!C33</f>
        <v>0</v>
      </c>
      <c r="E19" s="65"/>
      <c r="F19" s="527"/>
      <c r="G19" s="528"/>
      <c r="H19" s="528"/>
      <c r="I19" s="528"/>
      <c r="J19" s="529"/>
      <c r="K19" s="268"/>
      <c r="L19" s="224"/>
      <c r="N19" s="220"/>
    </row>
    <row r="20" spans="2:14">
      <c r="B20" s="49"/>
      <c r="C20" s="108"/>
      <c r="D20" s="109"/>
      <c r="E20" s="65"/>
      <c r="F20" s="268"/>
      <c r="G20" s="268"/>
      <c r="H20" s="268"/>
      <c r="I20" s="268"/>
      <c r="J20" s="268"/>
      <c r="K20" s="268"/>
      <c r="L20" s="224"/>
      <c r="N20" s="220"/>
    </row>
    <row r="21" spans="2:14">
      <c r="B21" s="49"/>
      <c r="C21" s="123" t="s">
        <v>96</v>
      </c>
      <c r="D21" s="84">
        <f>'General Info &amp; Test Results'!C36</f>
        <v>0</v>
      </c>
      <c r="E21" s="66"/>
      <c r="F21" s="101"/>
      <c r="G21" s="101"/>
      <c r="H21" s="80"/>
      <c r="I21" s="245"/>
      <c r="J21" s="268"/>
      <c r="K21" s="268"/>
      <c r="L21" s="224"/>
      <c r="N21" s="220"/>
    </row>
    <row r="22" spans="2:14" ht="17.5" thickBot="1">
      <c r="B22" s="49"/>
      <c r="C22" s="101"/>
      <c r="D22" s="101"/>
      <c r="E22" s="56"/>
      <c r="F22" s="101"/>
      <c r="G22" s="101"/>
      <c r="H22" s="80"/>
      <c r="I22" s="245"/>
      <c r="J22" s="268"/>
      <c r="K22" s="268"/>
      <c r="L22" s="224"/>
      <c r="N22" s="220"/>
    </row>
    <row r="23" spans="2:14" ht="17.5" thickBot="1">
      <c r="B23" s="49"/>
      <c r="C23" s="440" t="s">
        <v>179</v>
      </c>
      <c r="D23" s="441"/>
      <c r="E23" s="441"/>
      <c r="F23" s="441"/>
      <c r="G23" s="442"/>
      <c r="H23" s="245"/>
      <c r="I23" s="80"/>
      <c r="J23" s="245"/>
      <c r="K23" s="268"/>
      <c r="L23" s="224"/>
      <c r="N23" s="220"/>
    </row>
    <row r="24" spans="2:14">
      <c r="B24" s="49"/>
      <c r="C24" s="226"/>
      <c r="D24" s="227" t="s">
        <v>72</v>
      </c>
      <c r="E24" s="365" t="s">
        <v>181</v>
      </c>
      <c r="F24" s="365" t="s">
        <v>132</v>
      </c>
      <c r="G24" s="366" t="s">
        <v>85</v>
      </c>
      <c r="H24" s="80"/>
      <c r="I24" s="245"/>
      <c r="J24" s="268"/>
      <c r="K24" s="268"/>
      <c r="L24" s="224"/>
      <c r="N24" s="220"/>
    </row>
    <row r="25" spans="2:14">
      <c r="B25" s="49"/>
      <c r="C25" s="510" t="s">
        <v>187</v>
      </c>
      <c r="D25" s="512"/>
      <c r="E25" s="443">
        <v>43</v>
      </c>
      <c r="F25" s="443" t="b">
        <f>D25=E25</f>
        <v>0</v>
      </c>
      <c r="G25" s="508" t="s">
        <v>180</v>
      </c>
      <c r="H25" s="80"/>
      <c r="I25" s="245"/>
      <c r="J25" s="268"/>
      <c r="K25" s="268"/>
      <c r="L25" s="224"/>
      <c r="N25" s="220"/>
    </row>
    <row r="26" spans="2:14" ht="35.25" customHeight="1" thickBot="1">
      <c r="B26" s="49"/>
      <c r="C26" s="511"/>
      <c r="D26" s="513"/>
      <c r="E26" s="444"/>
      <c r="F26" s="444"/>
      <c r="G26" s="509"/>
      <c r="H26" s="80"/>
      <c r="I26" s="245"/>
      <c r="J26" s="268"/>
      <c r="K26" s="268"/>
      <c r="L26" s="224"/>
      <c r="N26" s="220"/>
    </row>
    <row r="27" spans="2:14" ht="17.5" thickBot="1">
      <c r="B27" s="49"/>
      <c r="C27" s="101"/>
      <c r="D27" s="101"/>
      <c r="E27" s="56"/>
      <c r="F27" s="68"/>
      <c r="G27" s="101"/>
      <c r="H27" s="101"/>
      <c r="I27" s="80"/>
      <c r="J27" s="245"/>
      <c r="K27" s="268"/>
      <c r="L27" s="224"/>
      <c r="N27" s="220"/>
    </row>
    <row r="28" spans="2:14" ht="17.5" thickBot="1">
      <c r="B28" s="49"/>
      <c r="C28" s="440" t="s">
        <v>4</v>
      </c>
      <c r="D28" s="441"/>
      <c r="E28" s="441"/>
      <c r="F28" s="441"/>
      <c r="G28" s="441"/>
      <c r="H28" s="442"/>
      <c r="I28" s="56"/>
      <c r="J28" s="245"/>
      <c r="K28" s="268"/>
      <c r="L28" s="224"/>
      <c r="N28" s="220"/>
    </row>
    <row r="29" spans="2:14">
      <c r="B29" s="49"/>
      <c r="C29" s="226"/>
      <c r="D29" s="227" t="s">
        <v>72</v>
      </c>
      <c r="E29" s="365" t="s">
        <v>133</v>
      </c>
      <c r="F29" s="228" t="s">
        <v>134</v>
      </c>
      <c r="G29" s="365" t="s">
        <v>132</v>
      </c>
      <c r="H29" s="366" t="s">
        <v>85</v>
      </c>
      <c r="I29" s="56"/>
      <c r="J29" s="245"/>
      <c r="K29" s="268"/>
      <c r="L29" s="224"/>
      <c r="N29" s="220"/>
    </row>
    <row r="30" spans="2:14">
      <c r="B30" s="49"/>
      <c r="C30" s="99" t="s">
        <v>280</v>
      </c>
      <c r="D30" s="202"/>
      <c r="E30" s="229">
        <v>45</v>
      </c>
      <c r="F30" s="230">
        <v>55</v>
      </c>
      <c r="G30" s="231" t="b">
        <f>AND(D30&gt;=E30,D30&lt;=F30)</f>
        <v>0</v>
      </c>
      <c r="H30" s="232" t="s">
        <v>101</v>
      </c>
      <c r="I30" s="56"/>
      <c r="J30" s="245"/>
      <c r="K30" s="268"/>
      <c r="L30" s="224"/>
      <c r="N30" s="220"/>
    </row>
    <row r="31" spans="2:14" ht="17.5" thickBot="1">
      <c r="B31" s="49"/>
      <c r="C31" s="77" t="s">
        <v>281</v>
      </c>
      <c r="D31" s="203"/>
      <c r="E31" s="233">
        <v>65</v>
      </c>
      <c r="F31" s="131">
        <v>75</v>
      </c>
      <c r="G31" s="234" t="b">
        <f>AND(D31&gt;=E31,D31&lt;=F31)</f>
        <v>0</v>
      </c>
      <c r="H31" s="235" t="s">
        <v>102</v>
      </c>
      <c r="I31" s="56"/>
      <c r="J31" s="245"/>
      <c r="K31" s="268"/>
      <c r="L31" s="224"/>
      <c r="N31" s="220"/>
    </row>
    <row r="32" spans="2:14" ht="17.5" thickBot="1">
      <c r="B32" s="49"/>
      <c r="C32" s="68"/>
      <c r="D32" s="102"/>
      <c r="E32" s="50"/>
      <c r="F32" s="56"/>
      <c r="G32" s="50"/>
      <c r="H32" s="56"/>
      <c r="I32" s="56"/>
      <c r="J32" s="245"/>
      <c r="K32" s="268"/>
      <c r="L32" s="224"/>
      <c r="N32" s="220"/>
    </row>
    <row r="33" spans="2:14">
      <c r="B33" s="49"/>
      <c r="C33" s="445" t="s">
        <v>196</v>
      </c>
      <c r="D33" s="446"/>
      <c r="E33" s="446"/>
      <c r="F33" s="446"/>
      <c r="G33" s="447"/>
      <c r="H33" s="245"/>
      <c r="I33" s="268"/>
      <c r="J33" s="268"/>
      <c r="K33" s="268"/>
      <c r="L33" s="224"/>
      <c r="N33" s="220"/>
    </row>
    <row r="34" spans="2:14">
      <c r="B34" s="49"/>
      <c r="C34" s="453" t="s">
        <v>195</v>
      </c>
      <c r="D34" s="454"/>
      <c r="E34" s="454"/>
      <c r="F34" s="454"/>
      <c r="G34" s="204"/>
      <c r="H34" s="245"/>
      <c r="I34" s="268"/>
      <c r="J34" s="268"/>
      <c r="K34" s="268"/>
      <c r="L34" s="224"/>
      <c r="N34" s="220"/>
    </row>
    <row r="35" spans="2:14">
      <c r="B35" s="49"/>
      <c r="C35" s="453" t="s">
        <v>197</v>
      </c>
      <c r="D35" s="454"/>
      <c r="E35" s="454"/>
      <c r="F35" s="454"/>
      <c r="G35" s="204"/>
      <c r="H35" s="245"/>
      <c r="I35" s="268"/>
      <c r="J35" s="268"/>
      <c r="K35" s="268"/>
      <c r="L35" s="224"/>
      <c r="N35" s="220"/>
    </row>
    <row r="36" spans="2:14">
      <c r="B36" s="49"/>
      <c r="C36" s="469" t="s">
        <v>258</v>
      </c>
      <c r="D36" s="470"/>
      <c r="E36" s="470"/>
      <c r="F36" s="470"/>
      <c r="G36" s="204"/>
      <c r="H36" s="245"/>
      <c r="I36" s="268"/>
      <c r="J36" s="268"/>
      <c r="K36" s="268"/>
      <c r="L36" s="224"/>
      <c r="N36" s="220"/>
    </row>
    <row r="37" spans="2:14" ht="17.5" thickBot="1">
      <c r="B37" s="49"/>
      <c r="C37" s="448" t="s">
        <v>198</v>
      </c>
      <c r="D37" s="449"/>
      <c r="E37" s="449"/>
      <c r="F37" s="449"/>
      <c r="G37" s="205"/>
      <c r="H37" s="245"/>
      <c r="I37" s="268"/>
      <c r="J37" s="268"/>
      <c r="K37" s="268"/>
      <c r="L37" s="224"/>
      <c r="N37" s="220"/>
    </row>
    <row r="38" spans="2:14" ht="17.5" thickBot="1">
      <c r="B38" s="49"/>
      <c r="C38" s="68"/>
      <c r="D38" s="68"/>
      <c r="E38" s="56"/>
      <c r="F38" s="56"/>
      <c r="G38" s="56"/>
      <c r="H38" s="56"/>
      <c r="I38" s="56"/>
      <c r="J38" s="245"/>
      <c r="K38" s="268"/>
      <c r="L38" s="224"/>
      <c r="N38" s="220"/>
    </row>
    <row r="39" spans="2:14">
      <c r="B39" s="49"/>
      <c r="C39" s="450" t="s">
        <v>199</v>
      </c>
      <c r="D39" s="451"/>
      <c r="E39" s="451"/>
      <c r="F39" s="451"/>
      <c r="G39" s="452"/>
      <c r="H39" s="56"/>
      <c r="I39" s="56"/>
      <c r="J39" s="245"/>
      <c r="K39" s="268"/>
      <c r="L39" s="224"/>
      <c r="N39" s="220"/>
    </row>
    <row r="40" spans="2:14" ht="32.5" customHeight="1">
      <c r="B40" s="49"/>
      <c r="C40" s="492" t="s">
        <v>283</v>
      </c>
      <c r="D40" s="493"/>
      <c r="E40" s="493"/>
      <c r="F40" s="494"/>
      <c r="G40" s="204"/>
      <c r="H40" s="56"/>
      <c r="I40" s="56"/>
      <c r="J40" s="245"/>
      <c r="K40" s="268"/>
      <c r="L40" s="224"/>
      <c r="N40" s="220"/>
    </row>
    <row r="41" spans="2:14" ht="17.5" thickBot="1">
      <c r="B41" s="49"/>
      <c r="C41" s="495" t="s">
        <v>265</v>
      </c>
      <c r="D41" s="496"/>
      <c r="E41" s="496"/>
      <c r="F41" s="497"/>
      <c r="G41" s="205"/>
      <c r="H41" s="56"/>
      <c r="I41" s="56"/>
      <c r="J41" s="245"/>
      <c r="K41" s="268"/>
      <c r="L41" s="224"/>
      <c r="N41" s="220"/>
    </row>
    <row r="42" spans="2:14" ht="17.5" thickBot="1">
      <c r="B42" s="49"/>
      <c r="C42" s="68"/>
      <c r="D42" s="68"/>
      <c r="E42" s="56"/>
      <c r="F42" s="56"/>
      <c r="G42" s="56"/>
      <c r="H42" s="56"/>
      <c r="I42" s="56"/>
      <c r="J42" s="245"/>
      <c r="K42" s="268"/>
      <c r="L42" s="224"/>
      <c r="N42" s="220"/>
    </row>
    <row r="43" spans="2:14" ht="17.5" thickBot="1">
      <c r="B43" s="49"/>
      <c r="C43" s="503" t="s">
        <v>103</v>
      </c>
      <c r="D43" s="504"/>
      <c r="E43" s="505"/>
      <c r="F43" s="340"/>
      <c r="G43" s="340"/>
      <c r="H43" s="101"/>
      <c r="I43" s="56"/>
      <c r="J43" s="245"/>
      <c r="K43" s="268"/>
      <c r="L43" s="224"/>
      <c r="N43" s="220"/>
    </row>
    <row r="44" spans="2:14">
      <c r="B44" s="49"/>
      <c r="C44" s="236"/>
      <c r="D44" s="227" t="s">
        <v>72</v>
      </c>
      <c r="E44" s="237" t="s">
        <v>85</v>
      </c>
      <c r="F44" s="339"/>
      <c r="G44" s="339"/>
      <c r="H44" s="101"/>
      <c r="I44" s="80"/>
      <c r="J44" s="245"/>
      <c r="K44" s="268"/>
      <c r="L44" s="224"/>
      <c r="N44" s="220"/>
    </row>
    <row r="45" spans="2:14">
      <c r="B45" s="49"/>
      <c r="C45" s="72" t="s">
        <v>104</v>
      </c>
      <c r="D45" s="206"/>
      <c r="E45" s="238" t="s">
        <v>97</v>
      </c>
      <c r="F45" s="379"/>
      <c r="G45" s="51"/>
      <c r="H45" s="101"/>
      <c r="I45" s="80"/>
      <c r="J45" s="245"/>
      <c r="K45" s="268"/>
      <c r="L45" s="224"/>
      <c r="N45" s="220"/>
    </row>
    <row r="46" spans="2:14">
      <c r="B46" s="49"/>
      <c r="C46" s="72" t="s">
        <v>105</v>
      </c>
      <c r="D46" s="207"/>
      <c r="E46" s="238" t="s">
        <v>98</v>
      </c>
      <c r="F46" s="56"/>
      <c r="G46" s="56"/>
      <c r="H46" s="101"/>
      <c r="I46" s="56"/>
      <c r="J46" s="245"/>
      <c r="K46" s="268"/>
      <c r="L46" s="224"/>
      <c r="N46" s="220"/>
    </row>
    <row r="47" spans="2:14">
      <c r="B47" s="49"/>
      <c r="C47" s="72" t="s">
        <v>106</v>
      </c>
      <c r="D47" s="207"/>
      <c r="E47" s="238" t="s">
        <v>99</v>
      </c>
      <c r="F47" s="56"/>
      <c r="G47" s="56"/>
      <c r="H47" s="101"/>
      <c r="I47" s="80"/>
      <c r="J47" s="245"/>
      <c r="K47" s="268"/>
      <c r="L47" s="224"/>
      <c r="N47" s="220"/>
    </row>
    <row r="48" spans="2:14" ht="17.5" thickBot="1">
      <c r="B48" s="49"/>
      <c r="C48" s="73" t="s">
        <v>107</v>
      </c>
      <c r="D48" s="208"/>
      <c r="E48" s="235" t="s">
        <v>100</v>
      </c>
      <c r="F48" s="56"/>
      <c r="G48" s="56"/>
      <c r="H48" s="101"/>
      <c r="I48" s="107"/>
      <c r="J48" s="107"/>
      <c r="K48" s="239"/>
      <c r="L48" s="224"/>
      <c r="N48" s="220"/>
    </row>
    <row r="49" spans="2:14" ht="18.75" customHeight="1" thickBot="1">
      <c r="B49" s="49"/>
      <c r="C49" s="68"/>
      <c r="D49" s="69"/>
      <c r="E49" s="56"/>
      <c r="F49" s="56"/>
      <c r="G49" s="56"/>
      <c r="H49" s="101"/>
      <c r="I49" s="107"/>
      <c r="J49" s="107"/>
      <c r="K49" s="239"/>
      <c r="L49" s="224"/>
      <c r="N49" s="220"/>
    </row>
    <row r="50" spans="2:14" ht="17.5" thickBot="1">
      <c r="B50" s="49"/>
      <c r="C50" s="462" t="s">
        <v>285</v>
      </c>
      <c r="D50" s="463"/>
      <c r="E50" s="464"/>
      <c r="F50" s="341"/>
      <c r="G50" s="101"/>
      <c r="H50" s="56"/>
      <c r="I50" s="498" t="s">
        <v>146</v>
      </c>
      <c r="J50" s="498"/>
      <c r="K50" s="240">
        <f>D17+8</f>
        <v>8</v>
      </c>
      <c r="L50" s="224"/>
      <c r="N50" s="220"/>
    </row>
    <row r="51" spans="2:14">
      <c r="B51" s="49"/>
      <c r="C51" s="78"/>
      <c r="D51" s="227" t="s">
        <v>72</v>
      </c>
      <c r="E51" s="237" t="s">
        <v>85</v>
      </c>
      <c r="F51" s="339"/>
      <c r="G51" s="101"/>
      <c r="H51" s="56"/>
      <c r="I51" s="499" t="s">
        <v>122</v>
      </c>
      <c r="J51" s="500"/>
      <c r="K51" s="103" t="str">
        <f>IFERROR(VLOOKUP(K50-8,SensorTable,5),"")</f>
        <v/>
      </c>
      <c r="L51" s="224"/>
      <c r="N51" s="220"/>
    </row>
    <row r="52" spans="2:14" ht="17.5" thickBot="1">
      <c r="B52" s="49"/>
      <c r="C52" s="77" t="s">
        <v>284</v>
      </c>
      <c r="D52" s="201"/>
      <c r="E52" s="241" t="s">
        <v>92</v>
      </c>
      <c r="F52" s="100"/>
      <c r="G52" s="101"/>
      <c r="H52" s="56"/>
      <c r="I52" s="501" t="s">
        <v>286</v>
      </c>
      <c r="J52" s="502"/>
      <c r="K52" s="104" t="str">
        <f>IFERROR(VLOOKUP(K50-8,SensorTable,9),"")</f>
        <v/>
      </c>
      <c r="L52" s="224"/>
      <c r="N52" s="220"/>
    </row>
    <row r="53" spans="2:14" ht="17.5" thickBot="1">
      <c r="B53" s="49"/>
      <c r="C53" s="68"/>
      <c r="D53" s="69"/>
      <c r="E53" s="56"/>
      <c r="F53" s="56"/>
      <c r="G53" s="56"/>
      <c r="H53" s="56"/>
      <c r="I53" s="56"/>
      <c r="J53" s="245"/>
      <c r="K53" s="268"/>
      <c r="L53" s="224"/>
      <c r="N53" s="220"/>
    </row>
    <row r="54" spans="2:14">
      <c r="B54" s="49"/>
      <c r="C54" s="480" t="s">
        <v>93</v>
      </c>
      <c r="D54" s="482" t="s">
        <v>108</v>
      </c>
      <c r="E54" s="484" t="s">
        <v>113</v>
      </c>
      <c r="F54" s="485"/>
      <c r="G54" s="485"/>
      <c r="H54" s="485"/>
      <c r="I54" s="486" t="s">
        <v>113</v>
      </c>
      <c r="J54" s="488" t="s">
        <v>114</v>
      </c>
      <c r="K54" s="490" t="s">
        <v>115</v>
      </c>
      <c r="L54" s="224"/>
      <c r="N54" s="220"/>
    </row>
    <row r="55" spans="2:14" ht="17.5" thickBot="1">
      <c r="B55" s="49"/>
      <c r="C55" s="481"/>
      <c r="D55" s="483"/>
      <c r="E55" s="94" t="s">
        <v>109</v>
      </c>
      <c r="F55" s="94" t="s">
        <v>110</v>
      </c>
      <c r="G55" s="94" t="s">
        <v>111</v>
      </c>
      <c r="H55" s="95" t="s">
        <v>112</v>
      </c>
      <c r="I55" s="487"/>
      <c r="J55" s="489"/>
      <c r="K55" s="491"/>
      <c r="L55" s="224"/>
      <c r="N55" s="220"/>
    </row>
    <row r="56" spans="2:14">
      <c r="B56" s="49"/>
      <c r="C56" s="85">
        <v>1</v>
      </c>
      <c r="D56" s="86">
        <v>0</v>
      </c>
      <c r="E56" s="87"/>
      <c r="F56" s="87"/>
      <c r="G56" s="87"/>
      <c r="H56" s="209"/>
      <c r="I56" s="114" t="str">
        <f>IFERROR(IF(C56&lt;=$K$51,AVERAGE(E56:H56),"n/a"),"")</f>
        <v/>
      </c>
      <c r="J56" s="105">
        <f>PI()*(2/12)^2</f>
        <v>8.7266462599716474E-2</v>
      </c>
      <c r="K56" s="242" t="str">
        <f>IFERROR(IF(C56&lt;=$K$51,I56*J56,"n/a"),"")</f>
        <v/>
      </c>
      <c r="L56" s="224"/>
      <c r="N56" s="220"/>
    </row>
    <row r="57" spans="2:14">
      <c r="B57" s="49"/>
      <c r="C57" s="82">
        <v>2</v>
      </c>
      <c r="D57" s="84">
        <f>D56+4</f>
        <v>4</v>
      </c>
      <c r="E57" s="81"/>
      <c r="F57" s="81"/>
      <c r="G57" s="81"/>
      <c r="H57" s="210"/>
      <c r="I57" s="114" t="str">
        <f t="shared" ref="I57:I67" si="0">IFERROR(IF(C57&lt;=$K$51,AVERAGE(E57:H57),"n/a"),"")</f>
        <v/>
      </c>
      <c r="J57" s="106">
        <f>IF(C57&lt;$K$51,PI()*(((D57+2)/12)^2-((D57-2)/12)^2),IF(C57=$K$51,$K$52,"n/a"))</f>
        <v>0.69813170079773179</v>
      </c>
      <c r="K57" s="242" t="str">
        <f t="shared" ref="K57:K67" si="1">IFERROR(IF(C57&lt;=$K$51,I57*J57,"n/a"),"")</f>
        <v/>
      </c>
      <c r="L57" s="224"/>
      <c r="N57" s="220"/>
    </row>
    <row r="58" spans="2:14">
      <c r="B58" s="49"/>
      <c r="C58" s="82">
        <v>3</v>
      </c>
      <c r="D58" s="84">
        <f t="shared" ref="D58:D67" si="2">D57+4</f>
        <v>8</v>
      </c>
      <c r="E58" s="81"/>
      <c r="F58" s="81"/>
      <c r="G58" s="81"/>
      <c r="H58" s="210"/>
      <c r="I58" s="114" t="str">
        <f t="shared" si="0"/>
        <v/>
      </c>
      <c r="J58" s="106">
        <f t="shared" ref="J58:J67" si="3">IF(C58&lt;$K$51,PI()*(((D58+2)/12)^2-((D58-2)/12)^2),IF(C58=$K$51,$K$52,"n/a"))</f>
        <v>1.3962634015954638</v>
      </c>
      <c r="K58" s="242" t="str">
        <f t="shared" si="1"/>
        <v/>
      </c>
      <c r="L58" s="224"/>
      <c r="N58" s="220"/>
    </row>
    <row r="59" spans="2:14">
      <c r="B59" s="49"/>
      <c r="C59" s="82">
        <v>4</v>
      </c>
      <c r="D59" s="84">
        <f t="shared" si="2"/>
        <v>12</v>
      </c>
      <c r="E59" s="81"/>
      <c r="F59" s="81"/>
      <c r="G59" s="81"/>
      <c r="H59" s="210"/>
      <c r="I59" s="114" t="str">
        <f t="shared" si="0"/>
        <v/>
      </c>
      <c r="J59" s="106">
        <f t="shared" si="3"/>
        <v>2.0943951023931962</v>
      </c>
      <c r="K59" s="242" t="str">
        <f t="shared" si="1"/>
        <v/>
      </c>
      <c r="L59" s="224"/>
      <c r="N59" s="220"/>
    </row>
    <row r="60" spans="2:14">
      <c r="B60" s="49"/>
      <c r="C60" s="82">
        <v>5</v>
      </c>
      <c r="D60" s="84">
        <f t="shared" si="2"/>
        <v>16</v>
      </c>
      <c r="E60" s="81"/>
      <c r="F60" s="81"/>
      <c r="G60" s="81"/>
      <c r="H60" s="210"/>
      <c r="I60" s="114" t="str">
        <f t="shared" si="0"/>
        <v/>
      </c>
      <c r="J60" s="106">
        <f t="shared" si="3"/>
        <v>2.7925268031909263</v>
      </c>
      <c r="K60" s="242" t="str">
        <f t="shared" si="1"/>
        <v/>
      </c>
      <c r="L60" s="224"/>
      <c r="N60" s="220"/>
    </row>
    <row r="61" spans="2:14">
      <c r="B61" s="49"/>
      <c r="C61" s="82">
        <v>6</v>
      </c>
      <c r="D61" s="84">
        <f t="shared" si="2"/>
        <v>20</v>
      </c>
      <c r="E61" s="81"/>
      <c r="F61" s="81"/>
      <c r="G61" s="81"/>
      <c r="H61" s="210"/>
      <c r="I61" s="114" t="str">
        <f t="shared" si="0"/>
        <v/>
      </c>
      <c r="J61" s="106">
        <f t="shared" si="3"/>
        <v>3.4906585039886577</v>
      </c>
      <c r="K61" s="242" t="str">
        <f t="shared" si="1"/>
        <v/>
      </c>
      <c r="L61" s="224"/>
      <c r="N61" s="220"/>
    </row>
    <row r="62" spans="2:14">
      <c r="B62" s="49"/>
      <c r="C62" s="82">
        <v>7</v>
      </c>
      <c r="D62" s="84">
        <f t="shared" si="2"/>
        <v>24</v>
      </c>
      <c r="E62" s="81"/>
      <c r="F62" s="81"/>
      <c r="G62" s="81"/>
      <c r="H62" s="210"/>
      <c r="I62" s="114" t="str">
        <f t="shared" si="0"/>
        <v/>
      </c>
      <c r="J62" s="106">
        <f t="shared" si="3"/>
        <v>4.1887902047863896</v>
      </c>
      <c r="K62" s="242" t="str">
        <f t="shared" si="1"/>
        <v/>
      </c>
      <c r="L62" s="224"/>
      <c r="N62" s="220"/>
    </row>
    <row r="63" spans="2:14">
      <c r="B63" s="49"/>
      <c r="C63" s="82">
        <v>8</v>
      </c>
      <c r="D63" s="84">
        <f t="shared" si="2"/>
        <v>28</v>
      </c>
      <c r="E63" s="81"/>
      <c r="F63" s="81"/>
      <c r="G63" s="81"/>
      <c r="H63" s="210"/>
      <c r="I63" s="114" t="str">
        <f t="shared" si="0"/>
        <v/>
      </c>
      <c r="J63" s="106">
        <f t="shared" si="3"/>
        <v>4.8869219055841251</v>
      </c>
      <c r="K63" s="242" t="str">
        <f t="shared" si="1"/>
        <v/>
      </c>
      <c r="L63" s="224"/>
      <c r="N63" s="220"/>
    </row>
    <row r="64" spans="2:14">
      <c r="B64" s="49"/>
      <c r="C64" s="82">
        <v>9</v>
      </c>
      <c r="D64" s="84">
        <f t="shared" si="2"/>
        <v>32</v>
      </c>
      <c r="E64" s="81"/>
      <c r="F64" s="81"/>
      <c r="G64" s="81"/>
      <c r="H64" s="210"/>
      <c r="I64" s="114" t="str">
        <f t="shared" si="0"/>
        <v/>
      </c>
      <c r="J64" s="106">
        <f t="shared" si="3"/>
        <v>5.585053606381857</v>
      </c>
      <c r="K64" s="242" t="str">
        <f t="shared" si="1"/>
        <v/>
      </c>
      <c r="L64" s="224"/>
      <c r="N64" s="220"/>
    </row>
    <row r="65" spans="1:14">
      <c r="B65" s="49"/>
      <c r="C65" s="82">
        <v>10</v>
      </c>
      <c r="D65" s="84">
        <f t="shared" si="2"/>
        <v>36</v>
      </c>
      <c r="E65" s="81"/>
      <c r="F65" s="81"/>
      <c r="G65" s="81"/>
      <c r="H65" s="210"/>
      <c r="I65" s="114" t="str">
        <f t="shared" si="0"/>
        <v/>
      </c>
      <c r="J65" s="106">
        <f t="shared" si="3"/>
        <v>6.2831853071795809</v>
      </c>
      <c r="K65" s="242" t="str">
        <f t="shared" si="1"/>
        <v/>
      </c>
      <c r="L65" s="224"/>
      <c r="N65" s="220"/>
    </row>
    <row r="66" spans="1:14">
      <c r="B66" s="49"/>
      <c r="C66" s="82">
        <v>11</v>
      </c>
      <c r="D66" s="84">
        <f t="shared" si="2"/>
        <v>40</v>
      </c>
      <c r="E66" s="81"/>
      <c r="F66" s="81"/>
      <c r="G66" s="81"/>
      <c r="H66" s="210"/>
      <c r="I66" s="114" t="str">
        <f t="shared" si="0"/>
        <v/>
      </c>
      <c r="J66" s="106">
        <f t="shared" si="3"/>
        <v>6.9813170079773208</v>
      </c>
      <c r="K66" s="242" t="str">
        <f t="shared" si="1"/>
        <v/>
      </c>
      <c r="L66" s="224"/>
      <c r="N66" s="220"/>
    </row>
    <row r="67" spans="1:14">
      <c r="B67" s="49"/>
      <c r="C67" s="82">
        <v>12</v>
      </c>
      <c r="D67" s="84">
        <f t="shared" si="2"/>
        <v>44</v>
      </c>
      <c r="E67" s="81"/>
      <c r="F67" s="81"/>
      <c r="G67" s="81"/>
      <c r="H67" s="210"/>
      <c r="I67" s="114" t="str">
        <f t="shared" si="0"/>
        <v/>
      </c>
      <c r="J67" s="106">
        <f t="shared" si="3"/>
        <v>7.6794487087750563</v>
      </c>
      <c r="K67" s="242" t="str">
        <f t="shared" si="1"/>
        <v/>
      </c>
      <c r="L67" s="224"/>
      <c r="N67" s="220"/>
    </row>
    <row r="68" spans="1:14">
      <c r="B68" s="49"/>
      <c r="C68" s="50"/>
      <c r="D68" s="50"/>
      <c r="E68" s="50"/>
      <c r="F68" s="50"/>
      <c r="G68" s="50"/>
      <c r="H68" s="50"/>
      <c r="I68" s="51"/>
      <c r="J68" s="245"/>
      <c r="K68" s="268"/>
      <c r="L68" s="224"/>
      <c r="N68" s="220"/>
    </row>
    <row r="69" spans="1:14" ht="17.5" thickBot="1">
      <c r="A69" s="88"/>
      <c r="B69" s="49"/>
      <c r="C69" s="50"/>
      <c r="D69" s="50"/>
      <c r="E69" s="50"/>
      <c r="F69" s="50"/>
      <c r="G69" s="50"/>
      <c r="H69" s="50"/>
      <c r="I69" s="51"/>
      <c r="J69" s="245"/>
      <c r="K69" s="268"/>
      <c r="L69" s="224"/>
      <c r="N69" s="220"/>
    </row>
    <row r="70" spans="1:14" ht="17.5" thickBot="1">
      <c r="A70" s="88"/>
      <c r="B70" s="226"/>
      <c r="C70" s="440" t="s">
        <v>126</v>
      </c>
      <c r="D70" s="441"/>
      <c r="E70" s="442"/>
      <c r="F70" s="101"/>
      <c r="G70" s="101"/>
      <c r="H70" s="101"/>
      <c r="I70" s="48"/>
      <c r="J70" s="245"/>
      <c r="K70" s="245"/>
      <c r="L70" s="224"/>
      <c r="N70" s="220"/>
    </row>
    <row r="71" spans="1:14">
      <c r="A71" s="88"/>
      <c r="B71" s="226"/>
      <c r="C71" s="226"/>
      <c r="D71" s="63" t="s">
        <v>74</v>
      </c>
      <c r="E71" s="237" t="s">
        <v>85</v>
      </c>
      <c r="F71" s="101"/>
      <c r="G71" s="101"/>
      <c r="H71" s="101"/>
      <c r="I71" s="48"/>
      <c r="J71" s="245"/>
      <c r="K71" s="245"/>
      <c r="L71" s="224"/>
      <c r="N71" s="220"/>
    </row>
    <row r="72" spans="1:14">
      <c r="A72" s="88"/>
      <c r="B72" s="226"/>
      <c r="C72" s="246" t="s">
        <v>124</v>
      </c>
      <c r="D72" s="247">
        <f>SUM(K56:K67)</f>
        <v>0</v>
      </c>
      <c r="E72" s="248" t="s">
        <v>125</v>
      </c>
      <c r="F72" s="101"/>
      <c r="G72" s="101"/>
      <c r="H72" s="101"/>
      <c r="I72" s="249"/>
      <c r="J72" s="245"/>
      <c r="K72" s="268"/>
      <c r="L72" s="224"/>
      <c r="N72" s="220"/>
    </row>
    <row r="73" spans="1:14" ht="17.5" thickBot="1">
      <c r="A73" s="88"/>
      <c r="B73" s="226"/>
      <c r="C73" s="258" t="s">
        <v>201</v>
      </c>
      <c r="D73" s="259">
        <f>D47</f>
        <v>0</v>
      </c>
      <c r="E73" s="260" t="s">
        <v>99</v>
      </c>
      <c r="F73" s="101"/>
      <c r="G73" s="101"/>
      <c r="H73" s="101"/>
      <c r="I73" s="249"/>
      <c r="J73" s="245"/>
      <c r="K73" s="268"/>
      <c r="L73" s="224"/>
      <c r="N73" s="220"/>
    </row>
    <row r="74" spans="1:14" ht="17.5" thickBot="1">
      <c r="A74" s="88"/>
      <c r="B74" s="226"/>
      <c r="C74" s="101"/>
      <c r="D74" s="101"/>
      <c r="E74" s="101"/>
      <c r="F74" s="101"/>
      <c r="G74" s="101"/>
      <c r="H74" s="101"/>
      <c r="I74" s="249"/>
      <c r="J74" s="245"/>
      <c r="K74" s="268"/>
      <c r="L74" s="224"/>
      <c r="N74" s="220"/>
    </row>
    <row r="75" spans="1:14" ht="17.5" thickBot="1">
      <c r="A75" s="88"/>
      <c r="B75" s="226"/>
      <c r="C75" s="455" t="s">
        <v>269</v>
      </c>
      <c r="D75" s="456"/>
      <c r="E75" s="456"/>
      <c r="F75" s="456"/>
      <c r="G75" s="456"/>
      <c r="H75" s="456"/>
      <c r="I75" s="456"/>
      <c r="J75" s="457"/>
      <c r="K75" s="268"/>
      <c r="L75" s="224"/>
      <c r="N75" s="220"/>
    </row>
    <row r="76" spans="1:14">
      <c r="A76" s="88"/>
      <c r="B76" s="226"/>
      <c r="C76" s="361" t="s">
        <v>268</v>
      </c>
      <c r="D76" s="365" t="s">
        <v>267</v>
      </c>
      <c r="E76" s="365" t="s">
        <v>290</v>
      </c>
      <c r="F76" s="554" t="s">
        <v>132</v>
      </c>
      <c r="G76" s="554"/>
      <c r="H76" s="554"/>
      <c r="I76" s="554"/>
      <c r="J76" s="555"/>
      <c r="K76" s="268"/>
      <c r="L76" s="224"/>
      <c r="N76" s="220"/>
    </row>
    <row r="77" spans="1:14" ht="17.149999999999999" customHeight="1">
      <c r="A77" s="88"/>
      <c r="B77" s="226"/>
      <c r="C77" s="560">
        <f>PI()*($D$17/12)*$D$52</f>
        <v>0</v>
      </c>
      <c r="D77" s="558">
        <f>'General Info &amp; Test Results'!$C$34</f>
        <v>0</v>
      </c>
      <c r="E77" s="556" t="str">
        <f>IF(OR($C$77=0,$D$77=0),"N/A",IF(D77&lt;0.125,"HSSD",IF('General Info &amp; Test Results'!$C$35="Reversible",IF('Test Data - High'!$D$77&lt;0.375,IF('Test Data - High'!$C$77&gt;2400,"HSSD","LSSD"),IF('Test Data - High'!$C$77&gt;3200,"HSSD","LSSD")),IF('Test Data - High'!$D$77&lt;0.375,IF('Test Data - High'!$C$77&gt;3200,"HSSD","LSSD"),IF('Test Data - High'!$C$77&gt;4000,"HSSD","LSSD")))))</f>
        <v>N/A</v>
      </c>
      <c r="F77" s="562" t="str">
        <f>IF($E$77="HSSD",IF($E$77='General Info &amp; Test Results'!$C$38,"Classification entered matches tip speed and blade thickness criteria","Based on tip speed and blade thickness, this fan does not appear to meet the criteria for the classification entered in the General Info &amp; Test Results sheet. Confirm the classification, blade thickness, and velocity measurements were entered correctly"),IF('General Info &amp; Test Results'!$C$38&lt;&gt;"HSSD","Classification entered matches tip speed and blade thickness criteria","Based on tip speed and blade thickness, this fan does not appear to meet the criteria for the classification entered in the General Info &amp; Test Results sheet. Confirm the classification, blade thickness, and velocity measurements were entered correctly"))</f>
        <v>Classification entered matches tip speed and blade thickness criteria</v>
      </c>
      <c r="G77" s="562"/>
      <c r="H77" s="562"/>
      <c r="I77" s="562"/>
      <c r="J77" s="563"/>
      <c r="K77" s="268"/>
      <c r="L77" s="224"/>
      <c r="N77" s="220"/>
    </row>
    <row r="78" spans="1:14" ht="17.5" thickBot="1">
      <c r="A78" s="88"/>
      <c r="B78" s="226"/>
      <c r="C78" s="561"/>
      <c r="D78" s="559"/>
      <c r="E78" s="557"/>
      <c r="F78" s="564"/>
      <c r="G78" s="564"/>
      <c r="H78" s="564"/>
      <c r="I78" s="564"/>
      <c r="J78" s="565"/>
      <c r="K78" s="268"/>
      <c r="L78" s="224"/>
      <c r="N78" s="220"/>
    </row>
    <row r="79" spans="1:14" ht="17.5" thickBot="1">
      <c r="A79" s="88"/>
      <c r="B79" s="226"/>
      <c r="C79" s="343"/>
      <c r="D79" s="383"/>
      <c r="E79" s="345"/>
      <c r="F79" s="344"/>
      <c r="G79" s="101"/>
      <c r="H79" s="249"/>
      <c r="I79" s="245"/>
      <c r="J79" s="268"/>
      <c r="K79" s="268"/>
      <c r="L79" s="224"/>
      <c r="N79" s="220"/>
    </row>
    <row r="80" spans="1:14" ht="17.5" thickBot="1">
      <c r="A80" s="88"/>
      <c r="B80" s="226"/>
      <c r="C80" s="455" t="s">
        <v>270</v>
      </c>
      <c r="D80" s="456"/>
      <c r="E80" s="456"/>
      <c r="F80" s="456"/>
      <c r="G80" s="456"/>
      <c r="H80" s="457"/>
      <c r="I80" s="268"/>
      <c r="J80" s="268"/>
      <c r="K80" s="268"/>
      <c r="L80" s="224"/>
      <c r="N80" s="220"/>
    </row>
    <row r="81" spans="1:14">
      <c r="A81" s="88"/>
      <c r="B81" s="226"/>
      <c r="C81" s="574" t="s">
        <v>288</v>
      </c>
      <c r="D81" s="576" t="s">
        <v>181</v>
      </c>
      <c r="E81" s="576" t="s">
        <v>132</v>
      </c>
      <c r="F81" s="576"/>
      <c r="G81" s="576"/>
      <c r="H81" s="578"/>
      <c r="I81" s="268"/>
      <c r="J81" s="268"/>
      <c r="K81" s="268"/>
      <c r="L81" s="224"/>
      <c r="N81" s="220"/>
    </row>
    <row r="82" spans="1:14">
      <c r="A82" s="88"/>
      <c r="B82" s="226"/>
      <c r="C82" s="575"/>
      <c r="D82" s="577"/>
      <c r="E82" s="577"/>
      <c r="F82" s="577"/>
      <c r="G82" s="577"/>
      <c r="H82" s="579"/>
      <c r="I82" s="268"/>
      <c r="J82" s="268"/>
      <c r="K82" s="268"/>
      <c r="L82" s="224"/>
      <c r="N82" s="220"/>
    </row>
    <row r="83" spans="1:14">
      <c r="A83" s="88"/>
      <c r="B83" s="226"/>
      <c r="C83" s="566" t="str">
        <f>IFERROR($D$17/$D$52,"")</f>
        <v/>
      </c>
      <c r="D83" s="568" t="s">
        <v>289</v>
      </c>
      <c r="E83" s="570" t="str">
        <f>IF($C$83&gt;0.06,"Circulating air criterion for ceiling fans met during test","Circulating air criterion for ceiling fans not met--therefore, fan does not meet the definition of a ceiling fan. Confirm blade span and RPM were entered correctly")</f>
        <v>Circulating air criterion for ceiling fans met during test</v>
      </c>
      <c r="F83" s="570"/>
      <c r="G83" s="570"/>
      <c r="H83" s="571"/>
      <c r="I83" s="268"/>
      <c r="J83" s="268"/>
      <c r="K83" s="268"/>
      <c r="L83" s="224"/>
      <c r="N83" s="220"/>
    </row>
    <row r="84" spans="1:14" ht="17.5" thickBot="1">
      <c r="A84" s="88"/>
      <c r="B84" s="226"/>
      <c r="C84" s="567"/>
      <c r="D84" s="569"/>
      <c r="E84" s="572"/>
      <c r="F84" s="572"/>
      <c r="G84" s="572"/>
      <c r="H84" s="573"/>
      <c r="I84" s="268"/>
      <c r="J84" s="268"/>
      <c r="K84" s="268"/>
      <c r="L84" s="224"/>
      <c r="N84" s="220"/>
    </row>
    <row r="85" spans="1:14" ht="17.5" thickBot="1">
      <c r="A85" s="88"/>
      <c r="B85" s="226"/>
      <c r="C85" s="101"/>
      <c r="D85" s="101"/>
      <c r="E85" s="101"/>
      <c r="F85" s="101"/>
      <c r="G85" s="101"/>
      <c r="H85" s="101"/>
      <c r="I85" s="249"/>
      <c r="J85" s="245"/>
      <c r="K85" s="268"/>
      <c r="L85" s="224"/>
      <c r="N85" s="220"/>
    </row>
    <row r="86" spans="1:14" ht="17.5" thickBot="1">
      <c r="A86" s="88"/>
      <c r="B86" s="358"/>
      <c r="C86" s="440" t="s">
        <v>73</v>
      </c>
      <c r="D86" s="441"/>
      <c r="E86" s="441"/>
      <c r="F86" s="441"/>
      <c r="G86" s="441"/>
      <c r="H86" s="441"/>
      <c r="I86" s="441"/>
      <c r="J86" s="441"/>
      <c r="K86" s="442"/>
      <c r="L86" s="224"/>
      <c r="N86" s="220"/>
    </row>
    <row r="87" spans="1:14">
      <c r="A87" s="88"/>
      <c r="B87" s="226"/>
      <c r="C87" s="471"/>
      <c r="D87" s="472"/>
      <c r="E87" s="472"/>
      <c r="F87" s="472"/>
      <c r="G87" s="472"/>
      <c r="H87" s="472"/>
      <c r="I87" s="472"/>
      <c r="J87" s="472"/>
      <c r="K87" s="473"/>
      <c r="L87" s="224"/>
      <c r="N87" s="220"/>
    </row>
    <row r="88" spans="1:14" ht="12.75" customHeight="1">
      <c r="A88" s="89"/>
      <c r="B88" s="359"/>
      <c r="C88" s="474"/>
      <c r="D88" s="475"/>
      <c r="E88" s="475"/>
      <c r="F88" s="475"/>
      <c r="G88" s="475"/>
      <c r="H88" s="475"/>
      <c r="I88" s="475"/>
      <c r="J88" s="475"/>
      <c r="K88" s="476"/>
      <c r="L88" s="224"/>
      <c r="N88" s="220"/>
    </row>
    <row r="89" spans="1:14">
      <c r="A89" s="88"/>
      <c r="B89" s="226"/>
      <c r="C89" s="474"/>
      <c r="D89" s="475"/>
      <c r="E89" s="475"/>
      <c r="F89" s="475"/>
      <c r="G89" s="475"/>
      <c r="H89" s="475"/>
      <c r="I89" s="475"/>
      <c r="J89" s="475"/>
      <c r="K89" s="476"/>
      <c r="L89" s="224"/>
      <c r="N89" s="220"/>
    </row>
    <row r="90" spans="1:14">
      <c r="A90" s="88"/>
      <c r="B90" s="226"/>
      <c r="C90" s="474"/>
      <c r="D90" s="475"/>
      <c r="E90" s="475"/>
      <c r="F90" s="475"/>
      <c r="G90" s="475"/>
      <c r="H90" s="475"/>
      <c r="I90" s="475"/>
      <c r="J90" s="475"/>
      <c r="K90" s="476"/>
      <c r="L90" s="224"/>
      <c r="N90" s="220"/>
    </row>
    <row r="91" spans="1:14" ht="17.5" thickBot="1">
      <c r="A91" s="88"/>
      <c r="B91" s="226"/>
      <c r="C91" s="477"/>
      <c r="D91" s="478"/>
      <c r="E91" s="478"/>
      <c r="F91" s="478"/>
      <c r="G91" s="478"/>
      <c r="H91" s="478"/>
      <c r="I91" s="478"/>
      <c r="J91" s="478"/>
      <c r="K91" s="479"/>
      <c r="L91" s="224"/>
      <c r="N91" s="220"/>
    </row>
    <row r="92" spans="1:14" ht="17.5" thickBot="1">
      <c r="A92" s="88"/>
      <c r="B92" s="253"/>
      <c r="C92" s="254"/>
      <c r="D92" s="254"/>
      <c r="E92" s="254"/>
      <c r="F92" s="254"/>
      <c r="G92" s="254"/>
      <c r="H92" s="254"/>
      <c r="I92" s="91"/>
      <c r="J92" s="90"/>
      <c r="K92" s="222"/>
      <c r="L92" s="255"/>
      <c r="N92" s="220"/>
    </row>
    <row r="93" spans="1:14">
      <c r="L93" s="256"/>
      <c r="N93" s="220"/>
    </row>
    <row r="94" spans="1:14">
      <c r="N94" s="220"/>
    </row>
    <row r="95" spans="1:14">
      <c r="A95" s="257"/>
      <c r="B95" s="257"/>
      <c r="C95" s="257"/>
      <c r="D95" s="257"/>
      <c r="E95" s="257"/>
      <c r="F95" s="257"/>
      <c r="G95" s="257"/>
      <c r="H95" s="257"/>
      <c r="I95" s="257"/>
      <c r="J95" s="220"/>
      <c r="K95" s="220"/>
      <c r="L95" s="220"/>
      <c r="M95" s="220"/>
      <c r="N95" s="220"/>
    </row>
  </sheetData>
  <sheetProtection algorithmName="SHA-512" hashValue="8ZntAstrNh1DPTpfnN1eclvTWCp3qbGnzYAg1eHSDfjrstCEBhfLlzuwhI+tknMkdOQOrEI3WRM5KcAOAAcg3w==" saltValue="tDm/4Sgcc7eyGTs4kIV4gw==" spinCount="100000" sheet="1" selectLockedCells="1"/>
  <mergeCells count="56">
    <mergeCell ref="C87:K91"/>
    <mergeCell ref="C54:C55"/>
    <mergeCell ref="D54:D55"/>
    <mergeCell ref="E54:H54"/>
    <mergeCell ref="I54:I55"/>
    <mergeCell ref="J54:J55"/>
    <mergeCell ref="K54:K55"/>
    <mergeCell ref="E83:H84"/>
    <mergeCell ref="C83:C84"/>
    <mergeCell ref="D83:D84"/>
    <mergeCell ref="C75:J75"/>
    <mergeCell ref="F76:J76"/>
    <mergeCell ref="C77:C78"/>
    <mergeCell ref="D77:D78"/>
    <mergeCell ref="E77:E78"/>
    <mergeCell ref="F77:J78"/>
    <mergeCell ref="B8:C8"/>
    <mergeCell ref="B9:C9"/>
    <mergeCell ref="C86:K86"/>
    <mergeCell ref="C35:F35"/>
    <mergeCell ref="C36:F36"/>
    <mergeCell ref="C40:F40"/>
    <mergeCell ref="C41:F41"/>
    <mergeCell ref="I50:J50"/>
    <mergeCell ref="I51:J51"/>
    <mergeCell ref="I52:J52"/>
    <mergeCell ref="F13:J13"/>
    <mergeCell ref="F14:G14"/>
    <mergeCell ref="F15:G15"/>
    <mergeCell ref="C23:G23"/>
    <mergeCell ref="C25:C26"/>
    <mergeCell ref="C37:F37"/>
    <mergeCell ref="B1:D1"/>
    <mergeCell ref="B7:C7"/>
    <mergeCell ref="B2:D2"/>
    <mergeCell ref="B3:C3"/>
    <mergeCell ref="B4:C4"/>
    <mergeCell ref="B5:C5"/>
    <mergeCell ref="B6:C6"/>
    <mergeCell ref="C28:H28"/>
    <mergeCell ref="B11:H11"/>
    <mergeCell ref="C70:E70"/>
    <mergeCell ref="F17:J19"/>
    <mergeCell ref="C39:G39"/>
    <mergeCell ref="F25:F26"/>
    <mergeCell ref="G25:G26"/>
    <mergeCell ref="C34:F34"/>
    <mergeCell ref="D25:D26"/>
    <mergeCell ref="E25:E26"/>
    <mergeCell ref="C43:E43"/>
    <mergeCell ref="C50:E50"/>
    <mergeCell ref="C80:H80"/>
    <mergeCell ref="C81:C82"/>
    <mergeCell ref="D81:D82"/>
    <mergeCell ref="E81:H82"/>
    <mergeCell ref="C33:G33"/>
  </mergeCells>
  <conditionalFormatting sqref="G30:G31">
    <cfRule type="cellIs" dxfId="14" priority="32" operator="equal">
      <formula>FALSE</formula>
    </cfRule>
  </conditionalFormatting>
  <conditionalFormatting sqref="F25">
    <cfRule type="cellIs" dxfId="13" priority="31" operator="equal">
      <formula>FALSE</formula>
    </cfRule>
  </conditionalFormatting>
  <conditionalFormatting sqref="G45">
    <cfRule type="cellIs" dxfId="12" priority="30" operator="equal">
      <formula>FALSE</formula>
    </cfRule>
  </conditionalFormatting>
  <conditionalFormatting sqref="B1:D1">
    <cfRule type="expression" dxfId="11" priority="12">
      <formula>$B$1&lt;&gt;""</formula>
    </cfRule>
  </conditionalFormatting>
  <conditionalFormatting sqref="I15">
    <cfRule type="cellIs" dxfId="10" priority="9" operator="equal">
      <formula>FALSE</formula>
    </cfRule>
  </conditionalFormatting>
  <conditionalFormatting sqref="E83">
    <cfRule type="expression" dxfId="9" priority="8">
      <formula>$C$83&lt;=0.06</formula>
    </cfRule>
  </conditionalFormatting>
  <conditionalFormatting sqref="F77:J78">
    <cfRule type="expression" dxfId="8" priority="5">
      <formula>$F$77="Based on tip speed and blade thickness, this fan does not appear to meet the criteria for the classification entered in the General Info &amp; Test Results sheet. Confirm the classification, blade thickness, and velocity measurements were entered correctly"</formula>
    </cfRule>
  </conditionalFormatting>
  <dataValidations count="1">
    <dataValidation type="list" allowBlank="1" showInputMessage="1" showErrorMessage="1" sqref="G40:G41 G34" xr:uid="{494B3EA7-2981-4743-8F6A-D1E091BC1EFA}">
      <formula1>DD_Photos_Y_N</formula1>
    </dataValidation>
  </dataValidations>
  <hyperlinks>
    <hyperlink ref="G4" location="Instructions!C35" display="Back to Instructions tab" xr:uid="{6BC79DDE-A5DD-4350-BA5B-3989AEBEB41E}"/>
  </hyperlinks>
  <pageMargins left="0.7" right="0.7" top="0.75" bottom="0.75" header="0.3" footer="0.3"/>
  <pageSetup orientation="portrait" horizontalDpi="200" verticalDpi="200" r:id="rId1"/>
  <drawing r:id="rId2"/>
  <extLst>
    <ext xmlns:x14="http://schemas.microsoft.com/office/spreadsheetml/2009/9/main" uri="{78C0D931-6437-407d-A8EE-F0AAD7539E65}">
      <x14:conditionalFormattings>
        <x14:conditionalFormatting xmlns:xm="http://schemas.microsoft.com/office/excel/2006/main">
          <x14:cfRule type="expression" priority="14" id="{07D1DF9E-DD73-4B19-80D3-6E9DCCCDBBF1}">
            <xm:f>'General Info &amp; Test Results'!$C$38&lt;&gt;"Multi-mount"</xm:f>
            <x14:dxf>
              <fill>
                <patternFill patternType="darkDown"/>
              </fill>
            </x14:dxf>
          </x14:cfRule>
          <xm:sqref>A1:M50 A53:M55 A51:J52 L51:M52 A68:M93 A56:H67 J56:J67 L56:M67</xm:sqref>
        </x14:conditionalFormatting>
        <x14:conditionalFormatting xmlns:xm="http://schemas.microsoft.com/office/excel/2006/main">
          <x14:cfRule type="expression" priority="4" id="{EFBB76FE-869B-4660-96BE-28373D41ED9B}">
            <xm:f>'General Info &amp; Test Results'!$C$38="HSSD"</xm:f>
            <x14:dxf>
              <fill>
                <patternFill patternType="darkUp"/>
              </fill>
            </x14:dxf>
          </x14:cfRule>
          <xm:sqref>K51</xm:sqref>
        </x14:conditionalFormatting>
        <x14:conditionalFormatting xmlns:xm="http://schemas.microsoft.com/office/excel/2006/main">
          <x14:cfRule type="expression" priority="3" id="{0BF040B3-ACC6-46B0-9125-C79D8AEC2F7D}">
            <xm:f>'General Info &amp; Test Results'!$C$38="HSSD"</xm:f>
            <x14:dxf>
              <fill>
                <patternFill patternType="darkUp"/>
              </fill>
            </x14:dxf>
          </x14:cfRule>
          <xm:sqref>K52</xm:sqref>
        </x14:conditionalFormatting>
        <x14:conditionalFormatting xmlns:xm="http://schemas.microsoft.com/office/excel/2006/main">
          <x14:cfRule type="expression" priority="2" id="{46C0E8DC-3FE8-4B12-91F1-C24A288EEDEF}">
            <xm:f>'General Info &amp; Test Results'!$C$38="HSSD"</xm:f>
            <x14:dxf>
              <fill>
                <patternFill patternType="darkUp"/>
              </fill>
            </x14:dxf>
          </x14:cfRule>
          <xm:sqref>I56:I67</xm:sqref>
        </x14:conditionalFormatting>
        <x14:conditionalFormatting xmlns:xm="http://schemas.microsoft.com/office/excel/2006/main">
          <x14:cfRule type="expression" priority="1" id="{B76CACD0-E985-4907-A49D-BB240E5984AE}">
            <xm:f>'General Info &amp; Test Results'!$C$38="HSSD"</xm:f>
            <x14:dxf>
              <fill>
                <patternFill patternType="darkUp"/>
              </fill>
            </x14:dxf>
          </x14:cfRule>
          <xm:sqref>K56:K67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52B3422-3256-48BB-B9D8-E5AEE37FC9D1}">
          <x14:formula1>
            <xm:f>'Drop-Downs'!$F$14:$F$16</xm:f>
          </x14:formula1>
          <xm:sqref>G35:G37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AA379-0913-438A-AB98-B93033DF96A6}">
  <sheetPr codeName="Sheet16">
    <tabColor rgb="FFFFFF00"/>
  </sheetPr>
  <dimension ref="B1:R10"/>
  <sheetViews>
    <sheetView zoomScale="80" zoomScaleNormal="80" workbookViewId="0">
      <selection activeCell="B11" sqref="B11"/>
    </sheetView>
  </sheetViews>
  <sheetFormatPr defaultColWidth="8.7265625" defaultRowHeight="14.5"/>
  <cols>
    <col min="1" max="16384" width="8.7265625" style="211"/>
  </cols>
  <sheetData>
    <row r="1" spans="2:18" s="212" customFormat="1" ht="17.5" thickBot="1">
      <c r="B1" s="581" t="str">
        <f>IF('General Info &amp; Test Results'!$C$38&lt;&gt;"Multi-mount","MULTI-MOUNT NOT SELECTED - SHEET NOT NEEDED","")</f>
        <v>MULTI-MOUNT NOT SELECTED - SHEET NOT NEEDED</v>
      </c>
      <c r="C1" s="580"/>
      <c r="D1" s="580"/>
      <c r="E1" s="580"/>
      <c r="F1" s="580"/>
      <c r="G1" s="580"/>
      <c r="H1" s="582"/>
    </row>
    <row r="2" spans="2:18" s="212" customFormat="1" ht="16" thickBot="1">
      <c r="B2" s="548" t="s">
        <v>17</v>
      </c>
      <c r="C2" s="549"/>
      <c r="D2" s="549"/>
      <c r="E2" s="549"/>
      <c r="F2" s="549"/>
      <c r="G2" s="549"/>
      <c r="H2" s="549"/>
      <c r="I2" s="549"/>
      <c r="J2" s="549"/>
      <c r="K2" s="550"/>
      <c r="M2" s="440" t="s">
        <v>259</v>
      </c>
      <c r="N2" s="441"/>
      <c r="O2" s="441"/>
      <c r="P2" s="441"/>
      <c r="Q2" s="441"/>
      <c r="R2" s="442"/>
    </row>
    <row r="3" spans="2:18" s="212" customFormat="1" ht="15.5">
      <c r="B3" s="551" t="str">
        <f>'Version Control'!B3</f>
        <v>Test Report Template Name:</v>
      </c>
      <c r="C3" s="539"/>
      <c r="D3" s="539"/>
      <c r="E3" s="539"/>
      <c r="F3" s="539" t="str">
        <f>'Version Control'!C3</f>
        <v>Small Diameter Ceiling Fans</v>
      </c>
      <c r="G3" s="539"/>
      <c r="H3" s="539"/>
      <c r="I3" s="539"/>
      <c r="J3" s="539"/>
      <c r="K3" s="540"/>
      <c r="M3" s="530" t="s">
        <v>262</v>
      </c>
      <c r="N3" s="531"/>
      <c r="O3" s="531"/>
      <c r="P3" s="531"/>
      <c r="Q3" s="531"/>
      <c r="R3" s="532"/>
    </row>
    <row r="4" spans="2:18" s="212" customFormat="1" ht="15.5">
      <c r="B4" s="547" t="str">
        <f>'Version Control'!B4</f>
        <v>Version Number:</v>
      </c>
      <c r="C4" s="541"/>
      <c r="D4" s="541"/>
      <c r="E4" s="541"/>
      <c r="F4" s="541" t="str">
        <f>'Version Control'!C4</f>
        <v>v1.1</v>
      </c>
      <c r="G4" s="541"/>
      <c r="H4" s="541"/>
      <c r="I4" s="541"/>
      <c r="J4" s="541"/>
      <c r="K4" s="542"/>
      <c r="M4" s="533"/>
      <c r="N4" s="534"/>
      <c r="O4" s="534"/>
      <c r="P4" s="534"/>
      <c r="Q4" s="534"/>
      <c r="R4" s="535"/>
    </row>
    <row r="5" spans="2:18" s="212" customFormat="1" ht="15.5">
      <c r="B5" s="547" t="str">
        <f>'Version Control'!B5</f>
        <v xml:space="preserve">Latest Template Revision: </v>
      </c>
      <c r="C5" s="541"/>
      <c r="D5" s="541"/>
      <c r="E5" s="541"/>
      <c r="F5" s="543">
        <f>'Version Control'!C5</f>
        <v>45594</v>
      </c>
      <c r="G5" s="543"/>
      <c r="H5" s="543"/>
      <c r="I5" s="543"/>
      <c r="J5" s="543"/>
      <c r="K5" s="544"/>
      <c r="M5" s="533"/>
      <c r="N5" s="534"/>
      <c r="O5" s="534"/>
      <c r="P5" s="534"/>
      <c r="Q5" s="534"/>
      <c r="R5" s="535"/>
    </row>
    <row r="6" spans="2:18" s="212" customFormat="1" ht="16" thickBot="1">
      <c r="B6" s="547" t="str">
        <f>'Version Control'!B6</f>
        <v>Tab Name:</v>
      </c>
      <c r="C6" s="541"/>
      <c r="D6" s="541"/>
      <c r="E6" s="541"/>
      <c r="F6" s="541" t="str">
        <f ca="1">MID(CELL("filename",B1), FIND("]", CELL("filename", B1))+ 1, 255)</f>
        <v>Raw Data - High (MM Hugger)</v>
      </c>
      <c r="G6" s="541"/>
      <c r="H6" s="541"/>
      <c r="I6" s="541"/>
      <c r="J6" s="541"/>
      <c r="K6" s="542"/>
      <c r="M6" s="536"/>
      <c r="N6" s="537"/>
      <c r="O6" s="537"/>
      <c r="P6" s="537"/>
      <c r="Q6" s="537"/>
      <c r="R6" s="538"/>
    </row>
    <row r="7" spans="2:18" s="212" customFormat="1" ht="15.5">
      <c r="B7" s="547" t="str">
        <f>'Version Control'!B7</f>
        <v>File Name:</v>
      </c>
      <c r="C7" s="541"/>
      <c r="D7" s="541"/>
      <c r="E7" s="541"/>
      <c r="F7" s="541" t="str">
        <f ca="1">'Version Control'!C7</f>
        <v>Small Diameter Ceiling Fans - v1.1.xlsx</v>
      </c>
      <c r="G7" s="541"/>
      <c r="H7" s="541"/>
      <c r="I7" s="541"/>
      <c r="J7" s="541"/>
      <c r="K7" s="542"/>
    </row>
    <row r="8" spans="2:18" s="212" customFormat="1" ht="15.5">
      <c r="B8" s="547" t="str">
        <f>'Version Control'!B8</f>
        <v>Test Start Date:</v>
      </c>
      <c r="C8" s="541"/>
      <c r="D8" s="541"/>
      <c r="E8" s="541"/>
      <c r="F8" s="543" t="str">
        <f>'Version Control'!C8</f>
        <v>[MM/DD/YYYY]</v>
      </c>
      <c r="G8" s="543"/>
      <c r="H8" s="543"/>
      <c r="I8" s="543"/>
      <c r="J8" s="543"/>
      <c r="K8" s="544"/>
    </row>
    <row r="9" spans="2:18" s="212" customFormat="1" ht="16" thickBot="1">
      <c r="B9" s="552" t="str">
        <f>'Version Control'!B9</f>
        <v xml:space="preserve">Test Completion Date: </v>
      </c>
      <c r="C9" s="553"/>
      <c r="D9" s="553"/>
      <c r="E9" s="553"/>
      <c r="F9" s="545" t="str">
        <f>'Version Control'!C9</f>
        <v>[MM/DD/YYYY]</v>
      </c>
      <c r="G9" s="545"/>
      <c r="H9" s="545"/>
      <c r="I9" s="545"/>
      <c r="J9" s="545"/>
      <c r="K9" s="546"/>
    </row>
    <row r="10" spans="2:18" s="212" customFormat="1"/>
  </sheetData>
  <sheetProtection algorithmName="SHA-512" hashValue="akByB5ADAhXRBt+PztM85lf5p/IPMRnoMrx5chA84Fhw60dsva3aQjiJ2p95ZxIpbxLsUsolyjACJpvB/0mUeQ==" saltValue="K5Ql36Hs38QyrRwvVqL13w==" spinCount="100000" sheet="1" selectLockedCells="1"/>
  <mergeCells count="18">
    <mergeCell ref="M2:R2"/>
    <mergeCell ref="B3:E3"/>
    <mergeCell ref="F3:K3"/>
    <mergeCell ref="M3:R6"/>
    <mergeCell ref="B4:E4"/>
    <mergeCell ref="F4:K4"/>
    <mergeCell ref="B5:E5"/>
    <mergeCell ref="F5:K5"/>
    <mergeCell ref="B6:E6"/>
    <mergeCell ref="F6:K6"/>
    <mergeCell ref="B1:H1"/>
    <mergeCell ref="B8:E8"/>
    <mergeCell ref="F8:K8"/>
    <mergeCell ref="B9:E9"/>
    <mergeCell ref="F9:K9"/>
    <mergeCell ref="B2:K2"/>
    <mergeCell ref="B7:E7"/>
    <mergeCell ref="F7:K7"/>
  </mergeCells>
  <conditionalFormatting sqref="B1">
    <cfRule type="expression" dxfId="2" priority="1">
      <formula>$B$1&lt;&gt;""</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3" id="{A6B40F02-B951-4CFA-A03E-22ACD7F3B81D}">
            <xm:f>'General Info &amp; Test Results'!$C$38&lt;&gt;"Multi-mount"</xm:f>
            <x14:dxf>
              <fill>
                <patternFill patternType="darkUp"/>
              </fill>
            </x14:dxf>
          </x14:cfRule>
          <xm:sqref>A10:CX430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0066CC"/>
  </sheetPr>
  <dimension ref="A1:Y74"/>
  <sheetViews>
    <sheetView showGridLines="0" zoomScale="80" zoomScaleNormal="80" workbookViewId="0">
      <selection activeCell="J18" sqref="J18"/>
    </sheetView>
  </sheetViews>
  <sheetFormatPr defaultColWidth="9.1796875" defaultRowHeight="17"/>
  <cols>
    <col min="1" max="2" width="4.54296875" style="46" customWidth="1"/>
    <col min="3" max="3" width="36" style="46" customWidth="1"/>
    <col min="4" max="4" width="44.54296875" style="46" customWidth="1"/>
    <col min="5" max="6" width="19.453125" style="46" customWidth="1"/>
    <col min="7" max="7" width="11.54296875" style="46" customWidth="1"/>
    <col min="8" max="8" width="23.81640625" style="46" customWidth="1"/>
    <col min="9" max="9" width="32.453125" style="46" customWidth="1"/>
    <col min="10" max="10" width="26.453125" style="47" customWidth="1"/>
    <col min="11" max="16384" width="9.1796875" style="219"/>
  </cols>
  <sheetData>
    <row r="1" spans="1:25" ht="17.5" thickBot="1">
      <c r="N1" s="220"/>
    </row>
    <row r="2" spans="1:25" ht="17.5" thickBot="1">
      <c r="B2" s="417" t="str">
        <f>'Version Control'!$B$2</f>
        <v>Title Block</v>
      </c>
      <c r="C2" s="418"/>
      <c r="D2" s="419"/>
      <c r="N2" s="220"/>
    </row>
    <row r="3" spans="1:25">
      <c r="B3" s="465" t="str">
        <f>'Version Control'!B3</f>
        <v>Test Report Template Name:</v>
      </c>
      <c r="C3" s="466"/>
      <c r="D3" s="174" t="str">
        <f>'Version Control'!C3</f>
        <v>Small Diameter Ceiling Fans</v>
      </c>
      <c r="N3" s="220"/>
    </row>
    <row r="4" spans="1:25">
      <c r="B4" s="467" t="str">
        <f>'Version Control'!B4</f>
        <v>Version Number:</v>
      </c>
      <c r="C4" s="468"/>
      <c r="D4" s="175" t="str">
        <f>'Version Control'!C4</f>
        <v>v1.1</v>
      </c>
      <c r="H4" s="221" t="s">
        <v>53</v>
      </c>
      <c r="N4" s="220"/>
    </row>
    <row r="5" spans="1:25">
      <c r="B5" s="467" t="str">
        <f>'Version Control'!B5</f>
        <v xml:space="preserve">Latest Template Revision: </v>
      </c>
      <c r="C5" s="468"/>
      <c r="D5" s="176">
        <f>'Version Control'!C5</f>
        <v>45594</v>
      </c>
      <c r="N5" s="220"/>
    </row>
    <row r="6" spans="1:25">
      <c r="B6" s="467" t="str">
        <f>'Version Control'!B6</f>
        <v>Tab Name:</v>
      </c>
      <c r="C6" s="468"/>
      <c r="D6" s="175" t="str">
        <f ca="1">MID(CELL("filename",B1), FIND("]", CELL("filename", B1))+ 1, 255)</f>
        <v>Standby</v>
      </c>
      <c r="N6" s="220"/>
    </row>
    <row r="7" spans="1:25">
      <c r="B7" s="467" t="str">
        <f>'Version Control'!B7</f>
        <v>File Name:</v>
      </c>
      <c r="C7" s="468"/>
      <c r="D7" s="175" t="str">
        <f ca="1">'Version Control'!C7</f>
        <v>Small Diameter Ceiling Fans - v1.1.xlsx</v>
      </c>
      <c r="N7" s="220"/>
    </row>
    <row r="8" spans="1:25">
      <c r="B8" s="467" t="str">
        <f>'Version Control'!B8</f>
        <v>Test Start Date:</v>
      </c>
      <c r="C8" s="468"/>
      <c r="D8" s="176" t="str">
        <f>'Version Control'!C8</f>
        <v>[MM/DD/YYYY]</v>
      </c>
      <c r="N8" s="220"/>
    </row>
    <row r="9" spans="1:25" ht="17.5" thickBot="1">
      <c r="B9" s="506" t="str">
        <f>'Version Control'!B9</f>
        <v xml:space="preserve">Test Completion Date: </v>
      </c>
      <c r="C9" s="507"/>
      <c r="D9" s="177" t="str">
        <f>'Version Control'!C9</f>
        <v>[MM/DD/YYYY]</v>
      </c>
      <c r="N9" s="220"/>
    </row>
    <row r="10" spans="1:25">
      <c r="N10" s="220"/>
    </row>
    <row r="11" spans="1:25" ht="17.5" thickBot="1">
      <c r="J11" s="91"/>
      <c r="K11" s="222"/>
      <c r="L11" s="222"/>
      <c r="N11" s="220"/>
    </row>
    <row r="12" spans="1:25" ht="17.5" thickBot="1">
      <c r="B12" s="440" t="s">
        <v>71</v>
      </c>
      <c r="C12" s="441"/>
      <c r="D12" s="441"/>
      <c r="E12" s="441"/>
      <c r="F12" s="441"/>
      <c r="G12" s="441"/>
      <c r="H12" s="441"/>
      <c r="I12" s="441"/>
      <c r="J12" s="92"/>
      <c r="K12" s="93"/>
      <c r="L12" s="223"/>
      <c r="N12" s="220"/>
    </row>
    <row r="13" spans="1:25">
      <c r="B13" s="49"/>
      <c r="C13" s="50"/>
      <c r="D13" s="50"/>
      <c r="E13" s="50"/>
      <c r="F13" s="50"/>
      <c r="G13" s="50"/>
      <c r="H13" s="50"/>
      <c r="I13" s="50"/>
      <c r="J13" s="51"/>
      <c r="L13" s="224"/>
      <c r="N13" s="220"/>
      <c r="Y13" s="225"/>
    </row>
    <row r="14" spans="1:25">
      <c r="A14" s="53"/>
      <c r="B14" s="54"/>
      <c r="C14" s="261" t="s">
        <v>50</v>
      </c>
      <c r="D14" s="84">
        <f>'General Info &amp; Test Results'!C21</f>
        <v>0</v>
      </c>
      <c r="E14" s="65"/>
      <c r="F14" s="65"/>
      <c r="I14" s="100"/>
      <c r="J14" s="51"/>
      <c r="L14" s="224"/>
      <c r="N14" s="220"/>
    </row>
    <row r="15" spans="1:25" ht="17.5" thickBot="1">
      <c r="A15" s="53"/>
      <c r="B15" s="54"/>
      <c r="C15" s="70" t="s">
        <v>49</v>
      </c>
      <c r="D15" s="84">
        <f>'General Info &amp; Test Results'!C24</f>
        <v>0</v>
      </c>
      <c r="E15" s="66"/>
      <c r="F15" s="66"/>
      <c r="H15" s="66"/>
      <c r="I15" s="67"/>
      <c r="J15" s="55"/>
      <c r="L15" s="224"/>
      <c r="N15" s="220"/>
    </row>
    <row r="16" spans="1:25" ht="17.5" thickBot="1">
      <c r="A16" s="53"/>
      <c r="B16" s="54"/>
      <c r="C16" s="75" t="s">
        <v>94</v>
      </c>
      <c r="D16" s="96">
        <f>'General Info &amp; Test Results'!C23</f>
        <v>0</v>
      </c>
      <c r="E16" s="218"/>
      <c r="F16" s="218"/>
      <c r="G16" s="594" t="s">
        <v>163</v>
      </c>
      <c r="H16" s="595"/>
      <c r="I16" s="595"/>
      <c r="J16" s="596"/>
      <c r="L16" s="224"/>
      <c r="N16" s="220"/>
    </row>
    <row r="17" spans="1:14">
      <c r="A17" s="53"/>
      <c r="B17" s="54"/>
      <c r="C17" s="53"/>
      <c r="D17" s="68"/>
      <c r="E17" s="218"/>
      <c r="F17" s="218"/>
      <c r="G17" s="597" t="s">
        <v>166</v>
      </c>
      <c r="H17" s="598"/>
      <c r="I17" s="598"/>
      <c r="J17" s="599"/>
      <c r="L17" s="224"/>
      <c r="N17" s="220"/>
    </row>
    <row r="18" spans="1:14">
      <c r="B18" s="49"/>
      <c r="C18" s="76" t="s">
        <v>127</v>
      </c>
      <c r="D18" s="84">
        <f>'General Info &amp; Test Results'!C32</f>
        <v>0</v>
      </c>
      <c r="E18" s="51"/>
      <c r="F18" s="51"/>
      <c r="G18" s="116">
        <v>1</v>
      </c>
      <c r="H18" s="499" t="s">
        <v>173</v>
      </c>
      <c r="I18" s="500"/>
      <c r="J18" s="204"/>
      <c r="L18" s="224"/>
      <c r="N18" s="220"/>
    </row>
    <row r="19" spans="1:14">
      <c r="B19" s="49"/>
      <c r="C19" s="76" t="s">
        <v>95</v>
      </c>
      <c r="D19" s="84">
        <f>'General Info &amp; Test Results'!C33</f>
        <v>0</v>
      </c>
      <c r="E19" s="65"/>
      <c r="F19" s="65"/>
      <c r="G19" s="342">
        <v>2</v>
      </c>
      <c r="H19" s="499" t="s">
        <v>287</v>
      </c>
      <c r="I19" s="500"/>
      <c r="J19" s="204"/>
      <c r="L19" s="224"/>
      <c r="N19" s="220"/>
    </row>
    <row r="20" spans="1:14">
      <c r="B20" s="49"/>
      <c r="C20" s="75" t="s">
        <v>96</v>
      </c>
      <c r="D20" s="84">
        <f>'General Info &amp; Test Results'!C36</f>
        <v>0</v>
      </c>
      <c r="E20" s="66"/>
      <c r="F20" s="66"/>
      <c r="G20" s="600" t="s">
        <v>164</v>
      </c>
      <c r="H20" s="601"/>
      <c r="I20" s="601"/>
      <c r="J20" s="602"/>
      <c r="L20" s="224"/>
      <c r="N20" s="220"/>
    </row>
    <row r="21" spans="1:14">
      <c r="B21" s="49"/>
      <c r="E21" s="56"/>
      <c r="F21" s="56"/>
      <c r="G21" s="117">
        <v>3</v>
      </c>
      <c r="H21" s="499" t="s">
        <v>160</v>
      </c>
      <c r="I21" s="500"/>
      <c r="J21" s="204"/>
      <c r="L21" s="224"/>
      <c r="N21" s="220"/>
    </row>
    <row r="22" spans="1:14" ht="17.5" thickBot="1">
      <c r="B22" s="49"/>
      <c r="E22" s="56"/>
      <c r="F22" s="56"/>
      <c r="G22" s="117">
        <v>4</v>
      </c>
      <c r="H22" s="499" t="s">
        <v>161</v>
      </c>
      <c r="I22" s="500"/>
      <c r="J22" s="272"/>
      <c r="L22" s="224"/>
      <c r="N22" s="220"/>
    </row>
    <row r="23" spans="1:14" ht="17.5" thickBot="1">
      <c r="B23" s="49"/>
      <c r="C23" s="262" t="s">
        <v>4</v>
      </c>
      <c r="D23" s="244"/>
      <c r="E23" s="263"/>
      <c r="F23" s="56"/>
      <c r="G23" s="117">
        <v>5</v>
      </c>
      <c r="H23" s="499" t="s">
        <v>162</v>
      </c>
      <c r="I23" s="500"/>
      <c r="J23" s="204"/>
      <c r="L23" s="224"/>
      <c r="N23" s="220"/>
    </row>
    <row r="24" spans="1:14">
      <c r="B24" s="49"/>
      <c r="C24" s="226"/>
      <c r="D24" s="227" t="s">
        <v>72</v>
      </c>
      <c r="E24" s="237" t="s">
        <v>85</v>
      </c>
      <c r="F24" s="264"/>
      <c r="G24" s="117">
        <v>6</v>
      </c>
      <c r="H24" s="499" t="s">
        <v>172</v>
      </c>
      <c r="I24" s="500"/>
      <c r="J24" s="204"/>
      <c r="L24" s="224"/>
      <c r="N24" s="220"/>
    </row>
    <row r="25" spans="1:14">
      <c r="B25" s="49"/>
      <c r="C25" s="99" t="s">
        <v>280</v>
      </c>
      <c r="D25" s="274"/>
      <c r="E25" s="265" t="s">
        <v>101</v>
      </c>
      <c r="F25" s="56"/>
      <c r="G25" s="117">
        <v>7</v>
      </c>
      <c r="H25" s="499" t="s">
        <v>202</v>
      </c>
      <c r="I25" s="500"/>
      <c r="J25" s="271"/>
      <c r="L25" s="224"/>
      <c r="N25" s="220"/>
    </row>
    <row r="26" spans="1:14" ht="17.5" thickBot="1">
      <c r="B26" s="49"/>
      <c r="C26" s="77" t="s">
        <v>281</v>
      </c>
      <c r="D26" s="275"/>
      <c r="E26" s="241" t="s">
        <v>102</v>
      </c>
      <c r="F26" s="56"/>
      <c r="G26" s="600" t="s">
        <v>165</v>
      </c>
      <c r="H26" s="601"/>
      <c r="I26" s="601"/>
      <c r="J26" s="602"/>
      <c r="L26" s="224"/>
      <c r="N26" s="220"/>
    </row>
    <row r="27" spans="1:14" ht="17.5" thickBot="1">
      <c r="B27" s="49"/>
      <c r="C27" s="68"/>
      <c r="D27" s="68"/>
      <c r="E27" s="56"/>
      <c r="F27" s="56"/>
      <c r="G27" s="117">
        <v>8</v>
      </c>
      <c r="H27" s="499" t="s">
        <v>159</v>
      </c>
      <c r="I27" s="500"/>
      <c r="J27" s="270"/>
      <c r="L27" s="224"/>
      <c r="N27" s="220"/>
    </row>
    <row r="28" spans="1:14" ht="17.5" thickBot="1">
      <c r="B28" s="49"/>
      <c r="C28" s="367" t="s">
        <v>131</v>
      </c>
      <c r="D28" s="74"/>
      <c r="E28" s="266"/>
      <c r="F28" s="56"/>
      <c r="G28" s="117">
        <v>9</v>
      </c>
      <c r="H28" s="499" t="s">
        <v>148</v>
      </c>
      <c r="I28" s="500"/>
      <c r="J28" s="271"/>
      <c r="L28" s="224"/>
      <c r="N28" s="220"/>
    </row>
    <row r="29" spans="1:14">
      <c r="B29" s="49"/>
      <c r="C29" s="236"/>
      <c r="D29" s="227" t="s">
        <v>72</v>
      </c>
      <c r="E29" s="237" t="s">
        <v>85</v>
      </c>
      <c r="F29" s="264"/>
      <c r="G29" s="117">
        <v>10</v>
      </c>
      <c r="H29" s="499" t="s">
        <v>167</v>
      </c>
      <c r="I29" s="500"/>
      <c r="J29" s="270"/>
      <c r="L29" s="224"/>
      <c r="N29" s="220"/>
    </row>
    <row r="30" spans="1:14" ht="17.5" thickBot="1">
      <c r="B30" s="49"/>
      <c r="C30" s="72" t="s">
        <v>104</v>
      </c>
      <c r="D30" s="206"/>
      <c r="E30" s="238" t="s">
        <v>97</v>
      </c>
      <c r="F30" s="56"/>
      <c r="G30" s="118">
        <v>11</v>
      </c>
      <c r="H30" s="583" t="s">
        <v>168</v>
      </c>
      <c r="I30" s="584"/>
      <c r="J30" s="273"/>
      <c r="L30" s="224"/>
      <c r="N30" s="220"/>
    </row>
    <row r="31" spans="1:14">
      <c r="B31" s="49"/>
      <c r="C31" s="72" t="s">
        <v>105</v>
      </c>
      <c r="D31" s="207"/>
      <c r="E31" s="238" t="s">
        <v>98</v>
      </c>
      <c r="F31" s="56"/>
      <c r="L31" s="224"/>
      <c r="N31" s="220"/>
    </row>
    <row r="32" spans="1:14">
      <c r="B32" s="49"/>
      <c r="C32" s="72" t="s">
        <v>149</v>
      </c>
      <c r="D32" s="207"/>
      <c r="E32" s="267" t="s">
        <v>150</v>
      </c>
      <c r="F32" s="56"/>
      <c r="L32" s="224"/>
      <c r="N32" s="220"/>
    </row>
    <row r="33" spans="1:14">
      <c r="B33" s="49"/>
      <c r="C33" s="110" t="s">
        <v>151</v>
      </c>
      <c r="D33" s="276"/>
      <c r="E33" s="267" t="s">
        <v>152</v>
      </c>
      <c r="F33" s="56"/>
      <c r="L33" s="224"/>
      <c r="N33" s="220"/>
    </row>
    <row r="34" spans="1:14">
      <c r="B34" s="49"/>
      <c r="C34" s="110" t="s">
        <v>153</v>
      </c>
      <c r="D34" s="276"/>
      <c r="E34" s="267" t="s">
        <v>99</v>
      </c>
      <c r="F34" s="56"/>
      <c r="L34" s="224"/>
      <c r="N34" s="220"/>
    </row>
    <row r="35" spans="1:14">
      <c r="B35" s="49"/>
      <c r="C35" s="110" t="s">
        <v>107</v>
      </c>
      <c r="D35" s="276"/>
      <c r="E35" s="267" t="s">
        <v>100</v>
      </c>
      <c r="F35" s="56"/>
      <c r="L35" s="224"/>
      <c r="N35" s="220"/>
    </row>
    <row r="36" spans="1:14" ht="17.5" thickBot="1">
      <c r="B36" s="49"/>
      <c r="C36" s="73" t="s">
        <v>154</v>
      </c>
      <c r="D36" s="208"/>
      <c r="E36" s="235" t="s">
        <v>155</v>
      </c>
      <c r="F36" s="56"/>
      <c r="L36" s="224"/>
      <c r="N36" s="220"/>
    </row>
    <row r="37" spans="1:14">
      <c r="B37" s="49"/>
      <c r="C37" s="68"/>
      <c r="D37" s="69"/>
      <c r="E37" s="56"/>
      <c r="F37" s="56"/>
      <c r="G37" s="112"/>
      <c r="H37" s="113"/>
      <c r="I37" s="101"/>
      <c r="J37" s="100"/>
      <c r="L37" s="224"/>
      <c r="N37" s="220"/>
    </row>
    <row r="38" spans="1:14" ht="17.5" thickBot="1">
      <c r="B38" s="49"/>
      <c r="J38" s="249"/>
      <c r="L38" s="224"/>
      <c r="N38" s="220"/>
    </row>
    <row r="39" spans="1:14" ht="17.5" thickBot="1">
      <c r="B39" s="49"/>
      <c r="C39" s="362" t="s">
        <v>73</v>
      </c>
      <c r="D39" s="363"/>
      <c r="E39" s="363"/>
      <c r="F39" s="363"/>
      <c r="G39" s="363"/>
      <c r="H39" s="363"/>
      <c r="I39" s="363"/>
      <c r="J39" s="364"/>
      <c r="L39" s="224"/>
      <c r="N39" s="220"/>
    </row>
    <row r="40" spans="1:14">
      <c r="B40" s="49"/>
      <c r="C40" s="585"/>
      <c r="D40" s="586"/>
      <c r="E40" s="586"/>
      <c r="F40" s="586"/>
      <c r="G40" s="586"/>
      <c r="H40" s="586"/>
      <c r="I40" s="586"/>
      <c r="J40" s="587"/>
      <c r="L40" s="224"/>
      <c r="N40" s="220"/>
    </row>
    <row r="41" spans="1:14">
      <c r="B41" s="49"/>
      <c r="C41" s="588"/>
      <c r="D41" s="589"/>
      <c r="E41" s="589"/>
      <c r="F41" s="589"/>
      <c r="G41" s="589"/>
      <c r="H41" s="589"/>
      <c r="I41" s="589"/>
      <c r="J41" s="590"/>
      <c r="L41" s="224"/>
      <c r="N41" s="220"/>
    </row>
    <row r="42" spans="1:14">
      <c r="B42" s="49"/>
      <c r="C42" s="588"/>
      <c r="D42" s="589"/>
      <c r="E42" s="589"/>
      <c r="F42" s="589"/>
      <c r="G42" s="589"/>
      <c r="H42" s="589"/>
      <c r="I42" s="589"/>
      <c r="J42" s="590"/>
      <c r="L42" s="224"/>
      <c r="N42" s="220"/>
    </row>
    <row r="43" spans="1:14">
      <c r="B43" s="49"/>
      <c r="C43" s="588"/>
      <c r="D43" s="589"/>
      <c r="E43" s="589"/>
      <c r="F43" s="589"/>
      <c r="G43" s="589"/>
      <c r="H43" s="589"/>
      <c r="I43" s="589"/>
      <c r="J43" s="590"/>
      <c r="L43" s="224"/>
      <c r="N43" s="220"/>
    </row>
    <row r="44" spans="1:14" ht="17.5" thickBot="1">
      <c r="B44" s="49"/>
      <c r="C44" s="591"/>
      <c r="D44" s="592"/>
      <c r="E44" s="592"/>
      <c r="F44" s="592"/>
      <c r="G44" s="592"/>
      <c r="H44" s="592"/>
      <c r="I44" s="592"/>
      <c r="J44" s="593"/>
      <c r="L44" s="224"/>
      <c r="N44" s="220"/>
    </row>
    <row r="45" spans="1:14" ht="17.5" thickBot="1">
      <c r="B45" s="52"/>
      <c r="C45" s="254"/>
      <c r="D45" s="254"/>
      <c r="E45" s="254"/>
      <c r="F45" s="254"/>
      <c r="G45" s="254"/>
      <c r="H45" s="254"/>
      <c r="I45" s="254"/>
      <c r="J45" s="91"/>
      <c r="K45" s="222"/>
      <c r="L45" s="255"/>
      <c r="N45" s="220"/>
    </row>
    <row r="46" spans="1:14">
      <c r="A46" s="101"/>
      <c r="B46" s="50"/>
      <c r="C46" s="101"/>
      <c r="D46" s="101"/>
      <c r="E46" s="101"/>
      <c r="F46" s="101"/>
      <c r="G46" s="101"/>
      <c r="H46" s="101"/>
      <c r="I46" s="101"/>
      <c r="J46" s="80"/>
      <c r="K46" s="268"/>
      <c r="L46" s="268"/>
      <c r="N46" s="220"/>
    </row>
    <row r="47" spans="1:14">
      <c r="A47" s="101"/>
      <c r="B47" s="50"/>
      <c r="C47" s="101"/>
      <c r="D47" s="101"/>
      <c r="E47" s="101"/>
      <c r="F47" s="101"/>
      <c r="G47" s="101"/>
      <c r="H47" s="101"/>
      <c r="I47" s="101"/>
      <c r="J47" s="80"/>
      <c r="K47" s="268"/>
      <c r="L47" s="268"/>
      <c r="N47" s="220"/>
    </row>
    <row r="48" spans="1:14">
      <c r="A48" s="183"/>
      <c r="B48" s="184"/>
      <c r="C48" s="183"/>
      <c r="D48" s="183"/>
      <c r="E48" s="183"/>
      <c r="F48" s="183"/>
      <c r="G48" s="183"/>
      <c r="H48" s="183"/>
      <c r="I48" s="183"/>
      <c r="J48" s="183"/>
      <c r="K48" s="269"/>
      <c r="L48" s="269"/>
      <c r="M48" s="220"/>
      <c r="N48" s="220"/>
    </row>
    <row r="49" spans="1:12">
      <c r="A49" s="101"/>
      <c r="B49" s="50"/>
      <c r="C49" s="101"/>
      <c r="D49" s="101"/>
      <c r="E49" s="101"/>
      <c r="F49" s="101"/>
      <c r="G49" s="101"/>
      <c r="H49" s="101"/>
      <c r="I49" s="101"/>
      <c r="J49" s="80"/>
      <c r="K49" s="268"/>
      <c r="L49" s="268"/>
    </row>
    <row r="50" spans="1:12">
      <c r="A50" s="101"/>
      <c r="B50" s="50"/>
      <c r="C50" s="101"/>
      <c r="D50" s="101"/>
      <c r="E50" s="101"/>
      <c r="F50" s="101"/>
      <c r="G50" s="101"/>
      <c r="H50" s="101"/>
      <c r="I50" s="101"/>
      <c r="J50" s="80"/>
      <c r="K50" s="268"/>
      <c r="L50" s="268"/>
    </row>
    <row r="51" spans="1:12">
      <c r="A51" s="101"/>
      <c r="B51" s="50"/>
      <c r="C51" s="101"/>
      <c r="D51" s="101"/>
      <c r="E51" s="101"/>
      <c r="F51" s="101"/>
      <c r="G51" s="101"/>
      <c r="H51" s="101"/>
      <c r="I51" s="101"/>
      <c r="J51" s="80"/>
      <c r="K51" s="268"/>
      <c r="L51" s="268"/>
    </row>
    <row r="52" spans="1:12">
      <c r="A52" s="101"/>
      <c r="B52" s="50"/>
      <c r="C52" s="101"/>
      <c r="D52" s="101"/>
      <c r="E52" s="101"/>
      <c r="F52" s="101"/>
      <c r="G52" s="101"/>
      <c r="H52" s="101"/>
      <c r="I52" s="101"/>
      <c r="J52" s="80"/>
      <c r="K52" s="268"/>
      <c r="L52" s="268"/>
    </row>
    <row r="53" spans="1:12">
      <c r="A53" s="101"/>
      <c r="B53" s="50"/>
      <c r="C53" s="101"/>
      <c r="D53" s="101"/>
      <c r="E53" s="101"/>
      <c r="F53" s="101"/>
      <c r="G53" s="101"/>
      <c r="H53" s="101"/>
      <c r="I53" s="101"/>
      <c r="J53" s="80"/>
      <c r="K53" s="268"/>
      <c r="L53" s="268"/>
    </row>
    <row r="54" spans="1:12">
      <c r="A54" s="101"/>
      <c r="B54" s="50"/>
      <c r="C54" s="101"/>
      <c r="D54" s="101"/>
      <c r="E54" s="101"/>
      <c r="F54" s="101"/>
      <c r="G54" s="101"/>
      <c r="H54" s="101"/>
      <c r="I54" s="101"/>
      <c r="J54" s="80"/>
      <c r="K54" s="268"/>
      <c r="L54" s="268"/>
    </row>
    <row r="55" spans="1:12">
      <c r="A55" s="101"/>
      <c r="B55" s="50"/>
      <c r="C55" s="101"/>
      <c r="D55" s="101"/>
      <c r="E55" s="101"/>
      <c r="F55" s="101"/>
      <c r="G55" s="101"/>
      <c r="H55" s="101"/>
      <c r="I55" s="101"/>
      <c r="J55" s="80"/>
      <c r="K55" s="268"/>
      <c r="L55" s="268"/>
    </row>
    <row r="56" spans="1:12">
      <c r="A56" s="101"/>
      <c r="B56" s="50"/>
      <c r="C56" s="101"/>
      <c r="D56" s="101"/>
      <c r="E56" s="101"/>
      <c r="F56" s="101"/>
      <c r="G56" s="101"/>
      <c r="H56" s="101"/>
      <c r="I56" s="101"/>
      <c r="J56" s="80"/>
      <c r="K56" s="268"/>
      <c r="L56" s="268"/>
    </row>
    <row r="57" spans="1:12">
      <c r="A57" s="101"/>
      <c r="B57" s="50"/>
      <c r="C57" s="101"/>
      <c r="D57" s="101"/>
      <c r="E57" s="101"/>
      <c r="F57" s="101"/>
      <c r="G57" s="101"/>
      <c r="H57" s="101"/>
      <c r="I57" s="101"/>
      <c r="J57" s="80"/>
      <c r="K57" s="268"/>
      <c r="L57" s="268"/>
    </row>
    <row r="58" spans="1:12">
      <c r="A58" s="101"/>
      <c r="B58" s="50"/>
      <c r="C58" s="101"/>
      <c r="D58" s="101"/>
      <c r="E58" s="101"/>
      <c r="F58" s="101"/>
      <c r="G58" s="101"/>
      <c r="H58" s="101"/>
      <c r="I58" s="101"/>
      <c r="J58" s="80"/>
      <c r="K58" s="268"/>
      <c r="L58" s="268"/>
    </row>
    <row r="59" spans="1:12">
      <c r="A59" s="101"/>
      <c r="B59" s="50"/>
      <c r="C59" s="101"/>
      <c r="D59" s="101"/>
      <c r="E59" s="101"/>
      <c r="F59" s="101"/>
      <c r="G59" s="101"/>
      <c r="H59" s="101"/>
      <c r="I59" s="101"/>
      <c r="J59" s="80"/>
      <c r="K59" s="268"/>
      <c r="L59" s="268"/>
    </row>
    <row r="60" spans="1:12">
      <c r="A60" s="101"/>
      <c r="B60" s="101"/>
      <c r="C60" s="101"/>
      <c r="D60" s="101"/>
      <c r="E60" s="101"/>
      <c r="F60" s="101"/>
      <c r="G60" s="101"/>
      <c r="H60" s="101"/>
      <c r="I60" s="101"/>
      <c r="J60" s="80"/>
      <c r="K60" s="268"/>
      <c r="L60" s="268"/>
    </row>
    <row r="61" spans="1:12">
      <c r="A61" s="101"/>
      <c r="B61" s="101"/>
      <c r="C61" s="101"/>
      <c r="D61" s="101"/>
      <c r="E61" s="101"/>
      <c r="F61" s="101"/>
      <c r="G61" s="101"/>
      <c r="H61" s="101"/>
      <c r="I61" s="101"/>
      <c r="J61" s="80"/>
      <c r="K61" s="268"/>
      <c r="L61" s="268"/>
    </row>
    <row r="62" spans="1:12">
      <c r="A62" s="101"/>
      <c r="B62" s="101"/>
      <c r="C62" s="101"/>
      <c r="D62" s="101"/>
      <c r="E62" s="101"/>
      <c r="F62" s="101"/>
      <c r="G62" s="101"/>
      <c r="H62" s="101"/>
      <c r="I62" s="101"/>
      <c r="J62" s="80"/>
      <c r="K62" s="268"/>
      <c r="L62" s="268"/>
    </row>
    <row r="63" spans="1:12">
      <c r="A63" s="101"/>
      <c r="B63" s="101"/>
      <c r="C63" s="101"/>
      <c r="D63" s="101"/>
      <c r="E63" s="101"/>
      <c r="F63" s="101"/>
      <c r="G63" s="101"/>
      <c r="H63" s="101"/>
      <c r="I63" s="101"/>
      <c r="J63" s="80"/>
      <c r="K63" s="268"/>
      <c r="L63" s="268"/>
    </row>
    <row r="64" spans="1:12">
      <c r="A64" s="101"/>
      <c r="B64" s="101"/>
      <c r="C64" s="101"/>
      <c r="D64" s="101"/>
      <c r="E64" s="101"/>
      <c r="F64" s="101"/>
      <c r="G64" s="101"/>
      <c r="H64" s="101"/>
      <c r="I64" s="101"/>
      <c r="J64" s="80"/>
      <c r="K64" s="268"/>
      <c r="L64" s="268"/>
    </row>
    <row r="65" spans="1:12">
      <c r="A65" s="101"/>
      <c r="B65" s="101"/>
      <c r="C65" s="101"/>
      <c r="D65" s="101"/>
      <c r="E65" s="101"/>
      <c r="F65" s="101"/>
      <c r="G65" s="101"/>
      <c r="H65" s="101"/>
      <c r="I65" s="101"/>
      <c r="J65" s="80"/>
      <c r="K65" s="268"/>
      <c r="L65" s="268"/>
    </row>
    <row r="66" spans="1:12">
      <c r="A66" s="101"/>
      <c r="B66" s="101"/>
      <c r="C66" s="101"/>
      <c r="D66" s="101"/>
      <c r="E66" s="101"/>
      <c r="F66" s="101"/>
      <c r="G66" s="101"/>
      <c r="H66" s="101"/>
      <c r="I66" s="101"/>
      <c r="J66" s="80"/>
      <c r="K66" s="268"/>
      <c r="L66" s="268"/>
    </row>
    <row r="67" spans="1:12">
      <c r="A67" s="101"/>
      <c r="B67" s="59"/>
      <c r="C67" s="101"/>
      <c r="D67" s="101"/>
      <c r="E67" s="101"/>
      <c r="F67" s="101"/>
      <c r="G67" s="101"/>
      <c r="H67" s="101"/>
      <c r="I67" s="101"/>
      <c r="J67" s="80"/>
      <c r="K67" s="268"/>
      <c r="L67" s="268"/>
    </row>
    <row r="68" spans="1:12">
      <c r="A68" s="101"/>
      <c r="B68" s="101"/>
      <c r="C68" s="101"/>
      <c r="D68" s="101"/>
      <c r="E68" s="101"/>
      <c r="F68" s="101"/>
      <c r="G68" s="101"/>
      <c r="H68" s="101"/>
      <c r="I68" s="101"/>
      <c r="J68" s="80"/>
      <c r="K68" s="268"/>
      <c r="L68" s="268"/>
    </row>
    <row r="69" spans="1:12" ht="12.75" customHeight="1">
      <c r="A69" s="80"/>
      <c r="B69" s="80"/>
      <c r="C69" s="101"/>
      <c r="D69" s="101"/>
      <c r="E69" s="101"/>
      <c r="F69" s="101"/>
      <c r="G69" s="101"/>
      <c r="H69" s="101"/>
      <c r="I69" s="101"/>
      <c r="J69" s="80"/>
      <c r="K69" s="268"/>
      <c r="L69" s="268"/>
    </row>
    <row r="70" spans="1:12">
      <c r="A70" s="101"/>
      <c r="B70" s="101"/>
      <c r="C70" s="101"/>
      <c r="D70" s="101"/>
      <c r="E70" s="101"/>
      <c r="F70" s="101"/>
      <c r="G70" s="101"/>
      <c r="H70" s="101"/>
      <c r="I70" s="101"/>
      <c r="J70" s="80"/>
      <c r="K70" s="268"/>
      <c r="L70" s="268"/>
    </row>
    <row r="71" spans="1:12">
      <c r="A71" s="101"/>
      <c r="B71" s="101"/>
      <c r="C71" s="101"/>
      <c r="D71" s="101"/>
      <c r="E71" s="101"/>
      <c r="F71" s="101"/>
      <c r="G71" s="101"/>
      <c r="H71" s="101"/>
      <c r="I71" s="101"/>
      <c r="J71" s="80"/>
      <c r="K71" s="268"/>
      <c r="L71" s="268"/>
    </row>
    <row r="72" spans="1:12">
      <c r="A72" s="101"/>
      <c r="B72" s="101"/>
      <c r="C72" s="101"/>
      <c r="D72" s="101"/>
      <c r="E72" s="101"/>
      <c r="F72" s="101"/>
      <c r="G72" s="101"/>
      <c r="H72" s="101"/>
      <c r="I72" s="101"/>
      <c r="J72" s="80"/>
      <c r="K72" s="268"/>
      <c r="L72" s="268"/>
    </row>
    <row r="73" spans="1:12">
      <c r="A73" s="101"/>
      <c r="B73" s="101"/>
      <c r="C73" s="101"/>
      <c r="D73" s="101"/>
      <c r="E73" s="101"/>
      <c r="F73" s="101"/>
      <c r="G73" s="101"/>
      <c r="H73" s="101"/>
      <c r="I73" s="101"/>
      <c r="J73" s="80"/>
      <c r="K73" s="268"/>
      <c r="L73" s="268"/>
    </row>
    <row r="74" spans="1:12">
      <c r="A74" s="101"/>
      <c r="B74" s="101"/>
      <c r="C74" s="101"/>
      <c r="D74" s="101"/>
      <c r="E74" s="101"/>
      <c r="F74" s="101"/>
      <c r="G74" s="101"/>
      <c r="H74" s="101"/>
      <c r="I74" s="101"/>
      <c r="J74" s="80"/>
      <c r="K74" s="268"/>
      <c r="L74" s="268"/>
    </row>
  </sheetData>
  <sheetProtection algorithmName="SHA-512" hashValue="HZ4KjpCDPmQQSYenl6ZSO5GWdItNGgY/G6O4QyoFjVcLJnQ6h1X4KP5X/NaZipl3h1p3B4Mb5X7gzRq2W0xhyA==" saltValue="hL9vDAwkAO2kbEeDMB58zA==" spinCount="100000" sheet="1" selectLockedCells="1"/>
  <mergeCells count="25">
    <mergeCell ref="H29:I29"/>
    <mergeCell ref="B7:C7"/>
    <mergeCell ref="B8:C8"/>
    <mergeCell ref="B9:C9"/>
    <mergeCell ref="B2:D2"/>
    <mergeCell ref="B3:C3"/>
    <mergeCell ref="B4:C4"/>
    <mergeCell ref="B5:C5"/>
    <mergeCell ref="B6:C6"/>
    <mergeCell ref="H30:I30"/>
    <mergeCell ref="C40:J44"/>
    <mergeCell ref="B12:I12"/>
    <mergeCell ref="G16:J16"/>
    <mergeCell ref="G17:J17"/>
    <mergeCell ref="G20:J20"/>
    <mergeCell ref="G26:J26"/>
    <mergeCell ref="H18:I18"/>
    <mergeCell ref="H19:I19"/>
    <mergeCell ref="H21:I21"/>
    <mergeCell ref="H22:I22"/>
    <mergeCell ref="H23:I23"/>
    <mergeCell ref="H24:I24"/>
    <mergeCell ref="H25:I25"/>
    <mergeCell ref="H27:I27"/>
    <mergeCell ref="H28:I28"/>
  </mergeCells>
  <dataValidations count="3">
    <dataValidation type="list" allowBlank="1" showInputMessage="1" showErrorMessage="1" sqref="J18 J27 J21" xr:uid="{00000000-0002-0000-0700-000000000000}">
      <formula1>DD_Photos_Y_N</formula1>
    </dataValidation>
    <dataValidation type="list" allowBlank="1" showInputMessage="1" showErrorMessage="1" sqref="J19 J25 J29:J30" xr:uid="{00000000-0002-0000-0700-000002000000}">
      <formula1>DD_On_Off</formula1>
    </dataValidation>
    <dataValidation type="list" allowBlank="1" showInputMessage="1" showErrorMessage="1" sqref="J28" xr:uid="{00000000-0002-0000-0700-000003000000}">
      <formula1>DD_CF_LK</formula1>
    </dataValidation>
  </dataValidations>
  <hyperlinks>
    <hyperlink ref="H4" location="Instructions!C35" display="Back to Instructions tab" xr:uid="{00000000-0004-0000-0700-000000000000}"/>
  </hyperlinks>
  <pageMargins left="0.7" right="0.7" top="0.75" bottom="0.75" header="0.3" footer="0.3"/>
  <pageSetup orientation="portrait" horizontalDpi="200" verticalDpi="200" r:id="rId1"/>
  <extLst>
    <ext xmlns:x14="http://schemas.microsoft.com/office/spreadsheetml/2009/9/main" uri="{CCE6A557-97BC-4b89-ADB6-D9C93CAAB3DF}">
      <x14:dataValidations xmlns:xm="http://schemas.microsoft.com/office/excel/2006/main" count="1">
        <x14:dataValidation type="list" allowBlank="1" showInputMessage="1" showErrorMessage="1" xr:uid="{F0792CCC-5814-42A8-8359-AA09187D4D6D}">
          <x14:formula1>
            <xm:f>'Drop-Downs'!$F$14:$F$16</xm:f>
          </x14:formula1>
          <xm:sqref>J22:J24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0070C0"/>
  </sheetPr>
  <dimension ref="A1:AI153"/>
  <sheetViews>
    <sheetView showGridLines="0" topLeftCell="A8" zoomScale="80" zoomScaleNormal="80" zoomScaleSheetLayoutView="100" workbookViewId="0">
      <selection activeCell="B13" sqref="B13:H38"/>
    </sheetView>
  </sheetViews>
  <sheetFormatPr defaultColWidth="9.1796875" defaultRowHeight="15.5"/>
  <cols>
    <col min="1" max="1" width="4.54296875" style="277" customWidth="1"/>
    <col min="2" max="2" width="28.54296875" style="277" customWidth="1"/>
    <col min="3" max="3" width="53.453125" style="277" customWidth="1"/>
    <col min="4" max="4" width="17.1796875" style="277" customWidth="1"/>
    <col min="5" max="5" width="27.1796875" style="277" bestFit="1" customWidth="1"/>
    <col min="6" max="7" width="14.1796875" style="277" customWidth="1"/>
    <col min="8" max="8" width="14.54296875" style="277" customWidth="1"/>
    <col min="9" max="9" width="9.1796875" style="277"/>
    <col min="10" max="10" width="14.1796875" style="277" customWidth="1"/>
    <col min="11" max="11" width="15.453125" style="277" customWidth="1"/>
    <col min="12" max="23" width="9.1796875" style="277"/>
    <col min="24" max="24" width="12.54296875" style="277" customWidth="1"/>
    <col min="25" max="25" width="9.1796875" style="277"/>
    <col min="26" max="26" width="11.54296875" style="277" customWidth="1"/>
    <col min="27" max="27" width="14.1796875" style="277" customWidth="1"/>
    <col min="28" max="28" width="5.453125" style="277" customWidth="1"/>
    <col min="29" max="29" width="4.54296875" style="277" customWidth="1"/>
    <col min="30" max="16384" width="9.1796875" style="277"/>
  </cols>
  <sheetData>
    <row r="1" spans="2:35" ht="16" thickBot="1">
      <c r="AC1" s="278"/>
    </row>
    <row r="2" spans="2:35" ht="16" thickBot="1">
      <c r="B2" s="603" t="str">
        <f>'Version Control'!$B$2</f>
        <v>Title Block</v>
      </c>
      <c r="C2" s="604"/>
      <c r="D2" s="279"/>
      <c r="E2" s="279"/>
      <c r="F2" s="279"/>
      <c r="G2" s="279"/>
      <c r="AC2" s="278"/>
    </row>
    <row r="3" spans="2:35">
      <c r="B3" s="280" t="str">
        <f>'Version Control'!B3</f>
        <v>Test Report Template Name:</v>
      </c>
      <c r="C3" s="281" t="str">
        <f>'Version Control'!C3</f>
        <v>Small Diameter Ceiling Fans</v>
      </c>
      <c r="D3" s="282"/>
      <c r="E3" s="282"/>
      <c r="F3" s="282"/>
      <c r="G3" s="282"/>
      <c r="AC3" s="278"/>
    </row>
    <row r="4" spans="2:35" ht="17">
      <c r="B4" s="283" t="str">
        <f>'Version Control'!B4</f>
        <v>Version Number:</v>
      </c>
      <c r="C4" s="284" t="str">
        <f>'Version Control'!C4</f>
        <v>v1.1</v>
      </c>
      <c r="D4" s="282"/>
      <c r="E4" s="285" t="s">
        <v>53</v>
      </c>
      <c r="F4" s="282"/>
      <c r="G4" s="282"/>
      <c r="AC4" s="278"/>
    </row>
    <row r="5" spans="2:35">
      <c r="B5" s="283" t="str">
        <f>'Version Control'!B5</f>
        <v xml:space="preserve">Latest Template Revision: </v>
      </c>
      <c r="C5" s="286">
        <f>'Version Control'!C5</f>
        <v>45594</v>
      </c>
      <c r="D5" s="282"/>
      <c r="E5" s="282"/>
      <c r="F5" s="282"/>
      <c r="G5" s="282"/>
      <c r="AC5" s="278"/>
    </row>
    <row r="6" spans="2:35">
      <c r="B6" s="283" t="str">
        <f>'Version Control'!B6</f>
        <v>Tab Name:</v>
      </c>
      <c r="C6" s="284" t="str">
        <f ca="1">MID(CELL("filename",B1), FIND("]", CELL("filename", B1))+ 1, 255)</f>
        <v>Photos</v>
      </c>
      <c r="D6" s="282"/>
      <c r="E6" s="282"/>
      <c r="F6" s="282"/>
      <c r="G6" s="282"/>
      <c r="AC6" s="278"/>
    </row>
    <row r="7" spans="2:35">
      <c r="B7" s="283" t="str">
        <f>'Version Control'!B7</f>
        <v>File Name:</v>
      </c>
      <c r="C7" s="284" t="str">
        <f ca="1">'Version Control'!C7</f>
        <v>Small Diameter Ceiling Fans - v1.1.xlsx</v>
      </c>
      <c r="D7" s="282"/>
      <c r="E7" s="282"/>
      <c r="F7" s="282"/>
      <c r="G7" s="282"/>
      <c r="AC7" s="278"/>
    </row>
    <row r="8" spans="2:35">
      <c r="B8" s="283" t="str">
        <f>'Version Control'!B8</f>
        <v>Test Start Date:</v>
      </c>
      <c r="C8" s="286" t="str">
        <f>'Version Control'!C8</f>
        <v>[MM/DD/YYYY]</v>
      </c>
      <c r="D8" s="282"/>
      <c r="E8" s="282"/>
      <c r="F8" s="282"/>
      <c r="G8" s="282"/>
      <c r="AC8" s="278"/>
    </row>
    <row r="9" spans="2:35" ht="16" thickBot="1">
      <c r="B9" s="287" t="str">
        <f>'Version Control'!B9</f>
        <v xml:space="preserve">Test Completion Date: </v>
      </c>
      <c r="C9" s="288" t="str">
        <f>'Version Control'!C9</f>
        <v>[MM/DD/YYYY]</v>
      </c>
      <c r="D9" s="282"/>
      <c r="E9" s="282"/>
      <c r="F9" s="282"/>
      <c r="G9" s="282"/>
      <c r="AC9" s="278"/>
    </row>
    <row r="10" spans="2:35">
      <c r="AC10" s="278"/>
    </row>
    <row r="11" spans="2:35" ht="16" thickBot="1">
      <c r="AC11" s="278"/>
    </row>
    <row r="12" spans="2:35" ht="16" thickBot="1">
      <c r="B12" s="417" t="s">
        <v>137</v>
      </c>
      <c r="C12" s="418"/>
      <c r="D12" s="418"/>
      <c r="E12" s="418"/>
      <c r="F12" s="418"/>
      <c r="G12" s="418"/>
      <c r="H12" s="419"/>
      <c r="J12" s="417" t="s">
        <v>263</v>
      </c>
      <c r="K12" s="418"/>
      <c r="L12" s="418"/>
      <c r="M12" s="418"/>
      <c r="N12" s="418"/>
      <c r="O12" s="418"/>
      <c r="P12" s="418"/>
      <c r="Q12" s="418"/>
      <c r="R12" s="418"/>
      <c r="S12" s="418"/>
      <c r="T12" s="418"/>
      <c r="U12" s="418"/>
      <c r="V12" s="418"/>
      <c r="W12" s="418"/>
      <c r="X12" s="418"/>
      <c r="Y12" s="418"/>
      <c r="Z12" s="418"/>
      <c r="AA12" s="419"/>
      <c r="AC12" s="278"/>
    </row>
    <row r="13" spans="2:35">
      <c r="B13" s="611"/>
      <c r="C13" s="612"/>
      <c r="D13" s="612"/>
      <c r="E13" s="612"/>
      <c r="F13" s="612"/>
      <c r="G13" s="612"/>
      <c r="H13" s="613"/>
      <c r="J13" s="605"/>
      <c r="K13" s="606"/>
      <c r="L13" s="606"/>
      <c r="M13" s="606"/>
      <c r="N13" s="606"/>
      <c r="O13" s="606"/>
      <c r="P13" s="606"/>
      <c r="Q13" s="606"/>
      <c r="R13" s="606"/>
      <c r="S13" s="606"/>
      <c r="T13" s="606"/>
      <c r="U13" s="606"/>
      <c r="V13" s="606"/>
      <c r="W13" s="606"/>
      <c r="X13" s="606"/>
      <c r="Y13" s="606"/>
      <c r="Z13" s="606"/>
      <c r="AA13" s="607"/>
      <c r="AC13" s="278"/>
    </row>
    <row r="14" spans="2:35">
      <c r="B14" s="605"/>
      <c r="C14" s="606"/>
      <c r="D14" s="606"/>
      <c r="E14" s="606"/>
      <c r="F14" s="606"/>
      <c r="G14" s="606"/>
      <c r="H14" s="607"/>
      <c r="J14" s="605"/>
      <c r="K14" s="606"/>
      <c r="L14" s="606"/>
      <c r="M14" s="606"/>
      <c r="N14" s="606"/>
      <c r="O14" s="606"/>
      <c r="P14" s="606"/>
      <c r="Q14" s="606"/>
      <c r="R14" s="606"/>
      <c r="S14" s="606"/>
      <c r="T14" s="606"/>
      <c r="U14" s="606"/>
      <c r="V14" s="606"/>
      <c r="W14" s="606"/>
      <c r="X14" s="606"/>
      <c r="Y14" s="606"/>
      <c r="Z14" s="606"/>
      <c r="AA14" s="607"/>
      <c r="AC14" s="278"/>
      <c r="AE14" s="289"/>
      <c r="AF14" s="290"/>
      <c r="AG14" s="290"/>
      <c r="AH14" s="290"/>
      <c r="AI14" s="291"/>
    </row>
    <row r="15" spans="2:35">
      <c r="B15" s="605"/>
      <c r="C15" s="606"/>
      <c r="D15" s="606"/>
      <c r="E15" s="606"/>
      <c r="F15" s="606"/>
      <c r="G15" s="606"/>
      <c r="H15" s="607"/>
      <c r="J15" s="605"/>
      <c r="K15" s="606"/>
      <c r="L15" s="606"/>
      <c r="M15" s="606"/>
      <c r="N15" s="606"/>
      <c r="O15" s="606"/>
      <c r="P15" s="606"/>
      <c r="Q15" s="606"/>
      <c r="R15" s="606"/>
      <c r="S15" s="606"/>
      <c r="T15" s="606"/>
      <c r="U15" s="606"/>
      <c r="V15" s="606"/>
      <c r="W15" s="606"/>
      <c r="X15" s="606"/>
      <c r="Y15" s="606"/>
      <c r="Z15" s="606"/>
      <c r="AA15" s="607"/>
      <c r="AC15" s="278"/>
    </row>
    <row r="16" spans="2:35">
      <c r="B16" s="605"/>
      <c r="C16" s="606"/>
      <c r="D16" s="606"/>
      <c r="E16" s="606"/>
      <c r="F16" s="606"/>
      <c r="G16" s="606"/>
      <c r="H16" s="607"/>
      <c r="J16" s="605"/>
      <c r="K16" s="606"/>
      <c r="L16" s="606"/>
      <c r="M16" s="606"/>
      <c r="N16" s="606"/>
      <c r="O16" s="606"/>
      <c r="P16" s="606"/>
      <c r="Q16" s="606"/>
      <c r="R16" s="606"/>
      <c r="S16" s="606"/>
      <c r="T16" s="606"/>
      <c r="U16" s="606"/>
      <c r="V16" s="606"/>
      <c r="W16" s="606"/>
      <c r="X16" s="606"/>
      <c r="Y16" s="606"/>
      <c r="Z16" s="606"/>
      <c r="AA16" s="607"/>
      <c r="AC16" s="278"/>
    </row>
    <row r="17" spans="2:29">
      <c r="B17" s="605"/>
      <c r="C17" s="606"/>
      <c r="D17" s="606"/>
      <c r="E17" s="606"/>
      <c r="F17" s="606"/>
      <c r="G17" s="606"/>
      <c r="H17" s="607"/>
      <c r="J17" s="605"/>
      <c r="K17" s="606"/>
      <c r="L17" s="606"/>
      <c r="M17" s="606"/>
      <c r="N17" s="606"/>
      <c r="O17" s="606"/>
      <c r="P17" s="606"/>
      <c r="Q17" s="606"/>
      <c r="R17" s="606"/>
      <c r="S17" s="606"/>
      <c r="T17" s="606"/>
      <c r="U17" s="606"/>
      <c r="V17" s="606"/>
      <c r="W17" s="606"/>
      <c r="X17" s="606"/>
      <c r="Y17" s="606"/>
      <c r="Z17" s="606"/>
      <c r="AA17" s="607"/>
      <c r="AC17" s="278"/>
    </row>
    <row r="18" spans="2:29">
      <c r="B18" s="605"/>
      <c r="C18" s="606"/>
      <c r="D18" s="606"/>
      <c r="E18" s="606"/>
      <c r="F18" s="606"/>
      <c r="G18" s="606"/>
      <c r="H18" s="607"/>
      <c r="J18" s="605"/>
      <c r="K18" s="606"/>
      <c r="L18" s="606"/>
      <c r="M18" s="606"/>
      <c r="N18" s="606"/>
      <c r="O18" s="606"/>
      <c r="P18" s="606"/>
      <c r="Q18" s="606"/>
      <c r="R18" s="606"/>
      <c r="S18" s="606"/>
      <c r="T18" s="606"/>
      <c r="U18" s="606"/>
      <c r="V18" s="606"/>
      <c r="W18" s="606"/>
      <c r="X18" s="606"/>
      <c r="Y18" s="606"/>
      <c r="Z18" s="606"/>
      <c r="AA18" s="607"/>
      <c r="AC18" s="278"/>
    </row>
    <row r="19" spans="2:29">
      <c r="B19" s="605"/>
      <c r="C19" s="606"/>
      <c r="D19" s="606"/>
      <c r="E19" s="606"/>
      <c r="F19" s="606"/>
      <c r="G19" s="606"/>
      <c r="H19" s="607"/>
      <c r="J19" s="605"/>
      <c r="K19" s="606"/>
      <c r="L19" s="606"/>
      <c r="M19" s="606"/>
      <c r="N19" s="606"/>
      <c r="O19" s="606"/>
      <c r="P19" s="606"/>
      <c r="Q19" s="606"/>
      <c r="R19" s="606"/>
      <c r="S19" s="606"/>
      <c r="T19" s="606"/>
      <c r="U19" s="606"/>
      <c r="V19" s="606"/>
      <c r="W19" s="606"/>
      <c r="X19" s="606"/>
      <c r="Y19" s="606"/>
      <c r="Z19" s="606"/>
      <c r="AA19" s="607"/>
      <c r="AC19" s="278"/>
    </row>
    <row r="20" spans="2:29">
      <c r="B20" s="605"/>
      <c r="C20" s="606"/>
      <c r="D20" s="606"/>
      <c r="E20" s="606"/>
      <c r="F20" s="606"/>
      <c r="G20" s="606"/>
      <c r="H20" s="607"/>
      <c r="J20" s="605"/>
      <c r="K20" s="606"/>
      <c r="L20" s="606"/>
      <c r="M20" s="606"/>
      <c r="N20" s="606"/>
      <c r="O20" s="606"/>
      <c r="P20" s="606"/>
      <c r="Q20" s="606"/>
      <c r="R20" s="606"/>
      <c r="S20" s="606"/>
      <c r="T20" s="606"/>
      <c r="U20" s="606"/>
      <c r="V20" s="606"/>
      <c r="W20" s="606"/>
      <c r="X20" s="606"/>
      <c r="Y20" s="606"/>
      <c r="Z20" s="606"/>
      <c r="AA20" s="607"/>
      <c r="AC20" s="278"/>
    </row>
    <row r="21" spans="2:29">
      <c r="B21" s="605"/>
      <c r="C21" s="606"/>
      <c r="D21" s="606"/>
      <c r="E21" s="606"/>
      <c r="F21" s="606"/>
      <c r="G21" s="606"/>
      <c r="H21" s="607"/>
      <c r="J21" s="605"/>
      <c r="K21" s="606"/>
      <c r="L21" s="606"/>
      <c r="M21" s="606"/>
      <c r="N21" s="606"/>
      <c r="O21" s="606"/>
      <c r="P21" s="606"/>
      <c r="Q21" s="606"/>
      <c r="R21" s="606"/>
      <c r="S21" s="606"/>
      <c r="T21" s="606"/>
      <c r="U21" s="606"/>
      <c r="V21" s="606"/>
      <c r="W21" s="606"/>
      <c r="X21" s="606"/>
      <c r="Y21" s="606"/>
      <c r="Z21" s="606"/>
      <c r="AA21" s="607"/>
      <c r="AC21" s="278"/>
    </row>
    <row r="22" spans="2:29">
      <c r="B22" s="605"/>
      <c r="C22" s="606"/>
      <c r="D22" s="606"/>
      <c r="E22" s="606"/>
      <c r="F22" s="606"/>
      <c r="G22" s="606"/>
      <c r="H22" s="607"/>
      <c r="J22" s="605"/>
      <c r="K22" s="606"/>
      <c r="L22" s="606"/>
      <c r="M22" s="606"/>
      <c r="N22" s="606"/>
      <c r="O22" s="606"/>
      <c r="P22" s="606"/>
      <c r="Q22" s="606"/>
      <c r="R22" s="606"/>
      <c r="S22" s="606"/>
      <c r="T22" s="606"/>
      <c r="U22" s="606"/>
      <c r="V22" s="606"/>
      <c r="W22" s="606"/>
      <c r="X22" s="606"/>
      <c r="Y22" s="606"/>
      <c r="Z22" s="606"/>
      <c r="AA22" s="607"/>
      <c r="AC22" s="278"/>
    </row>
    <row r="23" spans="2:29">
      <c r="B23" s="605"/>
      <c r="C23" s="606"/>
      <c r="D23" s="606"/>
      <c r="E23" s="606"/>
      <c r="F23" s="606"/>
      <c r="G23" s="606"/>
      <c r="H23" s="607"/>
      <c r="J23" s="605"/>
      <c r="K23" s="606"/>
      <c r="L23" s="606"/>
      <c r="M23" s="606"/>
      <c r="N23" s="606"/>
      <c r="O23" s="606"/>
      <c r="P23" s="606"/>
      <c r="Q23" s="606"/>
      <c r="R23" s="606"/>
      <c r="S23" s="606"/>
      <c r="T23" s="606"/>
      <c r="U23" s="606"/>
      <c r="V23" s="606"/>
      <c r="W23" s="606"/>
      <c r="X23" s="606"/>
      <c r="Y23" s="606"/>
      <c r="Z23" s="606"/>
      <c r="AA23" s="607"/>
      <c r="AC23" s="278"/>
    </row>
    <row r="24" spans="2:29">
      <c r="B24" s="605"/>
      <c r="C24" s="606"/>
      <c r="D24" s="606"/>
      <c r="E24" s="606"/>
      <c r="F24" s="606"/>
      <c r="G24" s="606"/>
      <c r="H24" s="607"/>
      <c r="J24" s="605"/>
      <c r="K24" s="606"/>
      <c r="L24" s="606"/>
      <c r="M24" s="606"/>
      <c r="N24" s="606"/>
      <c r="O24" s="606"/>
      <c r="P24" s="606"/>
      <c r="Q24" s="606"/>
      <c r="R24" s="606"/>
      <c r="S24" s="606"/>
      <c r="T24" s="606"/>
      <c r="U24" s="606"/>
      <c r="V24" s="606"/>
      <c r="W24" s="606"/>
      <c r="X24" s="606"/>
      <c r="Y24" s="606"/>
      <c r="Z24" s="606"/>
      <c r="AA24" s="607"/>
      <c r="AC24" s="278"/>
    </row>
    <row r="25" spans="2:29">
      <c r="B25" s="605"/>
      <c r="C25" s="606"/>
      <c r="D25" s="606"/>
      <c r="E25" s="606"/>
      <c r="F25" s="606"/>
      <c r="G25" s="606"/>
      <c r="H25" s="607"/>
      <c r="J25" s="605"/>
      <c r="K25" s="606"/>
      <c r="L25" s="606"/>
      <c r="M25" s="606"/>
      <c r="N25" s="606"/>
      <c r="O25" s="606"/>
      <c r="P25" s="606"/>
      <c r="Q25" s="606"/>
      <c r="R25" s="606"/>
      <c r="S25" s="606"/>
      <c r="T25" s="606"/>
      <c r="U25" s="606"/>
      <c r="V25" s="606"/>
      <c r="W25" s="606"/>
      <c r="X25" s="606"/>
      <c r="Y25" s="606"/>
      <c r="Z25" s="606"/>
      <c r="AA25" s="607"/>
      <c r="AC25" s="278"/>
    </row>
    <row r="26" spans="2:29">
      <c r="B26" s="605"/>
      <c r="C26" s="606"/>
      <c r="D26" s="606"/>
      <c r="E26" s="606"/>
      <c r="F26" s="606"/>
      <c r="G26" s="606"/>
      <c r="H26" s="607"/>
      <c r="J26" s="605"/>
      <c r="K26" s="606"/>
      <c r="L26" s="606"/>
      <c r="M26" s="606"/>
      <c r="N26" s="606"/>
      <c r="O26" s="606"/>
      <c r="P26" s="606"/>
      <c r="Q26" s="606"/>
      <c r="R26" s="606"/>
      <c r="S26" s="606"/>
      <c r="T26" s="606"/>
      <c r="U26" s="606"/>
      <c r="V26" s="606"/>
      <c r="W26" s="606"/>
      <c r="X26" s="606"/>
      <c r="Y26" s="606"/>
      <c r="Z26" s="606"/>
      <c r="AA26" s="607"/>
      <c r="AC26" s="278"/>
    </row>
    <row r="27" spans="2:29">
      <c r="B27" s="605"/>
      <c r="C27" s="606"/>
      <c r="D27" s="606"/>
      <c r="E27" s="606"/>
      <c r="F27" s="606"/>
      <c r="G27" s="606"/>
      <c r="H27" s="607"/>
      <c r="J27" s="605"/>
      <c r="K27" s="606"/>
      <c r="L27" s="606"/>
      <c r="M27" s="606"/>
      <c r="N27" s="606"/>
      <c r="O27" s="606"/>
      <c r="P27" s="606"/>
      <c r="Q27" s="606"/>
      <c r="R27" s="606"/>
      <c r="S27" s="606"/>
      <c r="T27" s="606"/>
      <c r="U27" s="606"/>
      <c r="V27" s="606"/>
      <c r="W27" s="606"/>
      <c r="X27" s="606"/>
      <c r="Y27" s="606"/>
      <c r="Z27" s="606"/>
      <c r="AA27" s="607"/>
      <c r="AC27" s="278"/>
    </row>
    <row r="28" spans="2:29">
      <c r="B28" s="605"/>
      <c r="C28" s="606"/>
      <c r="D28" s="606"/>
      <c r="E28" s="606"/>
      <c r="F28" s="606"/>
      <c r="G28" s="606"/>
      <c r="H28" s="607"/>
      <c r="J28" s="605"/>
      <c r="K28" s="606"/>
      <c r="L28" s="606"/>
      <c r="M28" s="606"/>
      <c r="N28" s="606"/>
      <c r="O28" s="606"/>
      <c r="P28" s="606"/>
      <c r="Q28" s="606"/>
      <c r="R28" s="606"/>
      <c r="S28" s="606"/>
      <c r="T28" s="606"/>
      <c r="U28" s="606"/>
      <c r="V28" s="606"/>
      <c r="W28" s="606"/>
      <c r="X28" s="606"/>
      <c r="Y28" s="606"/>
      <c r="Z28" s="606"/>
      <c r="AA28" s="607"/>
      <c r="AC28" s="278"/>
    </row>
    <row r="29" spans="2:29">
      <c r="B29" s="605"/>
      <c r="C29" s="606"/>
      <c r="D29" s="606"/>
      <c r="E29" s="606"/>
      <c r="F29" s="606"/>
      <c r="G29" s="606"/>
      <c r="H29" s="607"/>
      <c r="J29" s="605"/>
      <c r="K29" s="606"/>
      <c r="L29" s="606"/>
      <c r="M29" s="606"/>
      <c r="N29" s="606"/>
      <c r="O29" s="606"/>
      <c r="P29" s="606"/>
      <c r="Q29" s="606"/>
      <c r="R29" s="606"/>
      <c r="S29" s="606"/>
      <c r="T29" s="606"/>
      <c r="U29" s="606"/>
      <c r="V29" s="606"/>
      <c r="W29" s="606"/>
      <c r="X29" s="606"/>
      <c r="Y29" s="606"/>
      <c r="Z29" s="606"/>
      <c r="AA29" s="607"/>
      <c r="AC29" s="278"/>
    </row>
    <row r="30" spans="2:29">
      <c r="B30" s="605"/>
      <c r="C30" s="606"/>
      <c r="D30" s="606"/>
      <c r="E30" s="606"/>
      <c r="F30" s="606"/>
      <c r="G30" s="606"/>
      <c r="H30" s="607"/>
      <c r="J30" s="605"/>
      <c r="K30" s="606"/>
      <c r="L30" s="606"/>
      <c r="M30" s="606"/>
      <c r="N30" s="606"/>
      <c r="O30" s="606"/>
      <c r="P30" s="606"/>
      <c r="Q30" s="606"/>
      <c r="R30" s="606"/>
      <c r="S30" s="606"/>
      <c r="T30" s="606"/>
      <c r="U30" s="606"/>
      <c r="V30" s="606"/>
      <c r="W30" s="606"/>
      <c r="X30" s="606"/>
      <c r="Y30" s="606"/>
      <c r="Z30" s="606"/>
      <c r="AA30" s="607"/>
      <c r="AC30" s="278"/>
    </row>
    <row r="31" spans="2:29">
      <c r="B31" s="605"/>
      <c r="C31" s="606"/>
      <c r="D31" s="606"/>
      <c r="E31" s="606"/>
      <c r="F31" s="606"/>
      <c r="G31" s="606"/>
      <c r="H31" s="607"/>
      <c r="J31" s="605"/>
      <c r="K31" s="606"/>
      <c r="L31" s="606"/>
      <c r="M31" s="606"/>
      <c r="N31" s="606"/>
      <c r="O31" s="606"/>
      <c r="P31" s="606"/>
      <c r="Q31" s="606"/>
      <c r="R31" s="606"/>
      <c r="S31" s="606"/>
      <c r="T31" s="606"/>
      <c r="U31" s="606"/>
      <c r="V31" s="606"/>
      <c r="W31" s="606"/>
      <c r="X31" s="606"/>
      <c r="Y31" s="606"/>
      <c r="Z31" s="606"/>
      <c r="AA31" s="607"/>
      <c r="AC31" s="278"/>
    </row>
    <row r="32" spans="2:29">
      <c r="B32" s="605"/>
      <c r="C32" s="606"/>
      <c r="D32" s="606"/>
      <c r="E32" s="606"/>
      <c r="F32" s="606"/>
      <c r="G32" s="606"/>
      <c r="H32" s="607"/>
      <c r="J32" s="605"/>
      <c r="K32" s="606"/>
      <c r="L32" s="606"/>
      <c r="M32" s="606"/>
      <c r="N32" s="606"/>
      <c r="O32" s="606"/>
      <c r="P32" s="606"/>
      <c r="Q32" s="606"/>
      <c r="R32" s="606"/>
      <c r="S32" s="606"/>
      <c r="T32" s="606"/>
      <c r="U32" s="606"/>
      <c r="V32" s="606"/>
      <c r="W32" s="606"/>
      <c r="X32" s="606"/>
      <c r="Y32" s="606"/>
      <c r="Z32" s="606"/>
      <c r="AA32" s="607"/>
      <c r="AC32" s="278"/>
    </row>
    <row r="33" spans="2:29">
      <c r="B33" s="605"/>
      <c r="C33" s="606"/>
      <c r="D33" s="606"/>
      <c r="E33" s="606"/>
      <c r="F33" s="606"/>
      <c r="G33" s="606"/>
      <c r="H33" s="607"/>
      <c r="J33" s="605"/>
      <c r="K33" s="606"/>
      <c r="L33" s="606"/>
      <c r="M33" s="606"/>
      <c r="N33" s="606"/>
      <c r="O33" s="606"/>
      <c r="P33" s="606"/>
      <c r="Q33" s="606"/>
      <c r="R33" s="606"/>
      <c r="S33" s="606"/>
      <c r="T33" s="606"/>
      <c r="U33" s="606"/>
      <c r="V33" s="606"/>
      <c r="W33" s="606"/>
      <c r="X33" s="606"/>
      <c r="Y33" s="606"/>
      <c r="Z33" s="606"/>
      <c r="AA33" s="607"/>
      <c r="AC33" s="278"/>
    </row>
    <row r="34" spans="2:29">
      <c r="B34" s="605"/>
      <c r="C34" s="606"/>
      <c r="D34" s="606"/>
      <c r="E34" s="606"/>
      <c r="F34" s="606"/>
      <c r="G34" s="606"/>
      <c r="H34" s="607"/>
      <c r="J34" s="605"/>
      <c r="K34" s="606"/>
      <c r="L34" s="606"/>
      <c r="M34" s="606"/>
      <c r="N34" s="606"/>
      <c r="O34" s="606"/>
      <c r="P34" s="606"/>
      <c r="Q34" s="606"/>
      <c r="R34" s="606"/>
      <c r="S34" s="606"/>
      <c r="T34" s="606"/>
      <c r="U34" s="606"/>
      <c r="V34" s="606"/>
      <c r="W34" s="606"/>
      <c r="X34" s="606"/>
      <c r="Y34" s="606"/>
      <c r="Z34" s="606"/>
      <c r="AA34" s="607"/>
      <c r="AC34" s="278"/>
    </row>
    <row r="35" spans="2:29">
      <c r="B35" s="605"/>
      <c r="C35" s="606"/>
      <c r="D35" s="606"/>
      <c r="E35" s="606"/>
      <c r="F35" s="606"/>
      <c r="G35" s="606"/>
      <c r="H35" s="607"/>
      <c r="J35" s="605"/>
      <c r="K35" s="606"/>
      <c r="L35" s="606"/>
      <c r="M35" s="606"/>
      <c r="N35" s="606"/>
      <c r="O35" s="606"/>
      <c r="P35" s="606"/>
      <c r="Q35" s="606"/>
      <c r="R35" s="606"/>
      <c r="S35" s="606"/>
      <c r="T35" s="606"/>
      <c r="U35" s="606"/>
      <c r="V35" s="606"/>
      <c r="W35" s="606"/>
      <c r="X35" s="606"/>
      <c r="Y35" s="606"/>
      <c r="Z35" s="606"/>
      <c r="AA35" s="607"/>
      <c r="AC35" s="278"/>
    </row>
    <row r="36" spans="2:29">
      <c r="B36" s="605"/>
      <c r="C36" s="606"/>
      <c r="D36" s="606"/>
      <c r="E36" s="606"/>
      <c r="F36" s="606"/>
      <c r="G36" s="606"/>
      <c r="H36" s="607"/>
      <c r="J36" s="605"/>
      <c r="K36" s="606"/>
      <c r="L36" s="606"/>
      <c r="M36" s="606"/>
      <c r="N36" s="606"/>
      <c r="O36" s="606"/>
      <c r="P36" s="606"/>
      <c r="Q36" s="606"/>
      <c r="R36" s="606"/>
      <c r="S36" s="606"/>
      <c r="T36" s="606"/>
      <c r="U36" s="606"/>
      <c r="V36" s="606"/>
      <c r="W36" s="606"/>
      <c r="X36" s="606"/>
      <c r="Y36" s="606"/>
      <c r="Z36" s="606"/>
      <c r="AA36" s="607"/>
      <c r="AC36" s="278"/>
    </row>
    <row r="37" spans="2:29">
      <c r="B37" s="605"/>
      <c r="C37" s="606"/>
      <c r="D37" s="606"/>
      <c r="E37" s="606"/>
      <c r="F37" s="606"/>
      <c r="G37" s="606"/>
      <c r="H37" s="607"/>
      <c r="J37" s="605"/>
      <c r="K37" s="606"/>
      <c r="L37" s="606"/>
      <c r="M37" s="606"/>
      <c r="N37" s="606"/>
      <c r="O37" s="606"/>
      <c r="P37" s="606"/>
      <c r="Q37" s="606"/>
      <c r="R37" s="606"/>
      <c r="S37" s="606"/>
      <c r="T37" s="606"/>
      <c r="U37" s="606"/>
      <c r="V37" s="606"/>
      <c r="W37" s="606"/>
      <c r="X37" s="606"/>
      <c r="Y37" s="606"/>
      <c r="Z37" s="606"/>
      <c r="AA37" s="607"/>
      <c r="AC37" s="278"/>
    </row>
    <row r="38" spans="2:29" ht="16" thickBot="1">
      <c r="B38" s="608"/>
      <c r="C38" s="609"/>
      <c r="D38" s="609"/>
      <c r="E38" s="609"/>
      <c r="F38" s="609"/>
      <c r="G38" s="609"/>
      <c r="H38" s="610"/>
      <c r="J38" s="608"/>
      <c r="K38" s="609"/>
      <c r="L38" s="609"/>
      <c r="M38" s="609"/>
      <c r="N38" s="609"/>
      <c r="O38" s="609"/>
      <c r="P38" s="609"/>
      <c r="Q38" s="609"/>
      <c r="R38" s="609"/>
      <c r="S38" s="609"/>
      <c r="T38" s="609"/>
      <c r="U38" s="609"/>
      <c r="V38" s="609"/>
      <c r="W38" s="609"/>
      <c r="X38" s="609"/>
      <c r="Y38" s="609"/>
      <c r="Z38" s="609"/>
      <c r="AA38" s="610"/>
      <c r="AC38" s="278"/>
    </row>
    <row r="39" spans="2:29" ht="16" thickBot="1">
      <c r="AC39" s="278"/>
    </row>
    <row r="40" spans="2:29" ht="16" thickBot="1">
      <c r="B40" s="417" t="s">
        <v>138</v>
      </c>
      <c r="C40" s="418"/>
      <c r="D40" s="418"/>
      <c r="E40" s="418"/>
      <c r="F40" s="418"/>
      <c r="G40" s="418"/>
      <c r="H40" s="418"/>
      <c r="I40" s="418"/>
      <c r="J40" s="418"/>
      <c r="K40" s="418"/>
      <c r="L40" s="418"/>
      <c r="M40" s="418"/>
      <c r="N40" s="418"/>
      <c r="O40" s="418"/>
      <c r="P40" s="418"/>
      <c r="Q40" s="418"/>
      <c r="R40" s="418"/>
      <c r="S40" s="418"/>
      <c r="T40" s="418"/>
      <c r="U40" s="418"/>
      <c r="V40" s="418"/>
      <c r="W40" s="418"/>
      <c r="X40" s="418"/>
      <c r="Y40" s="418"/>
      <c r="Z40" s="418"/>
      <c r="AA40" s="419"/>
      <c r="AC40" s="278"/>
    </row>
    <row r="41" spans="2:29">
      <c r="B41" s="605"/>
      <c r="C41" s="606"/>
      <c r="D41" s="606"/>
      <c r="E41" s="606"/>
      <c r="F41" s="606"/>
      <c r="G41" s="606"/>
      <c r="H41" s="606"/>
      <c r="I41" s="606"/>
      <c r="J41" s="606"/>
      <c r="K41" s="606"/>
      <c r="L41" s="606"/>
      <c r="M41" s="606"/>
      <c r="N41" s="606"/>
      <c r="O41" s="606"/>
      <c r="P41" s="606"/>
      <c r="Q41" s="606"/>
      <c r="R41" s="606"/>
      <c r="S41" s="606"/>
      <c r="T41" s="606"/>
      <c r="U41" s="606"/>
      <c r="V41" s="606"/>
      <c r="W41" s="606"/>
      <c r="X41" s="606"/>
      <c r="Y41" s="606"/>
      <c r="Z41" s="606"/>
      <c r="AA41" s="607"/>
      <c r="AC41" s="278"/>
    </row>
    <row r="42" spans="2:29">
      <c r="B42" s="605"/>
      <c r="C42" s="606"/>
      <c r="D42" s="606"/>
      <c r="E42" s="606"/>
      <c r="F42" s="606"/>
      <c r="G42" s="606"/>
      <c r="H42" s="606"/>
      <c r="I42" s="606"/>
      <c r="J42" s="606"/>
      <c r="K42" s="606"/>
      <c r="L42" s="606"/>
      <c r="M42" s="606"/>
      <c r="N42" s="606"/>
      <c r="O42" s="606"/>
      <c r="P42" s="606"/>
      <c r="Q42" s="606"/>
      <c r="R42" s="606"/>
      <c r="S42" s="606"/>
      <c r="T42" s="606"/>
      <c r="U42" s="606"/>
      <c r="V42" s="606"/>
      <c r="W42" s="606"/>
      <c r="X42" s="606"/>
      <c r="Y42" s="606"/>
      <c r="Z42" s="606"/>
      <c r="AA42" s="607"/>
      <c r="AC42" s="278"/>
    </row>
    <row r="43" spans="2:29">
      <c r="B43" s="605"/>
      <c r="C43" s="606"/>
      <c r="D43" s="606"/>
      <c r="E43" s="606"/>
      <c r="F43" s="606"/>
      <c r="G43" s="606"/>
      <c r="H43" s="606"/>
      <c r="I43" s="606"/>
      <c r="J43" s="606"/>
      <c r="K43" s="606"/>
      <c r="L43" s="606"/>
      <c r="M43" s="606"/>
      <c r="N43" s="606"/>
      <c r="O43" s="606"/>
      <c r="P43" s="606"/>
      <c r="Q43" s="606"/>
      <c r="R43" s="606"/>
      <c r="S43" s="606"/>
      <c r="T43" s="606"/>
      <c r="U43" s="606"/>
      <c r="V43" s="606"/>
      <c r="W43" s="606"/>
      <c r="X43" s="606"/>
      <c r="Y43" s="606"/>
      <c r="Z43" s="606"/>
      <c r="AA43" s="607"/>
      <c r="AC43" s="278"/>
    </row>
    <row r="44" spans="2:29">
      <c r="B44" s="605"/>
      <c r="C44" s="606"/>
      <c r="D44" s="606"/>
      <c r="E44" s="606"/>
      <c r="F44" s="606"/>
      <c r="G44" s="606"/>
      <c r="H44" s="606"/>
      <c r="I44" s="606"/>
      <c r="J44" s="606"/>
      <c r="K44" s="606"/>
      <c r="L44" s="606"/>
      <c r="M44" s="606"/>
      <c r="N44" s="606"/>
      <c r="O44" s="606"/>
      <c r="P44" s="606"/>
      <c r="Q44" s="606"/>
      <c r="R44" s="606"/>
      <c r="S44" s="606"/>
      <c r="T44" s="606"/>
      <c r="U44" s="606"/>
      <c r="V44" s="606"/>
      <c r="W44" s="606"/>
      <c r="X44" s="606"/>
      <c r="Y44" s="606"/>
      <c r="Z44" s="606"/>
      <c r="AA44" s="607"/>
      <c r="AC44" s="278"/>
    </row>
    <row r="45" spans="2:29">
      <c r="B45" s="605"/>
      <c r="C45" s="606"/>
      <c r="D45" s="606"/>
      <c r="E45" s="606"/>
      <c r="F45" s="606"/>
      <c r="G45" s="606"/>
      <c r="H45" s="606"/>
      <c r="I45" s="606"/>
      <c r="J45" s="606"/>
      <c r="K45" s="606"/>
      <c r="L45" s="606"/>
      <c r="M45" s="606"/>
      <c r="N45" s="606"/>
      <c r="O45" s="606"/>
      <c r="P45" s="606"/>
      <c r="Q45" s="606"/>
      <c r="R45" s="606"/>
      <c r="S45" s="606"/>
      <c r="T45" s="606"/>
      <c r="U45" s="606"/>
      <c r="V45" s="606"/>
      <c r="W45" s="606"/>
      <c r="X45" s="606"/>
      <c r="Y45" s="606"/>
      <c r="Z45" s="606"/>
      <c r="AA45" s="607"/>
      <c r="AC45" s="278"/>
    </row>
    <row r="46" spans="2:29">
      <c r="B46" s="605"/>
      <c r="C46" s="606"/>
      <c r="D46" s="606"/>
      <c r="E46" s="606"/>
      <c r="F46" s="606"/>
      <c r="G46" s="606"/>
      <c r="H46" s="606"/>
      <c r="I46" s="606"/>
      <c r="J46" s="606"/>
      <c r="K46" s="606"/>
      <c r="L46" s="606"/>
      <c r="M46" s="606"/>
      <c r="N46" s="606"/>
      <c r="O46" s="606"/>
      <c r="P46" s="606"/>
      <c r="Q46" s="606"/>
      <c r="R46" s="606"/>
      <c r="S46" s="606"/>
      <c r="T46" s="606"/>
      <c r="U46" s="606"/>
      <c r="V46" s="606"/>
      <c r="W46" s="606"/>
      <c r="X46" s="606"/>
      <c r="Y46" s="606"/>
      <c r="Z46" s="606"/>
      <c r="AA46" s="607"/>
      <c r="AC46" s="278"/>
    </row>
    <row r="47" spans="2:29">
      <c r="B47" s="605"/>
      <c r="C47" s="606"/>
      <c r="D47" s="606"/>
      <c r="E47" s="606"/>
      <c r="F47" s="606"/>
      <c r="G47" s="606"/>
      <c r="H47" s="606"/>
      <c r="I47" s="606"/>
      <c r="J47" s="606"/>
      <c r="K47" s="606"/>
      <c r="L47" s="606"/>
      <c r="M47" s="606"/>
      <c r="N47" s="606"/>
      <c r="O47" s="606"/>
      <c r="P47" s="606"/>
      <c r="Q47" s="606"/>
      <c r="R47" s="606"/>
      <c r="S47" s="606"/>
      <c r="T47" s="606"/>
      <c r="U47" s="606"/>
      <c r="V47" s="606"/>
      <c r="W47" s="606"/>
      <c r="X47" s="606"/>
      <c r="Y47" s="606"/>
      <c r="Z47" s="606"/>
      <c r="AA47" s="607"/>
      <c r="AC47" s="278"/>
    </row>
    <row r="48" spans="2:29">
      <c r="B48" s="605"/>
      <c r="C48" s="606"/>
      <c r="D48" s="606"/>
      <c r="E48" s="606"/>
      <c r="F48" s="606"/>
      <c r="G48" s="606"/>
      <c r="H48" s="606"/>
      <c r="I48" s="606"/>
      <c r="J48" s="606"/>
      <c r="K48" s="606"/>
      <c r="L48" s="606"/>
      <c r="M48" s="606"/>
      <c r="N48" s="606"/>
      <c r="O48" s="606"/>
      <c r="P48" s="606"/>
      <c r="Q48" s="606"/>
      <c r="R48" s="606"/>
      <c r="S48" s="606"/>
      <c r="T48" s="606"/>
      <c r="U48" s="606"/>
      <c r="V48" s="606"/>
      <c r="W48" s="606"/>
      <c r="X48" s="606"/>
      <c r="Y48" s="606"/>
      <c r="Z48" s="606"/>
      <c r="AA48" s="607"/>
      <c r="AC48" s="278"/>
    </row>
    <row r="49" spans="2:29">
      <c r="B49" s="605"/>
      <c r="C49" s="606"/>
      <c r="D49" s="606"/>
      <c r="E49" s="606"/>
      <c r="F49" s="606"/>
      <c r="G49" s="606"/>
      <c r="H49" s="606"/>
      <c r="I49" s="606"/>
      <c r="J49" s="606"/>
      <c r="K49" s="606"/>
      <c r="L49" s="606"/>
      <c r="M49" s="606"/>
      <c r="N49" s="606"/>
      <c r="O49" s="606"/>
      <c r="P49" s="606"/>
      <c r="Q49" s="606"/>
      <c r="R49" s="606"/>
      <c r="S49" s="606"/>
      <c r="T49" s="606"/>
      <c r="U49" s="606"/>
      <c r="V49" s="606"/>
      <c r="W49" s="606"/>
      <c r="X49" s="606"/>
      <c r="Y49" s="606"/>
      <c r="Z49" s="606"/>
      <c r="AA49" s="607"/>
      <c r="AC49" s="278"/>
    </row>
    <row r="50" spans="2:29">
      <c r="B50" s="605"/>
      <c r="C50" s="606"/>
      <c r="D50" s="606"/>
      <c r="E50" s="606"/>
      <c r="F50" s="606"/>
      <c r="G50" s="606"/>
      <c r="H50" s="606"/>
      <c r="I50" s="606"/>
      <c r="J50" s="606"/>
      <c r="K50" s="606"/>
      <c r="L50" s="606"/>
      <c r="M50" s="606"/>
      <c r="N50" s="606"/>
      <c r="O50" s="606"/>
      <c r="P50" s="606"/>
      <c r="Q50" s="606"/>
      <c r="R50" s="606"/>
      <c r="S50" s="606"/>
      <c r="T50" s="606"/>
      <c r="U50" s="606"/>
      <c r="V50" s="606"/>
      <c r="W50" s="606"/>
      <c r="X50" s="606"/>
      <c r="Y50" s="606"/>
      <c r="Z50" s="606"/>
      <c r="AA50" s="607"/>
      <c r="AC50" s="278"/>
    </row>
    <row r="51" spans="2:29">
      <c r="B51" s="605"/>
      <c r="C51" s="606"/>
      <c r="D51" s="606"/>
      <c r="E51" s="606"/>
      <c r="F51" s="606"/>
      <c r="G51" s="606"/>
      <c r="H51" s="606"/>
      <c r="I51" s="606"/>
      <c r="J51" s="606"/>
      <c r="K51" s="606"/>
      <c r="L51" s="606"/>
      <c r="M51" s="606"/>
      <c r="N51" s="606"/>
      <c r="O51" s="606"/>
      <c r="P51" s="606"/>
      <c r="Q51" s="606"/>
      <c r="R51" s="606"/>
      <c r="S51" s="606"/>
      <c r="T51" s="606"/>
      <c r="U51" s="606"/>
      <c r="V51" s="606"/>
      <c r="W51" s="606"/>
      <c r="X51" s="606"/>
      <c r="Y51" s="606"/>
      <c r="Z51" s="606"/>
      <c r="AA51" s="607"/>
      <c r="AC51" s="278"/>
    </row>
    <row r="52" spans="2:29">
      <c r="B52" s="605"/>
      <c r="C52" s="606"/>
      <c r="D52" s="606"/>
      <c r="E52" s="606"/>
      <c r="F52" s="606"/>
      <c r="G52" s="606"/>
      <c r="H52" s="606"/>
      <c r="I52" s="606"/>
      <c r="J52" s="606"/>
      <c r="K52" s="606"/>
      <c r="L52" s="606"/>
      <c r="M52" s="606"/>
      <c r="N52" s="606"/>
      <c r="O52" s="606"/>
      <c r="P52" s="606"/>
      <c r="Q52" s="606"/>
      <c r="R52" s="606"/>
      <c r="S52" s="606"/>
      <c r="T52" s="606"/>
      <c r="U52" s="606"/>
      <c r="V52" s="606"/>
      <c r="W52" s="606"/>
      <c r="X52" s="606"/>
      <c r="Y52" s="606"/>
      <c r="Z52" s="606"/>
      <c r="AA52" s="607"/>
      <c r="AC52" s="278"/>
    </row>
    <row r="53" spans="2:29">
      <c r="B53" s="605"/>
      <c r="C53" s="606"/>
      <c r="D53" s="606"/>
      <c r="E53" s="606"/>
      <c r="F53" s="606"/>
      <c r="G53" s="606"/>
      <c r="H53" s="606"/>
      <c r="I53" s="606"/>
      <c r="J53" s="606"/>
      <c r="K53" s="606"/>
      <c r="L53" s="606"/>
      <c r="M53" s="606"/>
      <c r="N53" s="606"/>
      <c r="O53" s="606"/>
      <c r="P53" s="606"/>
      <c r="Q53" s="606"/>
      <c r="R53" s="606"/>
      <c r="S53" s="606"/>
      <c r="T53" s="606"/>
      <c r="U53" s="606"/>
      <c r="V53" s="606"/>
      <c r="W53" s="606"/>
      <c r="X53" s="606"/>
      <c r="Y53" s="606"/>
      <c r="Z53" s="606"/>
      <c r="AA53" s="607"/>
      <c r="AC53" s="278"/>
    </row>
    <row r="54" spans="2:29">
      <c r="B54" s="605"/>
      <c r="C54" s="606"/>
      <c r="D54" s="606"/>
      <c r="E54" s="606"/>
      <c r="F54" s="606"/>
      <c r="G54" s="606"/>
      <c r="H54" s="606"/>
      <c r="I54" s="606"/>
      <c r="J54" s="606"/>
      <c r="K54" s="606"/>
      <c r="L54" s="606"/>
      <c r="M54" s="606"/>
      <c r="N54" s="606"/>
      <c r="O54" s="606"/>
      <c r="P54" s="606"/>
      <c r="Q54" s="606"/>
      <c r="R54" s="606"/>
      <c r="S54" s="606"/>
      <c r="T54" s="606"/>
      <c r="U54" s="606"/>
      <c r="V54" s="606"/>
      <c r="W54" s="606"/>
      <c r="X54" s="606"/>
      <c r="Y54" s="606"/>
      <c r="Z54" s="606"/>
      <c r="AA54" s="607"/>
      <c r="AC54" s="278"/>
    </row>
    <row r="55" spans="2:29">
      <c r="B55" s="605"/>
      <c r="C55" s="606"/>
      <c r="D55" s="606"/>
      <c r="E55" s="606"/>
      <c r="F55" s="606"/>
      <c r="G55" s="606"/>
      <c r="H55" s="606"/>
      <c r="I55" s="606"/>
      <c r="J55" s="606"/>
      <c r="K55" s="606"/>
      <c r="L55" s="606"/>
      <c r="M55" s="606"/>
      <c r="N55" s="606"/>
      <c r="O55" s="606"/>
      <c r="P55" s="606"/>
      <c r="Q55" s="606"/>
      <c r="R55" s="606"/>
      <c r="S55" s="606"/>
      <c r="T55" s="606"/>
      <c r="U55" s="606"/>
      <c r="V55" s="606"/>
      <c r="W55" s="606"/>
      <c r="X55" s="606"/>
      <c r="Y55" s="606"/>
      <c r="Z55" s="606"/>
      <c r="AA55" s="607"/>
      <c r="AC55" s="278"/>
    </row>
    <row r="56" spans="2:29">
      <c r="B56" s="605"/>
      <c r="C56" s="606"/>
      <c r="D56" s="606"/>
      <c r="E56" s="606"/>
      <c r="F56" s="606"/>
      <c r="G56" s="606"/>
      <c r="H56" s="606"/>
      <c r="I56" s="606"/>
      <c r="J56" s="606"/>
      <c r="K56" s="606"/>
      <c r="L56" s="606"/>
      <c r="M56" s="606"/>
      <c r="N56" s="606"/>
      <c r="O56" s="606"/>
      <c r="P56" s="606"/>
      <c r="Q56" s="606"/>
      <c r="R56" s="606"/>
      <c r="S56" s="606"/>
      <c r="T56" s="606"/>
      <c r="U56" s="606"/>
      <c r="V56" s="606"/>
      <c r="W56" s="606"/>
      <c r="X56" s="606"/>
      <c r="Y56" s="606"/>
      <c r="Z56" s="606"/>
      <c r="AA56" s="607"/>
      <c r="AC56" s="278"/>
    </row>
    <row r="57" spans="2:29">
      <c r="B57" s="605"/>
      <c r="C57" s="606"/>
      <c r="D57" s="606"/>
      <c r="E57" s="606"/>
      <c r="F57" s="606"/>
      <c r="G57" s="606"/>
      <c r="H57" s="606"/>
      <c r="I57" s="606"/>
      <c r="J57" s="606"/>
      <c r="K57" s="606"/>
      <c r="L57" s="606"/>
      <c r="M57" s="606"/>
      <c r="N57" s="606"/>
      <c r="O57" s="606"/>
      <c r="P57" s="606"/>
      <c r="Q57" s="606"/>
      <c r="R57" s="606"/>
      <c r="S57" s="606"/>
      <c r="T57" s="606"/>
      <c r="U57" s="606"/>
      <c r="V57" s="606"/>
      <c r="W57" s="606"/>
      <c r="X57" s="606"/>
      <c r="Y57" s="606"/>
      <c r="Z57" s="606"/>
      <c r="AA57" s="607"/>
      <c r="AC57" s="278"/>
    </row>
    <row r="58" spans="2:29">
      <c r="B58" s="605"/>
      <c r="C58" s="606"/>
      <c r="D58" s="606"/>
      <c r="E58" s="606"/>
      <c r="F58" s="606"/>
      <c r="G58" s="606"/>
      <c r="H58" s="606"/>
      <c r="I58" s="606"/>
      <c r="J58" s="606"/>
      <c r="K58" s="606"/>
      <c r="L58" s="606"/>
      <c r="M58" s="606"/>
      <c r="N58" s="606"/>
      <c r="O58" s="606"/>
      <c r="P58" s="606"/>
      <c r="Q58" s="606"/>
      <c r="R58" s="606"/>
      <c r="S58" s="606"/>
      <c r="T58" s="606"/>
      <c r="U58" s="606"/>
      <c r="V58" s="606"/>
      <c r="W58" s="606"/>
      <c r="X58" s="606"/>
      <c r="Y58" s="606"/>
      <c r="Z58" s="606"/>
      <c r="AA58" s="607"/>
      <c r="AC58" s="278"/>
    </row>
    <row r="59" spans="2:29">
      <c r="B59" s="605"/>
      <c r="C59" s="606"/>
      <c r="D59" s="606"/>
      <c r="E59" s="606"/>
      <c r="F59" s="606"/>
      <c r="G59" s="606"/>
      <c r="H59" s="606"/>
      <c r="I59" s="606"/>
      <c r="J59" s="606"/>
      <c r="K59" s="606"/>
      <c r="L59" s="606"/>
      <c r="M59" s="606"/>
      <c r="N59" s="606"/>
      <c r="O59" s="606"/>
      <c r="P59" s="606"/>
      <c r="Q59" s="606"/>
      <c r="R59" s="606"/>
      <c r="S59" s="606"/>
      <c r="T59" s="606"/>
      <c r="U59" s="606"/>
      <c r="V59" s="606"/>
      <c r="W59" s="606"/>
      <c r="X59" s="606"/>
      <c r="Y59" s="606"/>
      <c r="Z59" s="606"/>
      <c r="AA59" s="607"/>
      <c r="AC59" s="278"/>
    </row>
    <row r="60" spans="2:29">
      <c r="B60" s="605"/>
      <c r="C60" s="606"/>
      <c r="D60" s="606"/>
      <c r="E60" s="606"/>
      <c r="F60" s="606"/>
      <c r="G60" s="606"/>
      <c r="H60" s="606"/>
      <c r="I60" s="606"/>
      <c r="J60" s="606"/>
      <c r="K60" s="606"/>
      <c r="L60" s="606"/>
      <c r="M60" s="606"/>
      <c r="N60" s="606"/>
      <c r="O60" s="606"/>
      <c r="P60" s="606"/>
      <c r="Q60" s="606"/>
      <c r="R60" s="606"/>
      <c r="S60" s="606"/>
      <c r="T60" s="606"/>
      <c r="U60" s="606"/>
      <c r="V60" s="606"/>
      <c r="W60" s="606"/>
      <c r="X60" s="606"/>
      <c r="Y60" s="606"/>
      <c r="Z60" s="606"/>
      <c r="AA60" s="607"/>
      <c r="AC60" s="278"/>
    </row>
    <row r="61" spans="2:29">
      <c r="B61" s="605"/>
      <c r="C61" s="606"/>
      <c r="D61" s="606"/>
      <c r="E61" s="606"/>
      <c r="F61" s="606"/>
      <c r="G61" s="606"/>
      <c r="H61" s="606"/>
      <c r="I61" s="606"/>
      <c r="J61" s="606"/>
      <c r="K61" s="606"/>
      <c r="L61" s="606"/>
      <c r="M61" s="606"/>
      <c r="N61" s="606"/>
      <c r="O61" s="606"/>
      <c r="P61" s="606"/>
      <c r="Q61" s="606"/>
      <c r="R61" s="606"/>
      <c r="S61" s="606"/>
      <c r="T61" s="606"/>
      <c r="U61" s="606"/>
      <c r="V61" s="606"/>
      <c r="W61" s="606"/>
      <c r="X61" s="606"/>
      <c r="Y61" s="606"/>
      <c r="Z61" s="606"/>
      <c r="AA61" s="607"/>
      <c r="AC61" s="278"/>
    </row>
    <row r="62" spans="2:29">
      <c r="B62" s="605"/>
      <c r="C62" s="606"/>
      <c r="D62" s="606"/>
      <c r="E62" s="606"/>
      <c r="F62" s="606"/>
      <c r="G62" s="606"/>
      <c r="H62" s="606"/>
      <c r="I62" s="606"/>
      <c r="J62" s="606"/>
      <c r="K62" s="606"/>
      <c r="L62" s="606"/>
      <c r="M62" s="606"/>
      <c r="N62" s="606"/>
      <c r="O62" s="606"/>
      <c r="P62" s="606"/>
      <c r="Q62" s="606"/>
      <c r="R62" s="606"/>
      <c r="S62" s="606"/>
      <c r="T62" s="606"/>
      <c r="U62" s="606"/>
      <c r="V62" s="606"/>
      <c r="W62" s="606"/>
      <c r="X62" s="606"/>
      <c r="Y62" s="606"/>
      <c r="Z62" s="606"/>
      <c r="AA62" s="607"/>
      <c r="AC62" s="278"/>
    </row>
    <row r="63" spans="2:29">
      <c r="B63" s="605"/>
      <c r="C63" s="606"/>
      <c r="D63" s="606"/>
      <c r="E63" s="606"/>
      <c r="F63" s="606"/>
      <c r="G63" s="606"/>
      <c r="H63" s="606"/>
      <c r="I63" s="606"/>
      <c r="J63" s="606"/>
      <c r="K63" s="606"/>
      <c r="L63" s="606"/>
      <c r="M63" s="606"/>
      <c r="N63" s="606"/>
      <c r="O63" s="606"/>
      <c r="P63" s="606"/>
      <c r="Q63" s="606"/>
      <c r="R63" s="606"/>
      <c r="S63" s="606"/>
      <c r="T63" s="606"/>
      <c r="U63" s="606"/>
      <c r="V63" s="606"/>
      <c r="W63" s="606"/>
      <c r="X63" s="606"/>
      <c r="Y63" s="606"/>
      <c r="Z63" s="606"/>
      <c r="AA63" s="607"/>
      <c r="AC63" s="278"/>
    </row>
    <row r="64" spans="2:29">
      <c r="B64" s="605"/>
      <c r="C64" s="606"/>
      <c r="D64" s="606"/>
      <c r="E64" s="606"/>
      <c r="F64" s="606"/>
      <c r="G64" s="606"/>
      <c r="H64" s="606"/>
      <c r="I64" s="606"/>
      <c r="J64" s="606"/>
      <c r="K64" s="606"/>
      <c r="L64" s="606"/>
      <c r="M64" s="606"/>
      <c r="N64" s="606"/>
      <c r="O64" s="606"/>
      <c r="P64" s="606"/>
      <c r="Q64" s="606"/>
      <c r="R64" s="606"/>
      <c r="S64" s="606"/>
      <c r="T64" s="606"/>
      <c r="U64" s="606"/>
      <c r="V64" s="606"/>
      <c r="W64" s="606"/>
      <c r="X64" s="606"/>
      <c r="Y64" s="606"/>
      <c r="Z64" s="606"/>
      <c r="AA64" s="607"/>
      <c r="AC64" s="278"/>
    </row>
    <row r="65" spans="2:29">
      <c r="B65" s="605"/>
      <c r="C65" s="606"/>
      <c r="D65" s="606"/>
      <c r="E65" s="606"/>
      <c r="F65" s="606"/>
      <c r="G65" s="606"/>
      <c r="H65" s="606"/>
      <c r="I65" s="606"/>
      <c r="J65" s="606"/>
      <c r="K65" s="606"/>
      <c r="L65" s="606"/>
      <c r="M65" s="606"/>
      <c r="N65" s="606"/>
      <c r="O65" s="606"/>
      <c r="P65" s="606"/>
      <c r="Q65" s="606"/>
      <c r="R65" s="606"/>
      <c r="S65" s="606"/>
      <c r="T65" s="606"/>
      <c r="U65" s="606"/>
      <c r="V65" s="606"/>
      <c r="W65" s="606"/>
      <c r="X65" s="606"/>
      <c r="Y65" s="606"/>
      <c r="Z65" s="606"/>
      <c r="AA65" s="607"/>
      <c r="AC65" s="278"/>
    </row>
    <row r="66" spans="2:29" ht="16" thickBot="1">
      <c r="B66" s="608"/>
      <c r="C66" s="609"/>
      <c r="D66" s="609"/>
      <c r="E66" s="609"/>
      <c r="F66" s="609"/>
      <c r="G66" s="609"/>
      <c r="H66" s="609"/>
      <c r="I66" s="609"/>
      <c r="J66" s="609"/>
      <c r="K66" s="609"/>
      <c r="L66" s="609"/>
      <c r="M66" s="609"/>
      <c r="N66" s="609"/>
      <c r="O66" s="609"/>
      <c r="P66" s="609"/>
      <c r="Q66" s="609"/>
      <c r="R66" s="609"/>
      <c r="S66" s="609"/>
      <c r="T66" s="609"/>
      <c r="U66" s="609"/>
      <c r="V66" s="609"/>
      <c r="W66" s="609"/>
      <c r="X66" s="609"/>
      <c r="Y66" s="609"/>
      <c r="Z66" s="609"/>
      <c r="AA66" s="610"/>
      <c r="AC66" s="278"/>
    </row>
    <row r="67" spans="2:29" ht="16" thickBot="1">
      <c r="AC67" s="278"/>
    </row>
    <row r="68" spans="2:29" ht="16" thickBot="1">
      <c r="B68" s="292" t="s">
        <v>139</v>
      </c>
      <c r="C68" s="293"/>
      <c r="D68" s="293"/>
      <c r="E68" s="293"/>
      <c r="F68" s="293"/>
      <c r="G68" s="293"/>
      <c r="H68" s="294"/>
      <c r="I68" s="295"/>
      <c r="J68" s="293" t="s">
        <v>140</v>
      </c>
      <c r="K68" s="293"/>
      <c r="L68" s="293"/>
      <c r="M68" s="293"/>
      <c r="N68" s="293"/>
      <c r="O68" s="293"/>
      <c r="P68" s="293"/>
      <c r="Q68" s="293"/>
      <c r="R68" s="293"/>
      <c r="S68" s="293"/>
      <c r="T68" s="293"/>
      <c r="U68" s="293"/>
      <c r="V68" s="293"/>
      <c r="W68" s="293"/>
      <c r="X68" s="293"/>
      <c r="Y68" s="293"/>
      <c r="Z68" s="293"/>
      <c r="AA68" s="294"/>
      <c r="AC68" s="278"/>
    </row>
    <row r="69" spans="2:29">
      <c r="B69" s="617"/>
      <c r="C69" s="618"/>
      <c r="D69" s="618"/>
      <c r="E69" s="618"/>
      <c r="F69" s="618"/>
      <c r="G69" s="618"/>
      <c r="H69" s="619"/>
      <c r="I69" s="296"/>
      <c r="J69" s="618"/>
      <c r="K69" s="618"/>
      <c r="L69" s="618"/>
      <c r="M69" s="618"/>
      <c r="N69" s="618"/>
      <c r="O69" s="618"/>
      <c r="P69" s="618"/>
      <c r="Q69" s="618"/>
      <c r="R69" s="618"/>
      <c r="S69" s="618"/>
      <c r="T69" s="618"/>
      <c r="U69" s="618"/>
      <c r="V69" s="618"/>
      <c r="W69" s="618"/>
      <c r="X69" s="618"/>
      <c r="Y69" s="618"/>
      <c r="Z69" s="618"/>
      <c r="AA69" s="619"/>
      <c r="AC69" s="278"/>
    </row>
    <row r="70" spans="2:29">
      <c r="B70" s="620"/>
      <c r="C70" s="621"/>
      <c r="D70" s="621"/>
      <c r="E70" s="621"/>
      <c r="F70" s="621"/>
      <c r="G70" s="621"/>
      <c r="H70" s="622"/>
      <c r="I70" s="296"/>
      <c r="J70" s="621"/>
      <c r="K70" s="621"/>
      <c r="L70" s="621"/>
      <c r="M70" s="621"/>
      <c r="N70" s="621"/>
      <c r="O70" s="621"/>
      <c r="P70" s="621"/>
      <c r="Q70" s="621"/>
      <c r="R70" s="621"/>
      <c r="S70" s="621"/>
      <c r="T70" s="621"/>
      <c r="U70" s="621"/>
      <c r="V70" s="621"/>
      <c r="W70" s="621"/>
      <c r="X70" s="621"/>
      <c r="Y70" s="621"/>
      <c r="Z70" s="621"/>
      <c r="AA70" s="622"/>
      <c r="AC70" s="278"/>
    </row>
    <row r="71" spans="2:29">
      <c r="B71" s="620"/>
      <c r="C71" s="621"/>
      <c r="D71" s="621"/>
      <c r="E71" s="621"/>
      <c r="F71" s="621"/>
      <c r="G71" s="621"/>
      <c r="H71" s="622"/>
      <c r="I71" s="296"/>
      <c r="J71" s="621"/>
      <c r="K71" s="621"/>
      <c r="L71" s="621"/>
      <c r="M71" s="621"/>
      <c r="N71" s="621"/>
      <c r="O71" s="621"/>
      <c r="P71" s="621"/>
      <c r="Q71" s="621"/>
      <c r="R71" s="621"/>
      <c r="S71" s="621"/>
      <c r="T71" s="621"/>
      <c r="U71" s="621"/>
      <c r="V71" s="621"/>
      <c r="W71" s="621"/>
      <c r="X71" s="621"/>
      <c r="Y71" s="621"/>
      <c r="Z71" s="621"/>
      <c r="AA71" s="622"/>
      <c r="AC71" s="278"/>
    </row>
    <row r="72" spans="2:29">
      <c r="B72" s="620"/>
      <c r="C72" s="621"/>
      <c r="D72" s="621"/>
      <c r="E72" s="621"/>
      <c r="F72" s="621"/>
      <c r="G72" s="621"/>
      <c r="H72" s="622"/>
      <c r="I72" s="296"/>
      <c r="J72" s="621"/>
      <c r="K72" s="621"/>
      <c r="L72" s="621"/>
      <c r="M72" s="621"/>
      <c r="N72" s="621"/>
      <c r="O72" s="621"/>
      <c r="P72" s="621"/>
      <c r="Q72" s="621"/>
      <c r="R72" s="621"/>
      <c r="S72" s="621"/>
      <c r="T72" s="621"/>
      <c r="U72" s="621"/>
      <c r="V72" s="621"/>
      <c r="W72" s="621"/>
      <c r="X72" s="621"/>
      <c r="Y72" s="621"/>
      <c r="Z72" s="621"/>
      <c r="AA72" s="622"/>
      <c r="AC72" s="278"/>
    </row>
    <row r="73" spans="2:29">
      <c r="B73" s="620"/>
      <c r="C73" s="621"/>
      <c r="D73" s="621"/>
      <c r="E73" s="621"/>
      <c r="F73" s="621"/>
      <c r="G73" s="621"/>
      <c r="H73" s="622"/>
      <c r="I73" s="296"/>
      <c r="J73" s="621"/>
      <c r="K73" s="621"/>
      <c r="L73" s="621"/>
      <c r="M73" s="621"/>
      <c r="N73" s="621"/>
      <c r="O73" s="621"/>
      <c r="P73" s="621"/>
      <c r="Q73" s="621"/>
      <c r="R73" s="621"/>
      <c r="S73" s="621"/>
      <c r="T73" s="621"/>
      <c r="U73" s="621"/>
      <c r="V73" s="621"/>
      <c r="W73" s="621"/>
      <c r="X73" s="621"/>
      <c r="Y73" s="621"/>
      <c r="Z73" s="621"/>
      <c r="AA73" s="622"/>
      <c r="AC73" s="278"/>
    </row>
    <row r="74" spans="2:29">
      <c r="B74" s="620"/>
      <c r="C74" s="621"/>
      <c r="D74" s="621"/>
      <c r="E74" s="621"/>
      <c r="F74" s="621"/>
      <c r="G74" s="621"/>
      <c r="H74" s="622"/>
      <c r="I74" s="296"/>
      <c r="J74" s="621"/>
      <c r="K74" s="621"/>
      <c r="L74" s="621"/>
      <c r="M74" s="621"/>
      <c r="N74" s="621"/>
      <c r="O74" s="621"/>
      <c r="P74" s="621"/>
      <c r="Q74" s="621"/>
      <c r="R74" s="621"/>
      <c r="S74" s="621"/>
      <c r="T74" s="621"/>
      <c r="U74" s="621"/>
      <c r="V74" s="621"/>
      <c r="W74" s="621"/>
      <c r="X74" s="621"/>
      <c r="Y74" s="621"/>
      <c r="Z74" s="621"/>
      <c r="AA74" s="622"/>
      <c r="AC74" s="278"/>
    </row>
    <row r="75" spans="2:29">
      <c r="B75" s="620"/>
      <c r="C75" s="621"/>
      <c r="D75" s="621"/>
      <c r="E75" s="621"/>
      <c r="F75" s="621"/>
      <c r="G75" s="621"/>
      <c r="H75" s="622"/>
      <c r="I75" s="296"/>
      <c r="J75" s="621"/>
      <c r="K75" s="621"/>
      <c r="L75" s="621"/>
      <c r="M75" s="621"/>
      <c r="N75" s="621"/>
      <c r="O75" s="621"/>
      <c r="P75" s="621"/>
      <c r="Q75" s="621"/>
      <c r="R75" s="621"/>
      <c r="S75" s="621"/>
      <c r="T75" s="621"/>
      <c r="U75" s="621"/>
      <c r="V75" s="621"/>
      <c r="W75" s="621"/>
      <c r="X75" s="621"/>
      <c r="Y75" s="621"/>
      <c r="Z75" s="621"/>
      <c r="AA75" s="622"/>
      <c r="AC75" s="278"/>
    </row>
    <row r="76" spans="2:29">
      <c r="B76" s="620"/>
      <c r="C76" s="621"/>
      <c r="D76" s="621"/>
      <c r="E76" s="621"/>
      <c r="F76" s="621"/>
      <c r="G76" s="621"/>
      <c r="H76" s="622"/>
      <c r="I76" s="296"/>
      <c r="J76" s="621"/>
      <c r="K76" s="621"/>
      <c r="L76" s="621"/>
      <c r="M76" s="621"/>
      <c r="N76" s="621"/>
      <c r="O76" s="621"/>
      <c r="P76" s="621"/>
      <c r="Q76" s="621"/>
      <c r="R76" s="621"/>
      <c r="S76" s="621"/>
      <c r="T76" s="621"/>
      <c r="U76" s="621"/>
      <c r="V76" s="621"/>
      <c r="W76" s="621"/>
      <c r="X76" s="621"/>
      <c r="Y76" s="621"/>
      <c r="Z76" s="621"/>
      <c r="AA76" s="622"/>
      <c r="AC76" s="278"/>
    </row>
    <row r="77" spans="2:29">
      <c r="B77" s="620"/>
      <c r="C77" s="621"/>
      <c r="D77" s="621"/>
      <c r="E77" s="621"/>
      <c r="F77" s="621"/>
      <c r="G77" s="621"/>
      <c r="H77" s="622"/>
      <c r="I77" s="296"/>
      <c r="J77" s="621"/>
      <c r="K77" s="621"/>
      <c r="L77" s="621"/>
      <c r="M77" s="621"/>
      <c r="N77" s="621"/>
      <c r="O77" s="621"/>
      <c r="P77" s="621"/>
      <c r="Q77" s="621"/>
      <c r="R77" s="621"/>
      <c r="S77" s="621"/>
      <c r="T77" s="621"/>
      <c r="U77" s="621"/>
      <c r="V77" s="621"/>
      <c r="W77" s="621"/>
      <c r="X77" s="621"/>
      <c r="Y77" s="621"/>
      <c r="Z77" s="621"/>
      <c r="AA77" s="622"/>
      <c r="AC77" s="278"/>
    </row>
    <row r="78" spans="2:29">
      <c r="B78" s="620"/>
      <c r="C78" s="621"/>
      <c r="D78" s="621"/>
      <c r="E78" s="621"/>
      <c r="F78" s="621"/>
      <c r="G78" s="621"/>
      <c r="H78" s="622"/>
      <c r="I78" s="296"/>
      <c r="J78" s="621"/>
      <c r="K78" s="621"/>
      <c r="L78" s="621"/>
      <c r="M78" s="621"/>
      <c r="N78" s="621"/>
      <c r="O78" s="621"/>
      <c r="P78" s="621"/>
      <c r="Q78" s="621"/>
      <c r="R78" s="621"/>
      <c r="S78" s="621"/>
      <c r="T78" s="621"/>
      <c r="U78" s="621"/>
      <c r="V78" s="621"/>
      <c r="W78" s="621"/>
      <c r="X78" s="621"/>
      <c r="Y78" s="621"/>
      <c r="Z78" s="621"/>
      <c r="AA78" s="622"/>
      <c r="AC78" s="278"/>
    </row>
    <row r="79" spans="2:29">
      <c r="B79" s="620"/>
      <c r="C79" s="621"/>
      <c r="D79" s="621"/>
      <c r="E79" s="621"/>
      <c r="F79" s="621"/>
      <c r="G79" s="621"/>
      <c r="H79" s="622"/>
      <c r="I79" s="296"/>
      <c r="J79" s="621"/>
      <c r="K79" s="621"/>
      <c r="L79" s="621"/>
      <c r="M79" s="621"/>
      <c r="N79" s="621"/>
      <c r="O79" s="621"/>
      <c r="P79" s="621"/>
      <c r="Q79" s="621"/>
      <c r="R79" s="621"/>
      <c r="S79" s="621"/>
      <c r="T79" s="621"/>
      <c r="U79" s="621"/>
      <c r="V79" s="621"/>
      <c r="W79" s="621"/>
      <c r="X79" s="621"/>
      <c r="Y79" s="621"/>
      <c r="Z79" s="621"/>
      <c r="AA79" s="622"/>
      <c r="AC79" s="278"/>
    </row>
    <row r="80" spans="2:29">
      <c r="B80" s="620"/>
      <c r="C80" s="621"/>
      <c r="D80" s="621"/>
      <c r="E80" s="621"/>
      <c r="F80" s="621"/>
      <c r="G80" s="621"/>
      <c r="H80" s="622"/>
      <c r="I80" s="296"/>
      <c r="J80" s="621"/>
      <c r="K80" s="621"/>
      <c r="L80" s="621"/>
      <c r="M80" s="621"/>
      <c r="N80" s="621"/>
      <c r="O80" s="621"/>
      <c r="P80" s="621"/>
      <c r="Q80" s="621"/>
      <c r="R80" s="621"/>
      <c r="S80" s="621"/>
      <c r="T80" s="621"/>
      <c r="U80" s="621"/>
      <c r="V80" s="621"/>
      <c r="W80" s="621"/>
      <c r="X80" s="621"/>
      <c r="Y80" s="621"/>
      <c r="Z80" s="621"/>
      <c r="AA80" s="622"/>
      <c r="AC80" s="278"/>
    </row>
    <row r="81" spans="2:29">
      <c r="B81" s="620"/>
      <c r="C81" s="621"/>
      <c r="D81" s="621"/>
      <c r="E81" s="621"/>
      <c r="F81" s="621"/>
      <c r="G81" s="621"/>
      <c r="H81" s="622"/>
      <c r="I81" s="296"/>
      <c r="J81" s="621"/>
      <c r="K81" s="621"/>
      <c r="L81" s="621"/>
      <c r="M81" s="621"/>
      <c r="N81" s="621"/>
      <c r="O81" s="621"/>
      <c r="P81" s="621"/>
      <c r="Q81" s="621"/>
      <c r="R81" s="621"/>
      <c r="S81" s="621"/>
      <c r="T81" s="621"/>
      <c r="U81" s="621"/>
      <c r="V81" s="621"/>
      <c r="W81" s="621"/>
      <c r="X81" s="621"/>
      <c r="Y81" s="621"/>
      <c r="Z81" s="621"/>
      <c r="AA81" s="622"/>
      <c r="AC81" s="278"/>
    </row>
    <row r="82" spans="2:29">
      <c r="B82" s="620"/>
      <c r="C82" s="621"/>
      <c r="D82" s="621"/>
      <c r="E82" s="621"/>
      <c r="F82" s="621"/>
      <c r="G82" s="621"/>
      <c r="H82" s="622"/>
      <c r="I82" s="296"/>
      <c r="J82" s="621"/>
      <c r="K82" s="621"/>
      <c r="L82" s="621"/>
      <c r="M82" s="621"/>
      <c r="N82" s="621"/>
      <c r="O82" s="621"/>
      <c r="P82" s="621"/>
      <c r="Q82" s="621"/>
      <c r="R82" s="621"/>
      <c r="S82" s="621"/>
      <c r="T82" s="621"/>
      <c r="U82" s="621"/>
      <c r="V82" s="621"/>
      <c r="W82" s="621"/>
      <c r="X82" s="621"/>
      <c r="Y82" s="621"/>
      <c r="Z82" s="621"/>
      <c r="AA82" s="622"/>
      <c r="AC82" s="278"/>
    </row>
    <row r="83" spans="2:29">
      <c r="B83" s="620"/>
      <c r="C83" s="621"/>
      <c r="D83" s="621"/>
      <c r="E83" s="621"/>
      <c r="F83" s="621"/>
      <c r="G83" s="621"/>
      <c r="H83" s="622"/>
      <c r="I83" s="296"/>
      <c r="J83" s="621"/>
      <c r="K83" s="621"/>
      <c r="L83" s="621"/>
      <c r="M83" s="621"/>
      <c r="N83" s="621"/>
      <c r="O83" s="621"/>
      <c r="P83" s="621"/>
      <c r="Q83" s="621"/>
      <c r="R83" s="621"/>
      <c r="S83" s="621"/>
      <c r="T83" s="621"/>
      <c r="U83" s="621"/>
      <c r="V83" s="621"/>
      <c r="W83" s="621"/>
      <c r="X83" s="621"/>
      <c r="Y83" s="621"/>
      <c r="Z83" s="621"/>
      <c r="AA83" s="622"/>
      <c r="AC83" s="278"/>
    </row>
    <row r="84" spans="2:29">
      <c r="B84" s="620"/>
      <c r="C84" s="621"/>
      <c r="D84" s="621"/>
      <c r="E84" s="621"/>
      <c r="F84" s="621"/>
      <c r="G84" s="621"/>
      <c r="H84" s="622"/>
      <c r="I84" s="296"/>
      <c r="J84" s="621"/>
      <c r="K84" s="621"/>
      <c r="L84" s="621"/>
      <c r="M84" s="621"/>
      <c r="N84" s="621"/>
      <c r="O84" s="621"/>
      <c r="P84" s="621"/>
      <c r="Q84" s="621"/>
      <c r="R84" s="621"/>
      <c r="S84" s="621"/>
      <c r="T84" s="621"/>
      <c r="U84" s="621"/>
      <c r="V84" s="621"/>
      <c r="W84" s="621"/>
      <c r="X84" s="621"/>
      <c r="Y84" s="621"/>
      <c r="Z84" s="621"/>
      <c r="AA84" s="622"/>
      <c r="AC84" s="278"/>
    </row>
    <row r="85" spans="2:29">
      <c r="B85" s="620"/>
      <c r="C85" s="621"/>
      <c r="D85" s="621"/>
      <c r="E85" s="621"/>
      <c r="F85" s="621"/>
      <c r="G85" s="621"/>
      <c r="H85" s="622"/>
      <c r="I85" s="296"/>
      <c r="J85" s="621"/>
      <c r="K85" s="621"/>
      <c r="L85" s="621"/>
      <c r="M85" s="621"/>
      <c r="N85" s="621"/>
      <c r="O85" s="621"/>
      <c r="P85" s="621"/>
      <c r="Q85" s="621"/>
      <c r="R85" s="621"/>
      <c r="S85" s="621"/>
      <c r="T85" s="621"/>
      <c r="U85" s="621"/>
      <c r="V85" s="621"/>
      <c r="W85" s="621"/>
      <c r="X85" s="621"/>
      <c r="Y85" s="621"/>
      <c r="Z85" s="621"/>
      <c r="AA85" s="622"/>
      <c r="AC85" s="278"/>
    </row>
    <row r="86" spans="2:29">
      <c r="B86" s="620"/>
      <c r="C86" s="621"/>
      <c r="D86" s="621"/>
      <c r="E86" s="621"/>
      <c r="F86" s="621"/>
      <c r="G86" s="621"/>
      <c r="H86" s="622"/>
      <c r="I86" s="296"/>
      <c r="J86" s="621"/>
      <c r="K86" s="621"/>
      <c r="L86" s="621"/>
      <c r="M86" s="621"/>
      <c r="N86" s="621"/>
      <c r="O86" s="621"/>
      <c r="P86" s="621"/>
      <c r="Q86" s="621"/>
      <c r="R86" s="621"/>
      <c r="S86" s="621"/>
      <c r="T86" s="621"/>
      <c r="U86" s="621"/>
      <c r="V86" s="621"/>
      <c r="W86" s="621"/>
      <c r="X86" s="621"/>
      <c r="Y86" s="621"/>
      <c r="Z86" s="621"/>
      <c r="AA86" s="622"/>
      <c r="AC86" s="278"/>
    </row>
    <row r="87" spans="2:29">
      <c r="B87" s="620"/>
      <c r="C87" s="621"/>
      <c r="D87" s="621"/>
      <c r="E87" s="621"/>
      <c r="F87" s="621"/>
      <c r="G87" s="621"/>
      <c r="H87" s="622"/>
      <c r="I87" s="296"/>
      <c r="J87" s="621"/>
      <c r="K87" s="621"/>
      <c r="L87" s="621"/>
      <c r="M87" s="621"/>
      <c r="N87" s="621"/>
      <c r="O87" s="621"/>
      <c r="P87" s="621"/>
      <c r="Q87" s="621"/>
      <c r="R87" s="621"/>
      <c r="S87" s="621"/>
      <c r="T87" s="621"/>
      <c r="U87" s="621"/>
      <c r="V87" s="621"/>
      <c r="W87" s="621"/>
      <c r="X87" s="621"/>
      <c r="Y87" s="621"/>
      <c r="Z87" s="621"/>
      <c r="AA87" s="622"/>
      <c r="AC87" s="278"/>
    </row>
    <row r="88" spans="2:29">
      <c r="B88" s="620"/>
      <c r="C88" s="621"/>
      <c r="D88" s="621"/>
      <c r="E88" s="621"/>
      <c r="F88" s="621"/>
      <c r="G88" s="621"/>
      <c r="H88" s="622"/>
      <c r="I88" s="296"/>
      <c r="J88" s="621"/>
      <c r="K88" s="621"/>
      <c r="L88" s="621"/>
      <c r="M88" s="621"/>
      <c r="N88" s="621"/>
      <c r="O88" s="621"/>
      <c r="P88" s="621"/>
      <c r="Q88" s="621"/>
      <c r="R88" s="621"/>
      <c r="S88" s="621"/>
      <c r="T88" s="621"/>
      <c r="U88" s="621"/>
      <c r="V88" s="621"/>
      <c r="W88" s="621"/>
      <c r="X88" s="621"/>
      <c r="Y88" s="621"/>
      <c r="Z88" s="621"/>
      <c r="AA88" s="622"/>
      <c r="AC88" s="278"/>
    </row>
    <row r="89" spans="2:29">
      <c r="B89" s="620"/>
      <c r="C89" s="621"/>
      <c r="D89" s="621"/>
      <c r="E89" s="621"/>
      <c r="F89" s="621"/>
      <c r="G89" s="621"/>
      <c r="H89" s="622"/>
      <c r="I89" s="296"/>
      <c r="J89" s="621"/>
      <c r="K89" s="621"/>
      <c r="L89" s="621"/>
      <c r="M89" s="621"/>
      <c r="N89" s="621"/>
      <c r="O89" s="621"/>
      <c r="P89" s="621"/>
      <c r="Q89" s="621"/>
      <c r="R89" s="621"/>
      <c r="S89" s="621"/>
      <c r="T89" s="621"/>
      <c r="U89" s="621"/>
      <c r="V89" s="621"/>
      <c r="W89" s="621"/>
      <c r="X89" s="621"/>
      <c r="Y89" s="621"/>
      <c r="Z89" s="621"/>
      <c r="AA89" s="622"/>
      <c r="AC89" s="278"/>
    </row>
    <row r="90" spans="2:29">
      <c r="B90" s="620"/>
      <c r="C90" s="621"/>
      <c r="D90" s="621"/>
      <c r="E90" s="621"/>
      <c r="F90" s="621"/>
      <c r="G90" s="621"/>
      <c r="H90" s="622"/>
      <c r="I90" s="296"/>
      <c r="J90" s="621"/>
      <c r="K90" s="621"/>
      <c r="L90" s="621"/>
      <c r="M90" s="621"/>
      <c r="N90" s="621"/>
      <c r="O90" s="621"/>
      <c r="P90" s="621"/>
      <c r="Q90" s="621"/>
      <c r="R90" s="621"/>
      <c r="S90" s="621"/>
      <c r="T90" s="621"/>
      <c r="U90" s="621"/>
      <c r="V90" s="621"/>
      <c r="W90" s="621"/>
      <c r="X90" s="621"/>
      <c r="Y90" s="621"/>
      <c r="Z90" s="621"/>
      <c r="AA90" s="622"/>
      <c r="AC90" s="278"/>
    </row>
    <row r="91" spans="2:29">
      <c r="B91" s="620"/>
      <c r="C91" s="621"/>
      <c r="D91" s="621"/>
      <c r="E91" s="621"/>
      <c r="F91" s="621"/>
      <c r="G91" s="621"/>
      <c r="H91" s="622"/>
      <c r="I91" s="296"/>
      <c r="J91" s="621"/>
      <c r="K91" s="621"/>
      <c r="L91" s="621"/>
      <c r="M91" s="621"/>
      <c r="N91" s="621"/>
      <c r="O91" s="621"/>
      <c r="P91" s="621"/>
      <c r="Q91" s="621"/>
      <c r="R91" s="621"/>
      <c r="S91" s="621"/>
      <c r="T91" s="621"/>
      <c r="U91" s="621"/>
      <c r="V91" s="621"/>
      <c r="W91" s="621"/>
      <c r="X91" s="621"/>
      <c r="Y91" s="621"/>
      <c r="Z91" s="621"/>
      <c r="AA91" s="622"/>
      <c r="AC91" s="278"/>
    </row>
    <row r="92" spans="2:29">
      <c r="B92" s="620"/>
      <c r="C92" s="621"/>
      <c r="D92" s="621"/>
      <c r="E92" s="621"/>
      <c r="F92" s="621"/>
      <c r="G92" s="621"/>
      <c r="H92" s="622"/>
      <c r="I92" s="296"/>
      <c r="J92" s="621"/>
      <c r="K92" s="621"/>
      <c r="L92" s="621"/>
      <c r="M92" s="621"/>
      <c r="N92" s="621"/>
      <c r="O92" s="621"/>
      <c r="P92" s="621"/>
      <c r="Q92" s="621"/>
      <c r="R92" s="621"/>
      <c r="S92" s="621"/>
      <c r="T92" s="621"/>
      <c r="U92" s="621"/>
      <c r="V92" s="621"/>
      <c r="W92" s="621"/>
      <c r="X92" s="621"/>
      <c r="Y92" s="621"/>
      <c r="Z92" s="621"/>
      <c r="AA92" s="622"/>
      <c r="AC92" s="278"/>
    </row>
    <row r="93" spans="2:29">
      <c r="B93" s="620"/>
      <c r="C93" s="621"/>
      <c r="D93" s="621"/>
      <c r="E93" s="621"/>
      <c r="F93" s="621"/>
      <c r="G93" s="621"/>
      <c r="H93" s="622"/>
      <c r="I93" s="296"/>
      <c r="J93" s="621"/>
      <c r="K93" s="621"/>
      <c r="L93" s="621"/>
      <c r="M93" s="621"/>
      <c r="N93" s="621"/>
      <c r="O93" s="621"/>
      <c r="P93" s="621"/>
      <c r="Q93" s="621"/>
      <c r="R93" s="621"/>
      <c r="S93" s="621"/>
      <c r="T93" s="621"/>
      <c r="U93" s="621"/>
      <c r="V93" s="621"/>
      <c r="W93" s="621"/>
      <c r="X93" s="621"/>
      <c r="Y93" s="621"/>
      <c r="Z93" s="621"/>
      <c r="AA93" s="622"/>
      <c r="AC93" s="278"/>
    </row>
    <row r="94" spans="2:29" ht="16" thickBot="1">
      <c r="B94" s="623"/>
      <c r="C94" s="624"/>
      <c r="D94" s="624"/>
      <c r="E94" s="624"/>
      <c r="F94" s="624"/>
      <c r="G94" s="624"/>
      <c r="H94" s="625"/>
      <c r="I94" s="296"/>
      <c r="J94" s="624"/>
      <c r="K94" s="624"/>
      <c r="L94" s="624"/>
      <c r="M94" s="624"/>
      <c r="N94" s="624"/>
      <c r="O94" s="624"/>
      <c r="P94" s="624"/>
      <c r="Q94" s="624"/>
      <c r="R94" s="624"/>
      <c r="S94" s="624"/>
      <c r="T94" s="624"/>
      <c r="U94" s="624"/>
      <c r="V94" s="624"/>
      <c r="W94" s="624"/>
      <c r="X94" s="624"/>
      <c r="Y94" s="624"/>
      <c r="Z94" s="624"/>
      <c r="AA94" s="625"/>
      <c r="AC94" s="278"/>
    </row>
    <row r="95" spans="2:29" ht="16" thickBot="1">
      <c r="B95" s="290"/>
      <c r="C95" s="290"/>
      <c r="D95" s="290"/>
      <c r="E95" s="290"/>
      <c r="F95" s="290"/>
      <c r="G95" s="290"/>
      <c r="H95" s="290"/>
      <c r="AC95" s="278"/>
    </row>
    <row r="96" spans="2:29" ht="16" thickBot="1">
      <c r="B96" s="614" t="s">
        <v>186</v>
      </c>
      <c r="C96" s="615"/>
      <c r="D96" s="615"/>
      <c r="E96" s="615"/>
      <c r="F96" s="615"/>
      <c r="G96" s="615"/>
      <c r="H96" s="616"/>
      <c r="J96" s="614" t="s">
        <v>141</v>
      </c>
      <c r="K96" s="615"/>
      <c r="L96" s="615"/>
      <c r="M96" s="615"/>
      <c r="N96" s="615"/>
      <c r="O96" s="615"/>
      <c r="P96" s="615"/>
      <c r="Q96" s="615"/>
      <c r="R96" s="615"/>
      <c r="S96" s="615"/>
      <c r="T96" s="615"/>
      <c r="U96" s="615"/>
      <c r="V96" s="615"/>
      <c r="W96" s="615"/>
      <c r="X96" s="615"/>
      <c r="Y96" s="615"/>
      <c r="Z96" s="615"/>
      <c r="AA96" s="616"/>
      <c r="AC96" s="278"/>
    </row>
    <row r="97" spans="2:29">
      <c r="B97" s="605"/>
      <c r="C97" s="606"/>
      <c r="D97" s="606"/>
      <c r="E97" s="606"/>
      <c r="F97" s="606"/>
      <c r="G97" s="606"/>
      <c r="H97" s="607"/>
      <c r="J97" s="605"/>
      <c r="K97" s="606"/>
      <c r="L97" s="606"/>
      <c r="M97" s="606"/>
      <c r="N97" s="606"/>
      <c r="O97" s="606"/>
      <c r="P97" s="606"/>
      <c r="Q97" s="606"/>
      <c r="R97" s="606"/>
      <c r="S97" s="606"/>
      <c r="T97" s="606"/>
      <c r="U97" s="606"/>
      <c r="V97" s="606"/>
      <c r="W97" s="606"/>
      <c r="X97" s="606"/>
      <c r="Y97" s="606"/>
      <c r="Z97" s="606"/>
      <c r="AA97" s="607"/>
      <c r="AC97" s="278"/>
    </row>
    <row r="98" spans="2:29">
      <c r="B98" s="605"/>
      <c r="C98" s="606"/>
      <c r="D98" s="606"/>
      <c r="E98" s="606"/>
      <c r="F98" s="606"/>
      <c r="G98" s="606"/>
      <c r="H98" s="607"/>
      <c r="J98" s="605"/>
      <c r="K98" s="606"/>
      <c r="L98" s="606"/>
      <c r="M98" s="606"/>
      <c r="N98" s="606"/>
      <c r="O98" s="606"/>
      <c r="P98" s="606"/>
      <c r="Q98" s="606"/>
      <c r="R98" s="606"/>
      <c r="S98" s="606"/>
      <c r="T98" s="606"/>
      <c r="U98" s="606"/>
      <c r="V98" s="606"/>
      <c r="W98" s="606"/>
      <c r="X98" s="606"/>
      <c r="Y98" s="606"/>
      <c r="Z98" s="606"/>
      <c r="AA98" s="607"/>
      <c r="AC98" s="278"/>
    </row>
    <row r="99" spans="2:29">
      <c r="B99" s="605"/>
      <c r="C99" s="606"/>
      <c r="D99" s="606"/>
      <c r="E99" s="606"/>
      <c r="F99" s="606"/>
      <c r="G99" s="606"/>
      <c r="H99" s="607"/>
      <c r="J99" s="605"/>
      <c r="K99" s="606"/>
      <c r="L99" s="606"/>
      <c r="M99" s="606"/>
      <c r="N99" s="606"/>
      <c r="O99" s="606"/>
      <c r="P99" s="606"/>
      <c r="Q99" s="606"/>
      <c r="R99" s="606"/>
      <c r="S99" s="606"/>
      <c r="T99" s="606"/>
      <c r="U99" s="606"/>
      <c r="V99" s="606"/>
      <c r="W99" s="606"/>
      <c r="X99" s="606"/>
      <c r="Y99" s="606"/>
      <c r="Z99" s="606"/>
      <c r="AA99" s="607"/>
      <c r="AC99" s="278"/>
    </row>
    <row r="100" spans="2:29">
      <c r="B100" s="605"/>
      <c r="C100" s="606"/>
      <c r="D100" s="606"/>
      <c r="E100" s="606"/>
      <c r="F100" s="606"/>
      <c r="G100" s="606"/>
      <c r="H100" s="607"/>
      <c r="J100" s="605"/>
      <c r="K100" s="606"/>
      <c r="L100" s="606"/>
      <c r="M100" s="606"/>
      <c r="N100" s="606"/>
      <c r="O100" s="606"/>
      <c r="P100" s="606"/>
      <c r="Q100" s="606"/>
      <c r="R100" s="606"/>
      <c r="S100" s="606"/>
      <c r="T100" s="606"/>
      <c r="U100" s="606"/>
      <c r="V100" s="606"/>
      <c r="W100" s="606"/>
      <c r="X100" s="606"/>
      <c r="Y100" s="606"/>
      <c r="Z100" s="606"/>
      <c r="AA100" s="607"/>
      <c r="AC100" s="278"/>
    </row>
    <row r="101" spans="2:29">
      <c r="B101" s="605"/>
      <c r="C101" s="606"/>
      <c r="D101" s="606"/>
      <c r="E101" s="606"/>
      <c r="F101" s="606"/>
      <c r="G101" s="606"/>
      <c r="H101" s="607"/>
      <c r="J101" s="605"/>
      <c r="K101" s="606"/>
      <c r="L101" s="606"/>
      <c r="M101" s="606"/>
      <c r="N101" s="606"/>
      <c r="O101" s="606"/>
      <c r="P101" s="606"/>
      <c r="Q101" s="606"/>
      <c r="R101" s="606"/>
      <c r="S101" s="606"/>
      <c r="T101" s="606"/>
      <c r="U101" s="606"/>
      <c r="V101" s="606"/>
      <c r="W101" s="606"/>
      <c r="X101" s="606"/>
      <c r="Y101" s="606"/>
      <c r="Z101" s="606"/>
      <c r="AA101" s="607"/>
      <c r="AC101" s="278"/>
    </row>
    <row r="102" spans="2:29">
      <c r="B102" s="605"/>
      <c r="C102" s="606"/>
      <c r="D102" s="606"/>
      <c r="E102" s="606"/>
      <c r="F102" s="606"/>
      <c r="G102" s="606"/>
      <c r="H102" s="607"/>
      <c r="J102" s="605"/>
      <c r="K102" s="606"/>
      <c r="L102" s="606"/>
      <c r="M102" s="606"/>
      <c r="N102" s="606"/>
      <c r="O102" s="606"/>
      <c r="P102" s="606"/>
      <c r="Q102" s="606"/>
      <c r="R102" s="606"/>
      <c r="S102" s="606"/>
      <c r="T102" s="606"/>
      <c r="U102" s="606"/>
      <c r="V102" s="606"/>
      <c r="W102" s="606"/>
      <c r="X102" s="606"/>
      <c r="Y102" s="606"/>
      <c r="Z102" s="606"/>
      <c r="AA102" s="607"/>
      <c r="AC102" s="278"/>
    </row>
    <row r="103" spans="2:29">
      <c r="B103" s="605"/>
      <c r="C103" s="606"/>
      <c r="D103" s="606"/>
      <c r="E103" s="606"/>
      <c r="F103" s="606"/>
      <c r="G103" s="606"/>
      <c r="H103" s="607"/>
      <c r="J103" s="605"/>
      <c r="K103" s="606"/>
      <c r="L103" s="606"/>
      <c r="M103" s="606"/>
      <c r="N103" s="606"/>
      <c r="O103" s="606"/>
      <c r="P103" s="606"/>
      <c r="Q103" s="606"/>
      <c r="R103" s="606"/>
      <c r="S103" s="606"/>
      <c r="T103" s="606"/>
      <c r="U103" s="606"/>
      <c r="V103" s="606"/>
      <c r="W103" s="606"/>
      <c r="X103" s="606"/>
      <c r="Y103" s="606"/>
      <c r="Z103" s="606"/>
      <c r="AA103" s="607"/>
      <c r="AC103" s="278"/>
    </row>
    <row r="104" spans="2:29">
      <c r="B104" s="605"/>
      <c r="C104" s="606"/>
      <c r="D104" s="606"/>
      <c r="E104" s="606"/>
      <c r="F104" s="606"/>
      <c r="G104" s="606"/>
      <c r="H104" s="607"/>
      <c r="J104" s="605"/>
      <c r="K104" s="606"/>
      <c r="L104" s="606"/>
      <c r="M104" s="606"/>
      <c r="N104" s="606"/>
      <c r="O104" s="606"/>
      <c r="P104" s="606"/>
      <c r="Q104" s="606"/>
      <c r="R104" s="606"/>
      <c r="S104" s="606"/>
      <c r="T104" s="606"/>
      <c r="U104" s="606"/>
      <c r="V104" s="606"/>
      <c r="W104" s="606"/>
      <c r="X104" s="606"/>
      <c r="Y104" s="606"/>
      <c r="Z104" s="606"/>
      <c r="AA104" s="607"/>
      <c r="AC104" s="278"/>
    </row>
    <row r="105" spans="2:29">
      <c r="B105" s="605"/>
      <c r="C105" s="606"/>
      <c r="D105" s="606"/>
      <c r="E105" s="606"/>
      <c r="F105" s="606"/>
      <c r="G105" s="606"/>
      <c r="H105" s="607"/>
      <c r="J105" s="605"/>
      <c r="K105" s="606"/>
      <c r="L105" s="606"/>
      <c r="M105" s="606"/>
      <c r="N105" s="606"/>
      <c r="O105" s="606"/>
      <c r="P105" s="606"/>
      <c r="Q105" s="606"/>
      <c r="R105" s="606"/>
      <c r="S105" s="606"/>
      <c r="T105" s="606"/>
      <c r="U105" s="606"/>
      <c r="V105" s="606"/>
      <c r="W105" s="606"/>
      <c r="X105" s="606"/>
      <c r="Y105" s="606"/>
      <c r="Z105" s="606"/>
      <c r="AA105" s="607"/>
      <c r="AC105" s="278"/>
    </row>
    <row r="106" spans="2:29">
      <c r="B106" s="605"/>
      <c r="C106" s="606"/>
      <c r="D106" s="606"/>
      <c r="E106" s="606"/>
      <c r="F106" s="606"/>
      <c r="G106" s="606"/>
      <c r="H106" s="607"/>
      <c r="J106" s="605"/>
      <c r="K106" s="606"/>
      <c r="L106" s="606"/>
      <c r="M106" s="606"/>
      <c r="N106" s="606"/>
      <c r="O106" s="606"/>
      <c r="P106" s="606"/>
      <c r="Q106" s="606"/>
      <c r="R106" s="606"/>
      <c r="S106" s="606"/>
      <c r="T106" s="606"/>
      <c r="U106" s="606"/>
      <c r="V106" s="606"/>
      <c r="W106" s="606"/>
      <c r="X106" s="606"/>
      <c r="Y106" s="606"/>
      <c r="Z106" s="606"/>
      <c r="AA106" s="607"/>
      <c r="AC106" s="278"/>
    </row>
    <row r="107" spans="2:29">
      <c r="B107" s="605"/>
      <c r="C107" s="606"/>
      <c r="D107" s="606"/>
      <c r="E107" s="606"/>
      <c r="F107" s="606"/>
      <c r="G107" s="606"/>
      <c r="H107" s="607"/>
      <c r="J107" s="605"/>
      <c r="K107" s="606"/>
      <c r="L107" s="606"/>
      <c r="M107" s="606"/>
      <c r="N107" s="606"/>
      <c r="O107" s="606"/>
      <c r="P107" s="606"/>
      <c r="Q107" s="606"/>
      <c r="R107" s="606"/>
      <c r="S107" s="606"/>
      <c r="T107" s="606"/>
      <c r="U107" s="606"/>
      <c r="V107" s="606"/>
      <c r="W107" s="606"/>
      <c r="X107" s="606"/>
      <c r="Y107" s="606"/>
      <c r="Z107" s="606"/>
      <c r="AA107" s="607"/>
      <c r="AC107" s="278"/>
    </row>
    <row r="108" spans="2:29">
      <c r="B108" s="605"/>
      <c r="C108" s="606"/>
      <c r="D108" s="606"/>
      <c r="E108" s="606"/>
      <c r="F108" s="606"/>
      <c r="G108" s="606"/>
      <c r="H108" s="607"/>
      <c r="J108" s="605"/>
      <c r="K108" s="606"/>
      <c r="L108" s="606"/>
      <c r="M108" s="606"/>
      <c r="N108" s="606"/>
      <c r="O108" s="606"/>
      <c r="P108" s="606"/>
      <c r="Q108" s="606"/>
      <c r="R108" s="606"/>
      <c r="S108" s="606"/>
      <c r="T108" s="606"/>
      <c r="U108" s="606"/>
      <c r="V108" s="606"/>
      <c r="W108" s="606"/>
      <c r="X108" s="606"/>
      <c r="Y108" s="606"/>
      <c r="Z108" s="606"/>
      <c r="AA108" s="607"/>
      <c r="AC108" s="278"/>
    </row>
    <row r="109" spans="2:29">
      <c r="B109" s="605"/>
      <c r="C109" s="606"/>
      <c r="D109" s="606"/>
      <c r="E109" s="606"/>
      <c r="F109" s="606"/>
      <c r="G109" s="606"/>
      <c r="H109" s="607"/>
      <c r="J109" s="605"/>
      <c r="K109" s="606"/>
      <c r="L109" s="606"/>
      <c r="M109" s="606"/>
      <c r="N109" s="606"/>
      <c r="O109" s="606"/>
      <c r="P109" s="606"/>
      <c r="Q109" s="606"/>
      <c r="R109" s="606"/>
      <c r="S109" s="606"/>
      <c r="T109" s="606"/>
      <c r="U109" s="606"/>
      <c r="V109" s="606"/>
      <c r="W109" s="606"/>
      <c r="X109" s="606"/>
      <c r="Y109" s="606"/>
      <c r="Z109" s="606"/>
      <c r="AA109" s="607"/>
      <c r="AC109" s="278"/>
    </row>
    <row r="110" spans="2:29">
      <c r="B110" s="605"/>
      <c r="C110" s="606"/>
      <c r="D110" s="606"/>
      <c r="E110" s="606"/>
      <c r="F110" s="606"/>
      <c r="G110" s="606"/>
      <c r="H110" s="607"/>
      <c r="J110" s="605"/>
      <c r="K110" s="606"/>
      <c r="L110" s="606"/>
      <c r="M110" s="606"/>
      <c r="N110" s="606"/>
      <c r="O110" s="606"/>
      <c r="P110" s="606"/>
      <c r="Q110" s="606"/>
      <c r="R110" s="606"/>
      <c r="S110" s="606"/>
      <c r="T110" s="606"/>
      <c r="U110" s="606"/>
      <c r="V110" s="606"/>
      <c r="W110" s="606"/>
      <c r="X110" s="606"/>
      <c r="Y110" s="606"/>
      <c r="Z110" s="606"/>
      <c r="AA110" s="607"/>
      <c r="AC110" s="278"/>
    </row>
    <row r="111" spans="2:29">
      <c r="B111" s="605"/>
      <c r="C111" s="606"/>
      <c r="D111" s="606"/>
      <c r="E111" s="606"/>
      <c r="F111" s="606"/>
      <c r="G111" s="606"/>
      <c r="H111" s="607"/>
      <c r="J111" s="605"/>
      <c r="K111" s="606"/>
      <c r="L111" s="606"/>
      <c r="M111" s="606"/>
      <c r="N111" s="606"/>
      <c r="O111" s="606"/>
      <c r="P111" s="606"/>
      <c r="Q111" s="606"/>
      <c r="R111" s="606"/>
      <c r="S111" s="606"/>
      <c r="T111" s="606"/>
      <c r="U111" s="606"/>
      <c r="V111" s="606"/>
      <c r="W111" s="606"/>
      <c r="X111" s="606"/>
      <c r="Y111" s="606"/>
      <c r="Z111" s="606"/>
      <c r="AA111" s="607"/>
      <c r="AC111" s="278"/>
    </row>
    <row r="112" spans="2:29">
      <c r="B112" s="605"/>
      <c r="C112" s="606"/>
      <c r="D112" s="606"/>
      <c r="E112" s="606"/>
      <c r="F112" s="606"/>
      <c r="G112" s="606"/>
      <c r="H112" s="607"/>
      <c r="J112" s="605"/>
      <c r="K112" s="606"/>
      <c r="L112" s="606"/>
      <c r="M112" s="606"/>
      <c r="N112" s="606"/>
      <c r="O112" s="606"/>
      <c r="P112" s="606"/>
      <c r="Q112" s="606"/>
      <c r="R112" s="606"/>
      <c r="S112" s="606"/>
      <c r="T112" s="606"/>
      <c r="U112" s="606"/>
      <c r="V112" s="606"/>
      <c r="W112" s="606"/>
      <c r="X112" s="606"/>
      <c r="Y112" s="606"/>
      <c r="Z112" s="606"/>
      <c r="AA112" s="607"/>
      <c r="AC112" s="278"/>
    </row>
    <row r="113" spans="2:29">
      <c r="B113" s="605"/>
      <c r="C113" s="606"/>
      <c r="D113" s="606"/>
      <c r="E113" s="606"/>
      <c r="F113" s="606"/>
      <c r="G113" s="606"/>
      <c r="H113" s="607"/>
      <c r="J113" s="605"/>
      <c r="K113" s="606"/>
      <c r="L113" s="606"/>
      <c r="M113" s="606"/>
      <c r="N113" s="606"/>
      <c r="O113" s="606"/>
      <c r="P113" s="606"/>
      <c r="Q113" s="606"/>
      <c r="R113" s="606"/>
      <c r="S113" s="606"/>
      <c r="T113" s="606"/>
      <c r="U113" s="606"/>
      <c r="V113" s="606"/>
      <c r="W113" s="606"/>
      <c r="X113" s="606"/>
      <c r="Y113" s="606"/>
      <c r="Z113" s="606"/>
      <c r="AA113" s="607"/>
      <c r="AC113" s="278"/>
    </row>
    <row r="114" spans="2:29">
      <c r="B114" s="605"/>
      <c r="C114" s="606"/>
      <c r="D114" s="606"/>
      <c r="E114" s="606"/>
      <c r="F114" s="606"/>
      <c r="G114" s="606"/>
      <c r="H114" s="607"/>
      <c r="J114" s="605"/>
      <c r="K114" s="606"/>
      <c r="L114" s="606"/>
      <c r="M114" s="606"/>
      <c r="N114" s="606"/>
      <c r="O114" s="606"/>
      <c r="P114" s="606"/>
      <c r="Q114" s="606"/>
      <c r="R114" s="606"/>
      <c r="S114" s="606"/>
      <c r="T114" s="606"/>
      <c r="U114" s="606"/>
      <c r="V114" s="606"/>
      <c r="W114" s="606"/>
      <c r="X114" s="606"/>
      <c r="Y114" s="606"/>
      <c r="Z114" s="606"/>
      <c r="AA114" s="607"/>
      <c r="AC114" s="278"/>
    </row>
    <row r="115" spans="2:29">
      <c r="B115" s="605"/>
      <c r="C115" s="606"/>
      <c r="D115" s="606"/>
      <c r="E115" s="606"/>
      <c r="F115" s="606"/>
      <c r="G115" s="606"/>
      <c r="H115" s="607"/>
      <c r="J115" s="605"/>
      <c r="K115" s="606"/>
      <c r="L115" s="606"/>
      <c r="M115" s="606"/>
      <c r="N115" s="606"/>
      <c r="O115" s="606"/>
      <c r="P115" s="606"/>
      <c r="Q115" s="606"/>
      <c r="R115" s="606"/>
      <c r="S115" s="606"/>
      <c r="T115" s="606"/>
      <c r="U115" s="606"/>
      <c r="V115" s="606"/>
      <c r="W115" s="606"/>
      <c r="X115" s="606"/>
      <c r="Y115" s="606"/>
      <c r="Z115" s="606"/>
      <c r="AA115" s="607"/>
      <c r="AC115" s="278"/>
    </row>
    <row r="116" spans="2:29">
      <c r="B116" s="605"/>
      <c r="C116" s="606"/>
      <c r="D116" s="606"/>
      <c r="E116" s="606"/>
      <c r="F116" s="606"/>
      <c r="G116" s="606"/>
      <c r="H116" s="607"/>
      <c r="J116" s="605"/>
      <c r="K116" s="606"/>
      <c r="L116" s="606"/>
      <c r="M116" s="606"/>
      <c r="N116" s="606"/>
      <c r="O116" s="606"/>
      <c r="P116" s="606"/>
      <c r="Q116" s="606"/>
      <c r="R116" s="606"/>
      <c r="S116" s="606"/>
      <c r="T116" s="606"/>
      <c r="U116" s="606"/>
      <c r="V116" s="606"/>
      <c r="W116" s="606"/>
      <c r="X116" s="606"/>
      <c r="Y116" s="606"/>
      <c r="Z116" s="606"/>
      <c r="AA116" s="607"/>
      <c r="AC116" s="278"/>
    </row>
    <row r="117" spans="2:29">
      <c r="B117" s="605"/>
      <c r="C117" s="606"/>
      <c r="D117" s="606"/>
      <c r="E117" s="606"/>
      <c r="F117" s="606"/>
      <c r="G117" s="606"/>
      <c r="H117" s="607"/>
      <c r="J117" s="605"/>
      <c r="K117" s="606"/>
      <c r="L117" s="606"/>
      <c r="M117" s="606"/>
      <c r="N117" s="606"/>
      <c r="O117" s="606"/>
      <c r="P117" s="606"/>
      <c r="Q117" s="606"/>
      <c r="R117" s="606"/>
      <c r="S117" s="606"/>
      <c r="T117" s="606"/>
      <c r="U117" s="606"/>
      <c r="V117" s="606"/>
      <c r="W117" s="606"/>
      <c r="X117" s="606"/>
      <c r="Y117" s="606"/>
      <c r="Z117" s="606"/>
      <c r="AA117" s="607"/>
      <c r="AC117" s="278"/>
    </row>
    <row r="118" spans="2:29">
      <c r="B118" s="605"/>
      <c r="C118" s="606"/>
      <c r="D118" s="606"/>
      <c r="E118" s="606"/>
      <c r="F118" s="606"/>
      <c r="G118" s="606"/>
      <c r="H118" s="607"/>
      <c r="J118" s="605"/>
      <c r="K118" s="606"/>
      <c r="L118" s="606"/>
      <c r="M118" s="606"/>
      <c r="N118" s="606"/>
      <c r="O118" s="606"/>
      <c r="P118" s="606"/>
      <c r="Q118" s="606"/>
      <c r="R118" s="606"/>
      <c r="S118" s="606"/>
      <c r="T118" s="606"/>
      <c r="U118" s="606"/>
      <c r="V118" s="606"/>
      <c r="W118" s="606"/>
      <c r="X118" s="606"/>
      <c r="Y118" s="606"/>
      <c r="Z118" s="606"/>
      <c r="AA118" s="607"/>
      <c r="AC118" s="278"/>
    </row>
    <row r="119" spans="2:29">
      <c r="B119" s="605"/>
      <c r="C119" s="606"/>
      <c r="D119" s="606"/>
      <c r="E119" s="606"/>
      <c r="F119" s="606"/>
      <c r="G119" s="606"/>
      <c r="H119" s="607"/>
      <c r="J119" s="605"/>
      <c r="K119" s="606"/>
      <c r="L119" s="606"/>
      <c r="M119" s="606"/>
      <c r="N119" s="606"/>
      <c r="O119" s="606"/>
      <c r="P119" s="606"/>
      <c r="Q119" s="606"/>
      <c r="R119" s="606"/>
      <c r="S119" s="606"/>
      <c r="T119" s="606"/>
      <c r="U119" s="606"/>
      <c r="V119" s="606"/>
      <c r="W119" s="606"/>
      <c r="X119" s="606"/>
      <c r="Y119" s="606"/>
      <c r="Z119" s="606"/>
      <c r="AA119" s="607"/>
      <c r="AC119" s="278"/>
    </row>
    <row r="120" spans="2:29">
      <c r="B120" s="605"/>
      <c r="C120" s="606"/>
      <c r="D120" s="606"/>
      <c r="E120" s="606"/>
      <c r="F120" s="606"/>
      <c r="G120" s="606"/>
      <c r="H120" s="607"/>
      <c r="J120" s="605"/>
      <c r="K120" s="606"/>
      <c r="L120" s="606"/>
      <c r="M120" s="606"/>
      <c r="N120" s="606"/>
      <c r="O120" s="606"/>
      <c r="P120" s="606"/>
      <c r="Q120" s="606"/>
      <c r="R120" s="606"/>
      <c r="S120" s="606"/>
      <c r="T120" s="606"/>
      <c r="U120" s="606"/>
      <c r="V120" s="606"/>
      <c r="W120" s="606"/>
      <c r="X120" s="606"/>
      <c r="Y120" s="606"/>
      <c r="Z120" s="606"/>
      <c r="AA120" s="607"/>
      <c r="AC120" s="278"/>
    </row>
    <row r="121" spans="2:29">
      <c r="B121" s="605"/>
      <c r="C121" s="606"/>
      <c r="D121" s="606"/>
      <c r="E121" s="606"/>
      <c r="F121" s="606"/>
      <c r="G121" s="606"/>
      <c r="H121" s="607"/>
      <c r="J121" s="605"/>
      <c r="K121" s="606"/>
      <c r="L121" s="606"/>
      <c r="M121" s="606"/>
      <c r="N121" s="606"/>
      <c r="O121" s="606"/>
      <c r="P121" s="606"/>
      <c r="Q121" s="606"/>
      <c r="R121" s="606"/>
      <c r="S121" s="606"/>
      <c r="T121" s="606"/>
      <c r="U121" s="606"/>
      <c r="V121" s="606"/>
      <c r="W121" s="606"/>
      <c r="X121" s="606"/>
      <c r="Y121" s="606"/>
      <c r="Z121" s="606"/>
      <c r="AA121" s="607"/>
      <c r="AC121" s="278"/>
    </row>
    <row r="122" spans="2:29" ht="16" thickBot="1">
      <c r="B122" s="608"/>
      <c r="C122" s="609"/>
      <c r="D122" s="609"/>
      <c r="E122" s="609"/>
      <c r="F122" s="609"/>
      <c r="G122" s="609"/>
      <c r="H122" s="610"/>
      <c r="J122" s="608"/>
      <c r="K122" s="609"/>
      <c r="L122" s="609"/>
      <c r="M122" s="609"/>
      <c r="N122" s="609"/>
      <c r="O122" s="609"/>
      <c r="P122" s="609"/>
      <c r="Q122" s="609"/>
      <c r="R122" s="609"/>
      <c r="S122" s="609"/>
      <c r="T122" s="609"/>
      <c r="U122" s="609"/>
      <c r="V122" s="609"/>
      <c r="W122" s="609"/>
      <c r="X122" s="609"/>
      <c r="Y122" s="609"/>
      <c r="Z122" s="609"/>
      <c r="AA122" s="610"/>
      <c r="AC122" s="278"/>
    </row>
    <row r="123" spans="2:29">
      <c r="AC123" s="278"/>
    </row>
    <row r="124" spans="2:29" ht="16" thickBot="1">
      <c r="AC124" s="278"/>
    </row>
    <row r="125" spans="2:29" ht="16" thickBot="1">
      <c r="B125" s="614" t="s">
        <v>143</v>
      </c>
      <c r="C125" s="418"/>
      <c r="D125" s="418"/>
      <c r="E125" s="418"/>
      <c r="F125" s="418"/>
      <c r="G125" s="418"/>
      <c r="H125" s="418"/>
      <c r="I125" s="418"/>
      <c r="J125" s="418"/>
      <c r="K125" s="418"/>
      <c r="L125" s="418"/>
      <c r="M125" s="418"/>
      <c r="N125" s="418"/>
      <c r="O125" s="418"/>
      <c r="P125" s="418"/>
      <c r="Q125" s="418"/>
      <c r="R125" s="418"/>
      <c r="S125" s="418"/>
      <c r="T125" s="418"/>
      <c r="U125" s="418"/>
      <c r="V125" s="418"/>
      <c r="W125" s="418"/>
      <c r="X125" s="418"/>
      <c r="Y125" s="418"/>
      <c r="Z125" s="418"/>
      <c r="AA125" s="419"/>
      <c r="AC125" s="278"/>
    </row>
    <row r="126" spans="2:29">
      <c r="B126" s="605"/>
      <c r="C126" s="606"/>
      <c r="D126" s="606"/>
      <c r="E126" s="606"/>
      <c r="F126" s="606"/>
      <c r="G126" s="606"/>
      <c r="H126" s="606"/>
      <c r="I126" s="606"/>
      <c r="J126" s="606"/>
      <c r="K126" s="606"/>
      <c r="L126" s="606"/>
      <c r="M126" s="606"/>
      <c r="N126" s="606"/>
      <c r="O126" s="606"/>
      <c r="P126" s="606"/>
      <c r="Q126" s="606"/>
      <c r="R126" s="606"/>
      <c r="S126" s="606"/>
      <c r="T126" s="606"/>
      <c r="U126" s="606"/>
      <c r="V126" s="606"/>
      <c r="W126" s="606"/>
      <c r="X126" s="606"/>
      <c r="Y126" s="606"/>
      <c r="Z126" s="606"/>
      <c r="AA126" s="607"/>
      <c r="AC126" s="278"/>
    </row>
    <row r="127" spans="2:29">
      <c r="B127" s="605"/>
      <c r="C127" s="606"/>
      <c r="D127" s="606"/>
      <c r="E127" s="606"/>
      <c r="F127" s="606"/>
      <c r="G127" s="606"/>
      <c r="H127" s="606"/>
      <c r="I127" s="606"/>
      <c r="J127" s="606"/>
      <c r="K127" s="606"/>
      <c r="L127" s="606"/>
      <c r="M127" s="606"/>
      <c r="N127" s="606"/>
      <c r="O127" s="606"/>
      <c r="P127" s="606"/>
      <c r="Q127" s="606"/>
      <c r="R127" s="606"/>
      <c r="S127" s="606"/>
      <c r="T127" s="606"/>
      <c r="U127" s="606"/>
      <c r="V127" s="606"/>
      <c r="W127" s="606"/>
      <c r="X127" s="606"/>
      <c r="Y127" s="606"/>
      <c r="Z127" s="606"/>
      <c r="AA127" s="607"/>
      <c r="AC127" s="278"/>
    </row>
    <row r="128" spans="2:29">
      <c r="B128" s="605"/>
      <c r="C128" s="606"/>
      <c r="D128" s="606"/>
      <c r="E128" s="606"/>
      <c r="F128" s="606"/>
      <c r="G128" s="606"/>
      <c r="H128" s="606"/>
      <c r="I128" s="606"/>
      <c r="J128" s="606"/>
      <c r="K128" s="606"/>
      <c r="L128" s="606"/>
      <c r="M128" s="606"/>
      <c r="N128" s="606"/>
      <c r="O128" s="606"/>
      <c r="P128" s="606"/>
      <c r="Q128" s="606"/>
      <c r="R128" s="606"/>
      <c r="S128" s="606"/>
      <c r="T128" s="606"/>
      <c r="U128" s="606"/>
      <c r="V128" s="606"/>
      <c r="W128" s="606"/>
      <c r="X128" s="606"/>
      <c r="Y128" s="606"/>
      <c r="Z128" s="606"/>
      <c r="AA128" s="607"/>
      <c r="AC128" s="278"/>
    </row>
    <row r="129" spans="2:29">
      <c r="B129" s="605"/>
      <c r="C129" s="606"/>
      <c r="D129" s="606"/>
      <c r="E129" s="606"/>
      <c r="F129" s="606"/>
      <c r="G129" s="606"/>
      <c r="H129" s="606"/>
      <c r="I129" s="606"/>
      <c r="J129" s="606"/>
      <c r="K129" s="606"/>
      <c r="L129" s="606"/>
      <c r="M129" s="606"/>
      <c r="N129" s="606"/>
      <c r="O129" s="606"/>
      <c r="P129" s="606"/>
      <c r="Q129" s="606"/>
      <c r="R129" s="606"/>
      <c r="S129" s="606"/>
      <c r="T129" s="606"/>
      <c r="U129" s="606"/>
      <c r="V129" s="606"/>
      <c r="W129" s="606"/>
      <c r="X129" s="606"/>
      <c r="Y129" s="606"/>
      <c r="Z129" s="606"/>
      <c r="AA129" s="607"/>
      <c r="AC129" s="278"/>
    </row>
    <row r="130" spans="2:29">
      <c r="B130" s="605"/>
      <c r="C130" s="606"/>
      <c r="D130" s="606"/>
      <c r="E130" s="606"/>
      <c r="F130" s="606"/>
      <c r="G130" s="606"/>
      <c r="H130" s="606"/>
      <c r="I130" s="606"/>
      <c r="J130" s="606"/>
      <c r="K130" s="606"/>
      <c r="L130" s="606"/>
      <c r="M130" s="606"/>
      <c r="N130" s="606"/>
      <c r="O130" s="606"/>
      <c r="P130" s="606"/>
      <c r="Q130" s="606"/>
      <c r="R130" s="606"/>
      <c r="S130" s="606"/>
      <c r="T130" s="606"/>
      <c r="U130" s="606"/>
      <c r="V130" s="606"/>
      <c r="W130" s="606"/>
      <c r="X130" s="606"/>
      <c r="Y130" s="606"/>
      <c r="Z130" s="606"/>
      <c r="AA130" s="607"/>
      <c r="AC130" s="278"/>
    </row>
    <row r="131" spans="2:29">
      <c r="B131" s="605"/>
      <c r="C131" s="606"/>
      <c r="D131" s="606"/>
      <c r="E131" s="606"/>
      <c r="F131" s="606"/>
      <c r="G131" s="606"/>
      <c r="H131" s="606"/>
      <c r="I131" s="606"/>
      <c r="J131" s="606"/>
      <c r="K131" s="606"/>
      <c r="L131" s="606"/>
      <c r="M131" s="606"/>
      <c r="N131" s="606"/>
      <c r="O131" s="606"/>
      <c r="P131" s="606"/>
      <c r="Q131" s="606"/>
      <c r="R131" s="606"/>
      <c r="S131" s="606"/>
      <c r="T131" s="606"/>
      <c r="U131" s="606"/>
      <c r="V131" s="606"/>
      <c r="W131" s="606"/>
      <c r="X131" s="606"/>
      <c r="Y131" s="606"/>
      <c r="Z131" s="606"/>
      <c r="AA131" s="607"/>
      <c r="AC131" s="278"/>
    </row>
    <row r="132" spans="2:29">
      <c r="B132" s="605"/>
      <c r="C132" s="606"/>
      <c r="D132" s="606"/>
      <c r="E132" s="606"/>
      <c r="F132" s="606"/>
      <c r="G132" s="606"/>
      <c r="H132" s="606"/>
      <c r="I132" s="606"/>
      <c r="J132" s="606"/>
      <c r="K132" s="606"/>
      <c r="L132" s="606"/>
      <c r="M132" s="606"/>
      <c r="N132" s="606"/>
      <c r="O132" s="606"/>
      <c r="P132" s="606"/>
      <c r="Q132" s="606"/>
      <c r="R132" s="606"/>
      <c r="S132" s="606"/>
      <c r="T132" s="606"/>
      <c r="U132" s="606"/>
      <c r="V132" s="606"/>
      <c r="W132" s="606"/>
      <c r="X132" s="606"/>
      <c r="Y132" s="606"/>
      <c r="Z132" s="606"/>
      <c r="AA132" s="607"/>
      <c r="AC132" s="278"/>
    </row>
    <row r="133" spans="2:29">
      <c r="B133" s="605"/>
      <c r="C133" s="606"/>
      <c r="D133" s="606"/>
      <c r="E133" s="606"/>
      <c r="F133" s="606"/>
      <c r="G133" s="606"/>
      <c r="H133" s="606"/>
      <c r="I133" s="606"/>
      <c r="J133" s="606"/>
      <c r="K133" s="606"/>
      <c r="L133" s="606"/>
      <c r="M133" s="606"/>
      <c r="N133" s="606"/>
      <c r="O133" s="606"/>
      <c r="P133" s="606"/>
      <c r="Q133" s="606"/>
      <c r="R133" s="606"/>
      <c r="S133" s="606"/>
      <c r="T133" s="606"/>
      <c r="U133" s="606"/>
      <c r="V133" s="606"/>
      <c r="W133" s="606"/>
      <c r="X133" s="606"/>
      <c r="Y133" s="606"/>
      <c r="Z133" s="606"/>
      <c r="AA133" s="607"/>
      <c r="AC133" s="278"/>
    </row>
    <row r="134" spans="2:29">
      <c r="B134" s="605"/>
      <c r="C134" s="606"/>
      <c r="D134" s="606"/>
      <c r="E134" s="606"/>
      <c r="F134" s="606"/>
      <c r="G134" s="606"/>
      <c r="H134" s="606"/>
      <c r="I134" s="606"/>
      <c r="J134" s="606"/>
      <c r="K134" s="606"/>
      <c r="L134" s="606"/>
      <c r="M134" s="606"/>
      <c r="N134" s="606"/>
      <c r="O134" s="606"/>
      <c r="P134" s="606"/>
      <c r="Q134" s="606"/>
      <c r="R134" s="606"/>
      <c r="S134" s="606"/>
      <c r="T134" s="606"/>
      <c r="U134" s="606"/>
      <c r="V134" s="606"/>
      <c r="W134" s="606"/>
      <c r="X134" s="606"/>
      <c r="Y134" s="606"/>
      <c r="Z134" s="606"/>
      <c r="AA134" s="607"/>
      <c r="AC134" s="278"/>
    </row>
    <row r="135" spans="2:29">
      <c r="B135" s="605"/>
      <c r="C135" s="606"/>
      <c r="D135" s="606"/>
      <c r="E135" s="606"/>
      <c r="F135" s="606"/>
      <c r="G135" s="606"/>
      <c r="H135" s="606"/>
      <c r="I135" s="606"/>
      <c r="J135" s="606"/>
      <c r="K135" s="606"/>
      <c r="L135" s="606"/>
      <c r="M135" s="606"/>
      <c r="N135" s="606"/>
      <c r="O135" s="606"/>
      <c r="P135" s="606"/>
      <c r="Q135" s="606"/>
      <c r="R135" s="606"/>
      <c r="S135" s="606"/>
      <c r="T135" s="606"/>
      <c r="U135" s="606"/>
      <c r="V135" s="606"/>
      <c r="W135" s="606"/>
      <c r="X135" s="606"/>
      <c r="Y135" s="606"/>
      <c r="Z135" s="606"/>
      <c r="AA135" s="607"/>
      <c r="AC135" s="278"/>
    </row>
    <row r="136" spans="2:29">
      <c r="B136" s="605"/>
      <c r="C136" s="606"/>
      <c r="D136" s="606"/>
      <c r="E136" s="606"/>
      <c r="F136" s="606"/>
      <c r="G136" s="606"/>
      <c r="H136" s="606"/>
      <c r="I136" s="606"/>
      <c r="J136" s="606"/>
      <c r="K136" s="606"/>
      <c r="L136" s="606"/>
      <c r="M136" s="606"/>
      <c r="N136" s="606"/>
      <c r="O136" s="606"/>
      <c r="P136" s="606"/>
      <c r="Q136" s="606"/>
      <c r="R136" s="606"/>
      <c r="S136" s="606"/>
      <c r="T136" s="606"/>
      <c r="U136" s="606"/>
      <c r="V136" s="606"/>
      <c r="W136" s="606"/>
      <c r="X136" s="606"/>
      <c r="Y136" s="606"/>
      <c r="Z136" s="606"/>
      <c r="AA136" s="607"/>
      <c r="AC136" s="278"/>
    </row>
    <row r="137" spans="2:29">
      <c r="B137" s="605"/>
      <c r="C137" s="606"/>
      <c r="D137" s="606"/>
      <c r="E137" s="606"/>
      <c r="F137" s="606"/>
      <c r="G137" s="606"/>
      <c r="H137" s="606"/>
      <c r="I137" s="606"/>
      <c r="J137" s="606"/>
      <c r="K137" s="606"/>
      <c r="L137" s="606"/>
      <c r="M137" s="606"/>
      <c r="N137" s="606"/>
      <c r="O137" s="606"/>
      <c r="P137" s="606"/>
      <c r="Q137" s="606"/>
      <c r="R137" s="606"/>
      <c r="S137" s="606"/>
      <c r="T137" s="606"/>
      <c r="U137" s="606"/>
      <c r="V137" s="606"/>
      <c r="W137" s="606"/>
      <c r="X137" s="606"/>
      <c r="Y137" s="606"/>
      <c r="Z137" s="606"/>
      <c r="AA137" s="607"/>
      <c r="AC137" s="278"/>
    </row>
    <row r="138" spans="2:29">
      <c r="B138" s="605"/>
      <c r="C138" s="606"/>
      <c r="D138" s="606"/>
      <c r="E138" s="606"/>
      <c r="F138" s="606"/>
      <c r="G138" s="606"/>
      <c r="H138" s="606"/>
      <c r="I138" s="606"/>
      <c r="J138" s="606"/>
      <c r="K138" s="606"/>
      <c r="L138" s="606"/>
      <c r="M138" s="606"/>
      <c r="N138" s="606"/>
      <c r="O138" s="606"/>
      <c r="P138" s="606"/>
      <c r="Q138" s="606"/>
      <c r="R138" s="606"/>
      <c r="S138" s="606"/>
      <c r="T138" s="606"/>
      <c r="U138" s="606"/>
      <c r="V138" s="606"/>
      <c r="W138" s="606"/>
      <c r="X138" s="606"/>
      <c r="Y138" s="606"/>
      <c r="Z138" s="606"/>
      <c r="AA138" s="607"/>
      <c r="AC138" s="278"/>
    </row>
    <row r="139" spans="2:29">
      <c r="B139" s="605"/>
      <c r="C139" s="606"/>
      <c r="D139" s="606"/>
      <c r="E139" s="606"/>
      <c r="F139" s="606"/>
      <c r="G139" s="606"/>
      <c r="H139" s="606"/>
      <c r="I139" s="606"/>
      <c r="J139" s="606"/>
      <c r="K139" s="606"/>
      <c r="L139" s="606"/>
      <c r="M139" s="606"/>
      <c r="N139" s="606"/>
      <c r="O139" s="606"/>
      <c r="P139" s="606"/>
      <c r="Q139" s="606"/>
      <c r="R139" s="606"/>
      <c r="S139" s="606"/>
      <c r="T139" s="606"/>
      <c r="U139" s="606"/>
      <c r="V139" s="606"/>
      <c r="W139" s="606"/>
      <c r="X139" s="606"/>
      <c r="Y139" s="606"/>
      <c r="Z139" s="606"/>
      <c r="AA139" s="607"/>
      <c r="AC139" s="278"/>
    </row>
    <row r="140" spans="2:29">
      <c r="B140" s="605"/>
      <c r="C140" s="606"/>
      <c r="D140" s="606"/>
      <c r="E140" s="606"/>
      <c r="F140" s="606"/>
      <c r="G140" s="606"/>
      <c r="H140" s="606"/>
      <c r="I140" s="606"/>
      <c r="J140" s="606"/>
      <c r="K140" s="606"/>
      <c r="L140" s="606"/>
      <c r="M140" s="606"/>
      <c r="N140" s="606"/>
      <c r="O140" s="606"/>
      <c r="P140" s="606"/>
      <c r="Q140" s="606"/>
      <c r="R140" s="606"/>
      <c r="S140" s="606"/>
      <c r="T140" s="606"/>
      <c r="U140" s="606"/>
      <c r="V140" s="606"/>
      <c r="W140" s="606"/>
      <c r="X140" s="606"/>
      <c r="Y140" s="606"/>
      <c r="Z140" s="606"/>
      <c r="AA140" s="607"/>
      <c r="AC140" s="278"/>
    </row>
    <row r="141" spans="2:29">
      <c r="B141" s="605"/>
      <c r="C141" s="606"/>
      <c r="D141" s="606"/>
      <c r="E141" s="606"/>
      <c r="F141" s="606"/>
      <c r="G141" s="606"/>
      <c r="H141" s="606"/>
      <c r="I141" s="606"/>
      <c r="J141" s="606"/>
      <c r="K141" s="606"/>
      <c r="L141" s="606"/>
      <c r="M141" s="606"/>
      <c r="N141" s="606"/>
      <c r="O141" s="606"/>
      <c r="P141" s="606"/>
      <c r="Q141" s="606"/>
      <c r="R141" s="606"/>
      <c r="S141" s="606"/>
      <c r="T141" s="606"/>
      <c r="U141" s="606"/>
      <c r="V141" s="606"/>
      <c r="W141" s="606"/>
      <c r="X141" s="606"/>
      <c r="Y141" s="606"/>
      <c r="Z141" s="606"/>
      <c r="AA141" s="607"/>
      <c r="AC141" s="278"/>
    </row>
    <row r="142" spans="2:29">
      <c r="B142" s="605"/>
      <c r="C142" s="606"/>
      <c r="D142" s="606"/>
      <c r="E142" s="606"/>
      <c r="F142" s="606"/>
      <c r="G142" s="606"/>
      <c r="H142" s="606"/>
      <c r="I142" s="606"/>
      <c r="J142" s="606"/>
      <c r="K142" s="606"/>
      <c r="L142" s="606"/>
      <c r="M142" s="606"/>
      <c r="N142" s="606"/>
      <c r="O142" s="606"/>
      <c r="P142" s="606"/>
      <c r="Q142" s="606"/>
      <c r="R142" s="606"/>
      <c r="S142" s="606"/>
      <c r="T142" s="606"/>
      <c r="U142" s="606"/>
      <c r="V142" s="606"/>
      <c r="W142" s="606"/>
      <c r="X142" s="606"/>
      <c r="Y142" s="606"/>
      <c r="Z142" s="606"/>
      <c r="AA142" s="607"/>
      <c r="AC142" s="278"/>
    </row>
    <row r="143" spans="2:29">
      <c r="B143" s="605"/>
      <c r="C143" s="606"/>
      <c r="D143" s="606"/>
      <c r="E143" s="606"/>
      <c r="F143" s="606"/>
      <c r="G143" s="606"/>
      <c r="H143" s="606"/>
      <c r="I143" s="606"/>
      <c r="J143" s="606"/>
      <c r="K143" s="606"/>
      <c r="L143" s="606"/>
      <c r="M143" s="606"/>
      <c r="N143" s="606"/>
      <c r="O143" s="606"/>
      <c r="P143" s="606"/>
      <c r="Q143" s="606"/>
      <c r="R143" s="606"/>
      <c r="S143" s="606"/>
      <c r="T143" s="606"/>
      <c r="U143" s="606"/>
      <c r="V143" s="606"/>
      <c r="W143" s="606"/>
      <c r="X143" s="606"/>
      <c r="Y143" s="606"/>
      <c r="Z143" s="606"/>
      <c r="AA143" s="607"/>
      <c r="AC143" s="278"/>
    </row>
    <row r="144" spans="2:29">
      <c r="B144" s="605"/>
      <c r="C144" s="606"/>
      <c r="D144" s="606"/>
      <c r="E144" s="606"/>
      <c r="F144" s="606"/>
      <c r="G144" s="606"/>
      <c r="H144" s="606"/>
      <c r="I144" s="606"/>
      <c r="J144" s="606"/>
      <c r="K144" s="606"/>
      <c r="L144" s="606"/>
      <c r="M144" s="606"/>
      <c r="N144" s="606"/>
      <c r="O144" s="606"/>
      <c r="P144" s="606"/>
      <c r="Q144" s="606"/>
      <c r="R144" s="606"/>
      <c r="S144" s="606"/>
      <c r="T144" s="606"/>
      <c r="U144" s="606"/>
      <c r="V144" s="606"/>
      <c r="W144" s="606"/>
      <c r="X144" s="606"/>
      <c r="Y144" s="606"/>
      <c r="Z144" s="606"/>
      <c r="AA144" s="607"/>
      <c r="AC144" s="278"/>
    </row>
    <row r="145" spans="1:29">
      <c r="B145" s="605"/>
      <c r="C145" s="606"/>
      <c r="D145" s="606"/>
      <c r="E145" s="606"/>
      <c r="F145" s="606"/>
      <c r="G145" s="606"/>
      <c r="H145" s="606"/>
      <c r="I145" s="606"/>
      <c r="J145" s="606"/>
      <c r="K145" s="606"/>
      <c r="L145" s="606"/>
      <c r="M145" s="606"/>
      <c r="N145" s="606"/>
      <c r="O145" s="606"/>
      <c r="P145" s="606"/>
      <c r="Q145" s="606"/>
      <c r="R145" s="606"/>
      <c r="S145" s="606"/>
      <c r="T145" s="606"/>
      <c r="U145" s="606"/>
      <c r="V145" s="606"/>
      <c r="W145" s="606"/>
      <c r="X145" s="606"/>
      <c r="Y145" s="606"/>
      <c r="Z145" s="606"/>
      <c r="AA145" s="607"/>
      <c r="AC145" s="278"/>
    </row>
    <row r="146" spans="1:29">
      <c r="B146" s="605"/>
      <c r="C146" s="606"/>
      <c r="D146" s="606"/>
      <c r="E146" s="606"/>
      <c r="F146" s="606"/>
      <c r="G146" s="606"/>
      <c r="H146" s="606"/>
      <c r="I146" s="606"/>
      <c r="J146" s="606"/>
      <c r="K146" s="606"/>
      <c r="L146" s="606"/>
      <c r="M146" s="606"/>
      <c r="N146" s="606"/>
      <c r="O146" s="606"/>
      <c r="P146" s="606"/>
      <c r="Q146" s="606"/>
      <c r="R146" s="606"/>
      <c r="S146" s="606"/>
      <c r="T146" s="606"/>
      <c r="U146" s="606"/>
      <c r="V146" s="606"/>
      <c r="W146" s="606"/>
      <c r="X146" s="606"/>
      <c r="Y146" s="606"/>
      <c r="Z146" s="606"/>
      <c r="AA146" s="607"/>
      <c r="AC146" s="278"/>
    </row>
    <row r="147" spans="1:29">
      <c r="B147" s="605"/>
      <c r="C147" s="606"/>
      <c r="D147" s="606"/>
      <c r="E147" s="606"/>
      <c r="F147" s="606"/>
      <c r="G147" s="606"/>
      <c r="H147" s="606"/>
      <c r="I147" s="606"/>
      <c r="J147" s="606"/>
      <c r="K147" s="606"/>
      <c r="L147" s="606"/>
      <c r="M147" s="606"/>
      <c r="N147" s="606"/>
      <c r="O147" s="606"/>
      <c r="P147" s="606"/>
      <c r="Q147" s="606"/>
      <c r="R147" s="606"/>
      <c r="S147" s="606"/>
      <c r="T147" s="606"/>
      <c r="U147" s="606"/>
      <c r="V147" s="606"/>
      <c r="W147" s="606"/>
      <c r="X147" s="606"/>
      <c r="Y147" s="606"/>
      <c r="Z147" s="606"/>
      <c r="AA147" s="607"/>
      <c r="AC147" s="278"/>
    </row>
    <row r="148" spans="1:29">
      <c r="B148" s="605"/>
      <c r="C148" s="606"/>
      <c r="D148" s="606"/>
      <c r="E148" s="606"/>
      <c r="F148" s="606"/>
      <c r="G148" s="606"/>
      <c r="H148" s="606"/>
      <c r="I148" s="606"/>
      <c r="J148" s="606"/>
      <c r="K148" s="606"/>
      <c r="L148" s="606"/>
      <c r="M148" s="606"/>
      <c r="N148" s="606"/>
      <c r="O148" s="606"/>
      <c r="P148" s="606"/>
      <c r="Q148" s="606"/>
      <c r="R148" s="606"/>
      <c r="S148" s="606"/>
      <c r="T148" s="606"/>
      <c r="U148" s="606"/>
      <c r="V148" s="606"/>
      <c r="W148" s="606"/>
      <c r="X148" s="606"/>
      <c r="Y148" s="606"/>
      <c r="Z148" s="606"/>
      <c r="AA148" s="607"/>
      <c r="AC148" s="278"/>
    </row>
    <row r="149" spans="1:29">
      <c r="B149" s="605"/>
      <c r="C149" s="606"/>
      <c r="D149" s="606"/>
      <c r="E149" s="606"/>
      <c r="F149" s="606"/>
      <c r="G149" s="606"/>
      <c r="H149" s="606"/>
      <c r="I149" s="606"/>
      <c r="J149" s="606"/>
      <c r="K149" s="606"/>
      <c r="L149" s="606"/>
      <c r="M149" s="606"/>
      <c r="N149" s="606"/>
      <c r="O149" s="606"/>
      <c r="P149" s="606"/>
      <c r="Q149" s="606"/>
      <c r="R149" s="606"/>
      <c r="S149" s="606"/>
      <c r="T149" s="606"/>
      <c r="U149" s="606"/>
      <c r="V149" s="606"/>
      <c r="W149" s="606"/>
      <c r="X149" s="606"/>
      <c r="Y149" s="606"/>
      <c r="Z149" s="606"/>
      <c r="AA149" s="607"/>
      <c r="AC149" s="278"/>
    </row>
    <row r="150" spans="1:29">
      <c r="B150" s="605"/>
      <c r="C150" s="606"/>
      <c r="D150" s="606"/>
      <c r="E150" s="606"/>
      <c r="F150" s="606"/>
      <c r="G150" s="606"/>
      <c r="H150" s="606"/>
      <c r="I150" s="606"/>
      <c r="J150" s="606"/>
      <c r="K150" s="606"/>
      <c r="L150" s="606"/>
      <c r="M150" s="606"/>
      <c r="N150" s="606"/>
      <c r="O150" s="606"/>
      <c r="P150" s="606"/>
      <c r="Q150" s="606"/>
      <c r="R150" s="606"/>
      <c r="S150" s="606"/>
      <c r="T150" s="606"/>
      <c r="U150" s="606"/>
      <c r="V150" s="606"/>
      <c r="W150" s="606"/>
      <c r="X150" s="606"/>
      <c r="Y150" s="606"/>
      <c r="Z150" s="606"/>
      <c r="AA150" s="607"/>
      <c r="AC150" s="278"/>
    </row>
    <row r="151" spans="1:29" ht="16" thickBot="1">
      <c r="B151" s="608"/>
      <c r="C151" s="609"/>
      <c r="D151" s="609"/>
      <c r="E151" s="609"/>
      <c r="F151" s="609"/>
      <c r="G151" s="609"/>
      <c r="H151" s="609"/>
      <c r="I151" s="609"/>
      <c r="J151" s="609"/>
      <c r="K151" s="609"/>
      <c r="L151" s="609"/>
      <c r="M151" s="609"/>
      <c r="N151" s="609"/>
      <c r="O151" s="609"/>
      <c r="P151" s="609"/>
      <c r="Q151" s="609"/>
      <c r="R151" s="609"/>
      <c r="S151" s="609"/>
      <c r="T151" s="609"/>
      <c r="U151" s="609"/>
      <c r="V151" s="609"/>
      <c r="W151" s="609"/>
      <c r="X151" s="609"/>
      <c r="Y151" s="609"/>
      <c r="Z151" s="609"/>
      <c r="AA151" s="610"/>
      <c r="AC151" s="278"/>
    </row>
    <row r="152" spans="1:29">
      <c r="AC152" s="278"/>
    </row>
    <row r="153" spans="1:29">
      <c r="A153" s="278"/>
      <c r="B153" s="278"/>
      <c r="C153" s="278"/>
      <c r="D153" s="278"/>
      <c r="E153" s="278"/>
      <c r="F153" s="278"/>
      <c r="G153" s="278"/>
      <c r="H153" s="278"/>
      <c r="I153" s="278"/>
      <c r="J153" s="278"/>
      <c r="K153" s="278"/>
      <c r="L153" s="278"/>
      <c r="M153" s="278"/>
      <c r="N153" s="278"/>
      <c r="O153" s="278"/>
      <c r="P153" s="278"/>
      <c r="Q153" s="278"/>
      <c r="R153" s="278"/>
      <c r="S153" s="278"/>
      <c r="T153" s="278"/>
      <c r="U153" s="278"/>
      <c r="V153" s="278"/>
      <c r="W153" s="278"/>
      <c r="X153" s="278"/>
      <c r="Y153" s="278"/>
      <c r="Z153" s="278"/>
      <c r="AA153" s="278"/>
      <c r="AB153" s="278"/>
      <c r="AC153" s="278"/>
    </row>
  </sheetData>
  <sheetProtection algorithmName="SHA-512" hashValue="IxsP8vM4Ww5TeCw8KbETUiox6jJTdLsncYYlovQtTmwRgyVYSnsPYQvtipehg2HOGTC+gfUYuYDgw4pLUVWdWA==" saltValue="o3+v0TKb4HK6snfrtsk/oQ==" spinCount="100000" sheet="1" selectLockedCells="1"/>
  <mergeCells count="15">
    <mergeCell ref="B2:C2"/>
    <mergeCell ref="B12:H12"/>
    <mergeCell ref="J12:AA12"/>
    <mergeCell ref="B40:AA40"/>
    <mergeCell ref="B126:AA151"/>
    <mergeCell ref="B13:H38"/>
    <mergeCell ref="J13:AA38"/>
    <mergeCell ref="B97:H122"/>
    <mergeCell ref="J97:AA122"/>
    <mergeCell ref="B41:AA66"/>
    <mergeCell ref="B96:H96"/>
    <mergeCell ref="J96:AA96"/>
    <mergeCell ref="B125:AA125"/>
    <mergeCell ref="B69:H94"/>
    <mergeCell ref="J69:AA94"/>
  </mergeCells>
  <conditionalFormatting sqref="B123:B126 B95:B97 J95:J97 B12:B13 J12:J13 I12:I38 B39:B69 C123:H124 C95:H95 J123:AA124 K95:AA95 C39:AA39 C41:AA67 I95:I124">
    <cfRule type="expression" dxfId="0" priority="2" stopIfTrue="1">
      <formula>AND(Photos_Y_N="No")</formula>
    </cfRule>
  </conditionalFormatting>
  <hyperlinks>
    <hyperlink ref="E4" location="Instructions!C33" display="Back to Instructions tab" xr:uid="{00000000-0004-0000-0800-000000000000}"/>
  </hyperlinks>
  <printOptions horizontalCentered="1"/>
  <pageMargins left="0.25" right="0.25" top="0.75" bottom="0.25" header="0.3" footer="0.3"/>
  <pageSetup scale="75" fitToHeight="3" orientation="landscape" r:id="rId1"/>
  <headerFooter>
    <oddHeader>&amp;F</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0070C0"/>
  </sheetPr>
  <dimension ref="A1:H59"/>
  <sheetViews>
    <sheetView showGridLines="0" zoomScale="80" zoomScaleNormal="80" workbookViewId="0">
      <selection activeCell="B14" sqref="B14:F17"/>
    </sheetView>
  </sheetViews>
  <sheetFormatPr defaultColWidth="9.1796875" defaultRowHeight="15.5"/>
  <cols>
    <col min="1" max="1" width="4.453125" style="297" customWidth="1"/>
    <col min="2" max="2" width="34.54296875" style="297" customWidth="1"/>
    <col min="3" max="3" width="40.1796875" style="297" bestFit="1" customWidth="1"/>
    <col min="4" max="4" width="9.1796875" style="297"/>
    <col min="5" max="5" width="25.1796875" style="297" bestFit="1" customWidth="1"/>
    <col min="6" max="6" width="60.453125" style="297" customWidth="1"/>
    <col min="7" max="7" width="4.453125" style="297" customWidth="1"/>
    <col min="8" max="8" width="3.1796875" style="297" customWidth="1"/>
    <col min="9" max="16384" width="9.1796875" style="297"/>
  </cols>
  <sheetData>
    <row r="1" spans="2:8" ht="16" thickBot="1">
      <c r="H1" s="298"/>
    </row>
    <row r="2" spans="2:8" ht="16" thickBot="1">
      <c r="B2" s="603" t="str">
        <f>'Version Control'!$B$2</f>
        <v>Title Block</v>
      </c>
      <c r="C2" s="604"/>
      <c r="H2" s="298"/>
    </row>
    <row r="3" spans="2:8">
      <c r="B3" s="280" t="str">
        <f>'Version Control'!B3</f>
        <v>Test Report Template Name:</v>
      </c>
      <c r="C3" s="281" t="str">
        <f>'Version Control'!C3</f>
        <v>Small Diameter Ceiling Fans</v>
      </c>
      <c r="H3" s="298"/>
    </row>
    <row r="4" spans="2:8">
      <c r="B4" s="283" t="str">
        <f>'Version Control'!B4</f>
        <v>Version Number:</v>
      </c>
      <c r="C4" s="284" t="str">
        <f>'Version Control'!C4</f>
        <v>v1.1</v>
      </c>
      <c r="E4" s="299" t="s">
        <v>53</v>
      </c>
      <c r="H4" s="298"/>
    </row>
    <row r="5" spans="2:8">
      <c r="B5" s="283" t="str">
        <f>'Version Control'!B5</f>
        <v xml:space="preserve">Latest Template Revision: </v>
      </c>
      <c r="C5" s="286">
        <f>'Version Control'!C5</f>
        <v>45594</v>
      </c>
      <c r="H5" s="298"/>
    </row>
    <row r="6" spans="2:8">
      <c r="B6" s="283" t="str">
        <f>'Version Control'!B6</f>
        <v>Tab Name:</v>
      </c>
      <c r="C6" s="284" t="str">
        <f ca="1">MID(CELL("filename",B1), FIND("]", CELL("filename", B1))+ 1, 255)</f>
        <v>Comments</v>
      </c>
      <c r="H6" s="298"/>
    </row>
    <row r="7" spans="2:8">
      <c r="B7" s="283" t="str">
        <f>'Version Control'!B7</f>
        <v>File Name:</v>
      </c>
      <c r="C7" s="284" t="str">
        <f ca="1">'Version Control'!C7</f>
        <v>Small Diameter Ceiling Fans - v1.1.xlsx</v>
      </c>
      <c r="H7" s="298"/>
    </row>
    <row r="8" spans="2:8">
      <c r="B8" s="283" t="str">
        <f>'Version Control'!B8</f>
        <v>Test Start Date:</v>
      </c>
      <c r="C8" s="286" t="str">
        <f>'Version Control'!C8</f>
        <v>[MM/DD/YYYY]</v>
      </c>
      <c r="H8" s="298"/>
    </row>
    <row r="9" spans="2:8" ht="16" thickBot="1">
      <c r="B9" s="287" t="str">
        <f>'Version Control'!B9</f>
        <v xml:space="preserve">Test Completion Date: </v>
      </c>
      <c r="C9" s="288" t="str">
        <f>'Version Control'!C9</f>
        <v>[MM/DD/YYYY]</v>
      </c>
      <c r="H9" s="298"/>
    </row>
    <row r="10" spans="2:8">
      <c r="H10" s="298"/>
    </row>
    <row r="11" spans="2:8" ht="16" thickBot="1">
      <c r="H11" s="298"/>
    </row>
    <row r="12" spans="2:8" ht="16" thickBot="1">
      <c r="B12" s="629" t="s">
        <v>142</v>
      </c>
      <c r="C12" s="630"/>
      <c r="D12" s="630"/>
      <c r="E12" s="630"/>
      <c r="F12" s="631"/>
      <c r="G12" s="300"/>
      <c r="H12" s="298"/>
    </row>
    <row r="13" spans="2:8">
      <c r="B13" s="301"/>
      <c r="C13" s="302"/>
      <c r="D13" s="302"/>
      <c r="E13" s="302"/>
      <c r="F13" s="303"/>
      <c r="G13" s="302"/>
      <c r="H13" s="298"/>
    </row>
    <row r="14" spans="2:8">
      <c r="B14" s="626"/>
      <c r="C14" s="627"/>
      <c r="D14" s="627"/>
      <c r="E14" s="627"/>
      <c r="F14" s="628"/>
      <c r="G14" s="302"/>
      <c r="H14" s="298"/>
    </row>
    <row r="15" spans="2:8">
      <c r="B15" s="620"/>
      <c r="C15" s="621"/>
      <c r="D15" s="621"/>
      <c r="E15" s="621"/>
      <c r="F15" s="622"/>
      <c r="G15" s="302"/>
      <c r="H15" s="298"/>
    </row>
    <row r="16" spans="2:8">
      <c r="B16" s="620"/>
      <c r="C16" s="621"/>
      <c r="D16" s="621"/>
      <c r="E16" s="621"/>
      <c r="F16" s="622"/>
      <c r="G16" s="302"/>
      <c r="H16" s="298"/>
    </row>
    <row r="17" spans="2:8" ht="16" thickBot="1">
      <c r="B17" s="623"/>
      <c r="C17" s="624"/>
      <c r="D17" s="624"/>
      <c r="E17" s="624"/>
      <c r="F17" s="625"/>
      <c r="G17" s="302"/>
      <c r="H17" s="298"/>
    </row>
    <row r="18" spans="2:8">
      <c r="B18" s="301"/>
      <c r="C18" s="302"/>
      <c r="D18" s="302"/>
      <c r="E18" s="302"/>
      <c r="F18" s="303"/>
      <c r="G18" s="302"/>
      <c r="H18" s="298"/>
    </row>
    <row r="19" spans="2:8">
      <c r="B19" s="626"/>
      <c r="C19" s="627"/>
      <c r="D19" s="627"/>
      <c r="E19" s="627"/>
      <c r="F19" s="628"/>
      <c r="H19" s="298"/>
    </row>
    <row r="20" spans="2:8">
      <c r="B20" s="620"/>
      <c r="C20" s="621"/>
      <c r="D20" s="621"/>
      <c r="E20" s="621"/>
      <c r="F20" s="622"/>
      <c r="H20" s="298"/>
    </row>
    <row r="21" spans="2:8">
      <c r="B21" s="620"/>
      <c r="C21" s="621"/>
      <c r="D21" s="621"/>
      <c r="E21" s="621"/>
      <c r="F21" s="622"/>
      <c r="H21" s="298"/>
    </row>
    <row r="22" spans="2:8" ht="16" thickBot="1">
      <c r="B22" s="623"/>
      <c r="C22" s="624"/>
      <c r="D22" s="624"/>
      <c r="E22" s="624"/>
      <c r="F22" s="625"/>
      <c r="H22" s="298"/>
    </row>
    <row r="23" spans="2:8">
      <c r="B23" s="301"/>
      <c r="C23" s="302"/>
      <c r="D23" s="302"/>
      <c r="E23" s="302"/>
      <c r="F23" s="303"/>
      <c r="H23" s="298"/>
    </row>
    <row r="24" spans="2:8">
      <c r="B24" s="626"/>
      <c r="C24" s="627"/>
      <c r="D24" s="627"/>
      <c r="E24" s="627"/>
      <c r="F24" s="628"/>
      <c r="H24" s="298"/>
    </row>
    <row r="25" spans="2:8">
      <c r="B25" s="620"/>
      <c r="C25" s="621"/>
      <c r="D25" s="621"/>
      <c r="E25" s="621"/>
      <c r="F25" s="622"/>
      <c r="H25" s="298"/>
    </row>
    <row r="26" spans="2:8">
      <c r="B26" s="620"/>
      <c r="C26" s="621"/>
      <c r="D26" s="621"/>
      <c r="E26" s="621"/>
      <c r="F26" s="622"/>
      <c r="H26" s="298"/>
    </row>
    <row r="27" spans="2:8" ht="16" thickBot="1">
      <c r="B27" s="623"/>
      <c r="C27" s="624"/>
      <c r="D27" s="624"/>
      <c r="E27" s="624"/>
      <c r="F27" s="625"/>
      <c r="H27" s="298"/>
    </row>
    <row r="28" spans="2:8">
      <c r="B28" s="301"/>
      <c r="C28" s="302"/>
      <c r="D28" s="302"/>
      <c r="E28" s="302"/>
      <c r="F28" s="303"/>
      <c r="H28" s="298"/>
    </row>
    <row r="29" spans="2:8">
      <c r="B29" s="626"/>
      <c r="C29" s="627"/>
      <c r="D29" s="627"/>
      <c r="E29" s="627"/>
      <c r="F29" s="628"/>
      <c r="H29" s="298"/>
    </row>
    <row r="30" spans="2:8">
      <c r="B30" s="620"/>
      <c r="C30" s="621"/>
      <c r="D30" s="621"/>
      <c r="E30" s="621"/>
      <c r="F30" s="622"/>
      <c r="H30" s="298"/>
    </row>
    <row r="31" spans="2:8">
      <c r="B31" s="620"/>
      <c r="C31" s="621"/>
      <c r="D31" s="621"/>
      <c r="E31" s="621"/>
      <c r="F31" s="622"/>
      <c r="H31" s="298"/>
    </row>
    <row r="32" spans="2:8" ht="16" thickBot="1">
      <c r="B32" s="623"/>
      <c r="C32" s="624"/>
      <c r="D32" s="624"/>
      <c r="E32" s="624"/>
      <c r="F32" s="625"/>
      <c r="H32" s="298"/>
    </row>
    <row r="33" spans="2:8">
      <c r="B33" s="301"/>
      <c r="C33" s="302"/>
      <c r="D33" s="302"/>
      <c r="E33" s="302"/>
      <c r="F33" s="303"/>
      <c r="H33" s="298"/>
    </row>
    <row r="34" spans="2:8">
      <c r="B34" s="626"/>
      <c r="C34" s="627"/>
      <c r="D34" s="627"/>
      <c r="E34" s="627"/>
      <c r="F34" s="628"/>
      <c r="H34" s="298"/>
    </row>
    <row r="35" spans="2:8">
      <c r="B35" s="620"/>
      <c r="C35" s="621"/>
      <c r="D35" s="621"/>
      <c r="E35" s="621"/>
      <c r="F35" s="622"/>
      <c r="H35" s="298"/>
    </row>
    <row r="36" spans="2:8">
      <c r="B36" s="620"/>
      <c r="C36" s="621"/>
      <c r="D36" s="621"/>
      <c r="E36" s="621"/>
      <c r="F36" s="622"/>
      <c r="H36" s="298"/>
    </row>
    <row r="37" spans="2:8" ht="16" thickBot="1">
      <c r="B37" s="623"/>
      <c r="C37" s="624"/>
      <c r="D37" s="624"/>
      <c r="E37" s="624"/>
      <c r="F37" s="625"/>
      <c r="H37" s="298"/>
    </row>
    <row r="38" spans="2:8">
      <c r="B38" s="301"/>
      <c r="C38" s="302"/>
      <c r="D38" s="302"/>
      <c r="E38" s="302"/>
      <c r="F38" s="303"/>
      <c r="H38" s="298"/>
    </row>
    <row r="39" spans="2:8">
      <c r="B39" s="626"/>
      <c r="C39" s="627"/>
      <c r="D39" s="627"/>
      <c r="E39" s="627"/>
      <c r="F39" s="628"/>
      <c r="H39" s="298"/>
    </row>
    <row r="40" spans="2:8">
      <c r="B40" s="620"/>
      <c r="C40" s="621"/>
      <c r="D40" s="621"/>
      <c r="E40" s="621"/>
      <c r="F40" s="622"/>
      <c r="H40" s="298"/>
    </row>
    <row r="41" spans="2:8">
      <c r="B41" s="620"/>
      <c r="C41" s="621"/>
      <c r="D41" s="621"/>
      <c r="E41" s="621"/>
      <c r="F41" s="622"/>
      <c r="H41" s="298"/>
    </row>
    <row r="42" spans="2:8" ht="16" thickBot="1">
      <c r="B42" s="623"/>
      <c r="C42" s="624"/>
      <c r="D42" s="624"/>
      <c r="E42" s="624"/>
      <c r="F42" s="625"/>
      <c r="H42" s="298"/>
    </row>
    <row r="43" spans="2:8">
      <c r="B43" s="301"/>
      <c r="C43" s="302"/>
      <c r="D43" s="302"/>
      <c r="E43" s="302"/>
      <c r="F43" s="303"/>
      <c r="H43" s="298"/>
    </row>
    <row r="44" spans="2:8">
      <c r="B44" s="626"/>
      <c r="C44" s="627"/>
      <c r="D44" s="627"/>
      <c r="E44" s="627"/>
      <c r="F44" s="628"/>
      <c r="H44" s="298"/>
    </row>
    <row r="45" spans="2:8">
      <c r="B45" s="620"/>
      <c r="C45" s="621"/>
      <c r="D45" s="621"/>
      <c r="E45" s="621"/>
      <c r="F45" s="622"/>
      <c r="H45" s="298"/>
    </row>
    <row r="46" spans="2:8">
      <c r="B46" s="620"/>
      <c r="C46" s="621"/>
      <c r="D46" s="621"/>
      <c r="E46" s="621"/>
      <c r="F46" s="622"/>
      <c r="H46" s="298"/>
    </row>
    <row r="47" spans="2:8" ht="16" thickBot="1">
      <c r="B47" s="623"/>
      <c r="C47" s="624"/>
      <c r="D47" s="624"/>
      <c r="E47" s="624"/>
      <c r="F47" s="625"/>
      <c r="H47" s="298"/>
    </row>
    <row r="48" spans="2:8">
      <c r="B48" s="301"/>
      <c r="C48" s="302"/>
      <c r="D48" s="302"/>
      <c r="E48" s="302"/>
      <c r="F48" s="303"/>
      <c r="H48" s="298"/>
    </row>
    <row r="49" spans="1:8">
      <c r="B49" s="626"/>
      <c r="C49" s="627"/>
      <c r="D49" s="627"/>
      <c r="E49" s="627"/>
      <c r="F49" s="628"/>
      <c r="H49" s="298"/>
    </row>
    <row r="50" spans="1:8">
      <c r="B50" s="620"/>
      <c r="C50" s="621"/>
      <c r="D50" s="621"/>
      <c r="E50" s="621"/>
      <c r="F50" s="622"/>
      <c r="H50" s="298"/>
    </row>
    <row r="51" spans="1:8">
      <c r="B51" s="620"/>
      <c r="C51" s="621"/>
      <c r="D51" s="621"/>
      <c r="E51" s="621"/>
      <c r="F51" s="622"/>
      <c r="H51" s="298"/>
    </row>
    <row r="52" spans="1:8" ht="16" thickBot="1">
      <c r="B52" s="623"/>
      <c r="C52" s="624"/>
      <c r="D52" s="624"/>
      <c r="E52" s="624"/>
      <c r="F52" s="625"/>
      <c r="H52" s="298"/>
    </row>
    <row r="53" spans="1:8">
      <c r="B53" s="301"/>
      <c r="C53" s="302"/>
      <c r="D53" s="302"/>
      <c r="E53" s="302"/>
      <c r="F53" s="303"/>
      <c r="H53" s="298"/>
    </row>
    <row r="54" spans="1:8">
      <c r="B54" s="626"/>
      <c r="C54" s="627"/>
      <c r="D54" s="627"/>
      <c r="E54" s="627"/>
      <c r="F54" s="628"/>
      <c r="H54" s="298"/>
    </row>
    <row r="55" spans="1:8">
      <c r="B55" s="620"/>
      <c r="C55" s="621"/>
      <c r="D55" s="621"/>
      <c r="E55" s="621"/>
      <c r="F55" s="622"/>
      <c r="H55" s="298"/>
    </row>
    <row r="56" spans="1:8">
      <c r="B56" s="620"/>
      <c r="C56" s="621"/>
      <c r="D56" s="621"/>
      <c r="E56" s="621"/>
      <c r="F56" s="622"/>
      <c r="H56" s="298"/>
    </row>
    <row r="57" spans="1:8" ht="16" thickBot="1">
      <c r="B57" s="623"/>
      <c r="C57" s="624"/>
      <c r="D57" s="624"/>
      <c r="E57" s="624"/>
      <c r="F57" s="625"/>
      <c r="H57" s="298"/>
    </row>
    <row r="58" spans="1:8">
      <c r="H58" s="298"/>
    </row>
    <row r="59" spans="1:8">
      <c r="A59" s="298"/>
      <c r="B59" s="298"/>
      <c r="C59" s="298"/>
      <c r="D59" s="298"/>
      <c r="E59" s="298"/>
      <c r="F59" s="298"/>
      <c r="G59" s="298"/>
      <c r="H59" s="298"/>
    </row>
  </sheetData>
  <sheetProtection algorithmName="SHA-512" hashValue="zygLrAw/1wlyv3TkEX0FHlvk7NMS5f76bp8JjxBqGlEJK6YxpgH2vxkRSBv5uSRp3llIP6lJv1F9PDBdY38cBQ==" saltValue="36lEz8ziBliDYSXX3cx/Uw==" spinCount="100000" sheet="1" selectLockedCells="1"/>
  <mergeCells count="11">
    <mergeCell ref="B54:F57"/>
    <mergeCell ref="B29:F32"/>
    <mergeCell ref="B34:F37"/>
    <mergeCell ref="B39:F42"/>
    <mergeCell ref="B44:F47"/>
    <mergeCell ref="B49:F52"/>
    <mergeCell ref="B2:C2"/>
    <mergeCell ref="B14:F17"/>
    <mergeCell ref="B12:F12"/>
    <mergeCell ref="B19:F22"/>
    <mergeCell ref="B24:F27"/>
  </mergeCells>
  <hyperlinks>
    <hyperlink ref="E4" location="Instructions!C33" display="Back to Instructions tab" xr:uid="{00000000-0004-0000-0900-000000000000}"/>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0070C0"/>
  </sheetPr>
  <dimension ref="A1:G21"/>
  <sheetViews>
    <sheetView showGridLines="0" zoomScale="80" zoomScaleNormal="80" workbookViewId="0">
      <selection activeCell="E16" sqref="E16"/>
    </sheetView>
  </sheetViews>
  <sheetFormatPr defaultColWidth="9.1796875" defaultRowHeight="15.5"/>
  <cols>
    <col min="1" max="1" width="3.54296875" style="304" customWidth="1"/>
    <col min="2" max="2" width="27.54296875" style="304" customWidth="1"/>
    <col min="3" max="3" width="52.453125" style="304" customWidth="1"/>
    <col min="4" max="4" width="22.54296875" style="304" customWidth="1"/>
    <col min="5" max="5" width="50" style="304" customWidth="1"/>
    <col min="6" max="6" width="4.453125" style="304" customWidth="1"/>
    <col min="7" max="7" width="3.81640625" style="304" customWidth="1"/>
    <col min="8" max="16384" width="9.1796875" style="304"/>
  </cols>
  <sheetData>
    <row r="1" spans="1:7" ht="16" thickBot="1">
      <c r="G1" s="305"/>
    </row>
    <row r="2" spans="1:7" ht="16" thickBot="1">
      <c r="B2" s="603" t="str">
        <f>'Version Control'!$B$2</f>
        <v>Title Block</v>
      </c>
      <c r="C2" s="604"/>
      <c r="G2" s="305"/>
    </row>
    <row r="3" spans="1:7">
      <c r="B3" s="280" t="str">
        <f>'Version Control'!B3</f>
        <v>Test Report Template Name:</v>
      </c>
      <c r="C3" s="281" t="str">
        <f>'Version Control'!C3</f>
        <v>Small Diameter Ceiling Fans</v>
      </c>
      <c r="G3" s="305"/>
    </row>
    <row r="4" spans="1:7" ht="17">
      <c r="B4" s="283" t="str">
        <f>'Version Control'!B4</f>
        <v>Version Number:</v>
      </c>
      <c r="C4" s="284" t="str">
        <f>'Version Control'!C4</f>
        <v>v1.1</v>
      </c>
      <c r="E4" s="306" t="s">
        <v>53</v>
      </c>
      <c r="G4" s="305"/>
    </row>
    <row r="5" spans="1:7">
      <c r="B5" s="283" t="str">
        <f>'Version Control'!B5</f>
        <v xml:space="preserve">Latest Template Revision: </v>
      </c>
      <c r="C5" s="286">
        <f>'Version Control'!C5</f>
        <v>45594</v>
      </c>
      <c r="G5" s="305"/>
    </row>
    <row r="6" spans="1:7">
      <c r="B6" s="283" t="str">
        <f>'Version Control'!B6</f>
        <v>Tab Name:</v>
      </c>
      <c r="C6" s="284" t="str">
        <f ca="1">MID(CELL("filename",B1), FIND("]", CELL("filename", B1))+ 1, 255)</f>
        <v>Report Sign-Off Block</v>
      </c>
      <c r="G6" s="305"/>
    </row>
    <row r="7" spans="1:7">
      <c r="B7" s="283" t="str">
        <f>'Version Control'!B7</f>
        <v>File Name:</v>
      </c>
      <c r="C7" s="284" t="str">
        <f ca="1">'Version Control'!C7</f>
        <v>Small Diameter Ceiling Fans - v1.1.xlsx</v>
      </c>
      <c r="G7" s="305"/>
    </row>
    <row r="8" spans="1:7">
      <c r="B8" s="283" t="str">
        <f>'Version Control'!B8</f>
        <v>Test Start Date:</v>
      </c>
      <c r="C8" s="286" t="str">
        <f>'Version Control'!C8</f>
        <v>[MM/DD/YYYY]</v>
      </c>
      <c r="G8" s="305"/>
    </row>
    <row r="9" spans="1:7" ht="16" thickBot="1">
      <c r="B9" s="287" t="str">
        <f>'Version Control'!B9</f>
        <v xml:space="preserve">Test Completion Date: </v>
      </c>
      <c r="C9" s="288" t="str">
        <f>'Version Control'!C9</f>
        <v>[MM/DD/YYYY]</v>
      </c>
      <c r="G9" s="305"/>
    </row>
    <row r="10" spans="1:7">
      <c r="G10" s="305"/>
    </row>
    <row r="11" spans="1:7" ht="16" thickBot="1">
      <c r="G11" s="305"/>
    </row>
    <row r="12" spans="1:7" ht="16" thickBot="1">
      <c r="A12" s="307"/>
      <c r="B12" s="417" t="s">
        <v>63</v>
      </c>
      <c r="C12" s="418"/>
      <c r="D12" s="418"/>
      <c r="E12" s="419"/>
      <c r="G12" s="305"/>
    </row>
    <row r="13" spans="1:7" ht="25.5" customHeight="1">
      <c r="A13" s="307"/>
      <c r="B13" s="632" t="s">
        <v>66</v>
      </c>
      <c r="C13" s="633"/>
      <c r="D13" s="633"/>
      <c r="E13" s="634"/>
      <c r="G13" s="305"/>
    </row>
    <row r="14" spans="1:7" ht="30" customHeight="1">
      <c r="A14" s="307"/>
      <c r="B14" s="635"/>
      <c r="C14" s="636"/>
      <c r="D14" s="636"/>
      <c r="E14" s="637"/>
      <c r="G14" s="305"/>
    </row>
    <row r="15" spans="1:7">
      <c r="A15" s="307"/>
      <c r="B15" s="431" t="s">
        <v>25</v>
      </c>
      <c r="C15" s="432"/>
      <c r="D15" s="38" t="s">
        <v>24</v>
      </c>
      <c r="E15" s="39" t="s">
        <v>26</v>
      </c>
      <c r="G15" s="305"/>
    </row>
    <row r="16" spans="1:7">
      <c r="A16" s="307"/>
      <c r="B16" s="433" t="s">
        <v>27</v>
      </c>
      <c r="C16" s="434"/>
      <c r="D16" s="40" t="str">
        <f>'General Info &amp; Test Results'!C18</f>
        <v>[MM/DD/YYYY]</v>
      </c>
      <c r="E16" s="43" t="s">
        <v>68</v>
      </c>
      <c r="G16" s="305"/>
    </row>
    <row r="17" spans="1:7">
      <c r="A17" s="307"/>
      <c r="B17" s="433" t="s">
        <v>60</v>
      </c>
      <c r="C17" s="434"/>
      <c r="D17" s="44" t="s">
        <v>46</v>
      </c>
      <c r="E17" s="43" t="s">
        <v>68</v>
      </c>
      <c r="G17" s="305"/>
    </row>
    <row r="18" spans="1:7">
      <c r="A18" s="307"/>
      <c r="B18" s="433" t="s">
        <v>67</v>
      </c>
      <c r="C18" s="434"/>
      <c r="D18" s="44" t="s">
        <v>46</v>
      </c>
      <c r="E18" s="43" t="s">
        <v>68</v>
      </c>
      <c r="G18" s="305"/>
    </row>
    <row r="19" spans="1:7">
      <c r="A19" s="307"/>
      <c r="B19" s="433" t="s">
        <v>67</v>
      </c>
      <c r="C19" s="434"/>
      <c r="D19" s="44" t="s">
        <v>46</v>
      </c>
      <c r="E19" s="43" t="s">
        <v>68</v>
      </c>
      <c r="G19" s="305"/>
    </row>
    <row r="20" spans="1:7">
      <c r="G20" s="305"/>
    </row>
    <row r="21" spans="1:7">
      <c r="A21" s="305"/>
      <c r="B21" s="305"/>
      <c r="C21" s="305"/>
      <c r="D21" s="305"/>
      <c r="E21" s="305"/>
      <c r="F21" s="305"/>
      <c r="G21" s="305"/>
    </row>
  </sheetData>
  <sheetProtection algorithmName="SHA-512" hashValue="43AwKbDaMF0sy/tR9MWZDwnK0L5sTuRNzKq0bv2dDcubg2FdlLCb4vP3lRQ76JMd2k8oocMb8At6eqbbc4Eqdg==" saltValue="Wfp43OIBwLCD4PmXh6CIFA==" spinCount="100000" sheet="1" selectLockedCells="1"/>
  <mergeCells count="8">
    <mergeCell ref="B2:C2"/>
    <mergeCell ref="B19:C19"/>
    <mergeCell ref="B13:E14"/>
    <mergeCell ref="B12:E12"/>
    <mergeCell ref="B15:C15"/>
    <mergeCell ref="B16:C16"/>
    <mergeCell ref="B17:C17"/>
    <mergeCell ref="B18:C18"/>
  </mergeCells>
  <hyperlinks>
    <hyperlink ref="E4" location="Instructions!C33" display="Back to Instructions tab" xr:uid="{00000000-0004-0000-0A00-000000000000}"/>
  </hyperlinks>
  <pageMargins left="0.7" right="0.7" top="0.75" bottom="0.75" header="0.3" footer="0.3"/>
  <pageSetup orientation="portrait" horizontalDpi="200"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dimension ref="A1:N87"/>
  <sheetViews>
    <sheetView zoomScale="80" zoomScaleNormal="80" workbookViewId="0"/>
  </sheetViews>
  <sheetFormatPr defaultColWidth="9.1796875" defaultRowHeight="14.5"/>
  <cols>
    <col min="1" max="2" width="9.1796875" style="371"/>
    <col min="3" max="3" width="12.81640625" style="371" bestFit="1" customWidth="1"/>
    <col min="4" max="4" width="17.453125" style="371" hidden="1" customWidth="1"/>
    <col min="5" max="5" width="14.81640625" style="371" hidden="1" customWidth="1"/>
    <col min="6" max="6" width="15" style="371" customWidth="1"/>
    <col min="7" max="7" width="9.1796875" style="371"/>
    <col min="8" max="8" width="30" style="371" bestFit="1" customWidth="1"/>
    <col min="9" max="9" width="23.54296875" style="371" bestFit="1" customWidth="1"/>
    <col min="10" max="10" width="29.54296875" style="371" bestFit="1" customWidth="1"/>
    <col min="11" max="11" width="32.1796875" style="371" customWidth="1"/>
    <col min="12" max="12" width="9.1796875" style="371"/>
    <col min="13" max="13" width="4" style="371" customWidth="1"/>
    <col min="14" max="16384" width="9.1796875" style="371"/>
  </cols>
  <sheetData>
    <row r="1" spans="1:14" ht="15" thickBot="1">
      <c r="M1" s="369"/>
    </row>
    <row r="2" spans="1:14" s="178" customFormat="1" ht="16" thickBot="1">
      <c r="B2" s="642" t="s">
        <v>17</v>
      </c>
      <c r="C2" s="643"/>
      <c r="D2" s="643"/>
      <c r="E2" s="643"/>
      <c r="F2" s="643"/>
      <c r="G2" s="643"/>
      <c r="H2" s="643"/>
      <c r="I2" s="643"/>
      <c r="J2" s="643"/>
      <c r="K2" s="644"/>
      <c r="L2" s="179"/>
      <c r="M2" s="185"/>
      <c r="N2" s="180"/>
    </row>
    <row r="3" spans="1:14" s="178" customFormat="1" ht="15.5">
      <c r="B3" s="645" t="str">
        <f>'Version Control'!B3</f>
        <v>Test Report Template Name:</v>
      </c>
      <c r="C3" s="646"/>
      <c r="D3" s="646"/>
      <c r="E3" s="646"/>
      <c r="F3" s="646" t="str">
        <f>'Version Control'!C3</f>
        <v>Small Diameter Ceiling Fans</v>
      </c>
      <c r="G3" s="646"/>
      <c r="H3" s="646"/>
      <c r="I3" s="646"/>
      <c r="J3" s="646"/>
      <c r="K3" s="647"/>
      <c r="L3" s="179"/>
      <c r="M3" s="185"/>
      <c r="N3" s="180"/>
    </row>
    <row r="4" spans="1:14" s="178" customFormat="1" ht="15.5">
      <c r="B4" s="638" t="str">
        <f>'Version Control'!B4</f>
        <v>Version Number:</v>
      </c>
      <c r="C4" s="639"/>
      <c r="D4" s="639"/>
      <c r="E4" s="639"/>
      <c r="F4" s="639" t="str">
        <f>'Version Control'!C4</f>
        <v>v1.1</v>
      </c>
      <c r="G4" s="639"/>
      <c r="H4" s="639"/>
      <c r="I4" s="639"/>
      <c r="J4" s="639"/>
      <c r="K4" s="648"/>
      <c r="L4" s="179"/>
      <c r="M4" s="185"/>
      <c r="N4" s="180"/>
    </row>
    <row r="5" spans="1:14" s="178" customFormat="1" ht="15.5">
      <c r="B5" s="638" t="str">
        <f>'Version Control'!B5</f>
        <v xml:space="preserve">Latest Template Revision: </v>
      </c>
      <c r="C5" s="639"/>
      <c r="D5" s="639"/>
      <c r="E5" s="639"/>
      <c r="F5" s="640">
        <f>'Version Control'!C5</f>
        <v>45594</v>
      </c>
      <c r="G5" s="640"/>
      <c r="H5" s="640"/>
      <c r="I5" s="640"/>
      <c r="J5" s="640"/>
      <c r="K5" s="641"/>
      <c r="L5" s="179"/>
      <c r="M5" s="185"/>
      <c r="N5" s="180"/>
    </row>
    <row r="6" spans="1:14" s="178" customFormat="1" ht="15.5">
      <c r="B6" s="638" t="str">
        <f>'Version Control'!B6</f>
        <v>Tab Name:</v>
      </c>
      <c r="C6" s="639"/>
      <c r="D6" s="639"/>
      <c r="E6" s="639"/>
      <c r="F6" s="639" t="str">
        <f ca="1">MID(CELL("filename",B1), FIND("]", CELL("filename", B1))+ 1, 255)</f>
        <v>Sensor Table</v>
      </c>
      <c r="G6" s="639"/>
      <c r="H6" s="639"/>
      <c r="I6" s="639"/>
      <c r="J6" s="639"/>
      <c r="K6" s="648"/>
      <c r="L6" s="179"/>
      <c r="M6" s="185"/>
      <c r="N6" s="180"/>
    </row>
    <row r="7" spans="1:14" s="178" customFormat="1" ht="15.5">
      <c r="B7" s="638" t="str">
        <f>'Version Control'!B7</f>
        <v>File Name:</v>
      </c>
      <c r="C7" s="639"/>
      <c r="D7" s="639"/>
      <c r="E7" s="639"/>
      <c r="F7" s="639" t="str">
        <f ca="1">'Version Control'!C7</f>
        <v>Small Diameter Ceiling Fans - v1.1.xlsx</v>
      </c>
      <c r="G7" s="639"/>
      <c r="H7" s="639"/>
      <c r="I7" s="639"/>
      <c r="J7" s="639"/>
      <c r="K7" s="648"/>
      <c r="L7" s="179"/>
      <c r="M7" s="185"/>
      <c r="N7" s="180"/>
    </row>
    <row r="8" spans="1:14" s="178" customFormat="1" ht="15.5">
      <c r="B8" s="638" t="str">
        <f>'Version Control'!B8</f>
        <v>Test Start Date:</v>
      </c>
      <c r="C8" s="639"/>
      <c r="D8" s="639"/>
      <c r="E8" s="639"/>
      <c r="F8" s="640" t="str">
        <f>'Version Control'!C8</f>
        <v>[MM/DD/YYYY]</v>
      </c>
      <c r="G8" s="640"/>
      <c r="H8" s="640"/>
      <c r="I8" s="640"/>
      <c r="J8" s="640"/>
      <c r="K8" s="641"/>
      <c r="L8" s="179"/>
      <c r="M8" s="185"/>
      <c r="N8" s="180"/>
    </row>
    <row r="9" spans="1:14" s="178" customFormat="1" ht="16" thickBot="1">
      <c r="B9" s="649" t="str">
        <f>'Version Control'!B9</f>
        <v xml:space="preserve">Test Completion Date: </v>
      </c>
      <c r="C9" s="650"/>
      <c r="D9" s="650"/>
      <c r="E9" s="650"/>
      <c r="F9" s="651" t="str">
        <f>'Version Control'!C9</f>
        <v>[MM/DD/YYYY]</v>
      </c>
      <c r="G9" s="651"/>
      <c r="H9" s="651"/>
      <c r="I9" s="651"/>
      <c r="J9" s="651"/>
      <c r="K9" s="652"/>
      <c r="L9" s="179"/>
      <c r="M9" s="185"/>
      <c r="N9" s="180"/>
    </row>
    <row r="10" spans="1:14">
      <c r="A10" s="375"/>
      <c r="B10" s="375"/>
      <c r="C10" s="375"/>
      <c r="D10" s="375"/>
      <c r="E10" s="375"/>
      <c r="F10" s="375"/>
      <c r="G10" s="375"/>
      <c r="H10" s="375"/>
      <c r="I10" s="375"/>
      <c r="J10" s="375"/>
      <c r="K10" s="375"/>
      <c r="L10" s="375"/>
      <c r="M10" s="185"/>
    </row>
    <row r="11" spans="1:14">
      <c r="C11" s="83" t="s">
        <v>123</v>
      </c>
      <c r="M11" s="369"/>
    </row>
    <row r="12" spans="1:14">
      <c r="C12" s="370" t="s">
        <v>90</v>
      </c>
      <c r="D12" s="370" t="s">
        <v>116</v>
      </c>
      <c r="E12" s="370" t="s">
        <v>117</v>
      </c>
      <c r="F12" s="370" t="s">
        <v>119</v>
      </c>
      <c r="G12" s="370" t="s">
        <v>118</v>
      </c>
      <c r="H12" s="370" t="s">
        <v>266</v>
      </c>
      <c r="I12" s="370" t="s">
        <v>120</v>
      </c>
      <c r="J12" s="370" t="s">
        <v>121</v>
      </c>
      <c r="K12" s="370" t="s">
        <v>175</v>
      </c>
      <c r="M12" s="369"/>
    </row>
    <row r="13" spans="1:14">
      <c r="C13" s="370">
        <v>12</v>
      </c>
      <c r="D13" s="370">
        <f t="shared" ref="D13:D15" si="0">C13+8</f>
        <v>20</v>
      </c>
      <c r="E13" s="372">
        <f t="shared" ref="E13:E15" si="1">D13/2</f>
        <v>10</v>
      </c>
      <c r="F13" s="373">
        <f t="shared" ref="F13:F15" si="2">E13/4+1</f>
        <v>3.5</v>
      </c>
      <c r="G13" s="372">
        <f t="shared" ref="G13:G15" si="3">ROUNDDOWN(F13-0.125,0)</f>
        <v>3</v>
      </c>
      <c r="H13" s="372">
        <v>2</v>
      </c>
      <c r="I13" s="372">
        <f t="shared" ref="I13:I44" si="4">E13-(2+(G13-2)*4)</f>
        <v>4</v>
      </c>
      <c r="J13" s="370">
        <f t="shared" ref="J13:J44" si="5">4*(G13-1)</f>
        <v>8</v>
      </c>
      <c r="K13" s="374">
        <f t="shared" ref="K13:K15" si="6">PI()*(((J13-2+I13)/12)^2-((J13-2)/12)^2)</f>
        <v>1.3962634015954638</v>
      </c>
      <c r="M13" s="369"/>
    </row>
    <row r="14" spans="1:14">
      <c r="C14" s="370">
        <v>13</v>
      </c>
      <c r="D14" s="370">
        <f t="shared" si="0"/>
        <v>21</v>
      </c>
      <c r="E14" s="372">
        <f t="shared" si="1"/>
        <v>10.5</v>
      </c>
      <c r="F14" s="373">
        <f t="shared" si="2"/>
        <v>3.625</v>
      </c>
      <c r="G14" s="372">
        <f t="shared" si="3"/>
        <v>3</v>
      </c>
      <c r="H14" s="372">
        <v>2</v>
      </c>
      <c r="I14" s="372">
        <f t="shared" si="4"/>
        <v>4.5</v>
      </c>
      <c r="J14" s="370">
        <f t="shared" si="5"/>
        <v>8</v>
      </c>
      <c r="K14" s="374">
        <f t="shared" si="6"/>
        <v>1.6198837120072371</v>
      </c>
      <c r="M14" s="369"/>
    </row>
    <row r="15" spans="1:14">
      <c r="C15" s="370">
        <v>14</v>
      </c>
      <c r="D15" s="370">
        <f t="shared" si="0"/>
        <v>22</v>
      </c>
      <c r="E15" s="372">
        <f t="shared" si="1"/>
        <v>11</v>
      </c>
      <c r="F15" s="373">
        <f t="shared" si="2"/>
        <v>3.75</v>
      </c>
      <c r="G15" s="372">
        <f t="shared" si="3"/>
        <v>3</v>
      </c>
      <c r="H15" s="372">
        <v>2</v>
      </c>
      <c r="I15" s="372">
        <f t="shared" si="4"/>
        <v>5</v>
      </c>
      <c r="J15" s="370">
        <f t="shared" si="5"/>
        <v>8</v>
      </c>
      <c r="K15" s="374">
        <f t="shared" si="6"/>
        <v>1.8544123302439748</v>
      </c>
      <c r="M15" s="369"/>
    </row>
    <row r="16" spans="1:14">
      <c r="C16" s="370">
        <v>15</v>
      </c>
      <c r="D16" s="370">
        <f>C16+8</f>
        <v>23</v>
      </c>
      <c r="E16" s="372">
        <f t="shared" ref="E16:E52" si="7">D16/2</f>
        <v>11.5</v>
      </c>
      <c r="F16" s="373">
        <f>E16/4+1</f>
        <v>3.875</v>
      </c>
      <c r="G16" s="372">
        <f>ROUNDDOWN(F16-0.125,0)</f>
        <v>3</v>
      </c>
      <c r="H16" s="372">
        <v>2</v>
      </c>
      <c r="I16" s="372">
        <f t="shared" si="4"/>
        <v>5.5</v>
      </c>
      <c r="J16" s="370">
        <f t="shared" si="5"/>
        <v>8</v>
      </c>
      <c r="K16" s="374">
        <f>PI()*(((J16-2+I16)/12)^2-((J16-2)/12)^2)</f>
        <v>2.0998492563056779</v>
      </c>
      <c r="M16" s="369"/>
    </row>
    <row r="17" spans="3:13">
      <c r="C17" s="370">
        <v>16</v>
      </c>
      <c r="D17" s="370">
        <f>C17+8</f>
        <v>24</v>
      </c>
      <c r="E17" s="372">
        <f>D17/2</f>
        <v>12</v>
      </c>
      <c r="F17" s="373">
        <f>E17/4+1</f>
        <v>4</v>
      </c>
      <c r="G17" s="372">
        <f>ROUNDDOWN(F17-0.125,0)</f>
        <v>3</v>
      </c>
      <c r="H17" s="372">
        <v>2</v>
      </c>
      <c r="I17" s="372">
        <f t="shared" si="4"/>
        <v>6</v>
      </c>
      <c r="J17" s="370">
        <f t="shared" si="5"/>
        <v>8</v>
      </c>
      <c r="K17" s="374">
        <f>PI()*(((J17-2+I17)/12)^2-((J17-2)/12)^2)</f>
        <v>2.3561944901923448</v>
      </c>
      <c r="M17" s="369"/>
    </row>
    <row r="18" spans="3:13">
      <c r="C18" s="370">
        <v>17</v>
      </c>
      <c r="D18" s="370">
        <f t="shared" ref="D18:D52" si="8">C18+8</f>
        <v>25</v>
      </c>
      <c r="E18" s="372">
        <f t="shared" si="7"/>
        <v>12.5</v>
      </c>
      <c r="F18" s="373">
        <f t="shared" ref="F18:F52" si="9">E18/4+1</f>
        <v>4.125</v>
      </c>
      <c r="G18" s="372">
        <f t="shared" ref="G18:G52" si="10">ROUNDDOWN(F18-0.125,0)</f>
        <v>4</v>
      </c>
      <c r="H18" s="372">
        <v>3</v>
      </c>
      <c r="I18" s="372">
        <f t="shared" si="4"/>
        <v>2.5</v>
      </c>
      <c r="J18" s="370">
        <f t="shared" si="5"/>
        <v>12</v>
      </c>
      <c r="K18" s="374">
        <f t="shared" ref="K18:K52" si="11">PI()*(((J18-2+I18)/12)^2-((J18-2)/12)^2)</f>
        <v>1.2271846303085132</v>
      </c>
      <c r="M18" s="369"/>
    </row>
    <row r="19" spans="3:13">
      <c r="C19" s="370">
        <v>18</v>
      </c>
      <c r="D19" s="370">
        <f t="shared" si="8"/>
        <v>26</v>
      </c>
      <c r="E19" s="372">
        <f t="shared" si="7"/>
        <v>13</v>
      </c>
      <c r="F19" s="373">
        <f t="shared" si="9"/>
        <v>4.25</v>
      </c>
      <c r="G19" s="372">
        <f t="shared" si="10"/>
        <v>4</v>
      </c>
      <c r="H19" s="372">
        <v>3</v>
      </c>
      <c r="I19" s="372">
        <f t="shared" si="4"/>
        <v>3</v>
      </c>
      <c r="J19" s="370">
        <f t="shared" si="5"/>
        <v>12</v>
      </c>
      <c r="K19" s="374">
        <f t="shared" si="11"/>
        <v>1.5053464798451084</v>
      </c>
      <c r="M19" s="369"/>
    </row>
    <row r="20" spans="3:13">
      <c r="C20" s="370">
        <v>19</v>
      </c>
      <c r="D20" s="370">
        <f t="shared" si="8"/>
        <v>27</v>
      </c>
      <c r="E20" s="372">
        <f t="shared" si="7"/>
        <v>13.5</v>
      </c>
      <c r="F20" s="373">
        <f t="shared" si="9"/>
        <v>4.375</v>
      </c>
      <c r="G20" s="372">
        <f t="shared" si="10"/>
        <v>4</v>
      </c>
      <c r="H20" s="372">
        <v>3</v>
      </c>
      <c r="I20" s="372">
        <f t="shared" si="4"/>
        <v>3.5</v>
      </c>
      <c r="J20" s="370">
        <f t="shared" si="5"/>
        <v>12</v>
      </c>
      <c r="K20" s="374">
        <f>PI()*(((J20-2+I20)/12)^2-((J20-2)/12)^2)</f>
        <v>1.7944166372066697</v>
      </c>
      <c r="M20" s="369"/>
    </row>
    <row r="21" spans="3:13">
      <c r="C21" s="370">
        <v>20</v>
      </c>
      <c r="D21" s="370">
        <f t="shared" si="8"/>
        <v>28</v>
      </c>
      <c r="E21" s="372">
        <f t="shared" si="7"/>
        <v>14</v>
      </c>
      <c r="F21" s="373">
        <f t="shared" si="9"/>
        <v>4.5</v>
      </c>
      <c r="G21" s="372">
        <f t="shared" si="10"/>
        <v>4</v>
      </c>
      <c r="H21" s="372">
        <v>3</v>
      </c>
      <c r="I21" s="372">
        <f t="shared" si="4"/>
        <v>4</v>
      </c>
      <c r="J21" s="370">
        <f t="shared" si="5"/>
        <v>12</v>
      </c>
      <c r="K21" s="374">
        <f t="shared" si="11"/>
        <v>2.0943951023931962</v>
      </c>
      <c r="M21" s="369"/>
    </row>
    <row r="22" spans="3:13">
      <c r="C22" s="370">
        <v>21</v>
      </c>
      <c r="D22" s="370">
        <f t="shared" si="8"/>
        <v>29</v>
      </c>
      <c r="E22" s="372">
        <f t="shared" si="7"/>
        <v>14.5</v>
      </c>
      <c r="F22" s="373">
        <f t="shared" si="9"/>
        <v>4.625</v>
      </c>
      <c r="G22" s="372">
        <f t="shared" si="10"/>
        <v>4</v>
      </c>
      <c r="H22" s="372">
        <v>3</v>
      </c>
      <c r="I22" s="372">
        <f t="shared" si="4"/>
        <v>4.5</v>
      </c>
      <c r="J22" s="370">
        <f t="shared" si="5"/>
        <v>12</v>
      </c>
      <c r="K22" s="374">
        <f t="shared" si="11"/>
        <v>2.4052818754046843</v>
      </c>
      <c r="M22" s="369"/>
    </row>
    <row r="23" spans="3:13">
      <c r="C23" s="370">
        <v>22</v>
      </c>
      <c r="D23" s="370">
        <f t="shared" si="8"/>
        <v>30</v>
      </c>
      <c r="E23" s="372">
        <f t="shared" si="7"/>
        <v>15</v>
      </c>
      <c r="F23" s="373">
        <f t="shared" si="9"/>
        <v>4.75</v>
      </c>
      <c r="G23" s="372">
        <f t="shared" si="10"/>
        <v>4</v>
      </c>
      <c r="H23" s="372">
        <v>3</v>
      </c>
      <c r="I23" s="372">
        <f t="shared" si="4"/>
        <v>5</v>
      </c>
      <c r="J23" s="370">
        <f t="shared" si="5"/>
        <v>12</v>
      </c>
      <c r="K23" s="374">
        <f t="shared" si="11"/>
        <v>2.7270769562411394</v>
      </c>
      <c r="M23" s="369"/>
    </row>
    <row r="24" spans="3:13">
      <c r="C24" s="370">
        <v>23</v>
      </c>
      <c r="D24" s="370">
        <f t="shared" si="8"/>
        <v>31</v>
      </c>
      <c r="E24" s="372">
        <f t="shared" si="7"/>
        <v>15.5</v>
      </c>
      <c r="F24" s="373">
        <f t="shared" si="9"/>
        <v>4.875</v>
      </c>
      <c r="G24" s="372">
        <f t="shared" si="10"/>
        <v>4</v>
      </c>
      <c r="H24" s="372">
        <v>3</v>
      </c>
      <c r="I24" s="372">
        <f t="shared" si="4"/>
        <v>5.5</v>
      </c>
      <c r="J24" s="370">
        <f t="shared" si="5"/>
        <v>12</v>
      </c>
      <c r="K24" s="374">
        <f t="shared" si="11"/>
        <v>3.0597803449025589</v>
      </c>
      <c r="M24" s="369"/>
    </row>
    <row r="25" spans="3:13">
      <c r="C25" s="370">
        <v>24</v>
      </c>
      <c r="D25" s="370">
        <f t="shared" si="8"/>
        <v>32</v>
      </c>
      <c r="E25" s="372">
        <f t="shared" si="7"/>
        <v>16</v>
      </c>
      <c r="F25" s="373">
        <f t="shared" si="9"/>
        <v>5</v>
      </c>
      <c r="G25" s="372">
        <f t="shared" si="10"/>
        <v>4</v>
      </c>
      <c r="H25" s="372">
        <v>3</v>
      </c>
      <c r="I25" s="372">
        <f t="shared" si="4"/>
        <v>6</v>
      </c>
      <c r="J25" s="370">
        <f t="shared" si="5"/>
        <v>12</v>
      </c>
      <c r="K25" s="374">
        <f t="shared" si="11"/>
        <v>3.4033920413889418</v>
      </c>
      <c r="M25" s="369"/>
    </row>
    <row r="26" spans="3:13">
      <c r="C26" s="370">
        <v>25</v>
      </c>
      <c r="D26" s="370">
        <f t="shared" si="8"/>
        <v>33</v>
      </c>
      <c r="E26" s="372">
        <f t="shared" si="7"/>
        <v>16.5</v>
      </c>
      <c r="F26" s="373">
        <f t="shared" si="9"/>
        <v>5.125</v>
      </c>
      <c r="G26" s="372">
        <f t="shared" si="10"/>
        <v>5</v>
      </c>
      <c r="H26" s="372">
        <v>3</v>
      </c>
      <c r="I26" s="372">
        <f t="shared" si="4"/>
        <v>2.5</v>
      </c>
      <c r="J26" s="370">
        <f t="shared" si="5"/>
        <v>16</v>
      </c>
      <c r="K26" s="374">
        <f t="shared" si="11"/>
        <v>1.6635169433070944</v>
      </c>
      <c r="M26" s="369"/>
    </row>
    <row r="27" spans="3:13">
      <c r="C27" s="370">
        <v>26</v>
      </c>
      <c r="D27" s="370">
        <f t="shared" si="8"/>
        <v>34</v>
      </c>
      <c r="E27" s="372">
        <f t="shared" si="7"/>
        <v>17</v>
      </c>
      <c r="F27" s="373">
        <f t="shared" si="9"/>
        <v>5.25</v>
      </c>
      <c r="G27" s="372">
        <f t="shared" si="10"/>
        <v>5</v>
      </c>
      <c r="H27" s="372">
        <v>3</v>
      </c>
      <c r="I27" s="372">
        <f t="shared" si="4"/>
        <v>3</v>
      </c>
      <c r="J27" s="370">
        <f t="shared" si="5"/>
        <v>16</v>
      </c>
      <c r="K27" s="374">
        <f t="shared" si="11"/>
        <v>2.028945255443408</v>
      </c>
      <c r="M27" s="369"/>
    </row>
    <row r="28" spans="3:13">
      <c r="C28" s="370">
        <v>27</v>
      </c>
      <c r="D28" s="370">
        <f t="shared" si="8"/>
        <v>35</v>
      </c>
      <c r="E28" s="372">
        <f t="shared" si="7"/>
        <v>17.5</v>
      </c>
      <c r="F28" s="373">
        <f t="shared" si="9"/>
        <v>5.375</v>
      </c>
      <c r="G28" s="372">
        <f t="shared" si="10"/>
        <v>5</v>
      </c>
      <c r="H28" s="372">
        <v>3</v>
      </c>
      <c r="I28" s="372">
        <f t="shared" si="4"/>
        <v>3.5</v>
      </c>
      <c r="J28" s="370">
        <f t="shared" si="5"/>
        <v>16</v>
      </c>
      <c r="K28" s="374">
        <f t="shared" si="11"/>
        <v>2.4052818754046834</v>
      </c>
      <c r="M28" s="369"/>
    </row>
    <row r="29" spans="3:13">
      <c r="C29" s="370">
        <v>28</v>
      </c>
      <c r="D29" s="370">
        <f t="shared" si="8"/>
        <v>36</v>
      </c>
      <c r="E29" s="372">
        <f t="shared" si="7"/>
        <v>18</v>
      </c>
      <c r="F29" s="373">
        <f t="shared" si="9"/>
        <v>5.5</v>
      </c>
      <c r="G29" s="372">
        <f t="shared" si="10"/>
        <v>5</v>
      </c>
      <c r="H29" s="372">
        <v>3</v>
      </c>
      <c r="I29" s="372">
        <f t="shared" si="4"/>
        <v>4</v>
      </c>
      <c r="J29" s="370">
        <f t="shared" si="5"/>
        <v>16</v>
      </c>
      <c r="K29" s="374">
        <f t="shared" si="11"/>
        <v>2.7925268031909263</v>
      </c>
      <c r="M29" s="369"/>
    </row>
    <row r="30" spans="3:13">
      <c r="C30" s="370">
        <v>29</v>
      </c>
      <c r="D30" s="370">
        <f t="shared" si="8"/>
        <v>37</v>
      </c>
      <c r="E30" s="372">
        <f t="shared" si="7"/>
        <v>18.5</v>
      </c>
      <c r="F30" s="373">
        <f t="shared" si="9"/>
        <v>5.625</v>
      </c>
      <c r="G30" s="372">
        <f t="shared" si="10"/>
        <v>5</v>
      </c>
      <c r="H30" s="372">
        <v>3</v>
      </c>
      <c r="I30" s="372">
        <f t="shared" si="4"/>
        <v>4.5</v>
      </c>
      <c r="J30" s="370">
        <f t="shared" si="5"/>
        <v>16</v>
      </c>
      <c r="K30" s="374">
        <f t="shared" si="11"/>
        <v>3.190680038802133</v>
      </c>
      <c r="M30" s="369"/>
    </row>
    <row r="31" spans="3:13">
      <c r="C31" s="370">
        <v>30</v>
      </c>
      <c r="D31" s="370">
        <f t="shared" si="8"/>
        <v>38</v>
      </c>
      <c r="E31" s="372">
        <f t="shared" si="7"/>
        <v>19</v>
      </c>
      <c r="F31" s="373">
        <f t="shared" si="9"/>
        <v>5.75</v>
      </c>
      <c r="G31" s="372">
        <f t="shared" si="10"/>
        <v>5</v>
      </c>
      <c r="H31" s="372">
        <v>3</v>
      </c>
      <c r="I31" s="372">
        <f t="shared" si="4"/>
        <v>5</v>
      </c>
      <c r="J31" s="370">
        <f t="shared" si="5"/>
        <v>16</v>
      </c>
      <c r="K31" s="374">
        <f t="shared" si="11"/>
        <v>3.5997415822383032</v>
      </c>
      <c r="M31" s="369"/>
    </row>
    <row r="32" spans="3:13">
      <c r="C32" s="370">
        <v>31</v>
      </c>
      <c r="D32" s="370">
        <f t="shared" si="8"/>
        <v>39</v>
      </c>
      <c r="E32" s="372">
        <f t="shared" si="7"/>
        <v>19.5</v>
      </c>
      <c r="F32" s="373">
        <f t="shared" si="9"/>
        <v>5.875</v>
      </c>
      <c r="G32" s="372">
        <f t="shared" si="10"/>
        <v>5</v>
      </c>
      <c r="H32" s="372">
        <v>3</v>
      </c>
      <c r="I32" s="372">
        <f t="shared" si="4"/>
        <v>5.5</v>
      </c>
      <c r="J32" s="370">
        <f t="shared" si="5"/>
        <v>16</v>
      </c>
      <c r="K32" s="374">
        <f t="shared" si="11"/>
        <v>4.019711433499439</v>
      </c>
      <c r="M32" s="369"/>
    </row>
    <row r="33" spans="3:13">
      <c r="C33" s="370">
        <v>32</v>
      </c>
      <c r="D33" s="370">
        <f t="shared" si="8"/>
        <v>40</v>
      </c>
      <c r="E33" s="372">
        <f t="shared" si="7"/>
        <v>20</v>
      </c>
      <c r="F33" s="373">
        <f t="shared" si="9"/>
        <v>6</v>
      </c>
      <c r="G33" s="372">
        <f t="shared" si="10"/>
        <v>5</v>
      </c>
      <c r="H33" s="372">
        <v>3</v>
      </c>
      <c r="I33" s="372">
        <f t="shared" si="4"/>
        <v>6</v>
      </c>
      <c r="J33" s="370">
        <f t="shared" si="5"/>
        <v>16</v>
      </c>
      <c r="K33" s="374">
        <f t="shared" si="11"/>
        <v>4.4505895925855405</v>
      </c>
      <c r="M33" s="369"/>
    </row>
    <row r="34" spans="3:13">
      <c r="C34" s="370">
        <v>33</v>
      </c>
      <c r="D34" s="370">
        <f t="shared" si="8"/>
        <v>41</v>
      </c>
      <c r="E34" s="372">
        <f t="shared" si="7"/>
        <v>20.5</v>
      </c>
      <c r="F34" s="373">
        <f t="shared" si="9"/>
        <v>6.125</v>
      </c>
      <c r="G34" s="372">
        <f t="shared" si="10"/>
        <v>6</v>
      </c>
      <c r="H34" s="372">
        <v>4</v>
      </c>
      <c r="I34" s="372">
        <f t="shared" si="4"/>
        <v>2.5</v>
      </c>
      <c r="J34" s="370">
        <f t="shared" si="5"/>
        <v>20</v>
      </c>
      <c r="K34" s="374">
        <f t="shared" si="11"/>
        <v>2.0998492563056774</v>
      </c>
      <c r="M34" s="369"/>
    </row>
    <row r="35" spans="3:13">
      <c r="C35" s="370">
        <v>34</v>
      </c>
      <c r="D35" s="370">
        <f t="shared" si="8"/>
        <v>42</v>
      </c>
      <c r="E35" s="372">
        <f t="shared" si="7"/>
        <v>21</v>
      </c>
      <c r="F35" s="373">
        <f t="shared" si="9"/>
        <v>6.25</v>
      </c>
      <c r="G35" s="372">
        <f t="shared" si="10"/>
        <v>6</v>
      </c>
      <c r="H35" s="372">
        <v>4</v>
      </c>
      <c r="I35" s="372">
        <f t="shared" si="4"/>
        <v>3</v>
      </c>
      <c r="J35" s="370">
        <f t="shared" si="5"/>
        <v>20</v>
      </c>
      <c r="K35" s="374">
        <f t="shared" si="11"/>
        <v>2.5525440310417071</v>
      </c>
      <c r="M35" s="369"/>
    </row>
    <row r="36" spans="3:13">
      <c r="C36" s="370">
        <v>35</v>
      </c>
      <c r="D36" s="370">
        <f t="shared" si="8"/>
        <v>43</v>
      </c>
      <c r="E36" s="372">
        <f t="shared" si="7"/>
        <v>21.5</v>
      </c>
      <c r="F36" s="373">
        <f t="shared" si="9"/>
        <v>6.375</v>
      </c>
      <c r="G36" s="372">
        <f t="shared" si="10"/>
        <v>6</v>
      </c>
      <c r="H36" s="372">
        <v>4</v>
      </c>
      <c r="I36" s="372">
        <f t="shared" si="4"/>
        <v>3.5</v>
      </c>
      <c r="J36" s="370">
        <f t="shared" si="5"/>
        <v>20</v>
      </c>
      <c r="K36" s="374">
        <f t="shared" si="11"/>
        <v>3.0161471136027012</v>
      </c>
      <c r="M36" s="369"/>
    </row>
    <row r="37" spans="3:13">
      <c r="C37" s="370">
        <v>36</v>
      </c>
      <c r="D37" s="370">
        <f t="shared" si="8"/>
        <v>44</v>
      </c>
      <c r="E37" s="372">
        <f t="shared" si="7"/>
        <v>22</v>
      </c>
      <c r="F37" s="373">
        <f t="shared" si="9"/>
        <v>6.5</v>
      </c>
      <c r="G37" s="372">
        <f t="shared" si="10"/>
        <v>6</v>
      </c>
      <c r="H37" s="372">
        <v>4</v>
      </c>
      <c r="I37" s="372">
        <f t="shared" si="4"/>
        <v>4</v>
      </c>
      <c r="J37" s="370">
        <f t="shared" si="5"/>
        <v>20</v>
      </c>
      <c r="K37" s="374">
        <f t="shared" si="11"/>
        <v>3.4906585039886577</v>
      </c>
      <c r="M37" s="369"/>
    </row>
    <row r="38" spans="3:13">
      <c r="C38" s="370">
        <v>37</v>
      </c>
      <c r="D38" s="370">
        <f t="shared" si="8"/>
        <v>45</v>
      </c>
      <c r="E38" s="372">
        <f t="shared" si="7"/>
        <v>22.5</v>
      </c>
      <c r="F38" s="373">
        <f t="shared" si="9"/>
        <v>6.625</v>
      </c>
      <c r="G38" s="372">
        <f t="shared" si="10"/>
        <v>6</v>
      </c>
      <c r="H38" s="372">
        <v>4</v>
      </c>
      <c r="I38" s="372">
        <f t="shared" si="4"/>
        <v>4.5</v>
      </c>
      <c r="J38" s="370">
        <f t="shared" si="5"/>
        <v>20</v>
      </c>
      <c r="K38" s="374">
        <f t="shared" si="11"/>
        <v>3.9760782021995817</v>
      </c>
      <c r="M38" s="369"/>
    </row>
    <row r="39" spans="3:13">
      <c r="C39" s="370">
        <v>38</v>
      </c>
      <c r="D39" s="370">
        <f t="shared" si="8"/>
        <v>46</v>
      </c>
      <c r="E39" s="372">
        <f t="shared" si="7"/>
        <v>23</v>
      </c>
      <c r="F39" s="373">
        <f t="shared" si="9"/>
        <v>6.75</v>
      </c>
      <c r="G39" s="372">
        <f t="shared" si="10"/>
        <v>6</v>
      </c>
      <c r="H39" s="372">
        <v>4</v>
      </c>
      <c r="I39" s="372">
        <f t="shared" si="4"/>
        <v>5</v>
      </c>
      <c r="J39" s="370">
        <f t="shared" si="5"/>
        <v>20</v>
      </c>
      <c r="K39" s="374">
        <f t="shared" si="11"/>
        <v>4.472406208235471</v>
      </c>
      <c r="M39" s="369"/>
    </row>
    <row r="40" spans="3:13">
      <c r="C40" s="370">
        <v>39</v>
      </c>
      <c r="D40" s="370">
        <f t="shared" si="8"/>
        <v>47</v>
      </c>
      <c r="E40" s="372">
        <f t="shared" si="7"/>
        <v>23.5</v>
      </c>
      <c r="F40" s="373">
        <f t="shared" si="9"/>
        <v>6.875</v>
      </c>
      <c r="G40" s="372">
        <f t="shared" si="10"/>
        <v>6</v>
      </c>
      <c r="H40" s="372">
        <v>4</v>
      </c>
      <c r="I40" s="372">
        <f t="shared" si="4"/>
        <v>5.5</v>
      </c>
      <c r="J40" s="370">
        <f t="shared" si="5"/>
        <v>20</v>
      </c>
      <c r="K40" s="374">
        <f t="shared" si="11"/>
        <v>4.979642522096321</v>
      </c>
      <c r="M40" s="369"/>
    </row>
    <row r="41" spans="3:13">
      <c r="C41" s="370">
        <v>40</v>
      </c>
      <c r="D41" s="370">
        <f t="shared" si="8"/>
        <v>48</v>
      </c>
      <c r="E41" s="372">
        <f t="shared" si="7"/>
        <v>24</v>
      </c>
      <c r="F41" s="373">
        <f t="shared" si="9"/>
        <v>7</v>
      </c>
      <c r="G41" s="372">
        <f t="shared" si="10"/>
        <v>6</v>
      </c>
      <c r="H41" s="372">
        <v>4</v>
      </c>
      <c r="I41" s="372">
        <f t="shared" si="4"/>
        <v>6</v>
      </c>
      <c r="J41" s="370">
        <f t="shared" si="5"/>
        <v>20</v>
      </c>
      <c r="K41" s="374">
        <f t="shared" si="11"/>
        <v>5.497787143782138</v>
      </c>
      <c r="M41" s="369"/>
    </row>
    <row r="42" spans="3:13">
      <c r="C42" s="370">
        <v>41</v>
      </c>
      <c r="D42" s="370">
        <f t="shared" si="8"/>
        <v>49</v>
      </c>
      <c r="E42" s="372">
        <f t="shared" si="7"/>
        <v>24.5</v>
      </c>
      <c r="F42" s="373">
        <f t="shared" si="9"/>
        <v>7.125</v>
      </c>
      <c r="G42" s="372">
        <f t="shared" si="10"/>
        <v>7</v>
      </c>
      <c r="H42" s="372">
        <v>4</v>
      </c>
      <c r="I42" s="372">
        <f t="shared" si="4"/>
        <v>2.5</v>
      </c>
      <c r="J42" s="370">
        <f t="shared" si="5"/>
        <v>24</v>
      </c>
      <c r="K42" s="374">
        <f t="shared" si="11"/>
        <v>2.5361815693042584</v>
      </c>
      <c r="M42" s="369"/>
    </row>
    <row r="43" spans="3:13">
      <c r="C43" s="370">
        <v>42</v>
      </c>
      <c r="D43" s="370">
        <f t="shared" si="8"/>
        <v>50</v>
      </c>
      <c r="E43" s="372">
        <f t="shared" si="7"/>
        <v>25</v>
      </c>
      <c r="F43" s="373">
        <f t="shared" si="9"/>
        <v>7.25</v>
      </c>
      <c r="G43" s="372">
        <f t="shared" si="10"/>
        <v>7</v>
      </c>
      <c r="H43" s="372">
        <v>4</v>
      </c>
      <c r="I43" s="372">
        <f t="shared" si="4"/>
        <v>3</v>
      </c>
      <c r="J43" s="370">
        <f t="shared" si="5"/>
        <v>24</v>
      </c>
      <c r="K43" s="374">
        <f t="shared" si="11"/>
        <v>3.0761428066400094</v>
      </c>
      <c r="M43" s="369"/>
    </row>
    <row r="44" spans="3:13">
      <c r="C44" s="370">
        <v>43</v>
      </c>
      <c r="D44" s="370">
        <f t="shared" si="8"/>
        <v>51</v>
      </c>
      <c r="E44" s="372">
        <f t="shared" si="7"/>
        <v>25.5</v>
      </c>
      <c r="F44" s="373">
        <f t="shared" si="9"/>
        <v>7.375</v>
      </c>
      <c r="G44" s="372">
        <f t="shared" si="10"/>
        <v>7</v>
      </c>
      <c r="H44" s="372">
        <v>4</v>
      </c>
      <c r="I44" s="372">
        <f t="shared" si="4"/>
        <v>3.5</v>
      </c>
      <c r="J44" s="370">
        <f t="shared" si="5"/>
        <v>24</v>
      </c>
      <c r="K44" s="374">
        <f t="shared" si="11"/>
        <v>3.6270123518007171</v>
      </c>
      <c r="M44" s="369"/>
    </row>
    <row r="45" spans="3:13">
      <c r="C45" s="370">
        <v>44</v>
      </c>
      <c r="D45" s="370">
        <f t="shared" si="8"/>
        <v>52</v>
      </c>
      <c r="E45" s="372">
        <f t="shared" si="7"/>
        <v>26</v>
      </c>
      <c r="F45" s="373">
        <f t="shared" si="9"/>
        <v>7.5</v>
      </c>
      <c r="G45" s="372">
        <f t="shared" si="10"/>
        <v>7</v>
      </c>
      <c r="H45" s="372">
        <v>4</v>
      </c>
      <c r="I45" s="372">
        <f t="shared" ref="I45:I85" si="12">E45-(2+(G45-2)*4)</f>
        <v>4</v>
      </c>
      <c r="J45" s="370">
        <f t="shared" ref="J45:J85" si="13">4*(G45-1)</f>
        <v>24</v>
      </c>
      <c r="K45" s="374">
        <f t="shared" si="11"/>
        <v>4.1887902047863896</v>
      </c>
      <c r="M45" s="369"/>
    </row>
    <row r="46" spans="3:13">
      <c r="C46" s="370">
        <v>45</v>
      </c>
      <c r="D46" s="370">
        <f t="shared" si="8"/>
        <v>53</v>
      </c>
      <c r="E46" s="372">
        <f t="shared" si="7"/>
        <v>26.5</v>
      </c>
      <c r="F46" s="373">
        <f t="shared" si="9"/>
        <v>7.625</v>
      </c>
      <c r="G46" s="372">
        <f t="shared" si="10"/>
        <v>7</v>
      </c>
      <c r="H46" s="372">
        <v>4</v>
      </c>
      <c r="I46" s="372">
        <f t="shared" si="12"/>
        <v>4.5</v>
      </c>
      <c r="J46" s="370">
        <f t="shared" si="13"/>
        <v>24</v>
      </c>
      <c r="K46" s="374">
        <f t="shared" si="11"/>
        <v>4.7614763655970327</v>
      </c>
      <c r="M46" s="369"/>
    </row>
    <row r="47" spans="3:13">
      <c r="C47" s="370">
        <v>46</v>
      </c>
      <c r="D47" s="370">
        <f t="shared" si="8"/>
        <v>54</v>
      </c>
      <c r="E47" s="372">
        <f t="shared" si="7"/>
        <v>27</v>
      </c>
      <c r="F47" s="373">
        <f t="shared" si="9"/>
        <v>7.75</v>
      </c>
      <c r="G47" s="372">
        <f t="shared" si="10"/>
        <v>7</v>
      </c>
      <c r="H47" s="372">
        <v>4</v>
      </c>
      <c r="I47" s="372">
        <f t="shared" si="12"/>
        <v>5</v>
      </c>
      <c r="J47" s="370">
        <f t="shared" si="13"/>
        <v>24</v>
      </c>
      <c r="K47" s="374">
        <f t="shared" si="11"/>
        <v>5.3450708342326356</v>
      </c>
      <c r="M47" s="369"/>
    </row>
    <row r="48" spans="3:13">
      <c r="C48" s="370">
        <v>47</v>
      </c>
      <c r="D48" s="370">
        <f t="shared" si="8"/>
        <v>55</v>
      </c>
      <c r="E48" s="372">
        <f t="shared" si="7"/>
        <v>27.5</v>
      </c>
      <c r="F48" s="373">
        <f t="shared" si="9"/>
        <v>7.875</v>
      </c>
      <c r="G48" s="372">
        <f t="shared" si="10"/>
        <v>7</v>
      </c>
      <c r="H48" s="372">
        <v>4</v>
      </c>
      <c r="I48" s="372">
        <f t="shared" si="12"/>
        <v>5.5</v>
      </c>
      <c r="J48" s="370">
        <f t="shared" si="13"/>
        <v>24</v>
      </c>
      <c r="K48" s="374">
        <f t="shared" si="11"/>
        <v>5.9395736106932029</v>
      </c>
      <c r="M48" s="369"/>
    </row>
    <row r="49" spans="3:13">
      <c r="C49" s="370">
        <v>48</v>
      </c>
      <c r="D49" s="370">
        <f t="shared" si="8"/>
        <v>56</v>
      </c>
      <c r="E49" s="372">
        <f t="shared" si="7"/>
        <v>28</v>
      </c>
      <c r="F49" s="373">
        <f t="shared" si="9"/>
        <v>8</v>
      </c>
      <c r="G49" s="372">
        <f t="shared" si="10"/>
        <v>7</v>
      </c>
      <c r="H49" s="372">
        <v>4</v>
      </c>
      <c r="I49" s="372">
        <f t="shared" si="12"/>
        <v>6</v>
      </c>
      <c r="J49" s="370">
        <f t="shared" si="13"/>
        <v>24</v>
      </c>
      <c r="K49" s="374">
        <f t="shared" si="11"/>
        <v>6.5449846949787407</v>
      </c>
      <c r="M49" s="369"/>
    </row>
    <row r="50" spans="3:13">
      <c r="C50" s="370">
        <v>49</v>
      </c>
      <c r="D50" s="370">
        <f t="shared" si="8"/>
        <v>57</v>
      </c>
      <c r="E50" s="372">
        <f t="shared" si="7"/>
        <v>28.5</v>
      </c>
      <c r="F50" s="373">
        <f t="shared" si="9"/>
        <v>8.125</v>
      </c>
      <c r="G50" s="372">
        <f t="shared" si="10"/>
        <v>8</v>
      </c>
      <c r="H50" s="372">
        <v>5</v>
      </c>
      <c r="I50" s="372">
        <f t="shared" si="12"/>
        <v>2.5</v>
      </c>
      <c r="J50" s="370">
        <f t="shared" si="13"/>
        <v>28</v>
      </c>
      <c r="K50" s="374">
        <f t="shared" si="11"/>
        <v>2.9725138823028447</v>
      </c>
      <c r="M50" s="369"/>
    </row>
    <row r="51" spans="3:13">
      <c r="C51" s="370">
        <v>50</v>
      </c>
      <c r="D51" s="370">
        <f t="shared" si="8"/>
        <v>58</v>
      </c>
      <c r="E51" s="372">
        <f t="shared" si="7"/>
        <v>29</v>
      </c>
      <c r="F51" s="373">
        <f t="shared" si="9"/>
        <v>8.25</v>
      </c>
      <c r="G51" s="372">
        <f t="shared" si="10"/>
        <v>8</v>
      </c>
      <c r="H51" s="372">
        <v>5</v>
      </c>
      <c r="I51" s="372">
        <f t="shared" si="12"/>
        <v>3</v>
      </c>
      <c r="J51" s="370">
        <f t="shared" si="13"/>
        <v>28</v>
      </c>
      <c r="K51" s="374">
        <f t="shared" si="11"/>
        <v>3.5997415822383036</v>
      </c>
      <c r="M51" s="369"/>
    </row>
    <row r="52" spans="3:13">
      <c r="C52" s="370">
        <v>51</v>
      </c>
      <c r="D52" s="370">
        <f t="shared" si="8"/>
        <v>59</v>
      </c>
      <c r="E52" s="372">
        <f t="shared" si="7"/>
        <v>29.5</v>
      </c>
      <c r="F52" s="373">
        <f t="shared" si="9"/>
        <v>8.375</v>
      </c>
      <c r="G52" s="372">
        <f t="shared" si="10"/>
        <v>8</v>
      </c>
      <c r="H52" s="372">
        <v>5</v>
      </c>
      <c r="I52" s="372">
        <f t="shared" si="12"/>
        <v>3.5</v>
      </c>
      <c r="J52" s="370">
        <f t="shared" si="13"/>
        <v>28</v>
      </c>
      <c r="K52" s="374">
        <f t="shared" si="11"/>
        <v>4.2378775899987362</v>
      </c>
      <c r="M52" s="369"/>
    </row>
    <row r="53" spans="3:13">
      <c r="C53" s="370">
        <v>52</v>
      </c>
      <c r="D53" s="370">
        <f t="shared" ref="D53:D85" si="14">C53+8</f>
        <v>60</v>
      </c>
      <c r="E53" s="372">
        <f t="shared" ref="E53:E85" si="15">D53/2</f>
        <v>30</v>
      </c>
      <c r="F53" s="373">
        <f t="shared" ref="F53:F85" si="16">E53/4+1</f>
        <v>8.5</v>
      </c>
      <c r="G53" s="372">
        <f t="shared" ref="G53:G85" si="17">ROUNDDOWN(F53-0.125,0)</f>
        <v>8</v>
      </c>
      <c r="H53" s="372">
        <v>5</v>
      </c>
      <c r="I53" s="372">
        <f t="shared" si="12"/>
        <v>4</v>
      </c>
      <c r="J53" s="370">
        <f t="shared" si="13"/>
        <v>28</v>
      </c>
      <c r="K53" s="374">
        <f t="shared" ref="K53:K85" si="18">PI()*(((J53-2+I53)/12)^2-((J53-2)/12)^2)</f>
        <v>4.8869219055841251</v>
      </c>
      <c r="M53" s="369"/>
    </row>
    <row r="54" spans="3:13">
      <c r="C54" s="370">
        <v>53</v>
      </c>
      <c r="D54" s="370">
        <f t="shared" si="14"/>
        <v>61</v>
      </c>
      <c r="E54" s="372">
        <f t="shared" si="15"/>
        <v>30.5</v>
      </c>
      <c r="F54" s="373">
        <f t="shared" si="16"/>
        <v>8.625</v>
      </c>
      <c r="G54" s="372">
        <f t="shared" si="17"/>
        <v>8</v>
      </c>
      <c r="H54" s="372">
        <v>5</v>
      </c>
      <c r="I54" s="372">
        <f t="shared" si="12"/>
        <v>4.5</v>
      </c>
      <c r="J54" s="370">
        <f t="shared" si="13"/>
        <v>28</v>
      </c>
      <c r="K54" s="374">
        <f t="shared" si="18"/>
        <v>5.5468745289944783</v>
      </c>
      <c r="M54" s="369"/>
    </row>
    <row r="55" spans="3:13">
      <c r="C55" s="370">
        <v>54</v>
      </c>
      <c r="D55" s="370">
        <f t="shared" si="14"/>
        <v>62</v>
      </c>
      <c r="E55" s="372">
        <f t="shared" si="15"/>
        <v>31</v>
      </c>
      <c r="F55" s="373">
        <f t="shared" si="16"/>
        <v>8.75</v>
      </c>
      <c r="G55" s="372">
        <f t="shared" si="17"/>
        <v>8</v>
      </c>
      <c r="H55" s="372">
        <v>5</v>
      </c>
      <c r="I55" s="372">
        <f t="shared" si="12"/>
        <v>5</v>
      </c>
      <c r="J55" s="370">
        <f t="shared" si="13"/>
        <v>28</v>
      </c>
      <c r="K55" s="374">
        <f t="shared" si="18"/>
        <v>6.2177354602298029</v>
      </c>
      <c r="M55" s="369"/>
    </row>
    <row r="56" spans="3:13">
      <c r="C56" s="370">
        <v>55</v>
      </c>
      <c r="D56" s="370">
        <f t="shared" si="14"/>
        <v>63</v>
      </c>
      <c r="E56" s="372">
        <f t="shared" si="15"/>
        <v>31.5</v>
      </c>
      <c r="F56" s="373">
        <f t="shared" si="16"/>
        <v>8.875</v>
      </c>
      <c r="G56" s="372">
        <f t="shared" si="17"/>
        <v>8</v>
      </c>
      <c r="H56" s="372">
        <v>5</v>
      </c>
      <c r="I56" s="372">
        <f t="shared" si="12"/>
        <v>5.5</v>
      </c>
      <c r="J56" s="370">
        <f t="shared" si="13"/>
        <v>28</v>
      </c>
      <c r="K56" s="374">
        <f t="shared" si="18"/>
        <v>6.8995046992900857</v>
      </c>
      <c r="M56" s="369"/>
    </row>
    <row r="57" spans="3:13">
      <c r="C57" s="370">
        <v>56</v>
      </c>
      <c r="D57" s="370">
        <f t="shared" si="14"/>
        <v>64</v>
      </c>
      <c r="E57" s="372">
        <f t="shared" si="15"/>
        <v>32</v>
      </c>
      <c r="F57" s="373">
        <f t="shared" si="16"/>
        <v>9</v>
      </c>
      <c r="G57" s="372">
        <f t="shared" si="17"/>
        <v>8</v>
      </c>
      <c r="H57" s="372">
        <v>5</v>
      </c>
      <c r="I57" s="372">
        <f t="shared" si="12"/>
        <v>6</v>
      </c>
      <c r="J57" s="370">
        <f t="shared" si="13"/>
        <v>28</v>
      </c>
      <c r="K57" s="374">
        <f t="shared" si="18"/>
        <v>7.5921822461753345</v>
      </c>
      <c r="M57" s="369"/>
    </row>
    <row r="58" spans="3:13">
      <c r="C58" s="370">
        <v>57</v>
      </c>
      <c r="D58" s="370">
        <f t="shared" si="14"/>
        <v>65</v>
      </c>
      <c r="E58" s="372">
        <f t="shared" si="15"/>
        <v>32.5</v>
      </c>
      <c r="F58" s="373">
        <f t="shared" si="16"/>
        <v>9.125</v>
      </c>
      <c r="G58" s="372">
        <f t="shared" si="17"/>
        <v>9</v>
      </c>
      <c r="H58" s="372">
        <v>6</v>
      </c>
      <c r="I58" s="372">
        <f t="shared" si="12"/>
        <v>2.5</v>
      </c>
      <c r="J58" s="370">
        <f t="shared" si="13"/>
        <v>32</v>
      </c>
      <c r="K58" s="374">
        <f t="shared" si="18"/>
        <v>3.4088461953014284</v>
      </c>
      <c r="M58" s="369"/>
    </row>
    <row r="59" spans="3:13">
      <c r="C59" s="370">
        <v>58</v>
      </c>
      <c r="D59" s="370">
        <f t="shared" si="14"/>
        <v>66</v>
      </c>
      <c r="E59" s="372">
        <f t="shared" si="15"/>
        <v>33</v>
      </c>
      <c r="F59" s="373">
        <f t="shared" si="16"/>
        <v>9.25</v>
      </c>
      <c r="G59" s="372">
        <f t="shared" si="17"/>
        <v>9</v>
      </c>
      <c r="H59" s="372">
        <v>6</v>
      </c>
      <c r="I59" s="372">
        <f t="shared" si="12"/>
        <v>3</v>
      </c>
      <c r="J59" s="370">
        <f t="shared" si="13"/>
        <v>32</v>
      </c>
      <c r="K59" s="374">
        <f t="shared" si="18"/>
        <v>4.1233403578366037</v>
      </c>
      <c r="M59" s="369"/>
    </row>
    <row r="60" spans="3:13">
      <c r="C60" s="370">
        <v>59</v>
      </c>
      <c r="D60" s="370">
        <f t="shared" si="14"/>
        <v>67</v>
      </c>
      <c r="E60" s="372">
        <f t="shared" si="15"/>
        <v>33.5</v>
      </c>
      <c r="F60" s="373">
        <f t="shared" si="16"/>
        <v>9.375</v>
      </c>
      <c r="G60" s="372">
        <f t="shared" si="17"/>
        <v>9</v>
      </c>
      <c r="H60" s="372">
        <v>6</v>
      </c>
      <c r="I60" s="372">
        <f t="shared" si="12"/>
        <v>3.5</v>
      </c>
      <c r="J60" s="370">
        <f t="shared" si="13"/>
        <v>32</v>
      </c>
      <c r="K60" s="374">
        <f t="shared" si="18"/>
        <v>4.8487428281967437</v>
      </c>
      <c r="M60" s="369"/>
    </row>
    <row r="61" spans="3:13">
      <c r="C61" s="370">
        <v>60</v>
      </c>
      <c r="D61" s="370">
        <f t="shared" si="14"/>
        <v>68</v>
      </c>
      <c r="E61" s="372">
        <f t="shared" si="15"/>
        <v>34</v>
      </c>
      <c r="F61" s="373">
        <f t="shared" si="16"/>
        <v>9.5</v>
      </c>
      <c r="G61" s="372">
        <f t="shared" si="17"/>
        <v>9</v>
      </c>
      <c r="H61" s="372">
        <v>6</v>
      </c>
      <c r="I61" s="372">
        <f t="shared" si="12"/>
        <v>4</v>
      </c>
      <c r="J61" s="370">
        <f t="shared" si="13"/>
        <v>32</v>
      </c>
      <c r="K61" s="374">
        <f t="shared" si="18"/>
        <v>5.585053606381857</v>
      </c>
      <c r="M61" s="369"/>
    </row>
    <row r="62" spans="3:13">
      <c r="C62" s="370">
        <v>61</v>
      </c>
      <c r="D62" s="370">
        <f t="shared" si="14"/>
        <v>69</v>
      </c>
      <c r="E62" s="372">
        <f t="shared" si="15"/>
        <v>34.5</v>
      </c>
      <c r="F62" s="373">
        <f t="shared" si="16"/>
        <v>9.625</v>
      </c>
      <c r="G62" s="372">
        <f t="shared" si="17"/>
        <v>9</v>
      </c>
      <c r="H62" s="372">
        <v>6</v>
      </c>
      <c r="I62" s="372">
        <f t="shared" si="12"/>
        <v>4.5</v>
      </c>
      <c r="J62" s="370">
        <f t="shared" si="13"/>
        <v>32</v>
      </c>
      <c r="K62" s="374">
        <f t="shared" si="18"/>
        <v>6.3322726923919266</v>
      </c>
      <c r="M62" s="369"/>
    </row>
    <row r="63" spans="3:13">
      <c r="C63" s="370">
        <v>62</v>
      </c>
      <c r="D63" s="370">
        <f t="shared" si="14"/>
        <v>70</v>
      </c>
      <c r="E63" s="372">
        <f t="shared" si="15"/>
        <v>35</v>
      </c>
      <c r="F63" s="373">
        <f t="shared" si="16"/>
        <v>9.75</v>
      </c>
      <c r="G63" s="372">
        <f t="shared" si="17"/>
        <v>9</v>
      </c>
      <c r="H63" s="372">
        <v>6</v>
      </c>
      <c r="I63" s="372">
        <f t="shared" si="12"/>
        <v>5</v>
      </c>
      <c r="J63" s="370">
        <f t="shared" si="13"/>
        <v>32</v>
      </c>
      <c r="K63" s="374">
        <f t="shared" si="18"/>
        <v>7.0904000862269587</v>
      </c>
      <c r="M63" s="369"/>
    </row>
    <row r="64" spans="3:13">
      <c r="C64" s="370">
        <v>63</v>
      </c>
      <c r="D64" s="370">
        <f t="shared" si="14"/>
        <v>71</v>
      </c>
      <c r="E64" s="372">
        <f t="shared" si="15"/>
        <v>35.5</v>
      </c>
      <c r="F64" s="373">
        <f t="shared" si="16"/>
        <v>9.875</v>
      </c>
      <c r="G64" s="372">
        <f t="shared" si="17"/>
        <v>9</v>
      </c>
      <c r="H64" s="372">
        <v>6</v>
      </c>
      <c r="I64" s="372">
        <f t="shared" si="12"/>
        <v>5.5</v>
      </c>
      <c r="J64" s="370">
        <f t="shared" si="13"/>
        <v>32</v>
      </c>
      <c r="K64" s="374">
        <f t="shared" si="18"/>
        <v>7.8594357878869694</v>
      </c>
      <c r="M64" s="369"/>
    </row>
    <row r="65" spans="3:13">
      <c r="C65" s="370">
        <v>64</v>
      </c>
      <c r="D65" s="370">
        <f t="shared" si="14"/>
        <v>72</v>
      </c>
      <c r="E65" s="372">
        <f t="shared" si="15"/>
        <v>36</v>
      </c>
      <c r="F65" s="373">
        <f t="shared" si="16"/>
        <v>10</v>
      </c>
      <c r="G65" s="372">
        <f t="shared" si="17"/>
        <v>9</v>
      </c>
      <c r="H65" s="372">
        <v>6</v>
      </c>
      <c r="I65" s="372">
        <f t="shared" si="12"/>
        <v>6</v>
      </c>
      <c r="J65" s="370">
        <f t="shared" si="13"/>
        <v>32</v>
      </c>
      <c r="K65" s="374">
        <f t="shared" si="18"/>
        <v>8.6393797973719302</v>
      </c>
      <c r="M65" s="369"/>
    </row>
    <row r="66" spans="3:13">
      <c r="C66" s="370">
        <v>65</v>
      </c>
      <c r="D66" s="370">
        <f t="shared" si="14"/>
        <v>73</v>
      </c>
      <c r="E66" s="372">
        <f t="shared" si="15"/>
        <v>36.5</v>
      </c>
      <c r="F66" s="373">
        <f t="shared" si="16"/>
        <v>10.125</v>
      </c>
      <c r="G66" s="372">
        <f t="shared" si="17"/>
        <v>10</v>
      </c>
      <c r="H66" s="372">
        <v>7</v>
      </c>
      <c r="I66" s="372">
        <f t="shared" si="12"/>
        <v>2.5</v>
      </c>
      <c r="J66" s="370">
        <f t="shared" si="13"/>
        <v>36</v>
      </c>
      <c r="K66" s="374">
        <f t="shared" si="18"/>
        <v>3.8451785083000036</v>
      </c>
      <c r="M66" s="369"/>
    </row>
    <row r="67" spans="3:13">
      <c r="C67" s="370">
        <v>66</v>
      </c>
      <c r="D67" s="370">
        <f t="shared" si="14"/>
        <v>74</v>
      </c>
      <c r="E67" s="372">
        <f t="shared" si="15"/>
        <v>37</v>
      </c>
      <c r="F67" s="373">
        <f t="shared" si="16"/>
        <v>10.25</v>
      </c>
      <c r="G67" s="372">
        <f t="shared" si="17"/>
        <v>10</v>
      </c>
      <c r="H67" s="372">
        <v>7</v>
      </c>
      <c r="I67" s="372">
        <f t="shared" si="12"/>
        <v>3</v>
      </c>
      <c r="J67" s="370">
        <f t="shared" si="13"/>
        <v>36</v>
      </c>
      <c r="K67" s="374">
        <f t="shared" si="18"/>
        <v>4.6469391334349002</v>
      </c>
      <c r="M67" s="369"/>
    </row>
    <row r="68" spans="3:13">
      <c r="C68" s="370">
        <v>67</v>
      </c>
      <c r="D68" s="370">
        <f t="shared" si="14"/>
        <v>75</v>
      </c>
      <c r="E68" s="372">
        <f t="shared" si="15"/>
        <v>37.5</v>
      </c>
      <c r="F68" s="373">
        <f t="shared" si="16"/>
        <v>10.375</v>
      </c>
      <c r="G68" s="372">
        <f t="shared" si="17"/>
        <v>10</v>
      </c>
      <c r="H68" s="372">
        <v>7</v>
      </c>
      <c r="I68" s="372">
        <f t="shared" si="12"/>
        <v>3.5</v>
      </c>
      <c r="J68" s="370">
        <f t="shared" si="13"/>
        <v>36</v>
      </c>
      <c r="K68" s="374">
        <f t="shared" si="18"/>
        <v>5.4596080663947593</v>
      </c>
      <c r="M68" s="369"/>
    </row>
    <row r="69" spans="3:13">
      <c r="C69" s="370">
        <v>68</v>
      </c>
      <c r="D69" s="370">
        <f t="shared" si="14"/>
        <v>76</v>
      </c>
      <c r="E69" s="372">
        <f t="shared" si="15"/>
        <v>38</v>
      </c>
      <c r="F69" s="373">
        <f t="shared" si="16"/>
        <v>10.5</v>
      </c>
      <c r="G69" s="372">
        <f t="shared" si="17"/>
        <v>10</v>
      </c>
      <c r="H69" s="372">
        <v>7</v>
      </c>
      <c r="I69" s="372">
        <f t="shared" si="12"/>
        <v>4</v>
      </c>
      <c r="J69" s="370">
        <f t="shared" si="13"/>
        <v>36</v>
      </c>
      <c r="K69" s="374">
        <f t="shared" si="18"/>
        <v>6.2831853071795809</v>
      </c>
      <c r="M69" s="369"/>
    </row>
    <row r="70" spans="3:13">
      <c r="C70" s="370">
        <v>69</v>
      </c>
      <c r="D70" s="370">
        <f t="shared" si="14"/>
        <v>77</v>
      </c>
      <c r="E70" s="372">
        <f t="shared" si="15"/>
        <v>38.5</v>
      </c>
      <c r="F70" s="373">
        <f t="shared" si="16"/>
        <v>10.625</v>
      </c>
      <c r="G70" s="372">
        <f t="shared" si="17"/>
        <v>10</v>
      </c>
      <c r="H70" s="372">
        <v>7</v>
      </c>
      <c r="I70" s="372">
        <f t="shared" si="12"/>
        <v>4.5</v>
      </c>
      <c r="J70" s="370">
        <f t="shared" si="13"/>
        <v>36</v>
      </c>
      <c r="K70" s="374">
        <f t="shared" si="18"/>
        <v>7.1176708557893749</v>
      </c>
      <c r="M70" s="369"/>
    </row>
    <row r="71" spans="3:13">
      <c r="C71" s="370">
        <v>70</v>
      </c>
      <c r="D71" s="370">
        <f t="shared" si="14"/>
        <v>78</v>
      </c>
      <c r="E71" s="372">
        <f t="shared" si="15"/>
        <v>39</v>
      </c>
      <c r="F71" s="373">
        <f t="shared" si="16"/>
        <v>10.75</v>
      </c>
      <c r="G71" s="372">
        <f t="shared" si="17"/>
        <v>10</v>
      </c>
      <c r="H71" s="372">
        <v>7</v>
      </c>
      <c r="I71" s="372">
        <f t="shared" si="12"/>
        <v>5</v>
      </c>
      <c r="J71" s="370">
        <f t="shared" si="13"/>
        <v>36</v>
      </c>
      <c r="K71" s="374">
        <f t="shared" si="18"/>
        <v>7.963064712224126</v>
      </c>
      <c r="M71" s="369"/>
    </row>
    <row r="72" spans="3:13">
      <c r="C72" s="370">
        <v>71</v>
      </c>
      <c r="D72" s="370">
        <f t="shared" si="14"/>
        <v>79</v>
      </c>
      <c r="E72" s="372">
        <f t="shared" si="15"/>
        <v>39.5</v>
      </c>
      <c r="F72" s="373">
        <f t="shared" si="16"/>
        <v>10.875</v>
      </c>
      <c r="G72" s="372">
        <f t="shared" si="17"/>
        <v>10</v>
      </c>
      <c r="H72" s="372">
        <v>7</v>
      </c>
      <c r="I72" s="372">
        <f t="shared" si="12"/>
        <v>5.5</v>
      </c>
      <c r="J72" s="370">
        <f t="shared" si="13"/>
        <v>36</v>
      </c>
      <c r="K72" s="374">
        <f t="shared" si="18"/>
        <v>8.8193668764838389</v>
      </c>
      <c r="M72" s="369"/>
    </row>
    <row r="73" spans="3:13">
      <c r="C73" s="370">
        <v>72</v>
      </c>
      <c r="D73" s="370">
        <f t="shared" si="14"/>
        <v>80</v>
      </c>
      <c r="E73" s="372">
        <f t="shared" si="15"/>
        <v>40</v>
      </c>
      <c r="F73" s="373">
        <f t="shared" si="16"/>
        <v>11</v>
      </c>
      <c r="G73" s="372">
        <f t="shared" si="17"/>
        <v>10</v>
      </c>
      <c r="H73" s="372">
        <v>7</v>
      </c>
      <c r="I73" s="372">
        <f t="shared" si="12"/>
        <v>6</v>
      </c>
      <c r="J73" s="370">
        <f t="shared" si="13"/>
        <v>36</v>
      </c>
      <c r="K73" s="374">
        <f t="shared" si="18"/>
        <v>9.6865773485685303</v>
      </c>
      <c r="M73" s="369"/>
    </row>
    <row r="74" spans="3:13">
      <c r="C74" s="370">
        <v>73</v>
      </c>
      <c r="D74" s="370">
        <f t="shared" si="14"/>
        <v>81</v>
      </c>
      <c r="E74" s="372">
        <f t="shared" si="15"/>
        <v>40.5</v>
      </c>
      <c r="F74" s="373">
        <f t="shared" si="16"/>
        <v>11.125</v>
      </c>
      <c r="G74" s="372">
        <f t="shared" si="17"/>
        <v>11</v>
      </c>
      <c r="H74" s="372">
        <v>8</v>
      </c>
      <c r="I74" s="372">
        <f t="shared" si="12"/>
        <v>2.5</v>
      </c>
      <c r="J74" s="370">
        <f t="shared" si="13"/>
        <v>40</v>
      </c>
      <c r="K74" s="374">
        <f t="shared" si="18"/>
        <v>4.2815108212985926</v>
      </c>
      <c r="M74" s="369"/>
    </row>
    <row r="75" spans="3:13">
      <c r="C75" s="370">
        <v>74</v>
      </c>
      <c r="D75" s="370">
        <f t="shared" si="14"/>
        <v>82</v>
      </c>
      <c r="E75" s="372">
        <f t="shared" si="15"/>
        <v>41</v>
      </c>
      <c r="F75" s="373">
        <f t="shared" si="16"/>
        <v>11.25</v>
      </c>
      <c r="G75" s="372">
        <f t="shared" si="17"/>
        <v>11</v>
      </c>
      <c r="H75" s="372">
        <v>8</v>
      </c>
      <c r="I75" s="372">
        <f t="shared" si="12"/>
        <v>3</v>
      </c>
      <c r="J75" s="370">
        <f t="shared" si="13"/>
        <v>40</v>
      </c>
      <c r="K75" s="374">
        <f t="shared" si="18"/>
        <v>5.1705379090332029</v>
      </c>
      <c r="M75" s="369"/>
    </row>
    <row r="76" spans="3:13">
      <c r="C76" s="370">
        <v>75</v>
      </c>
      <c r="D76" s="370">
        <f t="shared" si="14"/>
        <v>83</v>
      </c>
      <c r="E76" s="372">
        <f t="shared" si="15"/>
        <v>41.5</v>
      </c>
      <c r="F76" s="373">
        <f t="shared" si="16"/>
        <v>11.375</v>
      </c>
      <c r="G76" s="372">
        <f t="shared" si="17"/>
        <v>11</v>
      </c>
      <c r="H76" s="372">
        <v>8</v>
      </c>
      <c r="I76" s="372">
        <f t="shared" si="12"/>
        <v>3.5</v>
      </c>
      <c r="J76" s="370">
        <f t="shared" si="13"/>
        <v>40</v>
      </c>
      <c r="K76" s="374">
        <f t="shared" si="18"/>
        <v>6.070473304592781</v>
      </c>
      <c r="M76" s="369"/>
    </row>
    <row r="77" spans="3:13">
      <c r="C77" s="370">
        <v>76</v>
      </c>
      <c r="D77" s="370">
        <f t="shared" si="14"/>
        <v>84</v>
      </c>
      <c r="E77" s="372">
        <f t="shared" si="15"/>
        <v>42</v>
      </c>
      <c r="F77" s="373">
        <f t="shared" si="16"/>
        <v>11.5</v>
      </c>
      <c r="G77" s="372">
        <f t="shared" si="17"/>
        <v>11</v>
      </c>
      <c r="H77" s="372">
        <v>8</v>
      </c>
      <c r="I77" s="372">
        <f t="shared" si="12"/>
        <v>4</v>
      </c>
      <c r="J77" s="370">
        <f t="shared" si="13"/>
        <v>40</v>
      </c>
      <c r="K77" s="374">
        <f t="shared" si="18"/>
        <v>6.9813170079773208</v>
      </c>
      <c r="M77" s="369"/>
    </row>
    <row r="78" spans="3:13">
      <c r="C78" s="370">
        <v>77</v>
      </c>
      <c r="D78" s="370">
        <v>85</v>
      </c>
      <c r="E78" s="372">
        <v>42.5</v>
      </c>
      <c r="F78" s="373">
        <v>11.625</v>
      </c>
      <c r="G78" s="372">
        <v>11</v>
      </c>
      <c r="H78" s="372">
        <v>8</v>
      </c>
      <c r="I78" s="372">
        <v>4.5</v>
      </c>
      <c r="J78" s="370">
        <v>40</v>
      </c>
      <c r="K78" s="374">
        <v>7.9030690191868231</v>
      </c>
      <c r="M78" s="369"/>
    </row>
    <row r="79" spans="3:13">
      <c r="C79" s="370">
        <v>78</v>
      </c>
      <c r="D79" s="370">
        <v>86</v>
      </c>
      <c r="E79" s="372">
        <v>43</v>
      </c>
      <c r="F79" s="373">
        <v>11.75</v>
      </c>
      <c r="G79" s="372">
        <v>11</v>
      </c>
      <c r="H79" s="372">
        <v>8</v>
      </c>
      <c r="I79" s="372">
        <v>5</v>
      </c>
      <c r="J79" s="370">
        <v>40</v>
      </c>
      <c r="K79" s="374">
        <v>8.8357293382212987</v>
      </c>
      <c r="M79" s="369"/>
    </row>
    <row r="80" spans="3:13">
      <c r="C80" s="370">
        <v>79</v>
      </c>
      <c r="D80" s="370">
        <v>87</v>
      </c>
      <c r="E80" s="372">
        <v>43.5</v>
      </c>
      <c r="F80" s="373">
        <v>11.875</v>
      </c>
      <c r="G80" s="372">
        <v>11</v>
      </c>
      <c r="H80" s="372">
        <v>8</v>
      </c>
      <c r="I80" s="372">
        <v>5.5</v>
      </c>
      <c r="J80" s="370">
        <v>40</v>
      </c>
      <c r="K80" s="374">
        <v>9.7792979650807315</v>
      </c>
      <c r="M80" s="369"/>
    </row>
    <row r="81" spans="1:13">
      <c r="C81" s="370">
        <v>80</v>
      </c>
      <c r="D81" s="370">
        <v>88</v>
      </c>
      <c r="E81" s="372">
        <v>44</v>
      </c>
      <c r="F81" s="373">
        <v>12</v>
      </c>
      <c r="G81" s="372">
        <v>11</v>
      </c>
      <c r="H81" s="372">
        <v>8</v>
      </c>
      <c r="I81" s="372">
        <v>6</v>
      </c>
      <c r="J81" s="370">
        <v>40</v>
      </c>
      <c r="K81" s="374">
        <v>10.733774899765125</v>
      </c>
      <c r="M81" s="369"/>
    </row>
    <row r="82" spans="1:13">
      <c r="C82" s="370">
        <v>81</v>
      </c>
      <c r="D82" s="370">
        <f t="shared" si="14"/>
        <v>89</v>
      </c>
      <c r="E82" s="372">
        <f t="shared" si="15"/>
        <v>44.5</v>
      </c>
      <c r="F82" s="373">
        <f t="shared" si="16"/>
        <v>12.125</v>
      </c>
      <c r="G82" s="372">
        <f t="shared" si="17"/>
        <v>12</v>
      </c>
      <c r="H82" s="372">
        <v>9</v>
      </c>
      <c r="I82" s="372">
        <f t="shared" si="12"/>
        <v>2.5</v>
      </c>
      <c r="J82" s="370">
        <f t="shared" si="13"/>
        <v>44</v>
      </c>
      <c r="K82" s="374">
        <f t="shared" si="18"/>
        <v>4.7178431342971763</v>
      </c>
      <c r="M82" s="369"/>
    </row>
    <row r="83" spans="1:13">
      <c r="C83" s="370">
        <v>82</v>
      </c>
      <c r="D83" s="370">
        <f t="shared" si="14"/>
        <v>90</v>
      </c>
      <c r="E83" s="372">
        <f t="shared" si="15"/>
        <v>45</v>
      </c>
      <c r="F83" s="373">
        <f t="shared" si="16"/>
        <v>12.25</v>
      </c>
      <c r="G83" s="372">
        <f t="shared" si="17"/>
        <v>12</v>
      </c>
      <c r="H83" s="372">
        <v>9</v>
      </c>
      <c r="I83" s="372">
        <f t="shared" si="12"/>
        <v>3</v>
      </c>
      <c r="J83" s="370">
        <f t="shared" si="13"/>
        <v>44</v>
      </c>
      <c r="K83" s="374">
        <f t="shared" si="18"/>
        <v>5.6941366846315002</v>
      </c>
      <c r="M83" s="369"/>
    </row>
    <row r="84" spans="1:13">
      <c r="C84" s="370">
        <v>83</v>
      </c>
      <c r="D84" s="370">
        <f t="shared" si="14"/>
        <v>91</v>
      </c>
      <c r="E84" s="372">
        <f t="shared" si="15"/>
        <v>45.5</v>
      </c>
      <c r="F84" s="373">
        <f t="shared" si="16"/>
        <v>12.375</v>
      </c>
      <c r="G84" s="372">
        <f t="shared" si="17"/>
        <v>12</v>
      </c>
      <c r="H84" s="372">
        <v>9</v>
      </c>
      <c r="I84" s="372">
        <f t="shared" si="12"/>
        <v>3.5</v>
      </c>
      <c r="J84" s="370">
        <f t="shared" si="13"/>
        <v>44</v>
      </c>
      <c r="K84" s="374">
        <f t="shared" si="18"/>
        <v>6.6813385427907912</v>
      </c>
      <c r="M84" s="369"/>
    </row>
    <row r="85" spans="1:13">
      <c r="C85" s="370">
        <v>84</v>
      </c>
      <c r="D85" s="370">
        <f t="shared" si="14"/>
        <v>92</v>
      </c>
      <c r="E85" s="372">
        <f t="shared" si="15"/>
        <v>46</v>
      </c>
      <c r="F85" s="373">
        <f t="shared" si="16"/>
        <v>12.5</v>
      </c>
      <c r="G85" s="372">
        <f t="shared" si="17"/>
        <v>12</v>
      </c>
      <c r="H85" s="372">
        <v>9</v>
      </c>
      <c r="I85" s="372">
        <f t="shared" si="12"/>
        <v>4</v>
      </c>
      <c r="J85" s="370">
        <f t="shared" si="13"/>
        <v>44</v>
      </c>
      <c r="K85" s="374">
        <f t="shared" si="18"/>
        <v>7.6794487087750563</v>
      </c>
      <c r="M85" s="369"/>
    </row>
    <row r="86" spans="1:13">
      <c r="M86" s="369"/>
    </row>
    <row r="87" spans="1:13">
      <c r="A87" s="369"/>
      <c r="B87" s="369"/>
      <c r="C87" s="369"/>
      <c r="D87" s="369"/>
      <c r="E87" s="369"/>
      <c r="F87" s="369"/>
      <c r="G87" s="369"/>
      <c r="H87" s="369"/>
      <c r="I87" s="369"/>
      <c r="J87" s="369"/>
      <c r="K87" s="369"/>
      <c r="L87" s="369"/>
      <c r="M87" s="369"/>
    </row>
  </sheetData>
  <sheetProtection algorithmName="SHA-512" hashValue="v9mAd0/tnBN53IFiN/RMdYhoKYACXnIP6/WDQAxrwdU0B+LvNF95cLD1L6cMLzrBt4o5Q6TRI9F3/VqFQ0+7/g==" saltValue="1W3peeWlodAz3HTmnPflYQ==" spinCount="100000" sheet="1" objects="1" scenarios="1"/>
  <mergeCells count="15">
    <mergeCell ref="B9:E9"/>
    <mergeCell ref="F9:K9"/>
    <mergeCell ref="B6:E6"/>
    <mergeCell ref="F6:K6"/>
    <mergeCell ref="B7:E7"/>
    <mergeCell ref="F7:K7"/>
    <mergeCell ref="B8:E8"/>
    <mergeCell ref="F8:K8"/>
    <mergeCell ref="B5:E5"/>
    <mergeCell ref="F5:K5"/>
    <mergeCell ref="B2:K2"/>
    <mergeCell ref="B3:E3"/>
    <mergeCell ref="F3:K3"/>
    <mergeCell ref="B4:E4"/>
    <mergeCell ref="F4:K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9B4EA-532C-461C-BD62-AA7A6D0FCCE8}">
  <sheetPr codeName="Sheet19"/>
  <dimension ref="A1:N26"/>
  <sheetViews>
    <sheetView zoomScale="80" zoomScaleNormal="80" workbookViewId="0"/>
  </sheetViews>
  <sheetFormatPr defaultColWidth="8.7265625" defaultRowHeight="14.5"/>
  <cols>
    <col min="1" max="1" width="8.7265625" style="178"/>
    <col min="2" max="2" width="14" style="178" customWidth="1"/>
    <col min="3" max="3" width="12.453125" style="178" customWidth="1"/>
    <col min="4" max="4" width="16.81640625" style="178" customWidth="1"/>
    <col min="5" max="16384" width="8.7265625" style="178"/>
  </cols>
  <sheetData>
    <row r="1" spans="1:14" ht="15" thickBot="1">
      <c r="L1" s="179"/>
      <c r="M1" s="185"/>
      <c r="N1" s="180"/>
    </row>
    <row r="2" spans="1:14" ht="16" thickBot="1">
      <c r="B2" s="642" t="s">
        <v>17</v>
      </c>
      <c r="C2" s="643"/>
      <c r="D2" s="643"/>
      <c r="E2" s="643"/>
      <c r="F2" s="643"/>
      <c r="G2" s="643"/>
      <c r="H2" s="643"/>
      <c r="I2" s="643"/>
      <c r="J2" s="643"/>
      <c r="K2" s="644"/>
      <c r="L2" s="179"/>
      <c r="M2" s="185"/>
      <c r="N2" s="180"/>
    </row>
    <row r="3" spans="1:14" ht="15.5">
      <c r="B3" s="645" t="str">
        <f>'Version Control'!B3</f>
        <v>Test Report Template Name:</v>
      </c>
      <c r="C3" s="646"/>
      <c r="D3" s="646"/>
      <c r="E3" s="646"/>
      <c r="F3" s="646" t="str">
        <f>'Version Control'!C3</f>
        <v>Small Diameter Ceiling Fans</v>
      </c>
      <c r="G3" s="646"/>
      <c r="H3" s="646"/>
      <c r="I3" s="646"/>
      <c r="J3" s="646"/>
      <c r="K3" s="647"/>
      <c r="L3" s="179"/>
      <c r="M3" s="185"/>
      <c r="N3" s="180"/>
    </row>
    <row r="4" spans="1:14" ht="15.5">
      <c r="B4" s="638" t="str">
        <f>'Version Control'!B4</f>
        <v>Version Number:</v>
      </c>
      <c r="C4" s="639"/>
      <c r="D4" s="639"/>
      <c r="E4" s="639"/>
      <c r="F4" s="639" t="str">
        <f>'Version Control'!C4</f>
        <v>v1.1</v>
      </c>
      <c r="G4" s="639"/>
      <c r="H4" s="639"/>
      <c r="I4" s="639"/>
      <c r="J4" s="639"/>
      <c r="K4" s="648"/>
      <c r="L4" s="179"/>
      <c r="M4" s="185"/>
      <c r="N4" s="180"/>
    </row>
    <row r="5" spans="1:14" ht="15.5">
      <c r="B5" s="638" t="str">
        <f>'Version Control'!B5</f>
        <v xml:space="preserve">Latest Template Revision: </v>
      </c>
      <c r="C5" s="639"/>
      <c r="D5" s="639"/>
      <c r="E5" s="639"/>
      <c r="F5" s="640">
        <f>'Version Control'!C5</f>
        <v>45594</v>
      </c>
      <c r="G5" s="640"/>
      <c r="H5" s="640"/>
      <c r="I5" s="640"/>
      <c r="J5" s="640"/>
      <c r="K5" s="641"/>
      <c r="L5" s="179"/>
      <c r="M5" s="185"/>
      <c r="N5" s="180"/>
    </row>
    <row r="6" spans="1:14" ht="15.5">
      <c r="B6" s="638" t="str">
        <f>'Version Control'!B6</f>
        <v>Tab Name:</v>
      </c>
      <c r="C6" s="639"/>
      <c r="D6" s="639"/>
      <c r="E6" s="639"/>
      <c r="F6" s="639" t="str">
        <f ca="1">MID(CELL("filename",B1), FIND("]", CELL("filename", B1))+ 1, 255)</f>
        <v>Operating Hours</v>
      </c>
      <c r="G6" s="639"/>
      <c r="H6" s="639"/>
      <c r="I6" s="639"/>
      <c r="J6" s="639"/>
      <c r="K6" s="648"/>
      <c r="L6" s="179"/>
      <c r="M6" s="185"/>
      <c r="N6" s="180"/>
    </row>
    <row r="7" spans="1:14" ht="15.5">
      <c r="B7" s="638" t="str">
        <f>'Version Control'!B7</f>
        <v>File Name:</v>
      </c>
      <c r="C7" s="639"/>
      <c r="D7" s="639"/>
      <c r="E7" s="639"/>
      <c r="F7" s="639" t="str">
        <f ca="1">'Version Control'!C7</f>
        <v>Small Diameter Ceiling Fans - v1.1.xlsx</v>
      </c>
      <c r="G7" s="639"/>
      <c r="H7" s="639"/>
      <c r="I7" s="639"/>
      <c r="J7" s="639"/>
      <c r="K7" s="648"/>
      <c r="L7" s="179"/>
      <c r="M7" s="185"/>
      <c r="N7" s="180"/>
    </row>
    <row r="8" spans="1:14" ht="15.5">
      <c r="B8" s="638" t="str">
        <f>'Version Control'!B8</f>
        <v>Test Start Date:</v>
      </c>
      <c r="C8" s="639"/>
      <c r="D8" s="639"/>
      <c r="E8" s="639"/>
      <c r="F8" s="640" t="str">
        <f>'Version Control'!C8</f>
        <v>[MM/DD/YYYY]</v>
      </c>
      <c r="G8" s="640"/>
      <c r="H8" s="640"/>
      <c r="I8" s="640"/>
      <c r="J8" s="640"/>
      <c r="K8" s="641"/>
      <c r="L8" s="179"/>
      <c r="M8" s="185"/>
      <c r="N8" s="180"/>
    </row>
    <row r="9" spans="1:14" ht="16" thickBot="1">
      <c r="B9" s="649" t="str">
        <f>'Version Control'!B9</f>
        <v xml:space="preserve">Test Completion Date: </v>
      </c>
      <c r="C9" s="650"/>
      <c r="D9" s="650"/>
      <c r="E9" s="650"/>
      <c r="F9" s="651" t="str">
        <f>'Version Control'!C9</f>
        <v>[MM/DD/YYYY]</v>
      </c>
      <c r="G9" s="651"/>
      <c r="H9" s="651"/>
      <c r="I9" s="651"/>
      <c r="J9" s="651"/>
      <c r="K9" s="652"/>
      <c r="L9" s="179"/>
      <c r="M9" s="185"/>
      <c r="N9" s="180"/>
    </row>
    <row r="10" spans="1:14">
      <c r="L10" s="179"/>
      <c r="M10" s="185"/>
      <c r="N10" s="180"/>
    </row>
    <row r="11" spans="1:14" ht="15" thickBot="1">
      <c r="B11" s="181"/>
      <c r="C11" s="181"/>
      <c r="D11" s="181"/>
      <c r="L11" s="179"/>
      <c r="M11" s="185"/>
      <c r="N11" s="180"/>
    </row>
    <row r="12" spans="1:14" ht="15" thickBot="1">
      <c r="A12" s="179"/>
      <c r="B12" s="655" t="s">
        <v>210</v>
      </c>
      <c r="C12" s="656"/>
      <c r="D12" s="657"/>
      <c r="E12" s="180"/>
      <c r="L12" s="179"/>
      <c r="M12" s="185"/>
      <c r="N12" s="180"/>
    </row>
    <row r="13" spans="1:14" ht="15" thickBot="1">
      <c r="A13" s="179"/>
      <c r="B13" s="197"/>
      <c r="C13" s="198" t="s">
        <v>207</v>
      </c>
      <c r="D13" s="199" t="s">
        <v>208</v>
      </c>
      <c r="E13" s="180"/>
      <c r="L13" s="179"/>
      <c r="M13" s="185"/>
      <c r="N13" s="180"/>
    </row>
    <row r="14" spans="1:14">
      <c r="A14" s="179"/>
      <c r="B14" s="190"/>
      <c r="C14" s="653" t="s">
        <v>209</v>
      </c>
      <c r="D14" s="654"/>
      <c r="E14" s="180"/>
      <c r="L14" s="179"/>
      <c r="M14" s="185"/>
      <c r="N14" s="180"/>
    </row>
    <row r="15" spans="1:14">
      <c r="A15" s="179"/>
      <c r="B15" s="191" t="s">
        <v>203</v>
      </c>
      <c r="C15" s="188">
        <v>3.4</v>
      </c>
      <c r="D15" s="192">
        <v>3.4</v>
      </c>
      <c r="E15" s="180"/>
      <c r="L15" s="179"/>
      <c r="M15" s="185"/>
      <c r="N15" s="180"/>
    </row>
    <row r="16" spans="1:14">
      <c r="A16" s="179"/>
      <c r="B16" s="191" t="s">
        <v>204</v>
      </c>
      <c r="C16" s="188">
        <v>3</v>
      </c>
      <c r="D16" s="192">
        <v>3</v>
      </c>
      <c r="E16" s="180"/>
      <c r="L16" s="179"/>
      <c r="M16" s="185"/>
      <c r="N16" s="180"/>
    </row>
    <row r="17" spans="1:14">
      <c r="A17" s="179"/>
      <c r="B17" s="191" t="s">
        <v>205</v>
      </c>
      <c r="C17" s="188">
        <v>0</v>
      </c>
      <c r="D17" s="192">
        <v>17.600000000000001</v>
      </c>
      <c r="E17" s="180"/>
      <c r="L17" s="179"/>
      <c r="M17" s="185"/>
      <c r="N17" s="180"/>
    </row>
    <row r="18" spans="1:14" ht="15" thickBot="1">
      <c r="A18" s="179"/>
      <c r="B18" s="193" t="s">
        <v>206</v>
      </c>
      <c r="C18" s="194">
        <v>17.600000000000001</v>
      </c>
      <c r="D18" s="195">
        <v>0</v>
      </c>
      <c r="E18" s="180"/>
      <c r="L18" s="179"/>
      <c r="M18" s="185"/>
      <c r="N18" s="180"/>
    </row>
    <row r="19" spans="1:14">
      <c r="A19" s="179"/>
      <c r="B19" s="190"/>
      <c r="C19" s="653" t="s">
        <v>200</v>
      </c>
      <c r="D19" s="654"/>
      <c r="E19" s="180"/>
      <c r="L19" s="179"/>
      <c r="M19" s="185"/>
      <c r="N19" s="180"/>
    </row>
    <row r="20" spans="1:14">
      <c r="A20" s="179"/>
      <c r="B20" s="191" t="s">
        <v>203</v>
      </c>
      <c r="C20" s="189">
        <v>12</v>
      </c>
      <c r="D20" s="192">
        <v>12</v>
      </c>
      <c r="E20" s="180"/>
      <c r="L20" s="179"/>
      <c r="M20" s="185"/>
      <c r="N20" s="180"/>
    </row>
    <row r="21" spans="1:14">
      <c r="A21" s="179"/>
      <c r="B21" s="191" t="s">
        <v>205</v>
      </c>
      <c r="C21" s="189">
        <v>0</v>
      </c>
      <c r="D21" s="192">
        <v>12</v>
      </c>
      <c r="E21" s="180"/>
      <c r="L21" s="179"/>
      <c r="M21" s="185"/>
      <c r="N21" s="180"/>
    </row>
    <row r="22" spans="1:14" ht="15" thickBot="1">
      <c r="A22" s="179"/>
      <c r="B22" s="193" t="s">
        <v>206</v>
      </c>
      <c r="C22" s="196">
        <v>12</v>
      </c>
      <c r="D22" s="195">
        <v>0</v>
      </c>
      <c r="E22" s="180"/>
      <c r="L22" s="179"/>
      <c r="M22" s="185"/>
      <c r="N22" s="180"/>
    </row>
    <row r="23" spans="1:14">
      <c r="B23" s="182"/>
      <c r="C23" s="182"/>
      <c r="D23" s="182"/>
      <c r="L23" s="179"/>
      <c r="M23" s="185"/>
      <c r="N23" s="180"/>
    </row>
    <row r="24" spans="1:14">
      <c r="A24" s="181"/>
      <c r="B24" s="181"/>
      <c r="C24" s="181"/>
      <c r="D24" s="181"/>
      <c r="E24" s="181"/>
      <c r="F24" s="181"/>
      <c r="G24" s="181"/>
      <c r="H24" s="181"/>
      <c r="I24" s="181"/>
      <c r="J24" s="181"/>
      <c r="K24" s="181"/>
      <c r="L24" s="200"/>
      <c r="M24" s="185"/>
      <c r="N24" s="180"/>
    </row>
    <row r="25" spans="1:14">
      <c r="A25" s="185"/>
      <c r="B25" s="185"/>
      <c r="C25" s="185"/>
      <c r="D25" s="185"/>
      <c r="E25" s="185"/>
      <c r="F25" s="185"/>
      <c r="G25" s="185"/>
      <c r="H25" s="185"/>
      <c r="I25" s="185"/>
      <c r="J25" s="185"/>
      <c r="K25" s="185"/>
      <c r="L25" s="185"/>
      <c r="M25" s="185"/>
      <c r="N25" s="180"/>
    </row>
    <row r="26" spans="1:14">
      <c r="A26" s="182"/>
      <c r="B26" s="182"/>
      <c r="C26" s="182"/>
      <c r="D26" s="182"/>
      <c r="E26" s="182"/>
      <c r="F26" s="182"/>
      <c r="G26" s="182"/>
      <c r="H26" s="182"/>
      <c r="I26" s="182"/>
      <c r="J26" s="182"/>
      <c r="K26" s="182"/>
      <c r="L26" s="182"/>
      <c r="M26" s="182"/>
    </row>
  </sheetData>
  <sheetProtection algorithmName="SHA-512" hashValue="/htFfEDUSsq+M+ZF4DS4SjLCtPXAGO92KyNG2a6rvnZwx5FG06vJFHBLn6NbcVh25a2xU9E9JkzV/y8fZW0IDQ==" saltValue="8g2gg9A0LH7ENui95MDbmA==" spinCount="100000" sheet="1" selectLockedCells="1"/>
  <mergeCells count="18">
    <mergeCell ref="B8:E8"/>
    <mergeCell ref="F8:K8"/>
    <mergeCell ref="B5:E5"/>
    <mergeCell ref="F5:K5"/>
    <mergeCell ref="B6:E6"/>
    <mergeCell ref="F6:K6"/>
    <mergeCell ref="B7:E7"/>
    <mergeCell ref="F7:K7"/>
    <mergeCell ref="B2:K2"/>
    <mergeCell ref="B3:E3"/>
    <mergeCell ref="F3:K3"/>
    <mergeCell ref="B4:E4"/>
    <mergeCell ref="F4:K4"/>
    <mergeCell ref="C14:D14"/>
    <mergeCell ref="C19:D19"/>
    <mergeCell ref="B12:D12"/>
    <mergeCell ref="B9:E9"/>
    <mergeCell ref="F9:K9"/>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X17"/>
  <sheetViews>
    <sheetView showGridLines="0" zoomScale="80" zoomScaleNormal="80" workbookViewId="0"/>
  </sheetViews>
  <sheetFormatPr defaultColWidth="9.1796875" defaultRowHeight="15.5"/>
  <cols>
    <col min="1" max="1" width="9.1796875" style="1"/>
    <col min="2" max="2" width="29.453125" style="1" customWidth="1"/>
    <col min="3" max="3" width="43.81640625" style="1" customWidth="1"/>
    <col min="4" max="4" width="15.1796875" style="1" bestFit="1" customWidth="1"/>
    <col min="5" max="5" width="24.81640625" style="1" bestFit="1" customWidth="1"/>
    <col min="6" max="6" width="21.453125" style="1" customWidth="1"/>
    <col min="7" max="7" width="14.54296875" style="1" bestFit="1" customWidth="1"/>
    <col min="8" max="8" width="6.453125" style="1" customWidth="1"/>
    <col min="9" max="9" width="3" style="7" customWidth="1"/>
    <col min="10" max="10" width="16.81640625" style="1" customWidth="1"/>
    <col min="11" max="11" width="9.1796875" style="1"/>
    <col min="12" max="12" width="13" style="1" customWidth="1"/>
    <col min="13" max="13" width="6.453125" style="1" customWidth="1"/>
    <col min="14" max="14" width="12.453125" style="1" customWidth="1"/>
    <col min="15" max="16384" width="9.1796875" style="1"/>
  </cols>
  <sheetData>
    <row r="1" spans="1:24" ht="16" thickBot="1">
      <c r="I1" s="8"/>
    </row>
    <row r="2" spans="1:24" ht="16" thickBot="1">
      <c r="B2" s="386" t="str">
        <f>'Version Control'!$B$2</f>
        <v>Title Block</v>
      </c>
      <c r="C2" s="387"/>
      <c r="I2" s="8"/>
    </row>
    <row r="3" spans="1:24">
      <c r="B3" s="140" t="str">
        <f>'Version Control'!B3</f>
        <v>Test Report Template Name:</v>
      </c>
      <c r="C3" s="141" t="str">
        <f>'Version Control'!C3</f>
        <v>Small Diameter Ceiling Fans</v>
      </c>
      <c r="I3" s="8"/>
    </row>
    <row r="4" spans="1:24">
      <c r="B4" s="142" t="str">
        <f>'Version Control'!B4</f>
        <v>Version Number:</v>
      </c>
      <c r="C4" s="143" t="str">
        <f>'Version Control'!C4</f>
        <v>v1.1</v>
      </c>
      <c r="I4" s="8"/>
    </row>
    <row r="5" spans="1:24">
      <c r="B5" s="142" t="str">
        <f>'Version Control'!B5</f>
        <v xml:space="preserve">Latest Template Revision: </v>
      </c>
      <c r="C5" s="145">
        <f>'Version Control'!C5</f>
        <v>45594</v>
      </c>
      <c r="I5" s="8"/>
    </row>
    <row r="6" spans="1:24">
      <c r="B6" s="142" t="str">
        <f>'Version Control'!B6</f>
        <v>Tab Name:</v>
      </c>
      <c r="C6" s="143" t="str">
        <f ca="1">MID(CELL("filename",B1), FIND("]", CELL("filename", B1))+ 1, 255)</f>
        <v>Drop-Downs</v>
      </c>
      <c r="I6" s="8"/>
    </row>
    <row r="7" spans="1:24">
      <c r="B7" s="142" t="str">
        <f>'Version Control'!B7</f>
        <v>File Name:</v>
      </c>
      <c r="C7" s="143" t="str">
        <f ca="1">'Version Control'!C7</f>
        <v>Small Diameter Ceiling Fans - v1.1.xlsx</v>
      </c>
      <c r="I7" s="8"/>
    </row>
    <row r="8" spans="1:24">
      <c r="B8" s="142" t="str">
        <f>'Version Control'!B8</f>
        <v>Test Start Date:</v>
      </c>
      <c r="C8" s="145" t="str">
        <f>'Version Control'!C8</f>
        <v>[MM/DD/YYYY]</v>
      </c>
      <c r="I8" s="8"/>
    </row>
    <row r="9" spans="1:24" ht="16" thickBot="1">
      <c r="B9" s="144" t="str">
        <f>'Version Control'!B9</f>
        <v xml:space="preserve">Test Completion Date: </v>
      </c>
      <c r="C9" s="146" t="str">
        <f>'Version Control'!C9</f>
        <v>[MM/DD/YYYY]</v>
      </c>
      <c r="I9" s="8"/>
    </row>
    <row r="10" spans="1:24">
      <c r="B10" s="186"/>
      <c r="C10" s="187"/>
      <c r="I10" s="8"/>
    </row>
    <row r="11" spans="1:24">
      <c r="D11" s="64" t="s">
        <v>211</v>
      </c>
      <c r="I11" s="8"/>
    </row>
    <row r="12" spans="1:24">
      <c r="A12" s="3"/>
      <c r="B12" s="3"/>
      <c r="D12" s="5" t="s">
        <v>200</v>
      </c>
      <c r="E12" s="64" t="s">
        <v>89</v>
      </c>
      <c r="F12" s="64"/>
      <c r="G12" s="64"/>
      <c r="I12" s="8"/>
    </row>
    <row r="13" spans="1:24">
      <c r="A13" s="3"/>
      <c r="B13" s="2" t="s">
        <v>86</v>
      </c>
      <c r="C13" s="64" t="s">
        <v>156</v>
      </c>
      <c r="D13" s="111" t="s">
        <v>221</v>
      </c>
      <c r="E13" s="129" t="s">
        <v>169</v>
      </c>
      <c r="F13" s="64" t="s">
        <v>219</v>
      </c>
      <c r="G13" s="64"/>
      <c r="H13" s="3"/>
      <c r="I13" s="9"/>
      <c r="J13" s="3"/>
      <c r="K13" s="3"/>
      <c r="L13" s="3"/>
      <c r="M13" s="3"/>
      <c r="N13" s="3"/>
      <c r="O13" s="3"/>
      <c r="P13" s="3"/>
      <c r="Q13" s="3"/>
      <c r="R13" s="3"/>
      <c r="S13" s="3"/>
      <c r="T13" s="3"/>
      <c r="U13" s="3"/>
      <c r="V13" s="3"/>
      <c r="W13" s="3"/>
      <c r="X13" s="3"/>
    </row>
    <row r="14" spans="1:24">
      <c r="A14" s="3"/>
      <c r="B14" s="5" t="s">
        <v>87</v>
      </c>
      <c r="C14" s="125" t="s">
        <v>157</v>
      </c>
      <c r="D14" s="111" t="s">
        <v>182</v>
      </c>
      <c r="E14" s="126" t="s">
        <v>170</v>
      </c>
      <c r="F14" s="5" t="s">
        <v>87</v>
      </c>
      <c r="G14" s="3"/>
      <c r="H14" s="3"/>
      <c r="I14" s="9"/>
      <c r="J14" s="3"/>
      <c r="K14" s="3"/>
      <c r="L14" s="3"/>
      <c r="M14" s="3"/>
      <c r="N14" s="3"/>
      <c r="O14" s="3"/>
      <c r="P14" s="3"/>
      <c r="Q14" s="3"/>
      <c r="R14" s="3"/>
      <c r="S14" s="3"/>
      <c r="T14" s="3"/>
      <c r="U14" s="3"/>
      <c r="V14" s="3"/>
      <c r="W14" s="3"/>
      <c r="X14" s="3"/>
    </row>
    <row r="15" spans="1:24">
      <c r="A15" s="3"/>
      <c r="B15" s="6" t="s">
        <v>88</v>
      </c>
      <c r="C15" s="127" t="s">
        <v>158</v>
      </c>
      <c r="D15" s="111" t="s">
        <v>183</v>
      </c>
      <c r="E15" s="126" t="s">
        <v>171</v>
      </c>
      <c r="F15" s="111" t="s">
        <v>88</v>
      </c>
      <c r="G15" s="3"/>
      <c r="H15" s="3"/>
      <c r="I15" s="9"/>
      <c r="J15" s="3"/>
      <c r="K15" s="3"/>
      <c r="L15" s="4"/>
      <c r="M15" s="3"/>
      <c r="N15" s="4"/>
      <c r="O15" s="3"/>
      <c r="P15" s="3"/>
      <c r="Q15" s="3"/>
      <c r="R15" s="3"/>
      <c r="S15" s="3"/>
      <c r="T15" s="3"/>
      <c r="U15" s="3"/>
      <c r="V15" s="3"/>
      <c r="W15" s="3"/>
      <c r="X15" s="3"/>
    </row>
    <row r="16" spans="1:24">
      <c r="A16" s="3"/>
      <c r="B16" s="3"/>
      <c r="C16" s="128" t="s">
        <v>218</v>
      </c>
      <c r="D16" s="6" t="s">
        <v>184</v>
      </c>
      <c r="E16" s="130" t="s">
        <v>218</v>
      </c>
      <c r="F16" s="6" t="s">
        <v>218</v>
      </c>
      <c r="G16" s="3"/>
      <c r="H16" s="3"/>
      <c r="I16" s="9"/>
      <c r="J16" s="3"/>
      <c r="K16" s="3"/>
      <c r="L16" s="3"/>
      <c r="M16" s="3"/>
      <c r="N16" s="3"/>
      <c r="O16" s="3"/>
      <c r="P16" s="3"/>
      <c r="Q16" s="3"/>
      <c r="R16" s="3"/>
      <c r="S16" s="3"/>
      <c r="T16" s="3"/>
      <c r="U16" s="3"/>
      <c r="V16" s="3"/>
      <c r="W16" s="3"/>
      <c r="X16" s="3"/>
    </row>
    <row r="17" spans="1:9" s="7" customFormat="1">
      <c r="A17" s="8"/>
      <c r="B17" s="8"/>
      <c r="C17" s="8"/>
      <c r="D17" s="8"/>
      <c r="E17" s="8"/>
      <c r="F17" s="8"/>
      <c r="G17" s="8"/>
      <c r="H17" s="8"/>
      <c r="I17" s="8"/>
    </row>
  </sheetData>
  <sheetProtection algorithmName="SHA-512" hashValue="UUQJ1qMctFC3BcsQ5IiMhTjFtFP+LcaVSk4sVOf1AV0e+BZ+/WBETNt8Y7E90LthHNEm+uKWxmDtACIgEXRbLg==" saltValue="IU5G+loqgNpHCjLBpKbP5Q==" spinCount="100000" sheet="1" selectLockedCells="1"/>
  <mergeCells count="1">
    <mergeCell ref="B2:C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E32"/>
  <sheetViews>
    <sheetView showGridLines="0" zoomScale="80" zoomScaleNormal="80" workbookViewId="0"/>
  </sheetViews>
  <sheetFormatPr defaultColWidth="9.1796875" defaultRowHeight="15.5"/>
  <cols>
    <col min="1" max="1" width="7.1796875" style="309" customWidth="1"/>
    <col min="2" max="2" width="29.81640625" style="331" bestFit="1" customWidth="1"/>
    <col min="3" max="3" width="49.81640625" style="308" customWidth="1"/>
    <col min="4" max="4" width="6.453125" style="309" customWidth="1"/>
    <col min="5" max="5" width="3.81640625" style="309" customWidth="1"/>
    <col min="6" max="16384" width="9.1796875" style="309"/>
  </cols>
  <sheetData>
    <row r="1" spans="2:5" ht="16" thickBot="1">
      <c r="B1" s="308"/>
      <c r="C1" s="309"/>
      <c r="E1" s="310"/>
    </row>
    <row r="2" spans="2:5" ht="16" thickBot="1">
      <c r="B2" s="658" t="s">
        <v>17</v>
      </c>
      <c r="C2" s="659"/>
      <c r="E2" s="310"/>
    </row>
    <row r="3" spans="2:5">
      <c r="B3" s="311" t="s">
        <v>237</v>
      </c>
      <c r="C3" s="312" t="s">
        <v>238</v>
      </c>
      <c r="E3" s="310"/>
    </row>
    <row r="4" spans="2:5">
      <c r="B4" s="311" t="s">
        <v>20</v>
      </c>
      <c r="C4" s="312" t="str">
        <f>INDEX(B14:B68,COUNTA(B14:B68),1)</f>
        <v>v1.1</v>
      </c>
      <c r="E4" s="310"/>
    </row>
    <row r="5" spans="2:5">
      <c r="B5" s="311" t="s">
        <v>65</v>
      </c>
      <c r="C5" s="313">
        <f>IF(MAX(B14:C110)=0,"No Revisions Dates Entered",MAX(C14:C110))</f>
        <v>45594</v>
      </c>
      <c r="E5" s="310"/>
    </row>
    <row r="6" spans="2:5">
      <c r="B6" s="314" t="s">
        <v>19</v>
      </c>
      <c r="C6" s="315" t="str">
        <f ca="1">MID(CELL("filename",A1), FIND("]", CELL("filename", A1))+ 1, 255)</f>
        <v>Version Control</v>
      </c>
      <c r="E6" s="310"/>
    </row>
    <row r="7" spans="2:5">
      <c r="B7" s="316" t="s">
        <v>18</v>
      </c>
      <c r="C7" s="317" t="str">
        <f ca="1">MID(CELL("FILENAME",F17),FIND("[",CELL("FILENAME",F17))+1,FIND("]",CELL("FILENAME",F17))-FIND("[",CELL("FILENAME",F17))-1)</f>
        <v>Small Diameter Ceiling Fans - v1.1.xlsx</v>
      </c>
      <c r="E7" s="310"/>
    </row>
    <row r="8" spans="2:5">
      <c r="B8" s="311" t="s">
        <v>239</v>
      </c>
      <c r="C8" s="312" t="str">
        <f>'General Info &amp; Test Results'!C17</f>
        <v>[MM/DD/YYYY]</v>
      </c>
      <c r="E8" s="310"/>
    </row>
    <row r="9" spans="2:5" ht="16" thickBot="1">
      <c r="B9" s="318" t="s">
        <v>21</v>
      </c>
      <c r="C9" s="319" t="str">
        <f>'General Info &amp; Test Results'!C18</f>
        <v>[MM/DD/YYYY]</v>
      </c>
      <c r="E9" s="310"/>
    </row>
    <row r="10" spans="2:5">
      <c r="B10" s="309"/>
      <c r="C10" s="309"/>
      <c r="E10" s="310"/>
    </row>
    <row r="11" spans="2:5" ht="16" thickBot="1">
      <c r="B11" s="309"/>
      <c r="C11" s="309"/>
      <c r="E11" s="310"/>
    </row>
    <row r="12" spans="2:5" ht="16" thickBot="1">
      <c r="B12" s="658" t="s">
        <v>22</v>
      </c>
      <c r="C12" s="659"/>
      <c r="E12" s="310"/>
    </row>
    <row r="13" spans="2:5">
      <c r="B13" s="320" t="s">
        <v>23</v>
      </c>
      <c r="C13" s="321" t="s">
        <v>24</v>
      </c>
      <c r="E13" s="310"/>
    </row>
    <row r="14" spans="2:5">
      <c r="B14" s="322" t="s">
        <v>245</v>
      </c>
      <c r="C14" s="323">
        <v>41451</v>
      </c>
      <c r="E14" s="310"/>
    </row>
    <row r="15" spans="2:5">
      <c r="B15" s="324" t="s">
        <v>246</v>
      </c>
      <c r="C15" s="325">
        <v>41452</v>
      </c>
      <c r="D15" s="326"/>
      <c r="E15" s="310"/>
    </row>
    <row r="16" spans="2:5">
      <c r="B16" s="324" t="s">
        <v>247</v>
      </c>
      <c r="C16" s="325">
        <v>41500</v>
      </c>
      <c r="E16" s="310"/>
    </row>
    <row r="17" spans="1:5">
      <c r="B17" s="322" t="s">
        <v>248</v>
      </c>
      <c r="C17" s="325">
        <v>42079</v>
      </c>
      <c r="E17" s="310"/>
    </row>
    <row r="18" spans="1:5">
      <c r="B18" s="324" t="s">
        <v>249</v>
      </c>
      <c r="C18" s="325">
        <v>42292</v>
      </c>
      <c r="E18" s="310"/>
    </row>
    <row r="19" spans="1:5">
      <c r="B19" s="324" t="s">
        <v>250</v>
      </c>
      <c r="C19" s="325">
        <v>43525</v>
      </c>
      <c r="E19" s="310"/>
    </row>
    <row r="20" spans="1:5">
      <c r="B20" s="322" t="s">
        <v>251</v>
      </c>
      <c r="C20" s="325">
        <v>43536</v>
      </c>
      <c r="E20" s="310"/>
    </row>
    <row r="21" spans="1:5">
      <c r="B21" s="324" t="s">
        <v>252</v>
      </c>
      <c r="C21" s="327">
        <v>45051</v>
      </c>
      <c r="E21" s="310"/>
    </row>
    <row r="22" spans="1:5">
      <c r="B22" s="328" t="s">
        <v>253</v>
      </c>
      <c r="C22" s="327">
        <v>45195</v>
      </c>
      <c r="E22" s="310"/>
    </row>
    <row r="23" spans="1:5">
      <c r="B23" s="328" t="s">
        <v>264</v>
      </c>
      <c r="C23" s="327">
        <v>45594</v>
      </c>
      <c r="E23" s="310"/>
    </row>
    <row r="24" spans="1:5">
      <c r="B24" s="328"/>
      <c r="C24" s="327"/>
      <c r="E24" s="310"/>
    </row>
    <row r="25" spans="1:5">
      <c r="B25" s="328"/>
      <c r="C25" s="327"/>
      <c r="E25" s="310"/>
    </row>
    <row r="26" spans="1:5">
      <c r="B26" s="328"/>
      <c r="C26" s="327"/>
      <c r="E26" s="310"/>
    </row>
    <row r="27" spans="1:5">
      <c r="B27" s="328"/>
      <c r="C27" s="327"/>
      <c r="E27" s="310"/>
    </row>
    <row r="28" spans="1:5">
      <c r="B28" s="328"/>
      <c r="C28" s="327"/>
      <c r="E28" s="310"/>
    </row>
    <row r="29" spans="1:5">
      <c r="B29" s="328"/>
      <c r="C29" s="327"/>
      <c r="E29" s="310"/>
    </row>
    <row r="30" spans="1:5" ht="16" thickBot="1">
      <c r="B30" s="329"/>
      <c r="C30" s="330"/>
      <c r="E30" s="310"/>
    </row>
    <row r="31" spans="1:5">
      <c r="E31" s="310"/>
    </row>
    <row r="32" spans="1:5">
      <c r="A32" s="310"/>
      <c r="B32" s="332"/>
      <c r="C32" s="333"/>
      <c r="D32" s="310"/>
      <c r="E32" s="310"/>
    </row>
  </sheetData>
  <sheetProtection algorithmName="SHA-512" hashValue="6oiEwbJ8rELvGmad7xA09ahozLg95fP0J/D1VpLs5Ejy17sEEqThzsHZ5OUyR8ch4idUnaGrsPqMCTekuBi4/w==" saltValue="SW9XLYQQm8RDC9MjCU12Bg==" spinCount="100000" sheet="1" selectLockedCells="1"/>
  <mergeCells count="2">
    <mergeCell ref="B2:C2"/>
    <mergeCell ref="B12:C12"/>
  </mergeCells>
  <phoneticPr fontId="3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J41"/>
  <sheetViews>
    <sheetView showGridLines="0" zoomScale="80" zoomScaleNormal="80" zoomScaleSheetLayoutView="85" workbookViewId="0">
      <selection activeCell="C13" sqref="C13"/>
    </sheetView>
  </sheetViews>
  <sheetFormatPr defaultColWidth="9.1796875" defaultRowHeight="15.5"/>
  <cols>
    <col min="1" max="1" width="5.54296875" style="11" customWidth="1"/>
    <col min="2" max="2" width="60" style="11" customWidth="1"/>
    <col min="3" max="3" width="56.1796875" style="11" customWidth="1"/>
    <col min="4" max="4" width="6.54296875" style="11" customWidth="1"/>
    <col min="5" max="5" width="26.1796875" style="11" customWidth="1"/>
    <col min="6" max="6" width="24.54296875" style="11" customWidth="1"/>
    <col min="7" max="7" width="21.54296875" style="11" customWidth="1"/>
    <col min="8" max="8" width="24.1796875" style="11" customWidth="1"/>
    <col min="9" max="9" width="5.453125" style="11" customWidth="1"/>
    <col min="10" max="10" width="4.453125" style="11" customWidth="1"/>
    <col min="11" max="16384" width="9.1796875" style="11"/>
  </cols>
  <sheetData>
    <row r="1" spans="2:10" ht="16" thickBot="1">
      <c r="J1" s="12"/>
    </row>
    <row r="2" spans="2:10" ht="17.5" thickBot="1">
      <c r="B2" s="386" t="str">
        <f>'Version Control'!$B$2</f>
        <v>Title Block</v>
      </c>
      <c r="C2" s="387"/>
      <c r="E2" s="13" t="s">
        <v>53</v>
      </c>
      <c r="J2" s="12"/>
    </row>
    <row r="3" spans="2:10">
      <c r="B3" s="140" t="str">
        <f>'Version Control'!B3</f>
        <v>Test Report Template Name:</v>
      </c>
      <c r="C3" s="141" t="str">
        <f>'Version Control'!C3</f>
        <v>Small Diameter Ceiling Fans</v>
      </c>
      <c r="J3" s="12"/>
    </row>
    <row r="4" spans="2:10">
      <c r="B4" s="142" t="str">
        <f>'Version Control'!B4</f>
        <v>Version Number:</v>
      </c>
      <c r="C4" s="143" t="str">
        <f>'Version Control'!C4</f>
        <v>v1.1</v>
      </c>
      <c r="J4" s="12"/>
    </row>
    <row r="5" spans="2:10">
      <c r="B5" s="142" t="str">
        <f>'Version Control'!B5</f>
        <v xml:space="preserve">Latest Template Revision: </v>
      </c>
      <c r="C5" s="145">
        <f>'Version Control'!C5</f>
        <v>45594</v>
      </c>
      <c r="J5" s="12"/>
    </row>
    <row r="6" spans="2:10">
      <c r="B6" s="142" t="str">
        <f>'Version Control'!B6</f>
        <v>Tab Name:</v>
      </c>
      <c r="C6" s="143" t="str">
        <f ca="1">MID(CELL("filename",B1), FIND("]", CELL("filename", B1))+ 1, 255)</f>
        <v>General Info &amp; Test Results</v>
      </c>
      <c r="J6" s="12"/>
    </row>
    <row r="7" spans="2:10">
      <c r="B7" s="142" t="str">
        <f>'Version Control'!B7</f>
        <v>File Name:</v>
      </c>
      <c r="C7" s="143" t="str">
        <f ca="1">'Version Control'!C7</f>
        <v>Small Diameter Ceiling Fans - v1.1.xlsx</v>
      </c>
      <c r="J7" s="12"/>
    </row>
    <row r="8" spans="2:10">
      <c r="B8" s="142" t="str">
        <f>'Version Control'!B8</f>
        <v>Test Start Date:</v>
      </c>
      <c r="C8" s="145" t="str">
        <f>'Version Control'!C8</f>
        <v>[MM/DD/YYYY]</v>
      </c>
      <c r="J8" s="12"/>
    </row>
    <row r="9" spans="2:10" ht="16" thickBot="1">
      <c r="B9" s="144" t="str">
        <f>'Version Control'!B9</f>
        <v xml:space="preserve">Test Completion Date: </v>
      </c>
      <c r="C9" s="146" t="str">
        <f>'Version Control'!C9</f>
        <v>[MM/DD/YYYY]</v>
      </c>
      <c r="J9" s="12"/>
    </row>
    <row r="10" spans="2:10">
      <c r="J10" s="12"/>
    </row>
    <row r="11" spans="2:10" ht="16" thickBot="1">
      <c r="H11" s="98"/>
      <c r="J11" s="12"/>
    </row>
    <row r="12" spans="2:10" ht="16" thickBot="1">
      <c r="B12" s="388" t="s">
        <v>15</v>
      </c>
      <c r="C12" s="389"/>
      <c r="E12" s="420" t="s">
        <v>254</v>
      </c>
      <c r="F12" s="421"/>
      <c r="G12" s="422"/>
      <c r="H12" s="98"/>
      <c r="J12" s="12"/>
    </row>
    <row r="13" spans="2:10" ht="17">
      <c r="B13" s="19" t="s">
        <v>0</v>
      </c>
      <c r="C13" s="156"/>
      <c r="E13" s="150" t="s">
        <v>220</v>
      </c>
      <c r="F13" s="153" t="s">
        <v>257</v>
      </c>
      <c r="G13" s="151" t="s">
        <v>255</v>
      </c>
      <c r="H13" s="98"/>
      <c r="J13" s="12"/>
    </row>
    <row r="14" spans="2:10" ht="17.5" thickBot="1">
      <c r="B14" s="20" t="s">
        <v>32</v>
      </c>
      <c r="C14" s="157"/>
      <c r="E14" s="124" t="str">
        <f>IF(ISBLANK(C38),"",IF(C38="Multi-mount","Multi-mount Standard",C38))</f>
        <v/>
      </c>
      <c r="F14" s="334" t="str">
        <f>IF(OR(C38="Standard",C38="Multi-mount",C38="VSD",C38="Hugger"),IF(Standby!D34&gt;0,('Test Data - High'!D72*'Operating Hours'!D15+'Test Data - Low'!D76*'Operating Hours'!D16)/((Standby!D34*'Operating Hours'!D17)+('Test Data - High'!D73*'Operating Hours'!D15+'Test Data - Low'!D77*'Operating Hours'!D16)),('Test Data - High'!D72*'Operating Hours'!C15+'Test Data - Low'!D76*'Operating Hours'!C16)/(('Test Data - High'!D73*'Operating Hours'!C15+'Test Data - Low'!D77*'Operating Hours'!C16))),IF(C38="HSSD",IF(Standby!D34&gt;0,('Test Data - High'!D72*'Operating Hours'!D20)/((Standby!D34*'Operating Hours'!D21)+('Test Data - High'!D73*'Operating Hours'!D20)),('Test Data - High'!D72*'Operating Hours'!C20)/(('Test Data - High'!D73*'Operating Hours'!C20))),""))</f>
        <v/>
      </c>
      <c r="G14" s="154" t="s">
        <v>256</v>
      </c>
      <c r="H14" s="98"/>
      <c r="J14" s="12"/>
    </row>
    <row r="15" spans="2:10" ht="16" thickBot="1">
      <c r="E15" s="152" t="str">
        <f>IF(C38="Multi-mount","Multi-mount Hugger","")</f>
        <v/>
      </c>
      <c r="F15" s="335" t="str">
        <f>IF(OR(C38="Multi-mount"),IF(Standby!D34&gt;0,('Test Data - High (MM Hugger)'!D72*'Operating Hours'!D15+'Test Data - Low (MM Hugger)'!D76*'Operating Hours'!D16)/((Standby!D34*'Operating Hours'!D17)+('Test Data - High (MM Hugger)'!D73*'Operating Hours'!D15+'Test Data - Low (MM Hugger)'!D77*'Operating Hours'!D16)),('Test Data - High (MM Hugger)'!D72*'Operating Hours'!C15+'Test Data - Low (MM Hugger)'!D76*'Operating Hours'!C16)/(('Test Data - High (MM Hugger)'!D73*'Operating Hours'!C15+'Test Data - Low (MM Hugger)'!D77*'Operating Hours'!C16))),"")</f>
        <v/>
      </c>
      <c r="G15" s="155" t="str">
        <f>IF(C38="Multi-mount","CFM/W","")</f>
        <v/>
      </c>
      <c r="H15" s="98"/>
      <c r="J15" s="12"/>
    </row>
    <row r="16" spans="2:10" ht="16" thickBot="1">
      <c r="B16" s="388" t="s">
        <v>48</v>
      </c>
      <c r="C16" s="389"/>
      <c r="H16" s="98"/>
      <c r="J16" s="12"/>
    </row>
    <row r="17" spans="2:10">
      <c r="B17" s="10" t="s">
        <v>33</v>
      </c>
      <c r="C17" s="336" t="s">
        <v>46</v>
      </c>
      <c r="E17" s="17"/>
      <c r="F17" s="17"/>
      <c r="G17" s="17"/>
      <c r="H17" s="17"/>
      <c r="J17" s="12"/>
    </row>
    <row r="18" spans="2:10" ht="16" thickBot="1">
      <c r="B18" s="20" t="s">
        <v>34</v>
      </c>
      <c r="C18" s="348" t="s">
        <v>46</v>
      </c>
      <c r="E18" s="17"/>
      <c r="F18" s="17"/>
      <c r="G18" s="17"/>
      <c r="H18" s="17"/>
      <c r="J18" s="12"/>
    </row>
    <row r="19" spans="2:10" ht="16" thickBot="1">
      <c r="F19" s="18"/>
      <c r="G19" s="18"/>
      <c r="H19" s="22"/>
      <c r="J19" s="12"/>
    </row>
    <row r="20" spans="2:10" ht="16" thickBot="1">
      <c r="B20" s="388" t="s">
        <v>1</v>
      </c>
      <c r="C20" s="389"/>
      <c r="E20" s="23" t="s">
        <v>59</v>
      </c>
      <c r="F20" s="18"/>
      <c r="G20" s="18"/>
      <c r="H20" s="22"/>
      <c r="J20" s="12"/>
    </row>
    <row r="21" spans="2:10" ht="16" thickBot="1">
      <c r="B21" s="15" t="s">
        <v>39</v>
      </c>
      <c r="C21" s="158"/>
      <c r="E21" s="417" t="s">
        <v>63</v>
      </c>
      <c r="F21" s="418"/>
      <c r="G21" s="418"/>
      <c r="H21" s="419"/>
      <c r="J21" s="12"/>
    </row>
    <row r="22" spans="2:10">
      <c r="B22" s="15" t="s">
        <v>40</v>
      </c>
      <c r="C22" s="159"/>
      <c r="E22" s="425" t="s">
        <v>69</v>
      </c>
      <c r="F22" s="426"/>
      <c r="G22" s="426"/>
      <c r="H22" s="427"/>
      <c r="J22" s="12"/>
    </row>
    <row r="23" spans="2:10">
      <c r="B23" s="15" t="s">
        <v>91</v>
      </c>
      <c r="C23" s="159"/>
      <c r="E23" s="428"/>
      <c r="F23" s="429"/>
      <c r="G23" s="429"/>
      <c r="H23" s="430"/>
      <c r="J23" s="12"/>
    </row>
    <row r="24" spans="2:10">
      <c r="B24" s="15" t="s">
        <v>2</v>
      </c>
      <c r="C24" s="159"/>
      <c r="E24" s="428"/>
      <c r="F24" s="429"/>
      <c r="G24" s="429"/>
      <c r="H24" s="430"/>
      <c r="J24" s="12"/>
    </row>
    <row r="25" spans="2:10">
      <c r="B25" s="15" t="s">
        <v>41</v>
      </c>
      <c r="C25" s="160"/>
      <c r="E25" s="431" t="s">
        <v>25</v>
      </c>
      <c r="F25" s="432"/>
      <c r="G25" s="38" t="s">
        <v>24</v>
      </c>
      <c r="H25" s="39" t="s">
        <v>26</v>
      </c>
      <c r="J25" s="12"/>
    </row>
    <row r="26" spans="2:10">
      <c r="B26" s="15" t="s">
        <v>13</v>
      </c>
      <c r="C26" s="161"/>
      <c r="D26" s="22"/>
      <c r="E26" s="433" t="s">
        <v>27</v>
      </c>
      <c r="F26" s="434"/>
      <c r="G26" s="40" t="str">
        <f>'Report Sign-Off Block'!D16</f>
        <v>[MM/DD/YYYY]</v>
      </c>
      <c r="H26" s="41" t="str">
        <f>IF('Report Sign-Off Block'!E16&lt;&gt;0,'Report Sign-Off Block'!E16,"")</f>
        <v>[Test Lab Name]</v>
      </c>
      <c r="J26" s="12"/>
    </row>
    <row r="27" spans="2:10">
      <c r="B27" s="14" t="s">
        <v>38</v>
      </c>
      <c r="C27" s="161"/>
      <c r="D27" s="22"/>
      <c r="E27" s="433" t="s">
        <v>60</v>
      </c>
      <c r="F27" s="434"/>
      <c r="G27" s="40" t="str">
        <f>'Report Sign-Off Block'!D17</f>
        <v>[MM/DD/YYYY]</v>
      </c>
      <c r="H27" s="41" t="str">
        <f>IF('Report Sign-Off Block'!E17&lt;&gt;0,'Report Sign-Off Block'!E17,"")</f>
        <v>[Test Lab Name]</v>
      </c>
      <c r="J27" s="12"/>
    </row>
    <row r="28" spans="2:10">
      <c r="B28" s="15" t="s">
        <v>37</v>
      </c>
      <c r="C28" s="161"/>
      <c r="D28" s="22"/>
      <c r="E28" s="433" t="s">
        <v>67</v>
      </c>
      <c r="F28" s="434"/>
      <c r="G28" s="40" t="str">
        <f>'Report Sign-Off Block'!D18</f>
        <v>[MM/DD/YYYY]</v>
      </c>
      <c r="H28" s="41" t="str">
        <f>IF('Report Sign-Off Block'!E18&lt;&gt;0,'Report Sign-Off Block'!E18,"")</f>
        <v>[Test Lab Name]</v>
      </c>
      <c r="J28" s="12"/>
    </row>
    <row r="29" spans="2:10" ht="16" thickBot="1">
      <c r="B29" s="16" t="s">
        <v>3</v>
      </c>
      <c r="C29" s="159"/>
      <c r="D29" s="22"/>
      <c r="E29" s="423" t="s">
        <v>67</v>
      </c>
      <c r="F29" s="424"/>
      <c r="G29" s="45" t="str">
        <f>'Report Sign-Off Block'!D19</f>
        <v>[MM/DD/YYYY]</v>
      </c>
      <c r="H29" s="42" t="str">
        <f>IF('Report Sign-Off Block'!E19&lt;&gt;0,'Report Sign-Off Block'!E19,"")</f>
        <v>[Test Lab Name]</v>
      </c>
      <c r="J29" s="12"/>
    </row>
    <row r="30" spans="2:10" ht="16" thickBot="1">
      <c r="B30" s="388" t="s">
        <v>176</v>
      </c>
      <c r="C30" s="389"/>
      <c r="D30" s="22"/>
      <c r="J30" s="12"/>
    </row>
    <row r="31" spans="2:10">
      <c r="B31" s="15" t="s">
        <v>185</v>
      </c>
      <c r="C31" s="162"/>
      <c r="D31" s="22"/>
      <c r="J31" s="12"/>
    </row>
    <row r="32" spans="2:10">
      <c r="B32" s="15" t="s">
        <v>190</v>
      </c>
      <c r="C32" s="162"/>
      <c r="D32" s="22"/>
      <c r="J32" s="12"/>
    </row>
    <row r="33" spans="1:10">
      <c r="B33" s="15" t="s">
        <v>177</v>
      </c>
      <c r="C33" s="162"/>
      <c r="D33" s="22"/>
      <c r="J33" s="12"/>
    </row>
    <row r="34" spans="1:10">
      <c r="B34" s="15" t="s">
        <v>191</v>
      </c>
      <c r="C34" s="162"/>
      <c r="D34" s="22"/>
      <c r="J34" s="12"/>
    </row>
    <row r="35" spans="1:10">
      <c r="B35" s="115" t="s">
        <v>273</v>
      </c>
      <c r="C35" s="163"/>
      <c r="D35" s="22"/>
      <c r="J35" s="12"/>
    </row>
    <row r="36" spans="1:10">
      <c r="B36" s="15" t="s">
        <v>178</v>
      </c>
      <c r="C36" s="162"/>
      <c r="D36" s="22"/>
      <c r="J36" s="12"/>
    </row>
    <row r="37" spans="1:10">
      <c r="B37" s="115" t="s">
        <v>274</v>
      </c>
      <c r="C37" s="163"/>
      <c r="D37" s="415" t="str">
        <f>IF(C37="Yes","Note: Fan may be multi-mount fan if one configuration is less than 10 in. from the ceiling and the other is greater than or equal to 10 in. from the ceiling","")</f>
        <v/>
      </c>
      <c r="E37" s="416"/>
      <c r="F37" s="416"/>
      <c r="G37" s="416"/>
      <c r="H37" s="416"/>
      <c r="I37" s="416"/>
      <c r="J37" s="12"/>
    </row>
    <row r="38" spans="1:10" ht="16" thickBot="1">
      <c r="B38" s="16" t="s">
        <v>212</v>
      </c>
      <c r="C38" s="164"/>
      <c r="D38" s="415"/>
      <c r="E38" s="416"/>
      <c r="F38" s="416"/>
      <c r="G38" s="416"/>
      <c r="H38" s="416"/>
      <c r="I38" s="416"/>
      <c r="J38" s="12"/>
    </row>
    <row r="39" spans="1:10">
      <c r="D39" s="22"/>
      <c r="J39" s="12"/>
    </row>
    <row r="40" spans="1:10">
      <c r="J40" s="12"/>
    </row>
    <row r="41" spans="1:10">
      <c r="A41" s="12"/>
      <c r="B41" s="12"/>
      <c r="C41" s="12"/>
      <c r="D41" s="12"/>
      <c r="E41" s="12"/>
      <c r="F41" s="12"/>
      <c r="G41" s="12"/>
      <c r="H41" s="12"/>
      <c r="I41" s="12"/>
      <c r="J41" s="12"/>
    </row>
  </sheetData>
  <sheetProtection algorithmName="SHA-512" hashValue="GJDiXLxsDf9Rdqlt43z4EagxROSJ3xtD77oOVe9aFcTkyWJOmF/22jfa5Z4jStMMx0b9bvQMQDWePm5QNdkW/Q==" saltValue="hwp953Z7Xw0YCfOCT8NRaw==" spinCount="100000" sheet="1" selectLockedCells="1"/>
  <mergeCells count="14">
    <mergeCell ref="D37:I38"/>
    <mergeCell ref="E21:H21"/>
    <mergeCell ref="B2:C2"/>
    <mergeCell ref="B12:C12"/>
    <mergeCell ref="B16:C16"/>
    <mergeCell ref="B20:C20"/>
    <mergeCell ref="E12:G12"/>
    <mergeCell ref="B30:C30"/>
    <mergeCell ref="E29:F29"/>
    <mergeCell ref="E22:H24"/>
    <mergeCell ref="E25:F25"/>
    <mergeCell ref="E26:F26"/>
    <mergeCell ref="E27:F27"/>
    <mergeCell ref="E28:F28"/>
  </mergeCells>
  <conditionalFormatting sqref="E15:G15">
    <cfRule type="expression" dxfId="45" priority="1">
      <formula>$C$38&lt;&gt;"Multi-mount"</formula>
    </cfRule>
  </conditionalFormatting>
  <dataValidations count="1">
    <dataValidation type="list" allowBlank="1" showInputMessage="1" showErrorMessage="1" sqref="C35:C37" xr:uid="{00000000-0002-0000-0100-000000000000}">
      <formula1>DD_Photos_Y_N</formula1>
    </dataValidation>
  </dataValidations>
  <hyperlinks>
    <hyperlink ref="E2" location="Instructions!C33" display="Back to Instructions tab" xr:uid="{00000000-0004-0000-0100-000000000000}"/>
  </hyperlinks>
  <printOptions horizontalCentered="1"/>
  <pageMargins left="0.25" right="0.25" top="0.75" bottom="0.25" header="0.3" footer="0.3"/>
  <pageSetup scale="64" orientation="landscape" r:id="rId1"/>
  <headerFooter>
    <oddHeader>&amp;F</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254591C-56A5-4F97-BC27-C0160343CDE3}">
          <x14:formula1>
            <xm:f>'Drop-Downs'!$D$12:$D$16</xm:f>
          </x14:formula1>
          <xm:sqref>C38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J158"/>
  <sheetViews>
    <sheetView showGridLines="0" zoomScale="80" zoomScaleNormal="80" workbookViewId="0">
      <selection activeCell="F12" sqref="F12"/>
    </sheetView>
  </sheetViews>
  <sheetFormatPr defaultColWidth="10.453125" defaultRowHeight="15.5"/>
  <cols>
    <col min="1" max="1" width="3" style="26" customWidth="1"/>
    <col min="2" max="2" width="31.54296875" style="26" customWidth="1"/>
    <col min="3" max="3" width="44.54296875" style="26" customWidth="1"/>
    <col min="4" max="4" width="29.1796875" style="26" customWidth="1"/>
    <col min="5" max="5" width="41" style="26" customWidth="1"/>
    <col min="6" max="6" width="28.1796875" style="26" customWidth="1"/>
    <col min="7" max="7" width="25.453125" style="26" bestFit="1" customWidth="1"/>
    <col min="8" max="8" width="31.54296875" style="26" bestFit="1" customWidth="1"/>
    <col min="9" max="9" width="3.54296875" style="26" customWidth="1"/>
    <col min="10" max="10" width="3" style="26" customWidth="1"/>
    <col min="11" max="16384" width="10.453125" style="26"/>
  </cols>
  <sheetData>
    <row r="1" spans="2:10" ht="16" thickBot="1">
      <c r="J1" s="27"/>
    </row>
    <row r="2" spans="2:10" ht="16" thickBot="1">
      <c r="B2" s="386" t="str">
        <f>'Version Control'!$B$2</f>
        <v>Title Block</v>
      </c>
      <c r="C2" s="387"/>
      <c r="J2" s="27"/>
    </row>
    <row r="3" spans="2:10">
      <c r="B3" s="140" t="str">
        <f>'Version Control'!B3</f>
        <v>Test Report Template Name:</v>
      </c>
      <c r="C3" s="141" t="str">
        <f>'Version Control'!C3</f>
        <v>Small Diameter Ceiling Fans</v>
      </c>
      <c r="J3" s="27"/>
    </row>
    <row r="4" spans="2:10" ht="17">
      <c r="B4" s="142" t="str">
        <f>'Version Control'!B4</f>
        <v>Version Number:</v>
      </c>
      <c r="C4" s="143" t="str">
        <f>'Version Control'!C4</f>
        <v>v1.1</v>
      </c>
      <c r="E4" s="13" t="s">
        <v>53</v>
      </c>
      <c r="J4" s="27"/>
    </row>
    <row r="5" spans="2:10">
      <c r="B5" s="142" t="str">
        <f>'Version Control'!B5</f>
        <v xml:space="preserve">Latest Template Revision: </v>
      </c>
      <c r="C5" s="145">
        <f>'Version Control'!C5</f>
        <v>45594</v>
      </c>
      <c r="J5" s="27"/>
    </row>
    <row r="6" spans="2:10">
      <c r="B6" s="142" t="str">
        <f>'Version Control'!B6</f>
        <v>Tab Name:</v>
      </c>
      <c r="C6" s="143" t="str">
        <f ca="1">MID(CELL("filename",B1), FIND("]", CELL("filename", B1))+ 1, 255)</f>
        <v>Setup &amp; Instrumentation</v>
      </c>
      <c r="J6" s="27"/>
    </row>
    <row r="7" spans="2:10">
      <c r="B7" s="142" t="str">
        <f>'Version Control'!B7</f>
        <v>File Name:</v>
      </c>
      <c r="C7" s="143" t="str">
        <f ca="1">'Version Control'!C7</f>
        <v>Small Diameter Ceiling Fans - v1.1.xlsx</v>
      </c>
      <c r="J7" s="27"/>
    </row>
    <row r="8" spans="2:10">
      <c r="B8" s="142" t="str">
        <f>'Version Control'!B8</f>
        <v>Test Start Date:</v>
      </c>
      <c r="C8" s="145" t="str">
        <f>'Version Control'!C8</f>
        <v>[MM/DD/YYYY]</v>
      </c>
      <c r="J8" s="27"/>
    </row>
    <row r="9" spans="2:10" ht="16" thickBot="1">
      <c r="B9" s="144" t="str">
        <f>'Version Control'!B9</f>
        <v xml:space="preserve">Test Completion Date: </v>
      </c>
      <c r="C9" s="146" t="str">
        <f>'Version Control'!C9</f>
        <v>[MM/DD/YYYY]</v>
      </c>
      <c r="J9" s="27"/>
    </row>
    <row r="10" spans="2:10" ht="16" thickBot="1">
      <c r="B10" s="22"/>
      <c r="C10" s="165"/>
      <c r="J10" s="27"/>
    </row>
    <row r="11" spans="2:10">
      <c r="B11" s="386" t="s">
        <v>275</v>
      </c>
      <c r="C11" s="436"/>
      <c r="D11" s="436"/>
      <c r="E11" s="436"/>
      <c r="F11" s="387"/>
      <c r="G11" s="349"/>
      <c r="H11" s="349"/>
      <c r="J11" s="27"/>
    </row>
    <row r="12" spans="2:10">
      <c r="B12" s="437" t="s">
        <v>276</v>
      </c>
      <c r="C12" s="438"/>
      <c r="D12" s="438"/>
      <c r="E12" s="439"/>
      <c r="F12" s="385"/>
      <c r="J12" s="27"/>
    </row>
    <row r="13" spans="2:10">
      <c r="B13" s="437" t="s">
        <v>277</v>
      </c>
      <c r="C13" s="438"/>
      <c r="D13" s="438"/>
      <c r="E13" s="439"/>
      <c r="F13" s="385"/>
      <c r="J13" s="27"/>
    </row>
    <row r="14" spans="2:10">
      <c r="B14" s="437" t="s">
        <v>278</v>
      </c>
      <c r="C14" s="438"/>
      <c r="D14" s="438"/>
      <c r="E14" s="439"/>
      <c r="F14" s="385"/>
      <c r="J14" s="27"/>
    </row>
    <row r="15" spans="2:10">
      <c r="B15" s="437" t="s">
        <v>279</v>
      </c>
      <c r="C15" s="438"/>
      <c r="D15" s="438"/>
      <c r="E15" s="439"/>
      <c r="F15" s="385"/>
      <c r="J15" s="27"/>
    </row>
    <row r="16" spans="2:10" ht="16" thickBot="1">
      <c r="J16" s="27"/>
    </row>
    <row r="17" spans="2:10" ht="16" thickBot="1">
      <c r="B17" s="388" t="s">
        <v>58</v>
      </c>
      <c r="C17" s="435"/>
      <c r="D17" s="435"/>
      <c r="E17" s="435"/>
      <c r="F17" s="435"/>
      <c r="G17" s="435"/>
      <c r="H17" s="389"/>
      <c r="J17" s="27"/>
    </row>
    <row r="18" spans="2:10">
      <c r="B18" s="34" t="s">
        <v>52</v>
      </c>
      <c r="C18" s="35" t="s">
        <v>50</v>
      </c>
      <c r="D18" s="35" t="s">
        <v>49</v>
      </c>
      <c r="E18" s="35" t="s">
        <v>174</v>
      </c>
      <c r="F18" s="36" t="s">
        <v>147</v>
      </c>
      <c r="G18" s="35" t="s">
        <v>35</v>
      </c>
      <c r="H18" s="37" t="s">
        <v>36</v>
      </c>
      <c r="J18" s="27"/>
    </row>
    <row r="19" spans="2:10">
      <c r="B19" s="170"/>
      <c r="C19" s="171"/>
      <c r="D19" s="171"/>
      <c r="E19" s="171"/>
      <c r="F19" s="171"/>
      <c r="G19" s="166" t="s">
        <v>46</v>
      </c>
      <c r="H19" s="167" t="s">
        <v>46</v>
      </c>
      <c r="J19" s="27"/>
    </row>
    <row r="20" spans="2:10">
      <c r="B20" s="170"/>
      <c r="C20" s="171"/>
      <c r="D20" s="171"/>
      <c r="E20" s="171"/>
      <c r="F20" s="171"/>
      <c r="G20" s="166" t="s">
        <v>46</v>
      </c>
      <c r="H20" s="167" t="s">
        <v>46</v>
      </c>
      <c r="J20" s="27"/>
    </row>
    <row r="21" spans="2:10">
      <c r="B21" s="170"/>
      <c r="C21" s="171"/>
      <c r="D21" s="171"/>
      <c r="E21" s="171"/>
      <c r="F21" s="171"/>
      <c r="G21" s="166" t="s">
        <v>46</v>
      </c>
      <c r="H21" s="167" t="s">
        <v>46</v>
      </c>
      <c r="J21" s="27"/>
    </row>
    <row r="22" spans="2:10">
      <c r="B22" s="170"/>
      <c r="C22" s="171"/>
      <c r="D22" s="171"/>
      <c r="E22" s="171"/>
      <c r="F22" s="171"/>
      <c r="G22" s="166" t="s">
        <v>46</v>
      </c>
      <c r="H22" s="167" t="s">
        <v>46</v>
      </c>
      <c r="J22" s="27"/>
    </row>
    <row r="23" spans="2:10">
      <c r="B23" s="170"/>
      <c r="C23" s="171"/>
      <c r="D23" s="171"/>
      <c r="E23" s="171"/>
      <c r="F23" s="171"/>
      <c r="G23" s="166" t="s">
        <v>46</v>
      </c>
      <c r="H23" s="167" t="s">
        <v>46</v>
      </c>
      <c r="J23" s="27"/>
    </row>
    <row r="24" spans="2:10">
      <c r="B24" s="170"/>
      <c r="C24" s="171"/>
      <c r="D24" s="171"/>
      <c r="E24" s="171"/>
      <c r="F24" s="171"/>
      <c r="G24" s="166" t="s">
        <v>46</v>
      </c>
      <c r="H24" s="167" t="s">
        <v>46</v>
      </c>
      <c r="J24" s="27"/>
    </row>
    <row r="25" spans="2:10">
      <c r="B25" s="170"/>
      <c r="C25" s="171"/>
      <c r="D25" s="171"/>
      <c r="E25" s="171"/>
      <c r="F25" s="171"/>
      <c r="G25" s="166" t="s">
        <v>46</v>
      </c>
      <c r="H25" s="167" t="s">
        <v>46</v>
      </c>
      <c r="J25" s="27"/>
    </row>
    <row r="26" spans="2:10">
      <c r="B26" s="170"/>
      <c r="C26" s="171"/>
      <c r="D26" s="171"/>
      <c r="E26" s="171"/>
      <c r="F26" s="171"/>
      <c r="G26" s="166" t="s">
        <v>46</v>
      </c>
      <c r="H26" s="167" t="s">
        <v>46</v>
      </c>
      <c r="J26" s="27"/>
    </row>
    <row r="27" spans="2:10">
      <c r="B27" s="170"/>
      <c r="C27" s="171"/>
      <c r="D27" s="171"/>
      <c r="E27" s="171"/>
      <c r="F27" s="171"/>
      <c r="G27" s="166" t="s">
        <v>46</v>
      </c>
      <c r="H27" s="167" t="s">
        <v>46</v>
      </c>
      <c r="J27" s="27"/>
    </row>
    <row r="28" spans="2:10">
      <c r="B28" s="170"/>
      <c r="C28" s="171"/>
      <c r="D28" s="171"/>
      <c r="E28" s="171"/>
      <c r="F28" s="171"/>
      <c r="G28" s="166" t="s">
        <v>46</v>
      </c>
      <c r="H28" s="167" t="s">
        <v>46</v>
      </c>
      <c r="J28" s="27"/>
    </row>
    <row r="29" spans="2:10">
      <c r="B29" s="170"/>
      <c r="C29" s="171"/>
      <c r="D29" s="171"/>
      <c r="E29" s="171"/>
      <c r="F29" s="171"/>
      <c r="G29" s="166" t="s">
        <v>46</v>
      </c>
      <c r="H29" s="167" t="s">
        <v>46</v>
      </c>
      <c r="J29" s="27"/>
    </row>
    <row r="30" spans="2:10">
      <c r="B30" s="170"/>
      <c r="C30" s="171"/>
      <c r="D30" s="171"/>
      <c r="E30" s="171"/>
      <c r="F30" s="171"/>
      <c r="G30" s="166" t="s">
        <v>46</v>
      </c>
      <c r="H30" s="167" t="s">
        <v>46</v>
      </c>
      <c r="J30" s="27"/>
    </row>
    <row r="31" spans="2:10">
      <c r="B31" s="170"/>
      <c r="C31" s="171"/>
      <c r="D31" s="171"/>
      <c r="E31" s="171"/>
      <c r="F31" s="171"/>
      <c r="G31" s="166" t="s">
        <v>46</v>
      </c>
      <c r="H31" s="167" t="s">
        <v>46</v>
      </c>
      <c r="J31" s="27"/>
    </row>
    <row r="32" spans="2:10">
      <c r="B32" s="170"/>
      <c r="C32" s="171"/>
      <c r="D32" s="171"/>
      <c r="E32" s="171"/>
      <c r="F32" s="171"/>
      <c r="G32" s="166" t="s">
        <v>46</v>
      </c>
      <c r="H32" s="167" t="s">
        <v>46</v>
      </c>
      <c r="J32" s="27"/>
    </row>
    <row r="33" spans="2:10">
      <c r="B33" s="170"/>
      <c r="C33" s="171"/>
      <c r="D33" s="171"/>
      <c r="E33" s="171"/>
      <c r="F33" s="171"/>
      <c r="G33" s="166" t="s">
        <v>46</v>
      </c>
      <c r="H33" s="167" t="s">
        <v>46</v>
      </c>
      <c r="J33" s="27"/>
    </row>
    <row r="34" spans="2:10">
      <c r="B34" s="170"/>
      <c r="C34" s="171"/>
      <c r="D34" s="171"/>
      <c r="E34" s="171"/>
      <c r="F34" s="171"/>
      <c r="G34" s="166" t="s">
        <v>46</v>
      </c>
      <c r="H34" s="167" t="s">
        <v>46</v>
      </c>
      <c r="J34" s="27"/>
    </row>
    <row r="35" spans="2:10">
      <c r="B35" s="170"/>
      <c r="C35" s="171"/>
      <c r="D35" s="171"/>
      <c r="E35" s="171"/>
      <c r="F35" s="171"/>
      <c r="G35" s="166" t="s">
        <v>46</v>
      </c>
      <c r="H35" s="167" t="s">
        <v>46</v>
      </c>
      <c r="J35" s="27"/>
    </row>
    <row r="36" spans="2:10">
      <c r="B36" s="170"/>
      <c r="C36" s="171"/>
      <c r="D36" s="171"/>
      <c r="E36" s="171"/>
      <c r="F36" s="171"/>
      <c r="G36" s="166" t="s">
        <v>46</v>
      </c>
      <c r="H36" s="167" t="s">
        <v>46</v>
      </c>
      <c r="J36" s="27"/>
    </row>
    <row r="37" spans="2:10">
      <c r="B37" s="170"/>
      <c r="C37" s="171"/>
      <c r="D37" s="171"/>
      <c r="E37" s="171"/>
      <c r="F37" s="171"/>
      <c r="G37" s="166" t="s">
        <v>46</v>
      </c>
      <c r="H37" s="167" t="s">
        <v>46</v>
      </c>
      <c r="J37" s="27"/>
    </row>
    <row r="38" spans="2:10">
      <c r="B38" s="170"/>
      <c r="C38" s="171"/>
      <c r="D38" s="171"/>
      <c r="E38" s="171"/>
      <c r="F38" s="171"/>
      <c r="G38" s="166" t="s">
        <v>46</v>
      </c>
      <c r="H38" s="167" t="s">
        <v>46</v>
      </c>
      <c r="J38" s="27"/>
    </row>
    <row r="39" spans="2:10">
      <c r="B39" s="170"/>
      <c r="C39" s="171"/>
      <c r="D39" s="171"/>
      <c r="E39" s="171"/>
      <c r="F39" s="171"/>
      <c r="G39" s="166" t="s">
        <v>46</v>
      </c>
      <c r="H39" s="167" t="s">
        <v>46</v>
      </c>
      <c r="J39" s="27"/>
    </row>
    <row r="40" spans="2:10">
      <c r="B40" s="170"/>
      <c r="C40" s="171"/>
      <c r="D40" s="171"/>
      <c r="E40" s="171"/>
      <c r="F40" s="171"/>
      <c r="G40" s="166" t="s">
        <v>46</v>
      </c>
      <c r="H40" s="167" t="s">
        <v>46</v>
      </c>
      <c r="J40" s="27"/>
    </row>
    <row r="41" spans="2:10">
      <c r="B41" s="170"/>
      <c r="C41" s="171"/>
      <c r="D41" s="171"/>
      <c r="E41" s="171"/>
      <c r="F41" s="171"/>
      <c r="G41" s="166" t="s">
        <v>46</v>
      </c>
      <c r="H41" s="167" t="s">
        <v>46</v>
      </c>
      <c r="J41" s="27"/>
    </row>
    <row r="42" spans="2:10">
      <c r="B42" s="170"/>
      <c r="C42" s="171"/>
      <c r="D42" s="171"/>
      <c r="E42" s="171"/>
      <c r="F42" s="171"/>
      <c r="G42" s="166" t="s">
        <v>46</v>
      </c>
      <c r="H42" s="167" t="s">
        <v>46</v>
      </c>
      <c r="J42" s="27"/>
    </row>
    <row r="43" spans="2:10">
      <c r="B43" s="170"/>
      <c r="C43" s="171"/>
      <c r="D43" s="171"/>
      <c r="E43" s="171"/>
      <c r="F43" s="171"/>
      <c r="G43" s="166" t="s">
        <v>46</v>
      </c>
      <c r="H43" s="167" t="s">
        <v>46</v>
      </c>
      <c r="J43" s="27"/>
    </row>
    <row r="44" spans="2:10">
      <c r="B44" s="170"/>
      <c r="C44" s="171"/>
      <c r="D44" s="171"/>
      <c r="E44" s="171"/>
      <c r="F44" s="171"/>
      <c r="G44" s="166" t="s">
        <v>46</v>
      </c>
      <c r="H44" s="167" t="s">
        <v>46</v>
      </c>
      <c r="J44" s="27"/>
    </row>
    <row r="45" spans="2:10">
      <c r="B45" s="170"/>
      <c r="C45" s="171"/>
      <c r="D45" s="171"/>
      <c r="E45" s="171"/>
      <c r="F45" s="171"/>
      <c r="G45" s="166" t="s">
        <v>46</v>
      </c>
      <c r="H45" s="167" t="s">
        <v>46</v>
      </c>
      <c r="J45" s="27"/>
    </row>
    <row r="46" spans="2:10">
      <c r="B46" s="170"/>
      <c r="C46" s="171"/>
      <c r="D46" s="171"/>
      <c r="E46" s="171"/>
      <c r="F46" s="171"/>
      <c r="G46" s="166" t="s">
        <v>46</v>
      </c>
      <c r="H46" s="167" t="s">
        <v>46</v>
      </c>
      <c r="J46" s="27"/>
    </row>
    <row r="47" spans="2:10">
      <c r="B47" s="170"/>
      <c r="C47" s="171"/>
      <c r="D47" s="171"/>
      <c r="E47" s="171"/>
      <c r="F47" s="171"/>
      <c r="G47" s="166" t="s">
        <v>46</v>
      </c>
      <c r="H47" s="167" t="s">
        <v>46</v>
      </c>
      <c r="J47" s="27"/>
    </row>
    <row r="48" spans="2:10">
      <c r="B48" s="170"/>
      <c r="C48" s="171"/>
      <c r="D48" s="171"/>
      <c r="E48" s="171"/>
      <c r="F48" s="171"/>
      <c r="G48" s="166" t="s">
        <v>46</v>
      </c>
      <c r="H48" s="167" t="s">
        <v>46</v>
      </c>
      <c r="J48" s="27"/>
    </row>
    <row r="49" spans="2:10">
      <c r="B49" s="170"/>
      <c r="C49" s="171"/>
      <c r="D49" s="171"/>
      <c r="E49" s="171"/>
      <c r="F49" s="171"/>
      <c r="G49" s="166" t="s">
        <v>46</v>
      </c>
      <c r="H49" s="167" t="s">
        <v>46</v>
      </c>
      <c r="J49" s="27"/>
    </row>
    <row r="50" spans="2:10">
      <c r="B50" s="170"/>
      <c r="C50" s="171"/>
      <c r="D50" s="171"/>
      <c r="E50" s="171"/>
      <c r="F50" s="171"/>
      <c r="G50" s="166" t="s">
        <v>46</v>
      </c>
      <c r="H50" s="167" t="s">
        <v>46</v>
      </c>
      <c r="J50" s="27"/>
    </row>
    <row r="51" spans="2:10">
      <c r="B51" s="170"/>
      <c r="C51" s="171"/>
      <c r="D51" s="171"/>
      <c r="E51" s="171"/>
      <c r="F51" s="171"/>
      <c r="G51" s="166" t="s">
        <v>46</v>
      </c>
      <c r="H51" s="167" t="s">
        <v>46</v>
      </c>
      <c r="J51" s="27"/>
    </row>
    <row r="52" spans="2:10">
      <c r="B52" s="170"/>
      <c r="C52" s="171"/>
      <c r="D52" s="171"/>
      <c r="E52" s="171"/>
      <c r="F52" s="171"/>
      <c r="G52" s="166" t="s">
        <v>46</v>
      </c>
      <c r="H52" s="167" t="s">
        <v>46</v>
      </c>
      <c r="J52" s="27"/>
    </row>
    <row r="53" spans="2:10">
      <c r="B53" s="170"/>
      <c r="C53" s="171"/>
      <c r="D53" s="171"/>
      <c r="E53" s="171"/>
      <c r="F53" s="171"/>
      <c r="G53" s="166" t="s">
        <v>46</v>
      </c>
      <c r="H53" s="167" t="s">
        <v>46</v>
      </c>
      <c r="J53" s="27"/>
    </row>
    <row r="54" spans="2:10">
      <c r="B54" s="170"/>
      <c r="C54" s="171"/>
      <c r="D54" s="171"/>
      <c r="E54" s="171"/>
      <c r="F54" s="171"/>
      <c r="G54" s="166" t="s">
        <v>46</v>
      </c>
      <c r="H54" s="167" t="s">
        <v>46</v>
      </c>
      <c r="J54" s="27"/>
    </row>
    <row r="55" spans="2:10">
      <c r="B55" s="170"/>
      <c r="C55" s="171"/>
      <c r="D55" s="171"/>
      <c r="E55" s="171"/>
      <c r="F55" s="171"/>
      <c r="G55" s="166" t="s">
        <v>46</v>
      </c>
      <c r="H55" s="167" t="s">
        <v>46</v>
      </c>
      <c r="J55" s="27"/>
    </row>
    <row r="56" spans="2:10">
      <c r="B56" s="170"/>
      <c r="C56" s="171"/>
      <c r="D56" s="171"/>
      <c r="E56" s="171"/>
      <c r="F56" s="171"/>
      <c r="G56" s="166" t="s">
        <v>46</v>
      </c>
      <c r="H56" s="167" t="s">
        <v>46</v>
      </c>
      <c r="J56" s="27"/>
    </row>
    <row r="57" spans="2:10">
      <c r="B57" s="170"/>
      <c r="C57" s="171"/>
      <c r="D57" s="171"/>
      <c r="E57" s="171"/>
      <c r="F57" s="171"/>
      <c r="G57" s="166" t="s">
        <v>46</v>
      </c>
      <c r="H57" s="167" t="s">
        <v>46</v>
      </c>
      <c r="J57" s="27"/>
    </row>
    <row r="58" spans="2:10">
      <c r="B58" s="170"/>
      <c r="C58" s="171"/>
      <c r="D58" s="171"/>
      <c r="E58" s="171"/>
      <c r="F58" s="171"/>
      <c r="G58" s="166" t="s">
        <v>46</v>
      </c>
      <c r="H58" s="167" t="s">
        <v>46</v>
      </c>
      <c r="J58" s="27"/>
    </row>
    <row r="59" spans="2:10">
      <c r="B59" s="170"/>
      <c r="C59" s="171"/>
      <c r="D59" s="171"/>
      <c r="E59" s="171"/>
      <c r="F59" s="171"/>
      <c r="G59" s="166" t="s">
        <v>46</v>
      </c>
      <c r="H59" s="167" t="s">
        <v>46</v>
      </c>
      <c r="J59" s="27"/>
    </row>
    <row r="60" spans="2:10">
      <c r="B60" s="170"/>
      <c r="C60" s="171"/>
      <c r="D60" s="171"/>
      <c r="E60" s="171"/>
      <c r="F60" s="171"/>
      <c r="G60" s="166" t="s">
        <v>46</v>
      </c>
      <c r="H60" s="167" t="s">
        <v>46</v>
      </c>
      <c r="J60" s="27"/>
    </row>
    <row r="61" spans="2:10">
      <c r="B61" s="170"/>
      <c r="C61" s="171"/>
      <c r="D61" s="171"/>
      <c r="E61" s="171"/>
      <c r="F61" s="171"/>
      <c r="G61" s="166" t="s">
        <v>46</v>
      </c>
      <c r="H61" s="167" t="s">
        <v>46</v>
      </c>
      <c r="J61" s="27"/>
    </row>
    <row r="62" spans="2:10">
      <c r="B62" s="170"/>
      <c r="C62" s="171"/>
      <c r="D62" s="171"/>
      <c r="E62" s="171"/>
      <c r="F62" s="171"/>
      <c r="G62" s="166" t="s">
        <v>46</v>
      </c>
      <c r="H62" s="167" t="s">
        <v>46</v>
      </c>
      <c r="J62" s="27"/>
    </row>
    <row r="63" spans="2:10">
      <c r="B63" s="170"/>
      <c r="C63" s="171"/>
      <c r="D63" s="171"/>
      <c r="E63" s="171"/>
      <c r="F63" s="171"/>
      <c r="G63" s="166" t="s">
        <v>46</v>
      </c>
      <c r="H63" s="167" t="s">
        <v>46</v>
      </c>
      <c r="J63" s="27"/>
    </row>
    <row r="64" spans="2:10">
      <c r="B64" s="170"/>
      <c r="C64" s="171"/>
      <c r="D64" s="171"/>
      <c r="E64" s="171"/>
      <c r="F64" s="171"/>
      <c r="G64" s="166" t="s">
        <v>46</v>
      </c>
      <c r="H64" s="167" t="s">
        <v>46</v>
      </c>
      <c r="J64" s="27"/>
    </row>
    <row r="65" spans="2:10">
      <c r="B65" s="170"/>
      <c r="C65" s="171"/>
      <c r="D65" s="171"/>
      <c r="E65" s="171"/>
      <c r="F65" s="171"/>
      <c r="G65" s="166" t="s">
        <v>46</v>
      </c>
      <c r="H65" s="167" t="s">
        <v>46</v>
      </c>
      <c r="J65" s="27"/>
    </row>
    <row r="66" spans="2:10">
      <c r="B66" s="170"/>
      <c r="C66" s="171"/>
      <c r="D66" s="171"/>
      <c r="E66" s="171"/>
      <c r="F66" s="171"/>
      <c r="G66" s="166" t="s">
        <v>46</v>
      </c>
      <c r="H66" s="167" t="s">
        <v>46</v>
      </c>
      <c r="J66" s="27"/>
    </row>
    <row r="67" spans="2:10">
      <c r="B67" s="170"/>
      <c r="C67" s="171"/>
      <c r="D67" s="171"/>
      <c r="E67" s="171"/>
      <c r="F67" s="171"/>
      <c r="G67" s="166" t="s">
        <v>46</v>
      </c>
      <c r="H67" s="167" t="s">
        <v>46</v>
      </c>
      <c r="J67" s="27"/>
    </row>
    <row r="68" spans="2:10">
      <c r="B68" s="170"/>
      <c r="C68" s="171"/>
      <c r="D68" s="171"/>
      <c r="E68" s="171"/>
      <c r="F68" s="171"/>
      <c r="G68" s="166" t="s">
        <v>46</v>
      </c>
      <c r="H68" s="167" t="s">
        <v>46</v>
      </c>
      <c r="J68" s="27"/>
    </row>
    <row r="69" spans="2:10">
      <c r="B69" s="170"/>
      <c r="C69" s="171"/>
      <c r="D69" s="171"/>
      <c r="E69" s="171"/>
      <c r="F69" s="171"/>
      <c r="G69" s="166" t="s">
        <v>46</v>
      </c>
      <c r="H69" s="167" t="s">
        <v>46</v>
      </c>
      <c r="J69" s="27"/>
    </row>
    <row r="70" spans="2:10">
      <c r="B70" s="170"/>
      <c r="C70" s="171"/>
      <c r="D70" s="171"/>
      <c r="E70" s="171"/>
      <c r="F70" s="171"/>
      <c r="G70" s="166" t="s">
        <v>46</v>
      </c>
      <c r="H70" s="167" t="s">
        <v>46</v>
      </c>
      <c r="J70" s="27"/>
    </row>
    <row r="71" spans="2:10">
      <c r="B71" s="170"/>
      <c r="C71" s="171"/>
      <c r="D71" s="171"/>
      <c r="E71" s="171"/>
      <c r="F71" s="171"/>
      <c r="G71" s="166" t="s">
        <v>46</v>
      </c>
      <c r="H71" s="167" t="s">
        <v>46</v>
      </c>
      <c r="J71" s="27"/>
    </row>
    <row r="72" spans="2:10">
      <c r="B72" s="170"/>
      <c r="C72" s="171"/>
      <c r="D72" s="171"/>
      <c r="E72" s="171"/>
      <c r="F72" s="171"/>
      <c r="G72" s="166" t="s">
        <v>46</v>
      </c>
      <c r="H72" s="167" t="s">
        <v>46</v>
      </c>
      <c r="J72" s="27"/>
    </row>
    <row r="73" spans="2:10">
      <c r="B73" s="170"/>
      <c r="C73" s="171"/>
      <c r="D73" s="171"/>
      <c r="E73" s="171"/>
      <c r="F73" s="171"/>
      <c r="G73" s="166" t="s">
        <v>46</v>
      </c>
      <c r="H73" s="167" t="s">
        <v>46</v>
      </c>
      <c r="J73" s="27"/>
    </row>
    <row r="74" spans="2:10">
      <c r="B74" s="170"/>
      <c r="C74" s="171"/>
      <c r="D74" s="171"/>
      <c r="E74" s="171"/>
      <c r="F74" s="171"/>
      <c r="G74" s="166" t="s">
        <v>46</v>
      </c>
      <c r="H74" s="167" t="s">
        <v>46</v>
      </c>
      <c r="J74" s="27"/>
    </row>
    <row r="75" spans="2:10">
      <c r="B75" s="170"/>
      <c r="C75" s="171"/>
      <c r="D75" s="171"/>
      <c r="E75" s="171"/>
      <c r="F75" s="171"/>
      <c r="G75" s="166" t="s">
        <v>46</v>
      </c>
      <c r="H75" s="167" t="s">
        <v>46</v>
      </c>
      <c r="J75" s="27"/>
    </row>
    <row r="76" spans="2:10">
      <c r="B76" s="170"/>
      <c r="C76" s="171"/>
      <c r="D76" s="171"/>
      <c r="E76" s="171"/>
      <c r="F76" s="171"/>
      <c r="G76" s="166" t="s">
        <v>46</v>
      </c>
      <c r="H76" s="167" t="s">
        <v>46</v>
      </c>
      <c r="J76" s="27"/>
    </row>
    <row r="77" spans="2:10">
      <c r="B77" s="170"/>
      <c r="C77" s="171"/>
      <c r="D77" s="171"/>
      <c r="E77" s="171"/>
      <c r="F77" s="171"/>
      <c r="G77" s="166" t="s">
        <v>46</v>
      </c>
      <c r="H77" s="167" t="s">
        <v>46</v>
      </c>
      <c r="J77" s="27"/>
    </row>
    <row r="78" spans="2:10">
      <c r="B78" s="170"/>
      <c r="C78" s="171"/>
      <c r="D78" s="171"/>
      <c r="E78" s="171"/>
      <c r="F78" s="171"/>
      <c r="G78" s="166" t="s">
        <v>46</v>
      </c>
      <c r="H78" s="167" t="s">
        <v>46</v>
      </c>
      <c r="J78" s="27"/>
    </row>
    <row r="79" spans="2:10">
      <c r="B79" s="170"/>
      <c r="C79" s="171"/>
      <c r="D79" s="171"/>
      <c r="E79" s="171"/>
      <c r="F79" s="171"/>
      <c r="G79" s="166" t="s">
        <v>46</v>
      </c>
      <c r="H79" s="167" t="s">
        <v>46</v>
      </c>
      <c r="J79" s="27"/>
    </row>
    <row r="80" spans="2:10">
      <c r="B80" s="170"/>
      <c r="C80" s="171"/>
      <c r="D80" s="171"/>
      <c r="E80" s="171"/>
      <c r="F80" s="171"/>
      <c r="G80" s="166" t="s">
        <v>46</v>
      </c>
      <c r="H80" s="167" t="s">
        <v>46</v>
      </c>
      <c r="J80" s="27"/>
    </row>
    <row r="81" spans="2:10">
      <c r="B81" s="170"/>
      <c r="C81" s="171"/>
      <c r="D81" s="171"/>
      <c r="E81" s="171"/>
      <c r="F81" s="171"/>
      <c r="G81" s="166" t="s">
        <v>46</v>
      </c>
      <c r="H81" s="167" t="s">
        <v>46</v>
      </c>
      <c r="J81" s="27"/>
    </row>
    <row r="82" spans="2:10">
      <c r="B82" s="170"/>
      <c r="C82" s="171"/>
      <c r="D82" s="171"/>
      <c r="E82" s="171"/>
      <c r="F82" s="171"/>
      <c r="G82" s="166" t="s">
        <v>46</v>
      </c>
      <c r="H82" s="167" t="s">
        <v>46</v>
      </c>
      <c r="J82" s="27"/>
    </row>
    <row r="83" spans="2:10">
      <c r="B83" s="170"/>
      <c r="C83" s="171"/>
      <c r="D83" s="171"/>
      <c r="E83" s="171"/>
      <c r="F83" s="171"/>
      <c r="G83" s="166" t="s">
        <v>46</v>
      </c>
      <c r="H83" s="167" t="s">
        <v>46</v>
      </c>
      <c r="J83" s="27"/>
    </row>
    <row r="84" spans="2:10">
      <c r="B84" s="170"/>
      <c r="C84" s="171"/>
      <c r="D84" s="171"/>
      <c r="E84" s="171"/>
      <c r="F84" s="171"/>
      <c r="G84" s="166" t="s">
        <v>46</v>
      </c>
      <c r="H84" s="167" t="s">
        <v>46</v>
      </c>
      <c r="J84" s="27"/>
    </row>
    <row r="85" spans="2:10">
      <c r="B85" s="170"/>
      <c r="C85" s="171"/>
      <c r="D85" s="171"/>
      <c r="E85" s="171"/>
      <c r="F85" s="171"/>
      <c r="G85" s="166" t="s">
        <v>46</v>
      </c>
      <c r="H85" s="167" t="s">
        <v>46</v>
      </c>
      <c r="J85" s="27"/>
    </row>
    <row r="86" spans="2:10">
      <c r="B86" s="170"/>
      <c r="C86" s="171"/>
      <c r="D86" s="171"/>
      <c r="E86" s="171"/>
      <c r="F86" s="171"/>
      <c r="G86" s="166" t="s">
        <v>46</v>
      </c>
      <c r="H86" s="167" t="s">
        <v>46</v>
      </c>
      <c r="J86" s="27"/>
    </row>
    <row r="87" spans="2:10">
      <c r="B87" s="170"/>
      <c r="C87" s="171"/>
      <c r="D87" s="171"/>
      <c r="E87" s="171"/>
      <c r="F87" s="171"/>
      <c r="G87" s="166" t="s">
        <v>46</v>
      </c>
      <c r="H87" s="167" t="s">
        <v>46</v>
      </c>
      <c r="J87" s="27"/>
    </row>
    <row r="88" spans="2:10">
      <c r="B88" s="170"/>
      <c r="C88" s="171"/>
      <c r="D88" s="171"/>
      <c r="E88" s="171"/>
      <c r="F88" s="171"/>
      <c r="G88" s="166" t="s">
        <v>46</v>
      </c>
      <c r="H88" s="167" t="s">
        <v>46</v>
      </c>
      <c r="J88" s="27"/>
    </row>
    <row r="89" spans="2:10">
      <c r="B89" s="170"/>
      <c r="C89" s="171"/>
      <c r="D89" s="171"/>
      <c r="E89" s="171"/>
      <c r="F89" s="171"/>
      <c r="G89" s="166" t="s">
        <v>46</v>
      </c>
      <c r="H89" s="167" t="s">
        <v>46</v>
      </c>
      <c r="J89" s="27"/>
    </row>
    <row r="90" spans="2:10">
      <c r="B90" s="170"/>
      <c r="C90" s="171"/>
      <c r="D90" s="171"/>
      <c r="E90" s="171"/>
      <c r="F90" s="171"/>
      <c r="G90" s="166" t="s">
        <v>46</v>
      </c>
      <c r="H90" s="167" t="s">
        <v>46</v>
      </c>
      <c r="J90" s="27"/>
    </row>
    <row r="91" spans="2:10">
      <c r="B91" s="170"/>
      <c r="C91" s="171"/>
      <c r="D91" s="171"/>
      <c r="E91" s="171"/>
      <c r="F91" s="171"/>
      <c r="G91" s="166" t="s">
        <v>46</v>
      </c>
      <c r="H91" s="167" t="s">
        <v>46</v>
      </c>
      <c r="J91" s="27"/>
    </row>
    <row r="92" spans="2:10">
      <c r="B92" s="170"/>
      <c r="C92" s="171"/>
      <c r="D92" s="171"/>
      <c r="E92" s="171"/>
      <c r="F92" s="171"/>
      <c r="G92" s="166" t="s">
        <v>46</v>
      </c>
      <c r="H92" s="167" t="s">
        <v>46</v>
      </c>
      <c r="J92" s="27"/>
    </row>
    <row r="93" spans="2:10">
      <c r="B93" s="170"/>
      <c r="C93" s="171"/>
      <c r="D93" s="171"/>
      <c r="E93" s="171"/>
      <c r="F93" s="171"/>
      <c r="G93" s="166" t="s">
        <v>46</v>
      </c>
      <c r="H93" s="167" t="s">
        <v>46</v>
      </c>
      <c r="J93" s="27"/>
    </row>
    <row r="94" spans="2:10">
      <c r="B94" s="170"/>
      <c r="C94" s="171"/>
      <c r="D94" s="171"/>
      <c r="E94" s="171"/>
      <c r="F94" s="171"/>
      <c r="G94" s="166" t="s">
        <v>46</v>
      </c>
      <c r="H94" s="167" t="s">
        <v>46</v>
      </c>
      <c r="J94" s="27"/>
    </row>
    <row r="95" spans="2:10">
      <c r="B95" s="170"/>
      <c r="C95" s="171"/>
      <c r="D95" s="171"/>
      <c r="E95" s="171"/>
      <c r="F95" s="171"/>
      <c r="G95" s="166" t="s">
        <v>46</v>
      </c>
      <c r="H95" s="167" t="s">
        <v>46</v>
      </c>
      <c r="J95" s="27"/>
    </row>
    <row r="96" spans="2:10">
      <c r="B96" s="170"/>
      <c r="C96" s="171"/>
      <c r="D96" s="171"/>
      <c r="E96" s="171"/>
      <c r="F96" s="171"/>
      <c r="G96" s="166" t="s">
        <v>46</v>
      </c>
      <c r="H96" s="167" t="s">
        <v>46</v>
      </c>
      <c r="J96" s="27"/>
    </row>
    <row r="97" spans="2:10">
      <c r="B97" s="170"/>
      <c r="C97" s="171"/>
      <c r="D97" s="171"/>
      <c r="E97" s="171"/>
      <c r="F97" s="171"/>
      <c r="G97" s="166" t="s">
        <v>46</v>
      </c>
      <c r="H97" s="167" t="s">
        <v>46</v>
      </c>
      <c r="J97" s="27"/>
    </row>
    <row r="98" spans="2:10">
      <c r="B98" s="170"/>
      <c r="C98" s="171"/>
      <c r="D98" s="171"/>
      <c r="E98" s="171"/>
      <c r="F98" s="171"/>
      <c r="G98" s="166" t="s">
        <v>46</v>
      </c>
      <c r="H98" s="167" t="s">
        <v>46</v>
      </c>
      <c r="J98" s="27"/>
    </row>
    <row r="99" spans="2:10">
      <c r="B99" s="170"/>
      <c r="C99" s="171"/>
      <c r="D99" s="171"/>
      <c r="E99" s="171"/>
      <c r="F99" s="171"/>
      <c r="G99" s="166" t="s">
        <v>46</v>
      </c>
      <c r="H99" s="167" t="s">
        <v>46</v>
      </c>
      <c r="J99" s="27"/>
    </row>
    <row r="100" spans="2:10">
      <c r="B100" s="170"/>
      <c r="C100" s="171"/>
      <c r="D100" s="171"/>
      <c r="E100" s="171"/>
      <c r="F100" s="171"/>
      <c r="G100" s="166" t="s">
        <v>46</v>
      </c>
      <c r="H100" s="167" t="s">
        <v>46</v>
      </c>
      <c r="J100" s="27"/>
    </row>
    <row r="101" spans="2:10">
      <c r="B101" s="170"/>
      <c r="C101" s="171"/>
      <c r="D101" s="171"/>
      <c r="E101" s="171"/>
      <c r="F101" s="171"/>
      <c r="G101" s="166" t="s">
        <v>46</v>
      </c>
      <c r="H101" s="167" t="s">
        <v>46</v>
      </c>
      <c r="J101" s="27"/>
    </row>
    <row r="102" spans="2:10">
      <c r="B102" s="170"/>
      <c r="C102" s="171"/>
      <c r="D102" s="171"/>
      <c r="E102" s="171"/>
      <c r="F102" s="171"/>
      <c r="G102" s="166" t="s">
        <v>46</v>
      </c>
      <c r="H102" s="167" t="s">
        <v>46</v>
      </c>
      <c r="J102" s="27"/>
    </row>
    <row r="103" spans="2:10">
      <c r="B103" s="170"/>
      <c r="C103" s="171"/>
      <c r="D103" s="171"/>
      <c r="E103" s="171"/>
      <c r="F103" s="171"/>
      <c r="G103" s="166" t="s">
        <v>46</v>
      </c>
      <c r="H103" s="167" t="s">
        <v>46</v>
      </c>
      <c r="J103" s="27"/>
    </row>
    <row r="104" spans="2:10">
      <c r="B104" s="170"/>
      <c r="C104" s="171"/>
      <c r="D104" s="171"/>
      <c r="E104" s="171"/>
      <c r="F104" s="171"/>
      <c r="G104" s="166" t="s">
        <v>46</v>
      </c>
      <c r="H104" s="167" t="s">
        <v>46</v>
      </c>
      <c r="J104" s="27"/>
    </row>
    <row r="105" spans="2:10">
      <c r="B105" s="170"/>
      <c r="C105" s="171"/>
      <c r="D105" s="171"/>
      <c r="E105" s="171"/>
      <c r="F105" s="171"/>
      <c r="G105" s="166" t="s">
        <v>46</v>
      </c>
      <c r="H105" s="167" t="s">
        <v>46</v>
      </c>
      <c r="J105" s="27"/>
    </row>
    <row r="106" spans="2:10">
      <c r="B106" s="170"/>
      <c r="C106" s="171"/>
      <c r="D106" s="171"/>
      <c r="E106" s="171"/>
      <c r="F106" s="171"/>
      <c r="G106" s="166" t="s">
        <v>46</v>
      </c>
      <c r="H106" s="167" t="s">
        <v>46</v>
      </c>
      <c r="J106" s="27"/>
    </row>
    <row r="107" spans="2:10">
      <c r="B107" s="170"/>
      <c r="C107" s="171"/>
      <c r="D107" s="171"/>
      <c r="E107" s="171"/>
      <c r="F107" s="171"/>
      <c r="G107" s="166" t="s">
        <v>46</v>
      </c>
      <c r="H107" s="167" t="s">
        <v>46</v>
      </c>
      <c r="J107" s="27"/>
    </row>
    <row r="108" spans="2:10">
      <c r="B108" s="170"/>
      <c r="C108" s="171"/>
      <c r="D108" s="171"/>
      <c r="E108" s="171"/>
      <c r="F108" s="171"/>
      <c r="G108" s="166" t="s">
        <v>46</v>
      </c>
      <c r="H108" s="167" t="s">
        <v>46</v>
      </c>
      <c r="J108" s="27"/>
    </row>
    <row r="109" spans="2:10">
      <c r="B109" s="170"/>
      <c r="C109" s="171"/>
      <c r="D109" s="171"/>
      <c r="E109" s="171"/>
      <c r="F109" s="171"/>
      <c r="G109" s="166" t="s">
        <v>46</v>
      </c>
      <c r="H109" s="167" t="s">
        <v>46</v>
      </c>
      <c r="J109" s="27"/>
    </row>
    <row r="110" spans="2:10">
      <c r="B110" s="170"/>
      <c r="C110" s="171"/>
      <c r="D110" s="171"/>
      <c r="E110" s="171"/>
      <c r="F110" s="171"/>
      <c r="G110" s="166" t="s">
        <v>46</v>
      </c>
      <c r="H110" s="167" t="s">
        <v>46</v>
      </c>
      <c r="J110" s="27"/>
    </row>
    <row r="111" spans="2:10">
      <c r="B111" s="170"/>
      <c r="C111" s="171"/>
      <c r="D111" s="171"/>
      <c r="E111" s="171"/>
      <c r="F111" s="171"/>
      <c r="G111" s="166" t="s">
        <v>46</v>
      </c>
      <c r="H111" s="167" t="s">
        <v>46</v>
      </c>
      <c r="J111" s="27"/>
    </row>
    <row r="112" spans="2:10">
      <c r="B112" s="170"/>
      <c r="C112" s="171"/>
      <c r="D112" s="171"/>
      <c r="E112" s="171"/>
      <c r="F112" s="171"/>
      <c r="G112" s="166" t="s">
        <v>46</v>
      </c>
      <c r="H112" s="167" t="s">
        <v>46</v>
      </c>
      <c r="J112" s="27"/>
    </row>
    <row r="113" spans="2:10">
      <c r="B113" s="170"/>
      <c r="C113" s="171"/>
      <c r="D113" s="171"/>
      <c r="E113" s="171"/>
      <c r="F113" s="171"/>
      <c r="G113" s="166" t="s">
        <v>46</v>
      </c>
      <c r="H113" s="167" t="s">
        <v>46</v>
      </c>
      <c r="J113" s="27"/>
    </row>
    <row r="114" spans="2:10">
      <c r="B114" s="170"/>
      <c r="C114" s="171"/>
      <c r="D114" s="171"/>
      <c r="E114" s="171"/>
      <c r="F114" s="171"/>
      <c r="G114" s="166" t="s">
        <v>46</v>
      </c>
      <c r="H114" s="167" t="s">
        <v>46</v>
      </c>
      <c r="J114" s="27"/>
    </row>
    <row r="115" spans="2:10">
      <c r="B115" s="170"/>
      <c r="C115" s="171"/>
      <c r="D115" s="171"/>
      <c r="E115" s="171"/>
      <c r="F115" s="171"/>
      <c r="G115" s="166" t="s">
        <v>46</v>
      </c>
      <c r="H115" s="167" t="s">
        <v>46</v>
      </c>
      <c r="J115" s="27"/>
    </row>
    <row r="116" spans="2:10">
      <c r="B116" s="170"/>
      <c r="C116" s="171"/>
      <c r="D116" s="171"/>
      <c r="E116" s="171"/>
      <c r="F116" s="171"/>
      <c r="G116" s="166" t="s">
        <v>46</v>
      </c>
      <c r="H116" s="167" t="s">
        <v>46</v>
      </c>
      <c r="J116" s="27"/>
    </row>
    <row r="117" spans="2:10">
      <c r="B117" s="170"/>
      <c r="C117" s="171"/>
      <c r="D117" s="171"/>
      <c r="E117" s="171"/>
      <c r="F117" s="171"/>
      <c r="G117" s="166" t="s">
        <v>46</v>
      </c>
      <c r="H117" s="167" t="s">
        <v>46</v>
      </c>
      <c r="J117" s="27"/>
    </row>
    <row r="118" spans="2:10">
      <c r="B118" s="170"/>
      <c r="C118" s="171"/>
      <c r="D118" s="171"/>
      <c r="E118" s="171"/>
      <c r="F118" s="171"/>
      <c r="G118" s="166" t="s">
        <v>46</v>
      </c>
      <c r="H118" s="167" t="s">
        <v>46</v>
      </c>
      <c r="J118" s="27"/>
    </row>
    <row r="119" spans="2:10">
      <c r="B119" s="170"/>
      <c r="C119" s="171"/>
      <c r="D119" s="171"/>
      <c r="E119" s="171"/>
      <c r="F119" s="171"/>
      <c r="G119" s="166" t="s">
        <v>46</v>
      </c>
      <c r="H119" s="167" t="s">
        <v>46</v>
      </c>
      <c r="J119" s="27"/>
    </row>
    <row r="120" spans="2:10">
      <c r="B120" s="170"/>
      <c r="C120" s="171"/>
      <c r="D120" s="171"/>
      <c r="E120" s="171"/>
      <c r="F120" s="171"/>
      <c r="G120" s="166" t="s">
        <v>46</v>
      </c>
      <c r="H120" s="167" t="s">
        <v>46</v>
      </c>
      <c r="J120" s="27"/>
    </row>
    <row r="121" spans="2:10">
      <c r="B121" s="170"/>
      <c r="C121" s="171"/>
      <c r="D121" s="171"/>
      <c r="E121" s="171"/>
      <c r="F121" s="171"/>
      <c r="G121" s="166" t="s">
        <v>46</v>
      </c>
      <c r="H121" s="167" t="s">
        <v>46</v>
      </c>
      <c r="J121" s="27"/>
    </row>
    <row r="122" spans="2:10">
      <c r="B122" s="170"/>
      <c r="C122" s="171"/>
      <c r="D122" s="171"/>
      <c r="E122" s="171"/>
      <c r="F122" s="171"/>
      <c r="G122" s="166" t="s">
        <v>46</v>
      </c>
      <c r="H122" s="167" t="s">
        <v>46</v>
      </c>
      <c r="J122" s="27"/>
    </row>
    <row r="123" spans="2:10">
      <c r="B123" s="170"/>
      <c r="C123" s="171"/>
      <c r="D123" s="171"/>
      <c r="E123" s="171"/>
      <c r="F123" s="171"/>
      <c r="G123" s="166" t="s">
        <v>46</v>
      </c>
      <c r="H123" s="167" t="s">
        <v>46</v>
      </c>
      <c r="J123" s="27"/>
    </row>
    <row r="124" spans="2:10">
      <c r="B124" s="170"/>
      <c r="C124" s="171"/>
      <c r="D124" s="171"/>
      <c r="E124" s="171"/>
      <c r="F124" s="171"/>
      <c r="G124" s="166" t="s">
        <v>46</v>
      </c>
      <c r="H124" s="167" t="s">
        <v>46</v>
      </c>
      <c r="J124" s="27"/>
    </row>
    <row r="125" spans="2:10">
      <c r="B125" s="170"/>
      <c r="C125" s="171"/>
      <c r="D125" s="171"/>
      <c r="E125" s="171"/>
      <c r="F125" s="171"/>
      <c r="G125" s="166" t="s">
        <v>46</v>
      </c>
      <c r="H125" s="167" t="s">
        <v>46</v>
      </c>
      <c r="J125" s="27"/>
    </row>
    <row r="126" spans="2:10">
      <c r="B126" s="170"/>
      <c r="C126" s="171"/>
      <c r="D126" s="171"/>
      <c r="E126" s="171"/>
      <c r="F126" s="171"/>
      <c r="G126" s="166" t="s">
        <v>46</v>
      </c>
      <c r="H126" s="167" t="s">
        <v>46</v>
      </c>
      <c r="J126" s="27"/>
    </row>
    <row r="127" spans="2:10">
      <c r="B127" s="170"/>
      <c r="C127" s="171"/>
      <c r="D127" s="171"/>
      <c r="E127" s="171"/>
      <c r="F127" s="171"/>
      <c r="G127" s="166" t="s">
        <v>46</v>
      </c>
      <c r="H127" s="167" t="s">
        <v>46</v>
      </c>
      <c r="J127" s="27"/>
    </row>
    <row r="128" spans="2:10">
      <c r="B128" s="170"/>
      <c r="C128" s="171"/>
      <c r="D128" s="171"/>
      <c r="E128" s="171"/>
      <c r="F128" s="171"/>
      <c r="G128" s="166" t="s">
        <v>46</v>
      </c>
      <c r="H128" s="167" t="s">
        <v>46</v>
      </c>
      <c r="J128" s="27"/>
    </row>
    <row r="129" spans="2:10">
      <c r="B129" s="170"/>
      <c r="C129" s="171"/>
      <c r="D129" s="171"/>
      <c r="E129" s="171"/>
      <c r="F129" s="171"/>
      <c r="G129" s="166" t="s">
        <v>46</v>
      </c>
      <c r="H129" s="167" t="s">
        <v>46</v>
      </c>
      <c r="J129" s="27"/>
    </row>
    <row r="130" spans="2:10">
      <c r="B130" s="170"/>
      <c r="C130" s="171"/>
      <c r="D130" s="171"/>
      <c r="E130" s="171"/>
      <c r="F130" s="171"/>
      <c r="G130" s="166" t="s">
        <v>46</v>
      </c>
      <c r="H130" s="167" t="s">
        <v>46</v>
      </c>
      <c r="J130" s="27"/>
    </row>
    <row r="131" spans="2:10">
      <c r="B131" s="170"/>
      <c r="C131" s="171"/>
      <c r="D131" s="171"/>
      <c r="E131" s="171"/>
      <c r="F131" s="171"/>
      <c r="G131" s="166" t="s">
        <v>46</v>
      </c>
      <c r="H131" s="167" t="s">
        <v>46</v>
      </c>
      <c r="J131" s="27"/>
    </row>
    <row r="132" spans="2:10">
      <c r="B132" s="170"/>
      <c r="C132" s="171"/>
      <c r="D132" s="171"/>
      <c r="E132" s="171"/>
      <c r="F132" s="171"/>
      <c r="G132" s="166" t="s">
        <v>46</v>
      </c>
      <c r="H132" s="167" t="s">
        <v>46</v>
      </c>
      <c r="J132" s="27"/>
    </row>
    <row r="133" spans="2:10">
      <c r="B133" s="170"/>
      <c r="C133" s="171"/>
      <c r="D133" s="171"/>
      <c r="E133" s="171"/>
      <c r="F133" s="171"/>
      <c r="G133" s="166" t="s">
        <v>46</v>
      </c>
      <c r="H133" s="167" t="s">
        <v>46</v>
      </c>
      <c r="J133" s="27"/>
    </row>
    <row r="134" spans="2:10">
      <c r="B134" s="170"/>
      <c r="C134" s="171"/>
      <c r="D134" s="171"/>
      <c r="E134" s="171"/>
      <c r="F134" s="171"/>
      <c r="G134" s="166" t="s">
        <v>46</v>
      </c>
      <c r="H134" s="167" t="s">
        <v>46</v>
      </c>
      <c r="J134" s="27"/>
    </row>
    <row r="135" spans="2:10">
      <c r="B135" s="170"/>
      <c r="C135" s="171"/>
      <c r="D135" s="171"/>
      <c r="E135" s="171"/>
      <c r="F135" s="171"/>
      <c r="G135" s="166" t="s">
        <v>46</v>
      </c>
      <c r="H135" s="167" t="s">
        <v>46</v>
      </c>
      <c r="J135" s="27"/>
    </row>
    <row r="136" spans="2:10">
      <c r="B136" s="170"/>
      <c r="C136" s="171"/>
      <c r="D136" s="171"/>
      <c r="E136" s="171"/>
      <c r="F136" s="171"/>
      <c r="G136" s="166" t="s">
        <v>46</v>
      </c>
      <c r="H136" s="167" t="s">
        <v>46</v>
      </c>
      <c r="J136" s="27"/>
    </row>
    <row r="137" spans="2:10">
      <c r="B137" s="170"/>
      <c r="C137" s="171"/>
      <c r="D137" s="171"/>
      <c r="E137" s="171"/>
      <c r="F137" s="171"/>
      <c r="G137" s="166" t="s">
        <v>46</v>
      </c>
      <c r="H137" s="167" t="s">
        <v>46</v>
      </c>
      <c r="J137" s="27"/>
    </row>
    <row r="138" spans="2:10">
      <c r="B138" s="170"/>
      <c r="C138" s="171"/>
      <c r="D138" s="171"/>
      <c r="E138" s="171"/>
      <c r="F138" s="171"/>
      <c r="G138" s="166" t="s">
        <v>46</v>
      </c>
      <c r="H138" s="167" t="s">
        <v>46</v>
      </c>
      <c r="J138" s="27"/>
    </row>
    <row r="139" spans="2:10">
      <c r="B139" s="170"/>
      <c r="C139" s="171"/>
      <c r="D139" s="171"/>
      <c r="E139" s="171"/>
      <c r="F139" s="171"/>
      <c r="G139" s="166" t="s">
        <v>46</v>
      </c>
      <c r="H139" s="167" t="s">
        <v>46</v>
      </c>
      <c r="J139" s="27"/>
    </row>
    <row r="140" spans="2:10">
      <c r="B140" s="170"/>
      <c r="C140" s="171"/>
      <c r="D140" s="171"/>
      <c r="E140" s="171"/>
      <c r="F140" s="171"/>
      <c r="G140" s="166" t="s">
        <v>46</v>
      </c>
      <c r="H140" s="167" t="s">
        <v>46</v>
      </c>
      <c r="J140" s="27"/>
    </row>
    <row r="141" spans="2:10">
      <c r="B141" s="170"/>
      <c r="C141" s="171"/>
      <c r="D141" s="171"/>
      <c r="E141" s="171"/>
      <c r="F141" s="171"/>
      <c r="G141" s="166" t="s">
        <v>46</v>
      </c>
      <c r="H141" s="167" t="s">
        <v>46</v>
      </c>
      <c r="J141" s="27"/>
    </row>
    <row r="142" spans="2:10">
      <c r="B142" s="170"/>
      <c r="C142" s="171"/>
      <c r="D142" s="171"/>
      <c r="E142" s="171"/>
      <c r="F142" s="171"/>
      <c r="G142" s="166" t="s">
        <v>46</v>
      </c>
      <c r="H142" s="167" t="s">
        <v>46</v>
      </c>
      <c r="J142" s="27"/>
    </row>
    <row r="143" spans="2:10">
      <c r="B143" s="170"/>
      <c r="C143" s="171"/>
      <c r="D143" s="171"/>
      <c r="E143" s="171"/>
      <c r="F143" s="171"/>
      <c r="G143" s="166" t="s">
        <v>46</v>
      </c>
      <c r="H143" s="167" t="s">
        <v>46</v>
      </c>
      <c r="J143" s="27"/>
    </row>
    <row r="144" spans="2:10">
      <c r="B144" s="170"/>
      <c r="C144" s="171"/>
      <c r="D144" s="171"/>
      <c r="E144" s="171"/>
      <c r="F144" s="171"/>
      <c r="G144" s="166" t="s">
        <v>46</v>
      </c>
      <c r="H144" s="167" t="s">
        <v>46</v>
      </c>
      <c r="J144" s="27"/>
    </row>
    <row r="145" spans="1:10">
      <c r="B145" s="170"/>
      <c r="C145" s="171"/>
      <c r="D145" s="171"/>
      <c r="E145" s="171"/>
      <c r="F145" s="171"/>
      <c r="G145" s="166" t="s">
        <v>46</v>
      </c>
      <c r="H145" s="167" t="s">
        <v>46</v>
      </c>
      <c r="J145" s="27"/>
    </row>
    <row r="146" spans="1:10">
      <c r="B146" s="170"/>
      <c r="C146" s="171"/>
      <c r="D146" s="171"/>
      <c r="E146" s="171"/>
      <c r="F146" s="171"/>
      <c r="G146" s="166" t="s">
        <v>46</v>
      </c>
      <c r="H146" s="167" t="s">
        <v>46</v>
      </c>
      <c r="J146" s="27"/>
    </row>
    <row r="147" spans="1:10">
      <c r="B147" s="170"/>
      <c r="C147" s="171"/>
      <c r="D147" s="171"/>
      <c r="E147" s="171"/>
      <c r="F147" s="171"/>
      <c r="G147" s="166" t="s">
        <v>46</v>
      </c>
      <c r="H147" s="167" t="s">
        <v>46</v>
      </c>
      <c r="J147" s="27"/>
    </row>
    <row r="148" spans="1:10">
      <c r="B148" s="170"/>
      <c r="C148" s="171"/>
      <c r="D148" s="171"/>
      <c r="E148" s="171"/>
      <c r="F148" s="171"/>
      <c r="G148" s="166" t="s">
        <v>46</v>
      </c>
      <c r="H148" s="167" t="s">
        <v>46</v>
      </c>
      <c r="J148" s="27"/>
    </row>
    <row r="149" spans="1:10">
      <c r="B149" s="170"/>
      <c r="C149" s="171"/>
      <c r="D149" s="171"/>
      <c r="E149" s="171"/>
      <c r="F149" s="171"/>
      <c r="G149" s="166" t="s">
        <v>46</v>
      </c>
      <c r="H149" s="167" t="s">
        <v>46</v>
      </c>
      <c r="J149" s="27"/>
    </row>
    <row r="150" spans="1:10">
      <c r="B150" s="170"/>
      <c r="C150" s="171"/>
      <c r="D150" s="171"/>
      <c r="E150" s="171"/>
      <c r="F150" s="171"/>
      <c r="G150" s="166" t="s">
        <v>46</v>
      </c>
      <c r="H150" s="167" t="s">
        <v>46</v>
      </c>
      <c r="J150" s="27"/>
    </row>
    <row r="151" spans="1:10">
      <c r="B151" s="170"/>
      <c r="C151" s="171"/>
      <c r="D151" s="171"/>
      <c r="E151" s="171"/>
      <c r="F151" s="171"/>
      <c r="G151" s="166" t="s">
        <v>46</v>
      </c>
      <c r="H151" s="167" t="s">
        <v>46</v>
      </c>
      <c r="J151" s="27"/>
    </row>
    <row r="152" spans="1:10">
      <c r="B152" s="170"/>
      <c r="C152" s="171"/>
      <c r="D152" s="171"/>
      <c r="E152" s="171"/>
      <c r="F152" s="171"/>
      <c r="G152" s="166" t="s">
        <v>46</v>
      </c>
      <c r="H152" s="167" t="s">
        <v>46</v>
      </c>
      <c r="J152" s="27"/>
    </row>
    <row r="153" spans="1:10">
      <c r="B153" s="170"/>
      <c r="C153" s="171"/>
      <c r="D153" s="171"/>
      <c r="E153" s="171"/>
      <c r="F153" s="171"/>
      <c r="G153" s="166" t="s">
        <v>46</v>
      </c>
      <c r="H153" s="167" t="s">
        <v>46</v>
      </c>
      <c r="J153" s="27"/>
    </row>
    <row r="154" spans="1:10">
      <c r="B154" s="170"/>
      <c r="C154" s="171"/>
      <c r="D154" s="171"/>
      <c r="E154" s="171"/>
      <c r="F154" s="171"/>
      <c r="G154" s="166" t="s">
        <v>46</v>
      </c>
      <c r="H154" s="167" t="s">
        <v>46</v>
      </c>
      <c r="J154" s="27"/>
    </row>
    <row r="155" spans="1:10" ht="16" thickBot="1">
      <c r="B155" s="172"/>
      <c r="C155" s="173"/>
      <c r="D155" s="173"/>
      <c r="E155" s="173"/>
      <c r="F155" s="173"/>
      <c r="G155" s="168" t="s">
        <v>46</v>
      </c>
      <c r="H155" s="169" t="s">
        <v>46</v>
      </c>
      <c r="J155" s="27"/>
    </row>
    <row r="156" spans="1:10">
      <c r="J156" s="27"/>
    </row>
    <row r="157" spans="1:10">
      <c r="A157" s="11"/>
      <c r="B157" s="11"/>
      <c r="C157" s="11"/>
      <c r="D157" s="11"/>
      <c r="E157" s="11"/>
      <c r="F157" s="11"/>
      <c r="G157" s="11"/>
      <c r="H157" s="11"/>
      <c r="J157" s="27"/>
    </row>
    <row r="158" spans="1:10">
      <c r="A158" s="27"/>
      <c r="B158" s="27"/>
      <c r="C158" s="27"/>
      <c r="D158" s="27"/>
      <c r="E158" s="27"/>
      <c r="F158" s="27"/>
      <c r="G158" s="27"/>
      <c r="H158" s="27"/>
      <c r="I158" s="27"/>
      <c r="J158" s="27"/>
    </row>
  </sheetData>
  <sheetProtection algorithmName="SHA-512" hashValue="cI+jnuAOZY2EUvH772eOhQaXtAGzMbXqeTnrPfQg5BbD9SWdgVP3ObbPYeGiYi76Zi/lJ1X80/wPcWt66lu9dw==" saltValue="B1esuqLtEmGrwHfvoky7rA==" spinCount="100000" sheet="1" selectLockedCells="1"/>
  <protectedRanges>
    <protectedRange sqref="B19:H155" name="Range1"/>
  </protectedRanges>
  <mergeCells count="7">
    <mergeCell ref="B2:C2"/>
    <mergeCell ref="B17:H17"/>
    <mergeCell ref="B11:F11"/>
    <mergeCell ref="B12:E12"/>
    <mergeCell ref="B13:E13"/>
    <mergeCell ref="B14:E14"/>
    <mergeCell ref="B15:E15"/>
  </mergeCells>
  <dataValidations count="1">
    <dataValidation type="list" allowBlank="1" showInputMessage="1" showErrorMessage="1" sqref="F12 F13 F14 F15" xr:uid="{B1921981-0DF4-4831-898F-0005B9D8166A}">
      <formula1>DD_Photos_Y_N</formula1>
    </dataValidation>
  </dataValidations>
  <hyperlinks>
    <hyperlink ref="E4" location="Instructions!C33" display="Back to Instructions tab"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9B55E-6160-4FFD-8015-16907A1D1D52}">
  <sheetPr codeName="Sheet4">
    <tabColor rgb="FF0066CC"/>
  </sheetPr>
  <dimension ref="A1:X88"/>
  <sheetViews>
    <sheetView showGridLines="0" zoomScale="80" zoomScaleNormal="80" workbookViewId="0">
      <selection activeCell="D25" sqref="D25:D26"/>
    </sheetView>
  </sheetViews>
  <sheetFormatPr defaultColWidth="9.1796875" defaultRowHeight="17"/>
  <cols>
    <col min="1" max="2" width="4.54296875" style="46" customWidth="1"/>
    <col min="3" max="3" width="50.81640625" style="46" customWidth="1"/>
    <col min="4" max="4" width="55.1796875" style="46" customWidth="1"/>
    <col min="5" max="5" width="33.1796875" style="46" customWidth="1"/>
    <col min="6" max="6" width="30.26953125" style="46" customWidth="1"/>
    <col min="7" max="7" width="41.453125" style="46" customWidth="1"/>
    <col min="8" max="8" width="29.1796875" style="46" customWidth="1"/>
    <col min="9" max="9" width="29.81640625" style="47" customWidth="1"/>
    <col min="10" max="10" width="24.81640625" style="79" bestFit="1" customWidth="1"/>
    <col min="11" max="11" width="24.1796875" style="219" customWidth="1"/>
    <col min="12" max="12" width="5.1796875" style="219" customWidth="1"/>
    <col min="13" max="16384" width="9.1796875" style="219"/>
  </cols>
  <sheetData>
    <row r="1" spans="1:24" ht="17.5" thickBot="1">
      <c r="N1" s="220"/>
    </row>
    <row r="2" spans="1:24" ht="17.5" thickBot="1">
      <c r="B2" s="417" t="str">
        <f>'Version Control'!$B$2</f>
        <v>Title Block</v>
      </c>
      <c r="C2" s="418"/>
      <c r="D2" s="419"/>
      <c r="N2" s="220"/>
    </row>
    <row r="3" spans="1:24">
      <c r="B3" s="465" t="str">
        <f>'Version Control'!B3</f>
        <v>Test Report Template Name:</v>
      </c>
      <c r="C3" s="466"/>
      <c r="D3" s="174" t="str">
        <f>'Version Control'!C3</f>
        <v>Small Diameter Ceiling Fans</v>
      </c>
      <c r="N3" s="220"/>
    </row>
    <row r="4" spans="1:24">
      <c r="B4" s="467" t="str">
        <f>'Version Control'!B4</f>
        <v>Version Number:</v>
      </c>
      <c r="C4" s="468"/>
      <c r="D4" s="175" t="str">
        <f>'Version Control'!C4</f>
        <v>v1.1</v>
      </c>
      <c r="N4" s="220"/>
    </row>
    <row r="5" spans="1:24">
      <c r="B5" s="467" t="str">
        <f>'Version Control'!B5</f>
        <v xml:space="preserve">Latest Template Revision: </v>
      </c>
      <c r="C5" s="468"/>
      <c r="D5" s="176">
        <f>'Version Control'!C5</f>
        <v>45594</v>
      </c>
      <c r="N5" s="220"/>
    </row>
    <row r="6" spans="1:24">
      <c r="B6" s="467" t="str">
        <f>'Version Control'!B6</f>
        <v>Tab Name:</v>
      </c>
      <c r="C6" s="468"/>
      <c r="D6" s="175" t="str">
        <f ca="1">MID(CELL("filename",B1), FIND("]", CELL("filename", B1))+ 1, 255)</f>
        <v>Test Data - Low</v>
      </c>
      <c r="G6" s="221" t="s">
        <v>53</v>
      </c>
      <c r="N6" s="220"/>
    </row>
    <row r="7" spans="1:24">
      <c r="B7" s="467" t="str">
        <f>'Version Control'!B7</f>
        <v>File Name:</v>
      </c>
      <c r="C7" s="468"/>
      <c r="D7" s="175" t="str">
        <f ca="1">'Version Control'!C7</f>
        <v>Small Diameter Ceiling Fans - v1.1.xlsx</v>
      </c>
      <c r="N7" s="220"/>
    </row>
    <row r="8" spans="1:24">
      <c r="B8" s="467" t="str">
        <f>'Version Control'!B8</f>
        <v>Test Start Date:</v>
      </c>
      <c r="C8" s="468"/>
      <c r="D8" s="176" t="str">
        <f>'Version Control'!C8</f>
        <v>[MM/DD/YYYY]</v>
      </c>
      <c r="N8" s="220"/>
    </row>
    <row r="9" spans="1:24" ht="17.5" thickBot="1">
      <c r="B9" s="506" t="str">
        <f>'Version Control'!B9</f>
        <v xml:space="preserve">Test Completion Date: </v>
      </c>
      <c r="C9" s="507"/>
      <c r="D9" s="177" t="str">
        <f>'Version Control'!C9</f>
        <v>[MM/DD/YYYY]</v>
      </c>
      <c r="N9" s="220"/>
    </row>
    <row r="10" spans="1:24" ht="17.5" thickBot="1">
      <c r="N10" s="220"/>
    </row>
    <row r="11" spans="1:24" ht="17.5" thickBot="1">
      <c r="B11" s="440" t="s">
        <v>71</v>
      </c>
      <c r="C11" s="441"/>
      <c r="D11" s="441"/>
      <c r="E11" s="441"/>
      <c r="F11" s="441"/>
      <c r="G11" s="441"/>
      <c r="H11" s="441"/>
      <c r="I11" s="363"/>
      <c r="J11" s="350"/>
      <c r="K11" s="350"/>
      <c r="L11" s="223"/>
      <c r="N11" s="220"/>
    </row>
    <row r="12" spans="1:24" ht="17.5" thickBot="1">
      <c r="B12" s="49"/>
      <c r="C12" s="50"/>
      <c r="D12" s="50"/>
      <c r="E12" s="50"/>
      <c r="L12" s="224"/>
      <c r="N12" s="220"/>
      <c r="X12" s="225"/>
    </row>
    <row r="13" spans="1:24">
      <c r="A13" s="53"/>
      <c r="B13" s="54"/>
      <c r="C13" s="121" t="s">
        <v>50</v>
      </c>
      <c r="D13" s="119">
        <f>'General Info &amp; Test Results'!C21</f>
        <v>0</v>
      </c>
      <c r="E13" s="65"/>
      <c r="F13" s="516" t="s">
        <v>271</v>
      </c>
      <c r="G13" s="517"/>
      <c r="H13" s="517"/>
      <c r="I13" s="517"/>
      <c r="J13" s="518"/>
      <c r="L13" s="224"/>
      <c r="N13" s="220"/>
    </row>
    <row r="14" spans="1:24">
      <c r="A14" s="53"/>
      <c r="B14" s="54"/>
      <c r="C14" s="122" t="s">
        <v>49</v>
      </c>
      <c r="D14" s="84">
        <f>'General Info &amp; Test Results'!C24</f>
        <v>0</v>
      </c>
      <c r="E14" s="66"/>
      <c r="F14" s="519"/>
      <c r="G14" s="520"/>
      <c r="H14" s="376" t="s">
        <v>72</v>
      </c>
      <c r="I14" s="376" t="s">
        <v>181</v>
      </c>
      <c r="J14" s="346" t="s">
        <v>132</v>
      </c>
      <c r="L14" s="224"/>
      <c r="N14" s="220"/>
    </row>
    <row r="15" spans="1:24" ht="17.5" thickBot="1">
      <c r="A15" s="53"/>
      <c r="B15" s="54"/>
      <c r="C15" s="121" t="s">
        <v>94</v>
      </c>
      <c r="D15" s="96">
        <f>'General Info &amp; Test Results'!C23</f>
        <v>0</v>
      </c>
      <c r="E15" s="218"/>
      <c r="F15" s="514" t="s">
        <v>213</v>
      </c>
      <c r="G15" s="515"/>
      <c r="H15" s="380"/>
      <c r="I15" s="377" t="str">
        <f>IF('General Info &amp; Test Results'!$C$38="Hugger","Less than or equal to "&amp;10,IF(OR('General Info &amp; Test Results'!$C$38 = "Standard",'General Info &amp; Test Results'!$C$38 = "Multi-mount"),"Greater than "&amp;10,"N/A"))</f>
        <v>N/A</v>
      </c>
      <c r="J15" s="347" t="str">
        <f>IF('General Info &amp; Test Results'!$C$38="Hugger",$H$15&lt;=10,IF('Test Data - Low'!D17&gt;18,$H$15&gt;10,"N/A"))</f>
        <v>N/A</v>
      </c>
      <c r="L15" s="224"/>
      <c r="N15" s="220"/>
    </row>
    <row r="16" spans="1:24" ht="17.5" thickBot="1">
      <c r="A16" s="53"/>
      <c r="B16" s="54"/>
      <c r="C16" s="53"/>
      <c r="D16" s="68"/>
      <c r="E16" s="218"/>
      <c r="L16" s="224"/>
      <c r="N16" s="220"/>
    </row>
    <row r="17" spans="2:14">
      <c r="B17" s="49"/>
      <c r="C17" s="71" t="s">
        <v>192</v>
      </c>
      <c r="D17" s="84">
        <f>'General Info &amp; Test Results'!C32</f>
        <v>0</v>
      </c>
      <c r="E17" s="51"/>
      <c r="F17" s="521" t="s">
        <v>294</v>
      </c>
      <c r="G17" s="522"/>
      <c r="H17" s="522"/>
      <c r="I17" s="522"/>
      <c r="J17" s="523"/>
      <c r="L17" s="224"/>
      <c r="N17" s="220"/>
    </row>
    <row r="18" spans="2:14">
      <c r="B18" s="49"/>
      <c r="C18" s="71" t="s">
        <v>194</v>
      </c>
      <c r="D18" s="84">
        <f>'General Info &amp; Test Results'!C31</f>
        <v>0</v>
      </c>
      <c r="E18" s="51"/>
      <c r="F18" s="524"/>
      <c r="G18" s="525"/>
      <c r="H18" s="525"/>
      <c r="I18" s="525"/>
      <c r="J18" s="526"/>
      <c r="L18" s="224"/>
      <c r="N18" s="220"/>
    </row>
    <row r="19" spans="2:14" ht="33" customHeight="1" thickBot="1">
      <c r="B19" s="49"/>
      <c r="C19" s="71" t="s">
        <v>193</v>
      </c>
      <c r="D19" s="84">
        <f>'General Info &amp; Test Results'!C33</f>
        <v>0</v>
      </c>
      <c r="E19" s="65"/>
      <c r="F19" s="527"/>
      <c r="G19" s="528"/>
      <c r="H19" s="528"/>
      <c r="I19" s="528"/>
      <c r="J19" s="529"/>
      <c r="L19" s="224"/>
      <c r="N19" s="220"/>
    </row>
    <row r="20" spans="2:14">
      <c r="B20" s="49"/>
      <c r="C20" s="108"/>
      <c r="D20" s="109"/>
      <c r="E20" s="65"/>
      <c r="L20" s="224"/>
      <c r="N20" s="220"/>
    </row>
    <row r="21" spans="2:14">
      <c r="B21" s="49"/>
      <c r="C21" s="123" t="s">
        <v>96</v>
      </c>
      <c r="D21" s="84">
        <f>'General Info &amp; Test Results'!C36</f>
        <v>0</v>
      </c>
      <c r="E21" s="66"/>
      <c r="H21" s="47"/>
      <c r="I21" s="79"/>
      <c r="J21" s="219"/>
      <c r="L21" s="224"/>
      <c r="N21" s="220"/>
    </row>
    <row r="22" spans="2:14" ht="17.5" thickBot="1">
      <c r="B22" s="49"/>
      <c r="E22" s="56"/>
      <c r="H22" s="47"/>
      <c r="I22" s="79"/>
      <c r="J22" s="219"/>
      <c r="L22" s="224"/>
      <c r="N22" s="220"/>
    </row>
    <row r="23" spans="2:14" ht="17.5" thickBot="1">
      <c r="B23" s="49"/>
      <c r="C23" s="440" t="s">
        <v>179</v>
      </c>
      <c r="D23" s="441"/>
      <c r="E23" s="441"/>
      <c r="F23" s="441"/>
      <c r="G23" s="442"/>
      <c r="H23" s="79"/>
      <c r="J23" s="219"/>
      <c r="L23" s="224"/>
      <c r="N23" s="220"/>
    </row>
    <row r="24" spans="2:14">
      <c r="B24" s="49"/>
      <c r="C24" s="226"/>
      <c r="D24" s="227" t="s">
        <v>72</v>
      </c>
      <c r="E24" s="365" t="s">
        <v>181</v>
      </c>
      <c r="F24" s="365" t="s">
        <v>132</v>
      </c>
      <c r="G24" s="366" t="s">
        <v>85</v>
      </c>
      <c r="H24" s="47"/>
      <c r="I24" s="79"/>
      <c r="J24" s="219"/>
      <c r="L24" s="224"/>
      <c r="N24" s="220"/>
    </row>
    <row r="25" spans="2:14">
      <c r="B25" s="49"/>
      <c r="C25" s="510" t="s">
        <v>187</v>
      </c>
      <c r="D25" s="512"/>
      <c r="E25" s="443">
        <v>43</v>
      </c>
      <c r="F25" s="443" t="b">
        <f>D25=E25</f>
        <v>0</v>
      </c>
      <c r="G25" s="508" t="s">
        <v>180</v>
      </c>
      <c r="H25" s="47"/>
      <c r="I25" s="79"/>
      <c r="J25" s="219"/>
      <c r="L25" s="224"/>
      <c r="N25" s="220"/>
    </row>
    <row r="26" spans="2:14" ht="35.25" customHeight="1" thickBot="1">
      <c r="B26" s="49"/>
      <c r="C26" s="511"/>
      <c r="D26" s="513"/>
      <c r="E26" s="444"/>
      <c r="F26" s="444"/>
      <c r="G26" s="509"/>
      <c r="H26" s="47"/>
      <c r="I26" s="79"/>
      <c r="J26" s="219"/>
      <c r="L26" s="224"/>
      <c r="N26" s="220"/>
    </row>
    <row r="27" spans="2:14" ht="17.5" thickBot="1">
      <c r="B27" s="49"/>
      <c r="E27" s="56"/>
      <c r="F27" s="68"/>
      <c r="L27" s="224"/>
      <c r="N27" s="220"/>
    </row>
    <row r="28" spans="2:14" ht="17.5" thickBot="1">
      <c r="B28" s="49"/>
      <c r="C28" s="440" t="s">
        <v>4</v>
      </c>
      <c r="D28" s="441"/>
      <c r="E28" s="441"/>
      <c r="F28" s="441"/>
      <c r="G28" s="441"/>
      <c r="H28" s="442"/>
      <c r="I28" s="80"/>
      <c r="L28" s="224"/>
      <c r="N28" s="220"/>
    </row>
    <row r="29" spans="2:14">
      <c r="B29" s="49"/>
      <c r="C29" s="226"/>
      <c r="D29" s="227" t="s">
        <v>72</v>
      </c>
      <c r="E29" s="365" t="s">
        <v>133</v>
      </c>
      <c r="F29" s="228" t="s">
        <v>134</v>
      </c>
      <c r="G29" s="365" t="s">
        <v>132</v>
      </c>
      <c r="H29" s="366" t="s">
        <v>85</v>
      </c>
      <c r="I29" s="56"/>
      <c r="L29" s="224"/>
      <c r="N29" s="220"/>
    </row>
    <row r="30" spans="2:14">
      <c r="B30" s="49"/>
      <c r="C30" s="99" t="s">
        <v>280</v>
      </c>
      <c r="D30" s="202"/>
      <c r="E30" s="229">
        <v>45</v>
      </c>
      <c r="F30" s="230">
        <v>55</v>
      </c>
      <c r="G30" s="231" t="b">
        <f>AND(D30&gt;=E30,D30&lt;=F30)</f>
        <v>0</v>
      </c>
      <c r="H30" s="232" t="s">
        <v>101</v>
      </c>
      <c r="I30" s="56"/>
      <c r="L30" s="224"/>
      <c r="N30" s="220"/>
    </row>
    <row r="31" spans="2:14" ht="17.5" thickBot="1">
      <c r="B31" s="49"/>
      <c r="C31" s="77" t="s">
        <v>281</v>
      </c>
      <c r="D31" s="203"/>
      <c r="E31" s="233">
        <v>65</v>
      </c>
      <c r="F31" s="131">
        <v>75</v>
      </c>
      <c r="G31" s="234" t="b">
        <f>AND(D31&gt;=E31,D31&lt;=F31)</f>
        <v>0</v>
      </c>
      <c r="H31" s="235" t="s">
        <v>102</v>
      </c>
      <c r="I31" s="56"/>
      <c r="L31" s="224"/>
      <c r="N31" s="220"/>
    </row>
    <row r="32" spans="2:14" ht="17.5" thickBot="1">
      <c r="B32" s="49"/>
      <c r="C32" s="68"/>
      <c r="D32" s="102"/>
      <c r="E32" s="50"/>
      <c r="F32" s="56"/>
      <c r="G32" s="50"/>
      <c r="H32" s="56"/>
      <c r="I32" s="56"/>
      <c r="L32" s="224"/>
      <c r="N32" s="220"/>
    </row>
    <row r="33" spans="2:14">
      <c r="B33" s="49"/>
      <c r="C33" s="445" t="s">
        <v>196</v>
      </c>
      <c r="D33" s="446"/>
      <c r="E33" s="446"/>
      <c r="F33" s="446"/>
      <c r="G33" s="447"/>
      <c r="H33" s="79"/>
      <c r="I33" s="219"/>
      <c r="J33" s="219"/>
      <c r="L33" s="224"/>
      <c r="N33" s="220"/>
    </row>
    <row r="34" spans="2:14">
      <c r="B34" s="49"/>
      <c r="C34" s="453" t="s">
        <v>195</v>
      </c>
      <c r="D34" s="454"/>
      <c r="E34" s="454"/>
      <c r="F34" s="454"/>
      <c r="G34" s="204"/>
      <c r="H34" s="79"/>
      <c r="I34" s="219"/>
      <c r="J34" s="219"/>
      <c r="L34" s="224"/>
      <c r="N34" s="220"/>
    </row>
    <row r="35" spans="2:14">
      <c r="B35" s="49"/>
      <c r="C35" s="453" t="s">
        <v>197</v>
      </c>
      <c r="D35" s="454"/>
      <c r="E35" s="454"/>
      <c r="F35" s="454"/>
      <c r="G35" s="204"/>
      <c r="H35" s="79"/>
      <c r="I35" s="219"/>
      <c r="J35" s="219"/>
      <c r="L35" s="224"/>
      <c r="N35" s="220"/>
    </row>
    <row r="36" spans="2:14">
      <c r="B36" s="49"/>
      <c r="C36" s="469" t="s">
        <v>258</v>
      </c>
      <c r="D36" s="470"/>
      <c r="E36" s="470"/>
      <c r="F36" s="470"/>
      <c r="G36" s="204"/>
      <c r="H36" s="79"/>
      <c r="I36" s="219"/>
      <c r="J36" s="219"/>
      <c r="L36" s="224"/>
      <c r="N36" s="220"/>
    </row>
    <row r="37" spans="2:14" ht="17.5" thickBot="1">
      <c r="B37" s="49"/>
      <c r="C37" s="448" t="s">
        <v>198</v>
      </c>
      <c r="D37" s="449"/>
      <c r="E37" s="449"/>
      <c r="F37" s="449"/>
      <c r="G37" s="205"/>
      <c r="H37" s="79"/>
      <c r="I37" s="219"/>
      <c r="J37" s="219"/>
      <c r="L37" s="224"/>
      <c r="N37" s="220"/>
    </row>
    <row r="38" spans="2:14" ht="17.5" thickBot="1">
      <c r="B38" s="49"/>
      <c r="C38" s="68"/>
      <c r="D38" s="68"/>
      <c r="E38" s="56"/>
      <c r="F38" s="56"/>
      <c r="G38" s="56"/>
      <c r="H38" s="56"/>
      <c r="I38" s="56"/>
      <c r="L38" s="224"/>
      <c r="N38" s="220"/>
    </row>
    <row r="39" spans="2:14">
      <c r="B39" s="49"/>
      <c r="C39" s="450" t="s">
        <v>199</v>
      </c>
      <c r="D39" s="451"/>
      <c r="E39" s="451"/>
      <c r="F39" s="451"/>
      <c r="G39" s="452"/>
      <c r="H39" s="56"/>
      <c r="I39" s="56"/>
      <c r="L39" s="224"/>
      <c r="N39" s="220"/>
    </row>
    <row r="40" spans="2:14" ht="32.5" customHeight="1">
      <c r="B40" s="49"/>
      <c r="C40" s="492" t="s">
        <v>282</v>
      </c>
      <c r="D40" s="493"/>
      <c r="E40" s="493"/>
      <c r="F40" s="494"/>
      <c r="G40" s="204"/>
      <c r="H40" s="56"/>
      <c r="I40" s="56"/>
      <c r="L40" s="224"/>
      <c r="N40" s="220"/>
    </row>
    <row r="41" spans="2:14" ht="17.5" thickBot="1">
      <c r="B41" s="49"/>
      <c r="C41" s="495" t="s">
        <v>265</v>
      </c>
      <c r="D41" s="496"/>
      <c r="E41" s="496"/>
      <c r="F41" s="497"/>
      <c r="G41" s="205"/>
      <c r="H41" s="56"/>
      <c r="I41" s="56"/>
      <c r="L41" s="224"/>
      <c r="N41" s="220"/>
    </row>
    <row r="42" spans="2:14" ht="17.5" thickBot="1">
      <c r="B42" s="49"/>
      <c r="C42" s="368"/>
      <c r="D42" s="368"/>
      <c r="E42" s="368"/>
      <c r="F42" s="368"/>
      <c r="G42" s="378"/>
      <c r="H42" s="56"/>
      <c r="I42" s="56"/>
      <c r="L42" s="224"/>
      <c r="N42" s="220"/>
    </row>
    <row r="43" spans="2:14" ht="17.5" thickBot="1">
      <c r="B43" s="49"/>
      <c r="C43" s="455" t="s">
        <v>291</v>
      </c>
      <c r="D43" s="456"/>
      <c r="E43" s="456"/>
      <c r="F43" s="457"/>
      <c r="G43" s="378"/>
      <c r="H43" s="56"/>
      <c r="I43" s="56"/>
      <c r="L43" s="224"/>
      <c r="N43" s="220"/>
    </row>
    <row r="44" spans="2:14">
      <c r="B44" s="49"/>
      <c r="C44" s="460" t="s">
        <v>293</v>
      </c>
      <c r="D44" s="461"/>
      <c r="E44" s="461"/>
      <c r="F44" s="381"/>
      <c r="G44" s="378"/>
      <c r="H44" s="56"/>
      <c r="I44" s="56"/>
      <c r="L44" s="224"/>
      <c r="N44" s="220"/>
    </row>
    <row r="45" spans="2:14" ht="17.5" thickBot="1">
      <c r="B45" s="49"/>
      <c r="C45" s="458" t="s">
        <v>292</v>
      </c>
      <c r="D45" s="459"/>
      <c r="E45" s="459"/>
      <c r="F45" s="382"/>
      <c r="G45" s="378"/>
      <c r="H45" s="56"/>
      <c r="I45" s="56"/>
      <c r="L45" s="224"/>
      <c r="N45" s="220"/>
    </row>
    <row r="46" spans="2:14" ht="17.5" thickBot="1">
      <c r="B46" s="49"/>
      <c r="C46" s="68"/>
      <c r="D46" s="68"/>
      <c r="E46" s="56"/>
      <c r="F46" s="56"/>
      <c r="G46" s="56"/>
      <c r="H46" s="56"/>
      <c r="I46" s="56"/>
      <c r="L46" s="224"/>
      <c r="N46" s="220"/>
    </row>
    <row r="47" spans="2:14" ht="17.5" thickBot="1">
      <c r="B47" s="49"/>
      <c r="C47" s="503" t="s">
        <v>103</v>
      </c>
      <c r="D47" s="504"/>
      <c r="E47" s="505"/>
      <c r="F47" s="340"/>
      <c r="G47" s="340"/>
      <c r="I47" s="56"/>
      <c r="L47" s="224"/>
      <c r="N47" s="220"/>
    </row>
    <row r="48" spans="2:14">
      <c r="B48" s="49"/>
      <c r="C48" s="236"/>
      <c r="D48" s="227" t="s">
        <v>72</v>
      </c>
      <c r="E48" s="237" t="s">
        <v>85</v>
      </c>
      <c r="F48" s="339"/>
      <c r="G48" s="339"/>
      <c r="L48" s="224"/>
      <c r="N48" s="220"/>
    </row>
    <row r="49" spans="2:14">
      <c r="B49" s="49"/>
      <c r="C49" s="72" t="s">
        <v>104</v>
      </c>
      <c r="D49" s="206"/>
      <c r="E49" s="238" t="s">
        <v>97</v>
      </c>
      <c r="F49" s="379"/>
      <c r="G49" s="51"/>
      <c r="L49" s="224"/>
      <c r="N49" s="220"/>
    </row>
    <row r="50" spans="2:14">
      <c r="B50" s="49"/>
      <c r="C50" s="72" t="s">
        <v>105</v>
      </c>
      <c r="D50" s="207"/>
      <c r="E50" s="238" t="s">
        <v>98</v>
      </c>
      <c r="F50" s="56"/>
      <c r="G50" s="56"/>
      <c r="I50" s="56"/>
      <c r="L50" s="224"/>
      <c r="N50" s="220"/>
    </row>
    <row r="51" spans="2:14">
      <c r="B51" s="49"/>
      <c r="C51" s="72" t="s">
        <v>106</v>
      </c>
      <c r="D51" s="207"/>
      <c r="E51" s="238" t="s">
        <v>99</v>
      </c>
      <c r="F51" s="56"/>
      <c r="G51" s="56"/>
      <c r="L51" s="224"/>
      <c r="N51" s="220"/>
    </row>
    <row r="52" spans="2:14" ht="17.5" thickBot="1">
      <c r="B52" s="49"/>
      <c r="C52" s="73" t="s">
        <v>107</v>
      </c>
      <c r="D52" s="208"/>
      <c r="E52" s="235" t="s">
        <v>100</v>
      </c>
      <c r="F52" s="56"/>
      <c r="G52" s="56"/>
      <c r="I52" s="107"/>
      <c r="J52" s="107"/>
      <c r="K52" s="239"/>
      <c r="L52" s="224"/>
      <c r="N52" s="220"/>
    </row>
    <row r="53" spans="2:14" ht="18.75" customHeight="1" thickBot="1">
      <c r="B53" s="49"/>
      <c r="C53" s="68"/>
      <c r="D53" s="69"/>
      <c r="E53" s="56"/>
      <c r="F53" s="56"/>
      <c r="G53" s="56"/>
      <c r="H53" s="101"/>
      <c r="I53" s="107"/>
      <c r="J53" s="107"/>
      <c r="K53" s="239"/>
      <c r="L53" s="224"/>
      <c r="N53" s="220"/>
    </row>
    <row r="54" spans="2:14" ht="17.5" thickBot="1">
      <c r="B54" s="49"/>
      <c r="C54" s="462" t="s">
        <v>285</v>
      </c>
      <c r="D54" s="463"/>
      <c r="E54" s="464"/>
      <c r="F54" s="341"/>
      <c r="H54" s="56"/>
      <c r="I54" s="498" t="s">
        <v>146</v>
      </c>
      <c r="J54" s="498"/>
      <c r="K54" s="240">
        <f>D17+8</f>
        <v>8</v>
      </c>
      <c r="L54" s="224"/>
      <c r="N54" s="220"/>
    </row>
    <row r="55" spans="2:14">
      <c r="B55" s="49"/>
      <c r="C55" s="78"/>
      <c r="D55" s="227" t="s">
        <v>72</v>
      </c>
      <c r="E55" s="237" t="s">
        <v>85</v>
      </c>
      <c r="F55" s="339"/>
      <c r="H55" s="56"/>
      <c r="I55" s="499" t="s">
        <v>122</v>
      </c>
      <c r="J55" s="500"/>
      <c r="K55" s="103" t="str">
        <f>IFERROR(VLOOKUP(K54-8,SensorTable,5),"")</f>
        <v/>
      </c>
      <c r="L55" s="224"/>
      <c r="N55" s="220"/>
    </row>
    <row r="56" spans="2:14" ht="17.5" thickBot="1">
      <c r="B56" s="49"/>
      <c r="C56" s="77" t="s">
        <v>284</v>
      </c>
      <c r="D56" s="201"/>
      <c r="E56" s="241" t="s">
        <v>92</v>
      </c>
      <c r="F56" s="100"/>
      <c r="H56" s="56"/>
      <c r="I56" s="501" t="s">
        <v>286</v>
      </c>
      <c r="J56" s="502"/>
      <c r="K56" s="104" t="str">
        <f>IFERROR(VLOOKUP(K54-8,SensorTable,9),"")</f>
        <v/>
      </c>
      <c r="L56" s="224"/>
      <c r="N56" s="220"/>
    </row>
    <row r="57" spans="2:14" ht="17.5" thickBot="1">
      <c r="B57" s="49"/>
      <c r="C57" s="68"/>
      <c r="D57" s="69"/>
      <c r="E57" s="56"/>
      <c r="F57" s="56"/>
      <c r="G57" s="56"/>
      <c r="H57" s="56"/>
      <c r="I57" s="56"/>
      <c r="L57" s="224"/>
      <c r="N57" s="220"/>
    </row>
    <row r="58" spans="2:14">
      <c r="B58" s="49"/>
      <c r="C58" s="480" t="s">
        <v>93</v>
      </c>
      <c r="D58" s="482" t="s">
        <v>108</v>
      </c>
      <c r="E58" s="484" t="s">
        <v>113</v>
      </c>
      <c r="F58" s="485"/>
      <c r="G58" s="485"/>
      <c r="H58" s="485"/>
      <c r="I58" s="486" t="s">
        <v>113</v>
      </c>
      <c r="J58" s="488" t="s">
        <v>114</v>
      </c>
      <c r="K58" s="490" t="s">
        <v>115</v>
      </c>
      <c r="L58" s="224"/>
      <c r="N58" s="220"/>
    </row>
    <row r="59" spans="2:14" ht="17.5" thickBot="1">
      <c r="B59" s="49"/>
      <c r="C59" s="481"/>
      <c r="D59" s="483"/>
      <c r="E59" s="94" t="s">
        <v>109</v>
      </c>
      <c r="F59" s="94" t="s">
        <v>110</v>
      </c>
      <c r="G59" s="94" t="s">
        <v>111</v>
      </c>
      <c r="H59" s="95" t="s">
        <v>112</v>
      </c>
      <c r="I59" s="487"/>
      <c r="J59" s="489"/>
      <c r="K59" s="491"/>
      <c r="L59" s="224"/>
      <c r="N59" s="220"/>
    </row>
    <row r="60" spans="2:14">
      <c r="B60" s="49"/>
      <c r="C60" s="85">
        <v>1</v>
      </c>
      <c r="D60" s="86">
        <v>0</v>
      </c>
      <c r="E60" s="87"/>
      <c r="F60" s="87"/>
      <c r="G60" s="87"/>
      <c r="H60" s="209"/>
      <c r="I60" s="114" t="str">
        <f t="shared" ref="I60:I71" si="0">IFERROR(IF(C60&lt;=$K$55,AVERAGE(E60:H60),"n/a"),"")</f>
        <v/>
      </c>
      <c r="J60" s="105">
        <f>PI()*(2/12)^2</f>
        <v>8.7266462599716474E-2</v>
      </c>
      <c r="K60" s="242" t="str">
        <f t="shared" ref="K60:K71" si="1">IFERROR(IF(C60&lt;=$K$55,I60*J60,"n/a"),"")</f>
        <v/>
      </c>
      <c r="L60" s="224"/>
      <c r="N60" s="220"/>
    </row>
    <row r="61" spans="2:14">
      <c r="B61" s="49"/>
      <c r="C61" s="82">
        <v>2</v>
      </c>
      <c r="D61" s="84">
        <f>D60+4</f>
        <v>4</v>
      </c>
      <c r="E61" s="81"/>
      <c r="F61" s="81"/>
      <c r="G61" s="81"/>
      <c r="H61" s="210"/>
      <c r="I61" s="104" t="str">
        <f t="shared" si="0"/>
        <v/>
      </c>
      <c r="J61" s="106">
        <f>IF(C61&lt;$K$55,PI()*(((D61+2)/12)^2-((D61-2)/12)^2),IF(C61=$K$55,$K$56,"n/a"))</f>
        <v>0.69813170079773179</v>
      </c>
      <c r="K61" s="243" t="str">
        <f t="shared" si="1"/>
        <v/>
      </c>
      <c r="L61" s="224"/>
      <c r="N61" s="220"/>
    </row>
    <row r="62" spans="2:14">
      <c r="B62" s="49"/>
      <c r="C62" s="82">
        <v>3</v>
      </c>
      <c r="D62" s="84">
        <f t="shared" ref="D62:D71" si="2">D61+4</f>
        <v>8</v>
      </c>
      <c r="E62" s="81"/>
      <c r="F62" s="81"/>
      <c r="G62" s="81"/>
      <c r="H62" s="210"/>
      <c r="I62" s="104" t="str">
        <f t="shared" si="0"/>
        <v/>
      </c>
      <c r="J62" s="106">
        <f t="shared" ref="J62:J71" si="3">IF(C62&lt;$K$55,PI()*(((D62+2)/12)^2-((D62-2)/12)^2),IF(C62=$K$55,$K$56,"n/a"))</f>
        <v>1.3962634015954638</v>
      </c>
      <c r="K62" s="243" t="str">
        <f t="shared" si="1"/>
        <v/>
      </c>
      <c r="L62" s="224"/>
      <c r="N62" s="220"/>
    </row>
    <row r="63" spans="2:14">
      <c r="B63" s="49"/>
      <c r="C63" s="82">
        <v>4</v>
      </c>
      <c r="D63" s="84">
        <f t="shared" si="2"/>
        <v>12</v>
      </c>
      <c r="E63" s="81"/>
      <c r="F63" s="81"/>
      <c r="G63" s="81"/>
      <c r="H63" s="210"/>
      <c r="I63" s="104" t="str">
        <f t="shared" si="0"/>
        <v/>
      </c>
      <c r="J63" s="106">
        <f t="shared" si="3"/>
        <v>2.0943951023931962</v>
      </c>
      <c r="K63" s="243" t="str">
        <f t="shared" si="1"/>
        <v/>
      </c>
      <c r="L63" s="224"/>
      <c r="N63" s="220"/>
    </row>
    <row r="64" spans="2:14">
      <c r="B64" s="49"/>
      <c r="C64" s="82">
        <v>5</v>
      </c>
      <c r="D64" s="84">
        <f t="shared" si="2"/>
        <v>16</v>
      </c>
      <c r="E64" s="81"/>
      <c r="F64" s="81"/>
      <c r="G64" s="81"/>
      <c r="H64" s="210"/>
      <c r="I64" s="104" t="str">
        <f t="shared" si="0"/>
        <v/>
      </c>
      <c r="J64" s="106">
        <f t="shared" si="3"/>
        <v>2.7925268031909263</v>
      </c>
      <c r="K64" s="243" t="str">
        <f t="shared" si="1"/>
        <v/>
      </c>
      <c r="L64" s="224"/>
      <c r="N64" s="220"/>
    </row>
    <row r="65" spans="1:14">
      <c r="B65" s="49"/>
      <c r="C65" s="82">
        <v>6</v>
      </c>
      <c r="D65" s="84">
        <f t="shared" si="2"/>
        <v>20</v>
      </c>
      <c r="E65" s="81"/>
      <c r="F65" s="81"/>
      <c r="G65" s="81"/>
      <c r="H65" s="210"/>
      <c r="I65" s="104" t="str">
        <f t="shared" si="0"/>
        <v/>
      </c>
      <c r="J65" s="106">
        <f t="shared" si="3"/>
        <v>3.4906585039886577</v>
      </c>
      <c r="K65" s="243" t="str">
        <f t="shared" si="1"/>
        <v/>
      </c>
      <c r="L65" s="224"/>
      <c r="N65" s="220"/>
    </row>
    <row r="66" spans="1:14">
      <c r="B66" s="49"/>
      <c r="C66" s="82">
        <v>7</v>
      </c>
      <c r="D66" s="84">
        <f t="shared" si="2"/>
        <v>24</v>
      </c>
      <c r="E66" s="81"/>
      <c r="F66" s="81"/>
      <c r="G66" s="81"/>
      <c r="H66" s="210"/>
      <c r="I66" s="104" t="str">
        <f t="shared" si="0"/>
        <v/>
      </c>
      <c r="J66" s="106">
        <f t="shared" si="3"/>
        <v>4.1887902047863896</v>
      </c>
      <c r="K66" s="243" t="str">
        <f t="shared" si="1"/>
        <v/>
      </c>
      <c r="L66" s="224"/>
      <c r="N66" s="220"/>
    </row>
    <row r="67" spans="1:14">
      <c r="B67" s="49"/>
      <c r="C67" s="82">
        <v>8</v>
      </c>
      <c r="D67" s="84">
        <f t="shared" si="2"/>
        <v>28</v>
      </c>
      <c r="E67" s="81"/>
      <c r="F67" s="81"/>
      <c r="G67" s="81"/>
      <c r="H67" s="210"/>
      <c r="I67" s="104" t="str">
        <f t="shared" si="0"/>
        <v/>
      </c>
      <c r="J67" s="106">
        <f t="shared" si="3"/>
        <v>4.8869219055841251</v>
      </c>
      <c r="K67" s="243" t="str">
        <f t="shared" si="1"/>
        <v/>
      </c>
      <c r="L67" s="224"/>
      <c r="N67" s="220"/>
    </row>
    <row r="68" spans="1:14">
      <c r="B68" s="49"/>
      <c r="C68" s="82">
        <v>9</v>
      </c>
      <c r="D68" s="84">
        <f t="shared" si="2"/>
        <v>32</v>
      </c>
      <c r="E68" s="81"/>
      <c r="F68" s="81"/>
      <c r="G68" s="81"/>
      <c r="H68" s="210"/>
      <c r="I68" s="104" t="str">
        <f t="shared" si="0"/>
        <v/>
      </c>
      <c r="J68" s="106">
        <f t="shared" si="3"/>
        <v>5.585053606381857</v>
      </c>
      <c r="K68" s="243" t="str">
        <f t="shared" si="1"/>
        <v/>
      </c>
      <c r="L68" s="224"/>
      <c r="N68" s="220"/>
    </row>
    <row r="69" spans="1:14">
      <c r="B69" s="49"/>
      <c r="C69" s="82">
        <v>10</v>
      </c>
      <c r="D69" s="84">
        <f t="shared" si="2"/>
        <v>36</v>
      </c>
      <c r="E69" s="81"/>
      <c r="F69" s="81"/>
      <c r="G69" s="81"/>
      <c r="H69" s="210"/>
      <c r="I69" s="104" t="str">
        <f t="shared" si="0"/>
        <v/>
      </c>
      <c r="J69" s="106">
        <f t="shared" si="3"/>
        <v>6.2831853071795809</v>
      </c>
      <c r="K69" s="243" t="str">
        <f t="shared" si="1"/>
        <v/>
      </c>
      <c r="L69" s="224"/>
      <c r="N69" s="220"/>
    </row>
    <row r="70" spans="1:14">
      <c r="B70" s="49"/>
      <c r="C70" s="82">
        <v>11</v>
      </c>
      <c r="D70" s="84">
        <f t="shared" si="2"/>
        <v>40</v>
      </c>
      <c r="E70" s="81"/>
      <c r="F70" s="81"/>
      <c r="G70" s="81"/>
      <c r="H70" s="210"/>
      <c r="I70" s="104" t="str">
        <f t="shared" si="0"/>
        <v/>
      </c>
      <c r="J70" s="106">
        <f t="shared" si="3"/>
        <v>6.9813170079773208</v>
      </c>
      <c r="K70" s="243" t="str">
        <f t="shared" si="1"/>
        <v/>
      </c>
      <c r="L70" s="224"/>
      <c r="N70" s="220"/>
    </row>
    <row r="71" spans="1:14">
      <c r="B71" s="49"/>
      <c r="C71" s="82">
        <v>12</v>
      </c>
      <c r="D71" s="84">
        <f t="shared" si="2"/>
        <v>44</v>
      </c>
      <c r="E71" s="81"/>
      <c r="F71" s="81"/>
      <c r="G71" s="81"/>
      <c r="H71" s="210"/>
      <c r="I71" s="104" t="str">
        <f t="shared" si="0"/>
        <v/>
      </c>
      <c r="J71" s="106">
        <f t="shared" si="3"/>
        <v>7.6794487087750563</v>
      </c>
      <c r="K71" s="243" t="str">
        <f t="shared" si="1"/>
        <v/>
      </c>
      <c r="L71" s="224"/>
      <c r="N71" s="220"/>
    </row>
    <row r="72" spans="1:14">
      <c r="B72" s="49"/>
      <c r="C72" s="50"/>
      <c r="D72" s="50"/>
      <c r="E72" s="50"/>
      <c r="F72" s="50"/>
      <c r="G72" s="50"/>
      <c r="H72" s="50"/>
      <c r="I72" s="51"/>
      <c r="L72" s="224"/>
      <c r="N72" s="220"/>
    </row>
    <row r="73" spans="1:14" ht="17.5" thickBot="1">
      <c r="A73" s="88"/>
      <c r="B73" s="50"/>
      <c r="C73" s="57"/>
      <c r="D73" s="57"/>
      <c r="E73" s="57"/>
      <c r="F73" s="57"/>
      <c r="G73" s="57"/>
      <c r="H73" s="57"/>
      <c r="I73" s="58"/>
      <c r="L73" s="224"/>
      <c r="N73" s="220"/>
    </row>
    <row r="74" spans="1:14" ht="17.5" thickBot="1">
      <c r="A74" s="88"/>
      <c r="C74" s="440" t="s">
        <v>126</v>
      </c>
      <c r="D74" s="441"/>
      <c r="E74" s="442"/>
      <c r="I74" s="48"/>
      <c r="K74" s="245"/>
      <c r="L74" s="224"/>
      <c r="N74" s="220"/>
    </row>
    <row r="75" spans="1:14">
      <c r="A75" s="88"/>
      <c r="C75" s="226"/>
      <c r="D75" s="63" t="s">
        <v>74</v>
      </c>
      <c r="E75" s="237" t="s">
        <v>85</v>
      </c>
      <c r="I75" s="48"/>
      <c r="K75" s="245"/>
      <c r="L75" s="224"/>
      <c r="N75" s="220"/>
    </row>
    <row r="76" spans="1:14">
      <c r="A76" s="88"/>
      <c r="C76" s="246" t="s">
        <v>124</v>
      </c>
      <c r="D76" s="247">
        <f>SUM(K60:K71)</f>
        <v>0</v>
      </c>
      <c r="E76" s="248" t="s">
        <v>125</v>
      </c>
      <c r="I76" s="249"/>
      <c r="L76" s="224"/>
      <c r="N76" s="220"/>
    </row>
    <row r="77" spans="1:14" ht="17.5" thickBot="1">
      <c r="A77" s="88"/>
      <c r="C77" s="250" t="s">
        <v>201</v>
      </c>
      <c r="D77" s="251">
        <f>D51</f>
        <v>0</v>
      </c>
      <c r="E77" s="252" t="s">
        <v>99</v>
      </c>
      <c r="I77" s="249"/>
      <c r="L77" s="224"/>
      <c r="N77" s="220"/>
    </row>
    <row r="78" spans="1:14" ht="17.5" thickBot="1">
      <c r="A78" s="88"/>
      <c r="C78" s="101"/>
      <c r="D78" s="338"/>
      <c r="E78" s="337"/>
      <c r="I78" s="249"/>
      <c r="L78" s="224"/>
      <c r="N78" s="220"/>
    </row>
    <row r="79" spans="1:14" ht="17.5" thickBot="1">
      <c r="A79" s="88"/>
      <c r="B79" s="59"/>
      <c r="C79" s="440" t="s">
        <v>73</v>
      </c>
      <c r="D79" s="441"/>
      <c r="E79" s="441"/>
      <c r="F79" s="441"/>
      <c r="G79" s="441"/>
      <c r="H79" s="441"/>
      <c r="I79" s="441"/>
      <c r="J79" s="441"/>
      <c r="K79" s="442"/>
      <c r="L79" s="224"/>
      <c r="N79" s="220"/>
    </row>
    <row r="80" spans="1:14">
      <c r="A80" s="88"/>
      <c r="C80" s="471"/>
      <c r="D80" s="472"/>
      <c r="E80" s="472"/>
      <c r="F80" s="472"/>
      <c r="G80" s="472"/>
      <c r="H80" s="472"/>
      <c r="I80" s="472"/>
      <c r="J80" s="472"/>
      <c r="K80" s="473"/>
      <c r="L80" s="224"/>
      <c r="N80" s="220"/>
    </row>
    <row r="81" spans="1:14" ht="12.75" customHeight="1">
      <c r="A81" s="89"/>
      <c r="B81" s="47"/>
      <c r="C81" s="474"/>
      <c r="D81" s="475"/>
      <c r="E81" s="475"/>
      <c r="F81" s="475"/>
      <c r="G81" s="475"/>
      <c r="H81" s="475"/>
      <c r="I81" s="475"/>
      <c r="J81" s="475"/>
      <c r="K81" s="476"/>
      <c r="L81" s="224"/>
      <c r="N81" s="220"/>
    </row>
    <row r="82" spans="1:14">
      <c r="A82" s="88"/>
      <c r="C82" s="474"/>
      <c r="D82" s="475"/>
      <c r="E82" s="475"/>
      <c r="F82" s="475"/>
      <c r="G82" s="475"/>
      <c r="H82" s="475"/>
      <c r="I82" s="475"/>
      <c r="J82" s="475"/>
      <c r="K82" s="476"/>
      <c r="L82" s="224"/>
      <c r="N82" s="220"/>
    </row>
    <row r="83" spans="1:14">
      <c r="A83" s="88"/>
      <c r="C83" s="474"/>
      <c r="D83" s="475"/>
      <c r="E83" s="475"/>
      <c r="F83" s="475"/>
      <c r="G83" s="475"/>
      <c r="H83" s="475"/>
      <c r="I83" s="475"/>
      <c r="J83" s="475"/>
      <c r="K83" s="476"/>
      <c r="L83" s="224"/>
      <c r="N83" s="220"/>
    </row>
    <row r="84" spans="1:14" ht="17.5" thickBot="1">
      <c r="A84" s="88"/>
      <c r="C84" s="477"/>
      <c r="D84" s="478"/>
      <c r="E84" s="478"/>
      <c r="F84" s="478"/>
      <c r="G84" s="478"/>
      <c r="H84" s="478"/>
      <c r="I84" s="478"/>
      <c r="J84" s="478"/>
      <c r="K84" s="479"/>
      <c r="L84" s="224"/>
      <c r="N84" s="220"/>
    </row>
    <row r="85" spans="1:14" ht="17.5" thickBot="1">
      <c r="A85" s="88"/>
      <c r="B85" s="253"/>
      <c r="C85" s="254"/>
      <c r="D85" s="254"/>
      <c r="E85" s="254"/>
      <c r="F85" s="254"/>
      <c r="G85" s="254"/>
      <c r="H85" s="254"/>
      <c r="I85" s="91"/>
      <c r="J85" s="90"/>
      <c r="K85" s="222"/>
      <c r="L85" s="255"/>
      <c r="N85" s="220"/>
    </row>
    <row r="86" spans="1:14">
      <c r="L86" s="256"/>
      <c r="N86" s="220"/>
    </row>
    <row r="87" spans="1:14">
      <c r="N87" s="220"/>
    </row>
    <row r="88" spans="1:14">
      <c r="A88" s="257"/>
      <c r="B88" s="257"/>
      <c r="C88" s="257"/>
      <c r="D88" s="257"/>
      <c r="E88" s="257"/>
      <c r="F88" s="257"/>
      <c r="G88" s="257"/>
      <c r="H88" s="257"/>
      <c r="I88" s="257"/>
      <c r="J88" s="220"/>
      <c r="K88" s="220"/>
      <c r="L88" s="220"/>
      <c r="M88" s="220"/>
      <c r="N88" s="220"/>
    </row>
  </sheetData>
  <sheetProtection algorithmName="SHA-512" hashValue="51pmIF+GWgIfRNPDr58UjAm/E2zLudmCIP50KBV5SCC3wskP9UacwU4osmIc2VzbD4FAymjVhLndQtI4Ul+cQg==" saltValue="bvY0/7zGc+BasBpVbQp4sw==" spinCount="100000" sheet="1" selectLockedCells="1"/>
  <mergeCells count="45">
    <mergeCell ref="B9:C9"/>
    <mergeCell ref="C28:H28"/>
    <mergeCell ref="B11:H11"/>
    <mergeCell ref="C23:G23"/>
    <mergeCell ref="F25:F26"/>
    <mergeCell ref="G25:G26"/>
    <mergeCell ref="C25:C26"/>
    <mergeCell ref="D25:D26"/>
    <mergeCell ref="F15:G15"/>
    <mergeCell ref="F13:J13"/>
    <mergeCell ref="F14:G14"/>
    <mergeCell ref="F17:J19"/>
    <mergeCell ref="C79:K79"/>
    <mergeCell ref="C35:F35"/>
    <mergeCell ref="C36:F36"/>
    <mergeCell ref="C80:K84"/>
    <mergeCell ref="C58:C59"/>
    <mergeCell ref="D58:D59"/>
    <mergeCell ref="E58:H58"/>
    <mergeCell ref="I58:I59"/>
    <mergeCell ref="J58:J59"/>
    <mergeCell ref="K58:K59"/>
    <mergeCell ref="C40:F40"/>
    <mergeCell ref="C41:F41"/>
    <mergeCell ref="I54:J54"/>
    <mergeCell ref="I55:J55"/>
    <mergeCell ref="I56:J56"/>
    <mergeCell ref="C47:E47"/>
    <mergeCell ref="B2:D2"/>
    <mergeCell ref="B3:C3"/>
    <mergeCell ref="B6:C6"/>
    <mergeCell ref="B7:C7"/>
    <mergeCell ref="B8:C8"/>
    <mergeCell ref="B4:C4"/>
    <mergeCell ref="B5:C5"/>
    <mergeCell ref="C74:E74"/>
    <mergeCell ref="E25:E26"/>
    <mergeCell ref="C33:G33"/>
    <mergeCell ref="C37:F37"/>
    <mergeCell ref="C39:G39"/>
    <mergeCell ref="C34:F34"/>
    <mergeCell ref="C43:F43"/>
    <mergeCell ref="C45:E45"/>
    <mergeCell ref="C44:E44"/>
    <mergeCell ref="C54:E54"/>
  </mergeCells>
  <conditionalFormatting sqref="G30:G31">
    <cfRule type="cellIs" dxfId="44" priority="24" operator="equal">
      <formula>FALSE</formula>
    </cfRule>
  </conditionalFormatting>
  <conditionalFormatting sqref="F25">
    <cfRule type="cellIs" dxfId="43" priority="23" operator="equal">
      <formula>FALSE</formula>
    </cfRule>
  </conditionalFormatting>
  <conditionalFormatting sqref="G49">
    <cfRule type="cellIs" dxfId="42" priority="22" operator="equal">
      <formula>FALSE</formula>
    </cfRule>
  </conditionalFormatting>
  <conditionalFormatting sqref="I15">
    <cfRule type="cellIs" dxfId="41" priority="5" operator="equal">
      <formula>FALSE</formula>
    </cfRule>
  </conditionalFormatting>
  <conditionalFormatting sqref="F45">
    <cfRule type="cellIs" dxfId="40" priority="1" operator="equal">
      <formula>FALSE</formula>
    </cfRule>
  </conditionalFormatting>
  <dataValidations count="1">
    <dataValidation type="list" allowBlank="1" showInputMessage="1" showErrorMessage="1" sqref="G34 G40:G41 F44" xr:uid="{25571265-D199-471A-91E8-33C24D36C472}">
      <formula1>DD_Photos_Y_N</formula1>
    </dataValidation>
  </dataValidations>
  <hyperlinks>
    <hyperlink ref="G6" location="Instructions!C35" display="Back to Instructions tab" xr:uid="{B50ED8D9-F38A-4EC7-925C-6759BA8F0665}"/>
  </hyperlinks>
  <pageMargins left="0.7" right="0.7" top="0.75" bottom="0.75" header="0.3" footer="0.3"/>
  <pageSetup orientation="portrait" horizontalDpi="200" verticalDpi="200" r:id="rId1"/>
  <drawing r:id="rId2"/>
  <extLst>
    <ext xmlns:x14="http://schemas.microsoft.com/office/spreadsheetml/2009/9/main" uri="{78C0D931-6437-407d-A8EE-F0AAD7539E65}">
      <x14:conditionalFormattings>
        <x14:conditionalFormatting xmlns:xm="http://schemas.microsoft.com/office/excel/2006/main">
          <x14:cfRule type="expression" priority="4" id="{92447A26-5D39-49A2-A99E-4B7C49334CCC}">
            <xm:f>'General Info &amp; Test Results'!$C$38="HSSD"</xm:f>
            <x14:dxf>
              <fill>
                <patternFill patternType="darkUp"/>
              </fill>
            </x14:dxf>
          </x14:cfRule>
          <xm:sqref>A1:M43 A44:C44 F44:M44 A45:M87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5A2EDC4-5A54-4AEF-B742-3878048B9E30}">
          <x14:formula1>
            <xm:f>'Drop-Downs'!$F$14:$F$16</xm:f>
          </x14:formula1>
          <xm:sqref>G35:G37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sheetPr>
  <dimension ref="A1:S10"/>
  <sheetViews>
    <sheetView zoomScale="80" zoomScaleNormal="80" workbookViewId="0">
      <selection activeCell="A11" sqref="A11"/>
    </sheetView>
  </sheetViews>
  <sheetFormatPr defaultColWidth="8.7265625" defaultRowHeight="14.5"/>
  <cols>
    <col min="1" max="16384" width="8.7265625" style="211"/>
  </cols>
  <sheetData>
    <row r="1" spans="1:19" s="212" customFormat="1" ht="15" thickBot="1">
      <c r="B1" s="213"/>
      <c r="C1" s="213"/>
      <c r="D1" s="213"/>
      <c r="E1" s="213"/>
      <c r="F1" s="213"/>
      <c r="G1" s="213"/>
      <c r="H1" s="213"/>
      <c r="I1" s="213"/>
      <c r="J1" s="213"/>
      <c r="K1" s="213"/>
      <c r="M1" s="213"/>
      <c r="N1" s="213"/>
      <c r="O1" s="213"/>
      <c r="P1" s="213"/>
      <c r="Q1" s="213"/>
      <c r="R1" s="213"/>
    </row>
    <row r="2" spans="1:19" s="212" customFormat="1" ht="16" thickBot="1">
      <c r="A2" s="214"/>
      <c r="B2" s="548" t="s">
        <v>17</v>
      </c>
      <c r="C2" s="549"/>
      <c r="D2" s="549"/>
      <c r="E2" s="549"/>
      <c r="F2" s="549"/>
      <c r="G2" s="549"/>
      <c r="H2" s="549"/>
      <c r="I2" s="549"/>
      <c r="J2" s="549"/>
      <c r="K2" s="550"/>
      <c r="L2" s="215"/>
      <c r="M2" s="440" t="s">
        <v>259</v>
      </c>
      <c r="N2" s="441"/>
      <c r="O2" s="441"/>
      <c r="P2" s="441"/>
      <c r="Q2" s="441"/>
      <c r="R2" s="442"/>
      <c r="S2" s="216"/>
    </row>
    <row r="3" spans="1:19" s="212" customFormat="1" ht="15.65" customHeight="1">
      <c r="A3" s="214"/>
      <c r="B3" s="551" t="str">
        <f>'Version Control'!B3</f>
        <v>Test Report Template Name:</v>
      </c>
      <c r="C3" s="539"/>
      <c r="D3" s="539"/>
      <c r="E3" s="539"/>
      <c r="F3" s="539" t="str">
        <f>'Version Control'!C3</f>
        <v>Small Diameter Ceiling Fans</v>
      </c>
      <c r="G3" s="539"/>
      <c r="H3" s="539"/>
      <c r="I3" s="539"/>
      <c r="J3" s="539"/>
      <c r="K3" s="540"/>
      <c r="L3" s="215"/>
      <c r="M3" s="530" t="s">
        <v>261</v>
      </c>
      <c r="N3" s="531"/>
      <c r="O3" s="531"/>
      <c r="P3" s="531"/>
      <c r="Q3" s="531"/>
      <c r="R3" s="532"/>
      <c r="S3" s="216"/>
    </row>
    <row r="4" spans="1:19" s="212" customFormat="1" ht="15.5">
      <c r="A4" s="214"/>
      <c r="B4" s="547" t="str">
        <f>'Version Control'!B4</f>
        <v>Version Number:</v>
      </c>
      <c r="C4" s="541"/>
      <c r="D4" s="541"/>
      <c r="E4" s="541"/>
      <c r="F4" s="541" t="str">
        <f>'Version Control'!C4</f>
        <v>v1.1</v>
      </c>
      <c r="G4" s="541"/>
      <c r="H4" s="541"/>
      <c r="I4" s="541"/>
      <c r="J4" s="541"/>
      <c r="K4" s="542"/>
      <c r="L4" s="215"/>
      <c r="M4" s="533"/>
      <c r="N4" s="534"/>
      <c r="O4" s="534"/>
      <c r="P4" s="534"/>
      <c r="Q4" s="534"/>
      <c r="R4" s="535"/>
      <c r="S4" s="216"/>
    </row>
    <row r="5" spans="1:19" s="212" customFormat="1" ht="15.5">
      <c r="A5" s="214"/>
      <c r="B5" s="547" t="str">
        <f>'Version Control'!B5</f>
        <v xml:space="preserve">Latest Template Revision: </v>
      </c>
      <c r="C5" s="541"/>
      <c r="D5" s="541"/>
      <c r="E5" s="541"/>
      <c r="F5" s="543">
        <f>'Version Control'!C5</f>
        <v>45594</v>
      </c>
      <c r="G5" s="543"/>
      <c r="H5" s="543"/>
      <c r="I5" s="543"/>
      <c r="J5" s="543"/>
      <c r="K5" s="544"/>
      <c r="L5" s="215"/>
      <c r="M5" s="533"/>
      <c r="N5" s="534"/>
      <c r="O5" s="534"/>
      <c r="P5" s="534"/>
      <c r="Q5" s="534"/>
      <c r="R5" s="535"/>
      <c r="S5" s="216"/>
    </row>
    <row r="6" spans="1:19" s="212" customFormat="1" ht="16" thickBot="1">
      <c r="A6" s="214"/>
      <c r="B6" s="547" t="str">
        <f>'Version Control'!B6</f>
        <v>Tab Name:</v>
      </c>
      <c r="C6" s="541"/>
      <c r="D6" s="541"/>
      <c r="E6" s="541"/>
      <c r="F6" s="541" t="str">
        <f ca="1">MID(CELL("filename",B1), FIND("]", CELL("filename", B1))+ 1, 255)</f>
        <v>Raw Data - Low</v>
      </c>
      <c r="G6" s="541"/>
      <c r="H6" s="541"/>
      <c r="I6" s="541"/>
      <c r="J6" s="541"/>
      <c r="K6" s="542"/>
      <c r="L6" s="215"/>
      <c r="M6" s="536"/>
      <c r="N6" s="537"/>
      <c r="O6" s="537"/>
      <c r="P6" s="537"/>
      <c r="Q6" s="537"/>
      <c r="R6" s="538"/>
      <c r="S6" s="216"/>
    </row>
    <row r="7" spans="1:19" s="212" customFormat="1" ht="15.5">
      <c r="A7" s="214"/>
      <c r="B7" s="547" t="str">
        <f>'Version Control'!B7</f>
        <v>File Name:</v>
      </c>
      <c r="C7" s="541"/>
      <c r="D7" s="541"/>
      <c r="E7" s="541"/>
      <c r="F7" s="541" t="str">
        <f ca="1">'Version Control'!C7</f>
        <v>Small Diameter Ceiling Fans - v1.1.xlsx</v>
      </c>
      <c r="G7" s="541"/>
      <c r="H7" s="541"/>
      <c r="I7" s="541"/>
      <c r="J7" s="541"/>
      <c r="K7" s="542"/>
      <c r="L7" s="216"/>
      <c r="M7" s="217"/>
      <c r="N7" s="217"/>
      <c r="O7" s="217"/>
      <c r="P7" s="217"/>
      <c r="Q7" s="217"/>
      <c r="R7" s="217"/>
    </row>
    <row r="8" spans="1:19" s="212" customFormat="1" ht="15.5">
      <c r="A8" s="214"/>
      <c r="B8" s="547" t="str">
        <f>'Version Control'!B8</f>
        <v>Test Start Date:</v>
      </c>
      <c r="C8" s="541"/>
      <c r="D8" s="541"/>
      <c r="E8" s="541"/>
      <c r="F8" s="543" t="str">
        <f>'Version Control'!C8</f>
        <v>[MM/DD/YYYY]</v>
      </c>
      <c r="G8" s="543"/>
      <c r="H8" s="543"/>
      <c r="I8" s="543"/>
      <c r="J8" s="543"/>
      <c r="K8" s="544"/>
      <c r="L8" s="216"/>
    </row>
    <row r="9" spans="1:19" s="212" customFormat="1" ht="16" thickBot="1">
      <c r="A9" s="214"/>
      <c r="B9" s="552" t="str">
        <f>'Version Control'!B9</f>
        <v xml:space="preserve">Test Completion Date: </v>
      </c>
      <c r="C9" s="553"/>
      <c r="D9" s="553"/>
      <c r="E9" s="553"/>
      <c r="F9" s="545" t="str">
        <f>'Version Control'!C9</f>
        <v>[MM/DD/YYYY]</v>
      </c>
      <c r="G9" s="545"/>
      <c r="H9" s="545"/>
      <c r="I9" s="545"/>
      <c r="J9" s="545"/>
      <c r="K9" s="546"/>
      <c r="L9" s="216"/>
    </row>
    <row r="10" spans="1:19" s="212" customFormat="1">
      <c r="B10" s="217"/>
      <c r="C10" s="217"/>
      <c r="D10" s="217"/>
      <c r="E10" s="217"/>
      <c r="F10" s="217"/>
      <c r="G10" s="217"/>
      <c r="H10" s="217"/>
      <c r="I10" s="217"/>
      <c r="J10" s="217"/>
      <c r="K10" s="217"/>
    </row>
  </sheetData>
  <sheetProtection algorithmName="SHA-512" hashValue="QM7g+AW77xDl1VgWyHYa8ui76z068WDIreTungz+PzSqN2Jg2YgQGrxMcwblCyAoTyfJLX4Q3HCIp76bMfzdhw==" saltValue="n3n1zBvDJ6dAlqEjhpjaKQ==" spinCount="100000" sheet="1" selectLockedCells="1"/>
  <mergeCells count="17">
    <mergeCell ref="F7:K7"/>
    <mergeCell ref="F8:K8"/>
    <mergeCell ref="F9:K9"/>
    <mergeCell ref="B4:E4"/>
    <mergeCell ref="B2:K2"/>
    <mergeCell ref="B5:E5"/>
    <mergeCell ref="B6:E6"/>
    <mergeCell ref="B3:E3"/>
    <mergeCell ref="B7:E7"/>
    <mergeCell ref="B8:E8"/>
    <mergeCell ref="B9:E9"/>
    <mergeCell ref="M2:R2"/>
    <mergeCell ref="M3:R6"/>
    <mergeCell ref="F3:K3"/>
    <mergeCell ref="F4:K4"/>
    <mergeCell ref="F5:K5"/>
    <mergeCell ref="F6:K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0066CC"/>
  </sheetPr>
  <dimension ref="A1:X95"/>
  <sheetViews>
    <sheetView showGridLines="0" zoomScale="80" zoomScaleNormal="80" workbookViewId="0">
      <selection activeCell="H15" sqref="H15"/>
    </sheetView>
  </sheetViews>
  <sheetFormatPr defaultColWidth="9.1796875" defaultRowHeight="17"/>
  <cols>
    <col min="1" max="2" width="4.54296875" style="46" customWidth="1"/>
    <col min="3" max="3" width="40.7265625" style="46" customWidth="1"/>
    <col min="4" max="4" width="59.7265625" style="46" customWidth="1"/>
    <col min="5" max="5" width="27.54296875" style="46" customWidth="1"/>
    <col min="6" max="6" width="36.26953125" style="46" customWidth="1"/>
    <col min="7" max="7" width="33.1796875" style="46" customWidth="1"/>
    <col min="8" max="8" width="29.1796875" style="46" customWidth="1"/>
    <col min="9" max="9" width="29.81640625" style="47" customWidth="1"/>
    <col min="10" max="10" width="24.81640625" style="79" bestFit="1" customWidth="1"/>
    <col min="11" max="11" width="24.1796875" style="219" customWidth="1"/>
    <col min="12" max="12" width="5.1796875" style="219" customWidth="1"/>
    <col min="13" max="16384" width="9.1796875" style="219"/>
  </cols>
  <sheetData>
    <row r="1" spans="1:24" ht="17.5" thickBot="1">
      <c r="N1" s="220"/>
    </row>
    <row r="2" spans="1:24" ht="17.5" thickBot="1">
      <c r="B2" s="417" t="str">
        <f>'Version Control'!$B$2</f>
        <v>Title Block</v>
      </c>
      <c r="C2" s="418"/>
      <c r="D2" s="419"/>
      <c r="N2" s="220"/>
    </row>
    <row r="3" spans="1:24">
      <c r="B3" s="465" t="str">
        <f>'Version Control'!B3</f>
        <v>Test Report Template Name:</v>
      </c>
      <c r="C3" s="466"/>
      <c r="D3" s="174" t="str">
        <f>'Version Control'!C3</f>
        <v>Small Diameter Ceiling Fans</v>
      </c>
      <c r="N3" s="220"/>
    </row>
    <row r="4" spans="1:24">
      <c r="B4" s="467" t="str">
        <f>'Version Control'!B4</f>
        <v>Version Number:</v>
      </c>
      <c r="C4" s="468"/>
      <c r="D4" s="175" t="str">
        <f>'Version Control'!C4</f>
        <v>v1.1</v>
      </c>
      <c r="G4" s="221" t="s">
        <v>53</v>
      </c>
      <c r="N4" s="220"/>
    </row>
    <row r="5" spans="1:24">
      <c r="B5" s="467" t="str">
        <f>'Version Control'!B5</f>
        <v xml:space="preserve">Latest Template Revision: </v>
      </c>
      <c r="C5" s="468"/>
      <c r="D5" s="176">
        <f>'Version Control'!C5</f>
        <v>45594</v>
      </c>
      <c r="N5" s="220"/>
    </row>
    <row r="6" spans="1:24">
      <c r="B6" s="467" t="str">
        <f>'Version Control'!B6</f>
        <v>Tab Name:</v>
      </c>
      <c r="C6" s="468"/>
      <c r="D6" s="175" t="str">
        <f ca="1">MID(CELL("filename",B1), FIND("]", CELL("filename", B1))+ 1, 255)</f>
        <v>Test Data - High</v>
      </c>
      <c r="N6" s="220"/>
    </row>
    <row r="7" spans="1:24">
      <c r="B7" s="467" t="str">
        <f>'Version Control'!B7</f>
        <v>File Name:</v>
      </c>
      <c r="C7" s="468"/>
      <c r="D7" s="175" t="str">
        <f ca="1">'Version Control'!C7</f>
        <v>Small Diameter Ceiling Fans - v1.1.xlsx</v>
      </c>
      <c r="N7" s="220"/>
    </row>
    <row r="8" spans="1:24">
      <c r="B8" s="467" t="str">
        <f>'Version Control'!B8</f>
        <v>Test Start Date:</v>
      </c>
      <c r="C8" s="468"/>
      <c r="D8" s="176" t="str">
        <f>'Version Control'!C8</f>
        <v>[MM/DD/YYYY]</v>
      </c>
      <c r="N8" s="220"/>
    </row>
    <row r="9" spans="1:24" ht="17.5" thickBot="1">
      <c r="B9" s="506" t="str">
        <f>'Version Control'!B9</f>
        <v xml:space="preserve">Test Completion Date: </v>
      </c>
      <c r="C9" s="507"/>
      <c r="D9" s="177" t="str">
        <f>'Version Control'!C9</f>
        <v>[MM/DD/YYYY]</v>
      </c>
      <c r="N9" s="220"/>
    </row>
    <row r="10" spans="1:24" ht="17.5" thickBot="1">
      <c r="I10" s="91"/>
      <c r="J10" s="90"/>
      <c r="K10" s="222"/>
      <c r="L10" s="222"/>
      <c r="N10" s="220"/>
    </row>
    <row r="11" spans="1:24" ht="17.5" thickBot="1">
      <c r="B11" s="440" t="s">
        <v>71</v>
      </c>
      <c r="C11" s="441"/>
      <c r="D11" s="441"/>
      <c r="E11" s="441"/>
      <c r="F11" s="441"/>
      <c r="G11" s="441"/>
      <c r="H11" s="441"/>
      <c r="I11" s="92"/>
      <c r="J11" s="93"/>
      <c r="K11" s="93"/>
      <c r="L11" s="223"/>
      <c r="N11" s="220"/>
    </row>
    <row r="12" spans="1:24" ht="17.5" thickBot="1">
      <c r="B12" s="351"/>
      <c r="C12" s="352"/>
      <c r="D12" s="352"/>
      <c r="E12" s="352"/>
      <c r="F12" s="353"/>
      <c r="G12" s="353"/>
      <c r="H12" s="353"/>
      <c r="I12" s="354"/>
      <c r="J12" s="355"/>
      <c r="K12" s="256"/>
      <c r="L12" s="356"/>
      <c r="N12" s="220"/>
      <c r="X12" s="225"/>
    </row>
    <row r="13" spans="1:24">
      <c r="A13" s="53"/>
      <c r="B13" s="54"/>
      <c r="C13" s="121" t="s">
        <v>50</v>
      </c>
      <c r="D13" s="119">
        <f>'General Info &amp; Test Results'!C21</f>
        <v>0</v>
      </c>
      <c r="E13" s="65"/>
      <c r="F13" s="516" t="s">
        <v>271</v>
      </c>
      <c r="G13" s="517"/>
      <c r="H13" s="517"/>
      <c r="I13" s="517"/>
      <c r="J13" s="518"/>
      <c r="K13" s="268"/>
      <c r="L13" s="224"/>
      <c r="N13" s="220"/>
    </row>
    <row r="14" spans="1:24">
      <c r="A14" s="53"/>
      <c r="B14" s="54"/>
      <c r="C14" s="122" t="s">
        <v>49</v>
      </c>
      <c r="D14" s="84">
        <f>'General Info &amp; Test Results'!C24</f>
        <v>0</v>
      </c>
      <c r="E14" s="66"/>
      <c r="F14" s="519"/>
      <c r="G14" s="520"/>
      <c r="H14" s="376" t="s">
        <v>72</v>
      </c>
      <c r="I14" s="376" t="s">
        <v>181</v>
      </c>
      <c r="J14" s="346" t="s">
        <v>132</v>
      </c>
      <c r="K14" s="268"/>
      <c r="L14" s="224"/>
      <c r="N14" s="220"/>
    </row>
    <row r="15" spans="1:24" ht="17.5" thickBot="1">
      <c r="A15" s="53"/>
      <c r="B15" s="54"/>
      <c r="C15" s="121" t="s">
        <v>94</v>
      </c>
      <c r="D15" s="96">
        <f>'General Info &amp; Test Results'!C23</f>
        <v>0</v>
      </c>
      <c r="E15" s="218"/>
      <c r="F15" s="514" t="s">
        <v>213</v>
      </c>
      <c r="G15" s="515"/>
      <c r="H15" s="380"/>
      <c r="I15" s="377" t="str">
        <f>IF('General Info &amp; Test Results'!$C$38="Hugger","Less than or equal to "&amp;10,IF(OR('General Info &amp; Test Results'!$C$38 = "Standard",'General Info &amp; Test Results'!$C$38 = "Multi-mount"),"Greater than "&amp;10,"N/A"))</f>
        <v>N/A</v>
      </c>
      <c r="J15" s="347" t="str">
        <f>IF('General Info &amp; Test Results'!$C$38="Hugger",$H$15&lt;=10,IF('Test Data - Low'!D17&gt;18,$H$15&gt;10,"N/A"))</f>
        <v>N/A</v>
      </c>
      <c r="K15" s="268"/>
      <c r="L15" s="224"/>
      <c r="N15" s="220"/>
    </row>
    <row r="16" spans="1:24" ht="17.5" thickBot="1">
      <c r="A16" s="53"/>
      <c r="B16" s="54"/>
      <c r="C16" s="357"/>
      <c r="D16" s="68"/>
      <c r="E16" s="218"/>
      <c r="F16" s="101"/>
      <c r="G16" s="101"/>
      <c r="H16" s="101"/>
      <c r="I16" s="80"/>
      <c r="J16" s="245"/>
      <c r="K16" s="268"/>
      <c r="L16" s="224"/>
      <c r="N16" s="220"/>
    </row>
    <row r="17" spans="2:14" ht="18" customHeight="1">
      <c r="B17" s="49"/>
      <c r="C17" s="71" t="s">
        <v>192</v>
      </c>
      <c r="D17" s="84">
        <f>'General Info &amp; Test Results'!C32</f>
        <v>0</v>
      </c>
      <c r="E17" s="51"/>
      <c r="F17" s="521" t="s">
        <v>294</v>
      </c>
      <c r="G17" s="522"/>
      <c r="H17" s="522"/>
      <c r="I17" s="522"/>
      <c r="J17" s="523"/>
      <c r="K17" s="268"/>
      <c r="L17" s="224"/>
      <c r="N17" s="220"/>
    </row>
    <row r="18" spans="2:14">
      <c r="B18" s="49"/>
      <c r="C18" s="71" t="s">
        <v>194</v>
      </c>
      <c r="D18" s="84">
        <f>'General Info &amp; Test Results'!C31</f>
        <v>0</v>
      </c>
      <c r="E18" s="51"/>
      <c r="F18" s="524"/>
      <c r="G18" s="525"/>
      <c r="H18" s="525"/>
      <c r="I18" s="525"/>
      <c r="J18" s="526"/>
      <c r="K18" s="268"/>
      <c r="L18" s="224"/>
      <c r="N18" s="220"/>
    </row>
    <row r="19" spans="2:14" ht="33" customHeight="1" thickBot="1">
      <c r="B19" s="49"/>
      <c r="C19" s="71" t="s">
        <v>193</v>
      </c>
      <c r="D19" s="84">
        <f>'General Info &amp; Test Results'!C33</f>
        <v>0</v>
      </c>
      <c r="E19" s="65"/>
      <c r="F19" s="527"/>
      <c r="G19" s="528"/>
      <c r="H19" s="528"/>
      <c r="I19" s="528"/>
      <c r="J19" s="529"/>
      <c r="K19" s="268"/>
      <c r="L19" s="224"/>
      <c r="N19" s="220"/>
    </row>
    <row r="20" spans="2:14">
      <c r="B20" s="49"/>
      <c r="C20" s="108"/>
      <c r="D20" s="109"/>
      <c r="E20" s="65"/>
      <c r="F20" s="268"/>
      <c r="G20" s="268"/>
      <c r="H20" s="268"/>
      <c r="I20" s="268"/>
      <c r="J20" s="268"/>
      <c r="K20" s="268"/>
      <c r="L20" s="224"/>
      <c r="N20" s="220"/>
    </row>
    <row r="21" spans="2:14">
      <c r="B21" s="49"/>
      <c r="C21" s="123" t="s">
        <v>96</v>
      </c>
      <c r="D21" s="84">
        <f>'General Info &amp; Test Results'!C36</f>
        <v>0</v>
      </c>
      <c r="E21" s="66"/>
      <c r="F21" s="101"/>
      <c r="G21" s="101"/>
      <c r="H21" s="80"/>
      <c r="I21" s="245"/>
      <c r="J21" s="268"/>
      <c r="K21" s="268"/>
      <c r="L21" s="224"/>
      <c r="N21" s="220"/>
    </row>
    <row r="22" spans="2:14" ht="17.5" thickBot="1">
      <c r="B22" s="49"/>
      <c r="C22" s="101"/>
      <c r="D22" s="101"/>
      <c r="E22" s="56"/>
      <c r="F22" s="101"/>
      <c r="G22" s="101"/>
      <c r="H22" s="80"/>
      <c r="I22" s="245"/>
      <c r="J22" s="268"/>
      <c r="K22" s="268"/>
      <c r="L22" s="224"/>
      <c r="N22" s="220"/>
    </row>
    <row r="23" spans="2:14" ht="17.5" thickBot="1">
      <c r="B23" s="49"/>
      <c r="C23" s="440" t="s">
        <v>179</v>
      </c>
      <c r="D23" s="441"/>
      <c r="E23" s="441"/>
      <c r="F23" s="441"/>
      <c r="G23" s="442"/>
      <c r="H23" s="245"/>
      <c r="I23" s="80"/>
      <c r="J23" s="245"/>
      <c r="K23" s="268"/>
      <c r="L23" s="224"/>
      <c r="N23" s="220"/>
    </row>
    <row r="24" spans="2:14">
      <c r="B24" s="49"/>
      <c r="C24" s="226"/>
      <c r="D24" s="227" t="s">
        <v>72</v>
      </c>
      <c r="E24" s="365" t="s">
        <v>181</v>
      </c>
      <c r="F24" s="365" t="s">
        <v>132</v>
      </c>
      <c r="G24" s="366" t="s">
        <v>85</v>
      </c>
      <c r="H24" s="80"/>
      <c r="I24" s="245"/>
      <c r="J24" s="268"/>
      <c r="K24" s="268"/>
      <c r="L24" s="224"/>
      <c r="N24" s="220"/>
    </row>
    <row r="25" spans="2:14">
      <c r="B25" s="49"/>
      <c r="C25" s="510" t="s">
        <v>187</v>
      </c>
      <c r="D25" s="512"/>
      <c r="E25" s="443">
        <v>43</v>
      </c>
      <c r="F25" s="443" t="b">
        <f>D25=E25</f>
        <v>0</v>
      </c>
      <c r="G25" s="508" t="s">
        <v>180</v>
      </c>
      <c r="H25" s="80"/>
      <c r="I25" s="245"/>
      <c r="J25" s="268"/>
      <c r="K25" s="268"/>
      <c r="L25" s="224"/>
      <c r="N25" s="220"/>
    </row>
    <row r="26" spans="2:14" ht="35.25" customHeight="1" thickBot="1">
      <c r="B26" s="49"/>
      <c r="C26" s="511"/>
      <c r="D26" s="513"/>
      <c r="E26" s="444"/>
      <c r="F26" s="444"/>
      <c r="G26" s="509"/>
      <c r="H26" s="80"/>
      <c r="I26" s="245"/>
      <c r="J26" s="268"/>
      <c r="K26" s="268"/>
      <c r="L26" s="224"/>
      <c r="N26" s="220"/>
    </row>
    <row r="27" spans="2:14" ht="17.5" thickBot="1">
      <c r="B27" s="49"/>
      <c r="C27" s="101"/>
      <c r="D27" s="101"/>
      <c r="E27" s="56"/>
      <c r="F27" s="68"/>
      <c r="G27" s="101"/>
      <c r="H27" s="101"/>
      <c r="I27" s="80"/>
      <c r="J27" s="245"/>
      <c r="K27" s="268"/>
      <c r="L27" s="224"/>
      <c r="N27" s="220"/>
    </row>
    <row r="28" spans="2:14" ht="17.5" thickBot="1">
      <c r="B28" s="49"/>
      <c r="C28" s="440" t="s">
        <v>4</v>
      </c>
      <c r="D28" s="441"/>
      <c r="E28" s="441"/>
      <c r="F28" s="441"/>
      <c r="G28" s="441"/>
      <c r="H28" s="442"/>
      <c r="I28" s="56"/>
      <c r="J28" s="245"/>
      <c r="K28" s="268"/>
      <c r="L28" s="224"/>
      <c r="N28" s="220"/>
    </row>
    <row r="29" spans="2:14">
      <c r="B29" s="49"/>
      <c r="C29" s="226"/>
      <c r="D29" s="227" t="s">
        <v>72</v>
      </c>
      <c r="E29" s="365" t="s">
        <v>133</v>
      </c>
      <c r="F29" s="228" t="s">
        <v>134</v>
      </c>
      <c r="G29" s="365" t="s">
        <v>132</v>
      </c>
      <c r="H29" s="366" t="s">
        <v>85</v>
      </c>
      <c r="I29" s="56"/>
      <c r="J29" s="245"/>
      <c r="K29" s="268"/>
      <c r="L29" s="224"/>
      <c r="N29" s="220"/>
    </row>
    <row r="30" spans="2:14">
      <c r="B30" s="49"/>
      <c r="C30" s="99" t="s">
        <v>280</v>
      </c>
      <c r="D30" s="202"/>
      <c r="E30" s="229">
        <v>45</v>
      </c>
      <c r="F30" s="230">
        <v>55</v>
      </c>
      <c r="G30" s="231" t="b">
        <f>AND(D30&gt;=E30,D30&lt;=F30)</f>
        <v>0</v>
      </c>
      <c r="H30" s="232" t="s">
        <v>101</v>
      </c>
      <c r="I30" s="56"/>
      <c r="J30" s="245"/>
      <c r="K30" s="268"/>
      <c r="L30" s="224"/>
      <c r="N30" s="220"/>
    </row>
    <row r="31" spans="2:14" ht="17.5" thickBot="1">
      <c r="B31" s="49"/>
      <c r="C31" s="77" t="s">
        <v>281</v>
      </c>
      <c r="D31" s="203"/>
      <c r="E31" s="233">
        <v>65</v>
      </c>
      <c r="F31" s="131">
        <v>75</v>
      </c>
      <c r="G31" s="234" t="b">
        <f>AND(D31&gt;=E31,D31&lt;=F31)</f>
        <v>0</v>
      </c>
      <c r="H31" s="235" t="s">
        <v>102</v>
      </c>
      <c r="I31" s="56"/>
      <c r="J31" s="245"/>
      <c r="K31" s="268"/>
      <c r="L31" s="224"/>
      <c r="N31" s="220"/>
    </row>
    <row r="32" spans="2:14" ht="17.5" thickBot="1">
      <c r="B32" s="49"/>
      <c r="C32" s="68"/>
      <c r="D32" s="102"/>
      <c r="E32" s="50"/>
      <c r="F32" s="56"/>
      <c r="G32" s="50"/>
      <c r="H32" s="56"/>
      <c r="I32" s="56"/>
      <c r="J32" s="245"/>
      <c r="K32" s="268"/>
      <c r="L32" s="224"/>
      <c r="N32" s="220"/>
    </row>
    <row r="33" spans="2:14">
      <c r="B33" s="49"/>
      <c r="C33" s="445" t="s">
        <v>196</v>
      </c>
      <c r="D33" s="446"/>
      <c r="E33" s="446"/>
      <c r="F33" s="446"/>
      <c r="G33" s="447"/>
      <c r="H33" s="245"/>
      <c r="I33" s="268"/>
      <c r="J33" s="268"/>
      <c r="K33" s="268"/>
      <c r="L33" s="224"/>
      <c r="N33" s="220"/>
    </row>
    <row r="34" spans="2:14">
      <c r="B34" s="49"/>
      <c r="C34" s="453" t="s">
        <v>195</v>
      </c>
      <c r="D34" s="454"/>
      <c r="E34" s="454"/>
      <c r="F34" s="454"/>
      <c r="G34" s="204"/>
      <c r="H34" s="245"/>
      <c r="I34" s="268"/>
      <c r="J34" s="268"/>
      <c r="K34" s="268"/>
      <c r="L34" s="224"/>
      <c r="N34" s="220"/>
    </row>
    <row r="35" spans="2:14">
      <c r="B35" s="49"/>
      <c r="C35" s="453" t="s">
        <v>197</v>
      </c>
      <c r="D35" s="454"/>
      <c r="E35" s="454"/>
      <c r="F35" s="454"/>
      <c r="G35" s="204"/>
      <c r="H35" s="245"/>
      <c r="I35" s="268"/>
      <c r="J35" s="268"/>
      <c r="K35" s="268"/>
      <c r="L35" s="224"/>
      <c r="N35" s="220"/>
    </row>
    <row r="36" spans="2:14">
      <c r="B36" s="49"/>
      <c r="C36" s="469" t="s">
        <v>258</v>
      </c>
      <c r="D36" s="470"/>
      <c r="E36" s="470"/>
      <c r="F36" s="470"/>
      <c r="G36" s="204"/>
      <c r="H36" s="245"/>
      <c r="I36" s="268"/>
      <c r="J36" s="268"/>
      <c r="K36" s="268"/>
      <c r="L36" s="224"/>
      <c r="N36" s="220"/>
    </row>
    <row r="37" spans="2:14" ht="17.5" thickBot="1">
      <c r="B37" s="49"/>
      <c r="C37" s="448" t="s">
        <v>198</v>
      </c>
      <c r="D37" s="449"/>
      <c r="E37" s="449"/>
      <c r="F37" s="449"/>
      <c r="G37" s="205"/>
      <c r="H37" s="245"/>
      <c r="I37" s="268"/>
      <c r="J37" s="268"/>
      <c r="K37" s="268"/>
      <c r="L37" s="224"/>
      <c r="N37" s="220"/>
    </row>
    <row r="38" spans="2:14" ht="17.5" thickBot="1">
      <c r="B38" s="49"/>
      <c r="C38" s="68"/>
      <c r="D38" s="68"/>
      <c r="E38" s="56"/>
      <c r="F38" s="56"/>
      <c r="G38" s="56"/>
      <c r="H38" s="56"/>
      <c r="I38" s="56"/>
      <c r="J38" s="245"/>
      <c r="K38" s="268"/>
      <c r="L38" s="224"/>
      <c r="N38" s="220"/>
    </row>
    <row r="39" spans="2:14">
      <c r="B39" s="49"/>
      <c r="C39" s="450" t="s">
        <v>199</v>
      </c>
      <c r="D39" s="451"/>
      <c r="E39" s="451"/>
      <c r="F39" s="451"/>
      <c r="G39" s="452"/>
      <c r="H39" s="56"/>
      <c r="I39" s="56"/>
      <c r="J39" s="245"/>
      <c r="K39" s="268"/>
      <c r="L39" s="224"/>
      <c r="N39" s="220"/>
    </row>
    <row r="40" spans="2:14" ht="32.5" customHeight="1">
      <c r="B40" s="49"/>
      <c r="C40" s="492" t="s">
        <v>283</v>
      </c>
      <c r="D40" s="493"/>
      <c r="E40" s="493"/>
      <c r="F40" s="494"/>
      <c r="G40" s="204"/>
      <c r="H40" s="56"/>
      <c r="I40" s="56"/>
      <c r="J40" s="245"/>
      <c r="K40" s="268"/>
      <c r="L40" s="224"/>
      <c r="N40" s="220"/>
    </row>
    <row r="41" spans="2:14" ht="17.5" thickBot="1">
      <c r="B41" s="49"/>
      <c r="C41" s="495" t="s">
        <v>265</v>
      </c>
      <c r="D41" s="496"/>
      <c r="E41" s="496"/>
      <c r="F41" s="497"/>
      <c r="G41" s="205"/>
      <c r="H41" s="56"/>
      <c r="I41" s="56"/>
      <c r="J41" s="245"/>
      <c r="K41" s="268"/>
      <c r="L41" s="224"/>
      <c r="N41" s="220"/>
    </row>
    <row r="42" spans="2:14" ht="17.5" thickBot="1">
      <c r="B42" s="49"/>
      <c r="C42" s="68"/>
      <c r="D42" s="68"/>
      <c r="E42" s="56"/>
      <c r="F42" s="56"/>
      <c r="G42" s="56"/>
      <c r="H42" s="56"/>
      <c r="I42" s="56"/>
      <c r="J42" s="245"/>
      <c r="K42" s="268"/>
      <c r="L42" s="224"/>
      <c r="N42" s="220"/>
    </row>
    <row r="43" spans="2:14" ht="17.5" thickBot="1">
      <c r="B43" s="49"/>
      <c r="C43" s="503" t="s">
        <v>103</v>
      </c>
      <c r="D43" s="504"/>
      <c r="E43" s="505"/>
      <c r="F43" s="340"/>
      <c r="G43" s="340"/>
      <c r="H43" s="101"/>
      <c r="I43" s="56"/>
      <c r="J43" s="245"/>
      <c r="K43" s="268"/>
      <c r="L43" s="224"/>
      <c r="N43" s="220"/>
    </row>
    <row r="44" spans="2:14">
      <c r="B44" s="49"/>
      <c r="C44" s="236"/>
      <c r="D44" s="227" t="s">
        <v>72</v>
      </c>
      <c r="E44" s="237" t="s">
        <v>85</v>
      </c>
      <c r="F44" s="339"/>
      <c r="G44" s="339"/>
      <c r="H44" s="101"/>
      <c r="I44" s="80"/>
      <c r="J44" s="245"/>
      <c r="K44" s="268"/>
      <c r="L44" s="224"/>
      <c r="N44" s="220"/>
    </row>
    <row r="45" spans="2:14">
      <c r="B45" s="49"/>
      <c r="C45" s="72" t="s">
        <v>104</v>
      </c>
      <c r="D45" s="206"/>
      <c r="E45" s="238" t="s">
        <v>97</v>
      </c>
      <c r="F45" s="379"/>
      <c r="G45" s="51"/>
      <c r="H45" s="101"/>
      <c r="I45" s="80"/>
      <c r="J45" s="245"/>
      <c r="K45" s="268"/>
      <c r="L45" s="224"/>
      <c r="N45" s="220"/>
    </row>
    <row r="46" spans="2:14">
      <c r="B46" s="49"/>
      <c r="C46" s="72" t="s">
        <v>105</v>
      </c>
      <c r="D46" s="207"/>
      <c r="E46" s="238" t="s">
        <v>98</v>
      </c>
      <c r="F46" s="56"/>
      <c r="G46" s="56"/>
      <c r="H46" s="101"/>
      <c r="I46" s="56"/>
      <c r="J46" s="245"/>
      <c r="K46" s="268"/>
      <c r="L46" s="224"/>
      <c r="N46" s="220"/>
    </row>
    <row r="47" spans="2:14">
      <c r="B47" s="49"/>
      <c r="C47" s="72" t="s">
        <v>106</v>
      </c>
      <c r="D47" s="207"/>
      <c r="E47" s="238" t="s">
        <v>99</v>
      </c>
      <c r="F47" s="56"/>
      <c r="G47" s="56"/>
      <c r="H47" s="101"/>
      <c r="I47" s="80"/>
      <c r="J47" s="245"/>
      <c r="K47" s="268"/>
      <c r="L47" s="224"/>
      <c r="N47" s="220"/>
    </row>
    <row r="48" spans="2:14" ht="17.5" thickBot="1">
      <c r="B48" s="49"/>
      <c r="C48" s="73" t="s">
        <v>107</v>
      </c>
      <c r="D48" s="208"/>
      <c r="E48" s="235" t="s">
        <v>100</v>
      </c>
      <c r="F48" s="56"/>
      <c r="G48" s="56"/>
      <c r="H48" s="101"/>
      <c r="I48" s="107"/>
      <c r="J48" s="107"/>
      <c r="K48" s="239"/>
      <c r="L48" s="224"/>
      <c r="N48" s="220"/>
    </row>
    <row r="49" spans="2:14" ht="18.75" customHeight="1" thickBot="1">
      <c r="B49" s="49"/>
      <c r="C49" s="68"/>
      <c r="D49" s="69"/>
      <c r="E49" s="56"/>
      <c r="F49" s="56"/>
      <c r="G49" s="56"/>
      <c r="H49" s="101"/>
      <c r="I49" s="107"/>
      <c r="J49" s="107"/>
      <c r="K49" s="239"/>
      <c r="L49" s="224"/>
      <c r="N49" s="220"/>
    </row>
    <row r="50" spans="2:14" ht="17.5" thickBot="1">
      <c r="B50" s="49"/>
      <c r="C50" s="462" t="s">
        <v>285</v>
      </c>
      <c r="D50" s="463"/>
      <c r="E50" s="464"/>
      <c r="F50" s="341"/>
      <c r="G50" s="101"/>
      <c r="H50" s="56"/>
      <c r="I50" s="498" t="s">
        <v>146</v>
      </c>
      <c r="J50" s="498"/>
      <c r="K50" s="240">
        <f>D17+8</f>
        <v>8</v>
      </c>
      <c r="L50" s="224"/>
      <c r="N50" s="220"/>
    </row>
    <row r="51" spans="2:14">
      <c r="B51" s="49"/>
      <c r="C51" s="78"/>
      <c r="D51" s="227" t="s">
        <v>72</v>
      </c>
      <c r="E51" s="237" t="s">
        <v>85</v>
      </c>
      <c r="F51" s="339"/>
      <c r="G51" s="101"/>
      <c r="H51" s="56"/>
      <c r="I51" s="499" t="s">
        <v>122</v>
      </c>
      <c r="J51" s="500"/>
      <c r="K51" s="103" t="str">
        <f>IFERROR(VLOOKUP(K50-8,SensorTable,5),"")</f>
        <v/>
      </c>
      <c r="L51" s="224"/>
      <c r="N51" s="220"/>
    </row>
    <row r="52" spans="2:14" ht="17.5" thickBot="1">
      <c r="B52" s="49"/>
      <c r="C52" s="77" t="s">
        <v>284</v>
      </c>
      <c r="D52" s="201"/>
      <c r="E52" s="241" t="s">
        <v>92</v>
      </c>
      <c r="F52" s="100"/>
      <c r="G52" s="101"/>
      <c r="H52" s="56"/>
      <c r="I52" s="501" t="s">
        <v>286</v>
      </c>
      <c r="J52" s="502"/>
      <c r="K52" s="104" t="str">
        <f>IFERROR(VLOOKUP(K50-8,SensorTable,9),"")</f>
        <v/>
      </c>
      <c r="L52" s="224"/>
      <c r="N52" s="220"/>
    </row>
    <row r="53" spans="2:14" ht="17.5" thickBot="1">
      <c r="B53" s="49"/>
      <c r="C53" s="68"/>
      <c r="D53" s="69"/>
      <c r="E53" s="56"/>
      <c r="F53" s="56"/>
      <c r="G53" s="56"/>
      <c r="H53" s="56"/>
      <c r="I53" s="56"/>
      <c r="J53" s="245"/>
      <c r="K53" s="268"/>
      <c r="L53" s="224"/>
      <c r="N53" s="220"/>
    </row>
    <row r="54" spans="2:14">
      <c r="B54" s="49"/>
      <c r="C54" s="480" t="s">
        <v>93</v>
      </c>
      <c r="D54" s="482" t="s">
        <v>108</v>
      </c>
      <c r="E54" s="484" t="s">
        <v>113</v>
      </c>
      <c r="F54" s="485"/>
      <c r="G54" s="485"/>
      <c r="H54" s="485"/>
      <c r="I54" s="486" t="s">
        <v>113</v>
      </c>
      <c r="J54" s="488" t="s">
        <v>114</v>
      </c>
      <c r="K54" s="490" t="s">
        <v>115</v>
      </c>
      <c r="L54" s="224"/>
      <c r="N54" s="220"/>
    </row>
    <row r="55" spans="2:14" ht="17.5" thickBot="1">
      <c r="B55" s="49"/>
      <c r="C55" s="481"/>
      <c r="D55" s="483"/>
      <c r="E55" s="94" t="s">
        <v>109</v>
      </c>
      <c r="F55" s="94" t="s">
        <v>110</v>
      </c>
      <c r="G55" s="94" t="s">
        <v>111</v>
      </c>
      <c r="H55" s="95" t="s">
        <v>112</v>
      </c>
      <c r="I55" s="487"/>
      <c r="J55" s="489"/>
      <c r="K55" s="491"/>
      <c r="L55" s="224"/>
      <c r="N55" s="220"/>
    </row>
    <row r="56" spans="2:14">
      <c r="B56" s="49"/>
      <c r="C56" s="85">
        <v>1</v>
      </c>
      <c r="D56" s="86">
        <v>0</v>
      </c>
      <c r="E56" s="87"/>
      <c r="F56" s="87"/>
      <c r="G56" s="87"/>
      <c r="H56" s="209"/>
      <c r="I56" s="114" t="str">
        <f>IFERROR(IF(C56&lt;=$K$51,AVERAGE(E56:H56),"n/a"),"")</f>
        <v/>
      </c>
      <c r="J56" s="105">
        <f>PI()*(2/12)^2</f>
        <v>8.7266462599716474E-2</v>
      </c>
      <c r="K56" s="242" t="str">
        <f>IFERROR(IF(C56&lt;=$K$51,I56*J56,"n/a"),"")</f>
        <v/>
      </c>
      <c r="L56" s="224"/>
      <c r="N56" s="220"/>
    </row>
    <row r="57" spans="2:14">
      <c r="B57" s="49"/>
      <c r="C57" s="82">
        <v>2</v>
      </c>
      <c r="D57" s="84">
        <f>D56+4</f>
        <v>4</v>
      </c>
      <c r="E57" s="81"/>
      <c r="F57" s="81"/>
      <c r="G57" s="81"/>
      <c r="H57" s="210"/>
      <c r="I57" s="114" t="str">
        <f t="shared" ref="I57:I67" si="0">IFERROR(IF(C57&lt;=$K$51,AVERAGE(E57:H57),"n/a"),"")</f>
        <v/>
      </c>
      <c r="J57" s="106">
        <f>IF(C57&lt;$K$51,PI()*(((D57+2)/12)^2-((D57-2)/12)^2),IF(C57=$K$51,$K$52,"n/a"))</f>
        <v>0.69813170079773179</v>
      </c>
      <c r="K57" s="242" t="str">
        <f t="shared" ref="K57:K67" si="1">IFERROR(IF(C57&lt;=$K$51,I57*J57,"n/a"),"")</f>
        <v/>
      </c>
      <c r="L57" s="224"/>
      <c r="N57" s="220"/>
    </row>
    <row r="58" spans="2:14">
      <c r="B58" s="49"/>
      <c r="C58" s="82">
        <v>3</v>
      </c>
      <c r="D58" s="84">
        <f t="shared" ref="D58:D67" si="2">D57+4</f>
        <v>8</v>
      </c>
      <c r="E58" s="81"/>
      <c r="F58" s="81"/>
      <c r="G58" s="81"/>
      <c r="H58" s="210"/>
      <c r="I58" s="114" t="str">
        <f t="shared" si="0"/>
        <v/>
      </c>
      <c r="J58" s="106">
        <f t="shared" ref="J58:J67" si="3">IF(C58&lt;$K$51,PI()*(((D58+2)/12)^2-((D58-2)/12)^2),IF(C58=$K$51,$K$52,"n/a"))</f>
        <v>1.3962634015954638</v>
      </c>
      <c r="K58" s="242" t="str">
        <f t="shared" si="1"/>
        <v/>
      </c>
      <c r="L58" s="224"/>
      <c r="N58" s="220"/>
    </row>
    <row r="59" spans="2:14">
      <c r="B59" s="49"/>
      <c r="C59" s="82">
        <v>4</v>
      </c>
      <c r="D59" s="84">
        <f t="shared" si="2"/>
        <v>12</v>
      </c>
      <c r="E59" s="81"/>
      <c r="F59" s="81"/>
      <c r="G59" s="81"/>
      <c r="H59" s="210"/>
      <c r="I59" s="114" t="str">
        <f t="shared" si="0"/>
        <v/>
      </c>
      <c r="J59" s="106">
        <f t="shared" si="3"/>
        <v>2.0943951023931962</v>
      </c>
      <c r="K59" s="242" t="str">
        <f t="shared" si="1"/>
        <v/>
      </c>
      <c r="L59" s="224"/>
      <c r="N59" s="220"/>
    </row>
    <row r="60" spans="2:14">
      <c r="B60" s="49"/>
      <c r="C60" s="82">
        <v>5</v>
      </c>
      <c r="D60" s="84">
        <f t="shared" si="2"/>
        <v>16</v>
      </c>
      <c r="E60" s="81"/>
      <c r="F60" s="81"/>
      <c r="G60" s="81"/>
      <c r="H60" s="210"/>
      <c r="I60" s="114" t="str">
        <f t="shared" si="0"/>
        <v/>
      </c>
      <c r="J60" s="106">
        <f t="shared" si="3"/>
        <v>2.7925268031909263</v>
      </c>
      <c r="K60" s="242" t="str">
        <f t="shared" si="1"/>
        <v/>
      </c>
      <c r="L60" s="224"/>
      <c r="N60" s="220"/>
    </row>
    <row r="61" spans="2:14">
      <c r="B61" s="49"/>
      <c r="C61" s="82">
        <v>6</v>
      </c>
      <c r="D61" s="84">
        <f t="shared" si="2"/>
        <v>20</v>
      </c>
      <c r="E61" s="81"/>
      <c r="F61" s="81"/>
      <c r="G61" s="81"/>
      <c r="H61" s="210"/>
      <c r="I61" s="114" t="str">
        <f t="shared" si="0"/>
        <v/>
      </c>
      <c r="J61" s="106">
        <f t="shared" si="3"/>
        <v>3.4906585039886577</v>
      </c>
      <c r="K61" s="242" t="str">
        <f t="shared" si="1"/>
        <v/>
      </c>
      <c r="L61" s="224"/>
      <c r="N61" s="220"/>
    </row>
    <row r="62" spans="2:14">
      <c r="B62" s="49"/>
      <c r="C62" s="82">
        <v>7</v>
      </c>
      <c r="D62" s="84">
        <f t="shared" si="2"/>
        <v>24</v>
      </c>
      <c r="E62" s="81"/>
      <c r="F62" s="81"/>
      <c r="G62" s="81"/>
      <c r="H62" s="210"/>
      <c r="I62" s="114" t="str">
        <f t="shared" si="0"/>
        <v/>
      </c>
      <c r="J62" s="106">
        <f t="shared" si="3"/>
        <v>4.1887902047863896</v>
      </c>
      <c r="K62" s="242" t="str">
        <f t="shared" si="1"/>
        <v/>
      </c>
      <c r="L62" s="224"/>
      <c r="N62" s="220"/>
    </row>
    <row r="63" spans="2:14">
      <c r="B63" s="49"/>
      <c r="C63" s="82">
        <v>8</v>
      </c>
      <c r="D63" s="84">
        <f t="shared" si="2"/>
        <v>28</v>
      </c>
      <c r="E63" s="81"/>
      <c r="F63" s="81"/>
      <c r="G63" s="81"/>
      <c r="H63" s="210"/>
      <c r="I63" s="114" t="str">
        <f t="shared" si="0"/>
        <v/>
      </c>
      <c r="J63" s="106">
        <f t="shared" si="3"/>
        <v>4.8869219055841251</v>
      </c>
      <c r="K63" s="242" t="str">
        <f t="shared" si="1"/>
        <v/>
      </c>
      <c r="L63" s="224"/>
      <c r="N63" s="220"/>
    </row>
    <row r="64" spans="2:14">
      <c r="B64" s="49"/>
      <c r="C64" s="82">
        <v>9</v>
      </c>
      <c r="D64" s="84">
        <f t="shared" si="2"/>
        <v>32</v>
      </c>
      <c r="E64" s="81"/>
      <c r="F64" s="81"/>
      <c r="G64" s="81"/>
      <c r="H64" s="210"/>
      <c r="I64" s="114" t="str">
        <f t="shared" si="0"/>
        <v/>
      </c>
      <c r="J64" s="106">
        <f t="shared" si="3"/>
        <v>5.585053606381857</v>
      </c>
      <c r="K64" s="242" t="str">
        <f t="shared" si="1"/>
        <v/>
      </c>
      <c r="L64" s="224"/>
      <c r="N64" s="220"/>
    </row>
    <row r="65" spans="1:14">
      <c r="B65" s="49"/>
      <c r="C65" s="82">
        <v>10</v>
      </c>
      <c r="D65" s="84">
        <f t="shared" si="2"/>
        <v>36</v>
      </c>
      <c r="E65" s="81"/>
      <c r="F65" s="81"/>
      <c r="G65" s="81"/>
      <c r="H65" s="210"/>
      <c r="I65" s="114" t="str">
        <f t="shared" si="0"/>
        <v/>
      </c>
      <c r="J65" s="106">
        <f t="shared" si="3"/>
        <v>6.2831853071795809</v>
      </c>
      <c r="K65" s="242" t="str">
        <f t="shared" si="1"/>
        <v/>
      </c>
      <c r="L65" s="224"/>
      <c r="N65" s="220"/>
    </row>
    <row r="66" spans="1:14">
      <c r="B66" s="49"/>
      <c r="C66" s="82">
        <v>11</v>
      </c>
      <c r="D66" s="84">
        <f t="shared" si="2"/>
        <v>40</v>
      </c>
      <c r="E66" s="81"/>
      <c r="F66" s="81"/>
      <c r="G66" s="81"/>
      <c r="H66" s="210"/>
      <c r="I66" s="114" t="str">
        <f t="shared" si="0"/>
        <v/>
      </c>
      <c r="J66" s="106">
        <f t="shared" si="3"/>
        <v>6.9813170079773208</v>
      </c>
      <c r="K66" s="242" t="str">
        <f t="shared" si="1"/>
        <v/>
      </c>
      <c r="L66" s="224"/>
      <c r="N66" s="220"/>
    </row>
    <row r="67" spans="1:14">
      <c r="B67" s="49"/>
      <c r="C67" s="82">
        <v>12</v>
      </c>
      <c r="D67" s="84">
        <f t="shared" si="2"/>
        <v>44</v>
      </c>
      <c r="E67" s="81"/>
      <c r="F67" s="81"/>
      <c r="G67" s="81"/>
      <c r="H67" s="210"/>
      <c r="I67" s="114" t="str">
        <f t="shared" si="0"/>
        <v/>
      </c>
      <c r="J67" s="106">
        <f t="shared" si="3"/>
        <v>7.6794487087750563</v>
      </c>
      <c r="K67" s="242" t="str">
        <f t="shared" si="1"/>
        <v/>
      </c>
      <c r="L67" s="224"/>
      <c r="N67" s="220"/>
    </row>
    <row r="68" spans="1:14">
      <c r="B68" s="49"/>
      <c r="C68" s="50"/>
      <c r="D68" s="50"/>
      <c r="E68" s="50"/>
      <c r="F68" s="50"/>
      <c r="G68" s="50"/>
      <c r="H68" s="50"/>
      <c r="I68" s="51"/>
      <c r="J68" s="245"/>
      <c r="K68" s="268"/>
      <c r="L68" s="224"/>
      <c r="N68" s="220"/>
    </row>
    <row r="69" spans="1:14" ht="17.5" thickBot="1">
      <c r="A69" s="88"/>
      <c r="B69" s="49"/>
      <c r="C69" s="50"/>
      <c r="D69" s="50"/>
      <c r="E69" s="50"/>
      <c r="F69" s="50"/>
      <c r="G69" s="50"/>
      <c r="H69" s="50"/>
      <c r="I69" s="51"/>
      <c r="J69" s="245"/>
      <c r="K69" s="268"/>
      <c r="L69" s="224"/>
      <c r="N69" s="220"/>
    </row>
    <row r="70" spans="1:14" ht="17.5" thickBot="1">
      <c r="A70" s="88"/>
      <c r="B70" s="226"/>
      <c r="C70" s="440" t="s">
        <v>126</v>
      </c>
      <c r="D70" s="441"/>
      <c r="E70" s="442"/>
      <c r="F70" s="101"/>
      <c r="G70" s="101"/>
      <c r="H70" s="101"/>
      <c r="I70" s="48"/>
      <c r="J70" s="245"/>
      <c r="K70" s="245"/>
      <c r="L70" s="224"/>
      <c r="N70" s="220"/>
    </row>
    <row r="71" spans="1:14">
      <c r="A71" s="88"/>
      <c r="B71" s="226"/>
      <c r="C71" s="226"/>
      <c r="D71" s="63" t="s">
        <v>74</v>
      </c>
      <c r="E71" s="237" t="s">
        <v>85</v>
      </c>
      <c r="F71" s="101"/>
      <c r="G71" s="101"/>
      <c r="H71" s="101"/>
      <c r="I71" s="48"/>
      <c r="J71" s="245"/>
      <c r="K71" s="245"/>
      <c r="L71" s="224"/>
      <c r="N71" s="220"/>
    </row>
    <row r="72" spans="1:14">
      <c r="A72" s="88"/>
      <c r="B72" s="226"/>
      <c r="C72" s="246" t="s">
        <v>124</v>
      </c>
      <c r="D72" s="247">
        <f>SUM(K56:K67)</f>
        <v>0</v>
      </c>
      <c r="E72" s="248" t="s">
        <v>125</v>
      </c>
      <c r="F72" s="101"/>
      <c r="G72" s="101"/>
      <c r="H72" s="101"/>
      <c r="I72" s="249"/>
      <c r="J72" s="245"/>
      <c r="K72" s="268"/>
      <c r="L72" s="224"/>
      <c r="N72" s="220"/>
    </row>
    <row r="73" spans="1:14" ht="17.5" thickBot="1">
      <c r="A73" s="88"/>
      <c r="B73" s="226"/>
      <c r="C73" s="258" t="s">
        <v>201</v>
      </c>
      <c r="D73" s="259">
        <f>D47</f>
        <v>0</v>
      </c>
      <c r="E73" s="260" t="s">
        <v>99</v>
      </c>
      <c r="F73" s="101"/>
      <c r="G73" s="101"/>
      <c r="H73" s="101"/>
      <c r="I73" s="249"/>
      <c r="J73" s="245"/>
      <c r="K73" s="268"/>
      <c r="L73" s="224"/>
      <c r="N73" s="220"/>
    </row>
    <row r="74" spans="1:14" ht="17.5" thickBot="1">
      <c r="A74" s="88"/>
      <c r="B74" s="226"/>
      <c r="C74" s="101"/>
      <c r="D74" s="338"/>
      <c r="E74" s="337"/>
      <c r="F74" s="101"/>
      <c r="G74" s="101"/>
      <c r="H74" s="101"/>
      <c r="I74" s="249"/>
      <c r="J74" s="245"/>
      <c r="K74" s="268"/>
      <c r="L74" s="224"/>
      <c r="N74" s="220"/>
    </row>
    <row r="75" spans="1:14" ht="17.5" thickBot="1">
      <c r="A75" s="88"/>
      <c r="B75" s="226"/>
      <c r="C75" s="455" t="s">
        <v>269</v>
      </c>
      <c r="D75" s="456"/>
      <c r="E75" s="456"/>
      <c r="F75" s="456"/>
      <c r="G75" s="456"/>
      <c r="H75" s="456"/>
      <c r="I75" s="456"/>
      <c r="J75" s="457"/>
      <c r="K75" s="268"/>
      <c r="L75" s="224"/>
      <c r="N75" s="220"/>
    </row>
    <row r="76" spans="1:14">
      <c r="A76" s="88"/>
      <c r="B76" s="226"/>
      <c r="C76" s="361" t="s">
        <v>268</v>
      </c>
      <c r="D76" s="365" t="s">
        <v>267</v>
      </c>
      <c r="E76" s="365" t="s">
        <v>290</v>
      </c>
      <c r="F76" s="554" t="s">
        <v>132</v>
      </c>
      <c r="G76" s="554"/>
      <c r="H76" s="554"/>
      <c r="I76" s="554"/>
      <c r="J76" s="555"/>
      <c r="K76" s="268"/>
      <c r="L76" s="224"/>
      <c r="N76" s="220"/>
    </row>
    <row r="77" spans="1:14" ht="17.5" customHeight="1">
      <c r="A77" s="88"/>
      <c r="B77" s="226"/>
      <c r="C77" s="560">
        <f>PI()*($D$17/12)*$D$52</f>
        <v>0</v>
      </c>
      <c r="D77" s="558">
        <f>'General Info &amp; Test Results'!$C$34</f>
        <v>0</v>
      </c>
      <c r="E77" s="556" t="str">
        <f>IF(OR($C$77=0,$D$77=0),"N/A",IF(D77&lt;0.125,"HSSD",IF('General Info &amp; Test Results'!$C$35="Reversible",IF('Test Data - High'!$D$77&lt;0.375,IF('Test Data - High'!$C$77&gt;2400,"HSSD","LSSD"),IF('Test Data - High'!$C$77&gt;3200,"HSSD","LSSD")),IF('Test Data - High'!$D$77&lt;0.375,IF('Test Data - High'!$C$77&gt;3200,"HSSD","LSSD"),IF('Test Data - High'!$C$77&gt;4000,"HSSD","LSSD")))))</f>
        <v>N/A</v>
      </c>
      <c r="F77" s="562" t="str">
        <f>IF($E$77="HSSD",IF($E$77='General Info &amp; Test Results'!$C$38,"Classification entered matches tip speed and blade thickness criteria","Based on tip speed and blade thickness, this fan does not appear to meet the criteria for the classification entered in the General Info &amp; Test Results sheet. Confirm the classification, blade thickness, and velocity measurements were entered correctly"),IF('General Info &amp; Test Results'!$C$38&lt;&gt;"HSSD","Classification entered matches tip speed and blade thickness criteria","Based on tip speed and blade thickness, this fan does not appear to meet the criteria for the classification entered in the General Info &amp; Test Results sheet. Confirm the classification, blade thickness, and velocity measurements were entered correctly"))</f>
        <v>Classification entered matches tip speed and blade thickness criteria</v>
      </c>
      <c r="G77" s="562"/>
      <c r="H77" s="562"/>
      <c r="I77" s="562"/>
      <c r="J77" s="563"/>
      <c r="K77" s="360"/>
      <c r="L77" s="224"/>
      <c r="N77" s="220"/>
    </row>
    <row r="78" spans="1:14" ht="17.5" thickBot="1">
      <c r="A78" s="88"/>
      <c r="B78" s="226"/>
      <c r="C78" s="561"/>
      <c r="D78" s="559"/>
      <c r="E78" s="557"/>
      <c r="F78" s="564"/>
      <c r="G78" s="564"/>
      <c r="H78" s="564"/>
      <c r="I78" s="564"/>
      <c r="J78" s="565"/>
      <c r="K78" s="360"/>
      <c r="L78" s="224"/>
      <c r="N78" s="220"/>
    </row>
    <row r="79" spans="1:14" ht="17.5" thickBot="1">
      <c r="A79" s="88"/>
      <c r="B79" s="226"/>
      <c r="C79" s="343"/>
      <c r="D79" s="383"/>
      <c r="E79" s="345"/>
      <c r="F79" s="344"/>
      <c r="G79" s="101"/>
      <c r="H79" s="249"/>
      <c r="I79" s="245"/>
      <c r="J79" s="268"/>
      <c r="K79" s="268"/>
      <c r="L79" s="224"/>
      <c r="N79" s="220"/>
    </row>
    <row r="80" spans="1:14" ht="17.5" thickBot="1">
      <c r="A80" s="88"/>
      <c r="B80" s="226"/>
      <c r="C80" s="455" t="s">
        <v>270</v>
      </c>
      <c r="D80" s="456"/>
      <c r="E80" s="456"/>
      <c r="F80" s="456"/>
      <c r="G80" s="456"/>
      <c r="H80" s="457"/>
      <c r="I80" s="268"/>
      <c r="J80" s="268"/>
      <c r="K80" s="268"/>
      <c r="L80" s="224"/>
      <c r="N80" s="220"/>
    </row>
    <row r="81" spans="1:14">
      <c r="A81" s="88"/>
      <c r="B81" s="226"/>
      <c r="C81" s="574" t="s">
        <v>288</v>
      </c>
      <c r="D81" s="576" t="s">
        <v>181</v>
      </c>
      <c r="E81" s="576" t="s">
        <v>132</v>
      </c>
      <c r="F81" s="576"/>
      <c r="G81" s="576"/>
      <c r="H81" s="578"/>
      <c r="I81" s="268"/>
      <c r="J81" s="268"/>
      <c r="K81" s="268"/>
      <c r="L81" s="224"/>
      <c r="N81" s="220"/>
    </row>
    <row r="82" spans="1:14">
      <c r="A82" s="88"/>
      <c r="B82" s="226"/>
      <c r="C82" s="575"/>
      <c r="D82" s="577"/>
      <c r="E82" s="577"/>
      <c r="F82" s="577"/>
      <c r="G82" s="577"/>
      <c r="H82" s="579"/>
      <c r="I82" s="268"/>
      <c r="J82" s="268"/>
      <c r="K82" s="268"/>
      <c r="L82" s="224"/>
      <c r="N82" s="220"/>
    </row>
    <row r="83" spans="1:14">
      <c r="A83" s="88"/>
      <c r="B83" s="226"/>
      <c r="C83" s="566" t="str">
        <f>IFERROR($D$17/$D$52,"")</f>
        <v/>
      </c>
      <c r="D83" s="568" t="s">
        <v>289</v>
      </c>
      <c r="E83" s="570" t="str">
        <f>IF($C$83&gt;0.06,"Circulating air criterion for ceiling fans met during test","Circulating air criterion for ceiling fans not met--therefore, fan does not meet the definition of a ceiling fan. Confirm blade span and RPM were entered correctly")</f>
        <v>Circulating air criterion for ceiling fans met during test</v>
      </c>
      <c r="F83" s="570"/>
      <c r="G83" s="570"/>
      <c r="H83" s="571"/>
      <c r="I83" s="268"/>
      <c r="J83" s="268"/>
      <c r="K83" s="268"/>
      <c r="L83" s="224"/>
      <c r="N83" s="220"/>
    </row>
    <row r="84" spans="1:14" ht="17.5" thickBot="1">
      <c r="A84" s="88"/>
      <c r="B84" s="226"/>
      <c r="C84" s="567"/>
      <c r="D84" s="569"/>
      <c r="E84" s="572"/>
      <c r="F84" s="572"/>
      <c r="G84" s="572"/>
      <c r="H84" s="573"/>
      <c r="I84" s="268"/>
      <c r="J84" s="268"/>
      <c r="K84" s="268"/>
      <c r="L84" s="224"/>
      <c r="N84" s="220"/>
    </row>
    <row r="85" spans="1:14" ht="17.5" thickBot="1">
      <c r="A85" s="88"/>
      <c r="B85" s="226"/>
      <c r="C85" s="101"/>
      <c r="D85" s="101"/>
      <c r="E85" s="101"/>
      <c r="F85" s="101"/>
      <c r="G85" s="101"/>
      <c r="H85" s="101"/>
      <c r="I85" s="249"/>
      <c r="J85" s="245"/>
      <c r="K85" s="268"/>
      <c r="L85" s="224"/>
      <c r="N85" s="220"/>
    </row>
    <row r="86" spans="1:14" ht="17.5" thickBot="1">
      <c r="A86" s="88"/>
      <c r="B86" s="358"/>
      <c r="C86" s="440" t="s">
        <v>73</v>
      </c>
      <c r="D86" s="441"/>
      <c r="E86" s="441"/>
      <c r="F86" s="441"/>
      <c r="G86" s="441"/>
      <c r="H86" s="441"/>
      <c r="I86" s="441"/>
      <c r="J86" s="441"/>
      <c r="K86" s="442"/>
      <c r="L86" s="224"/>
      <c r="N86" s="220"/>
    </row>
    <row r="87" spans="1:14">
      <c r="A87" s="88"/>
      <c r="B87" s="226"/>
      <c r="C87" s="471"/>
      <c r="D87" s="472"/>
      <c r="E87" s="472"/>
      <c r="F87" s="472"/>
      <c r="G87" s="472"/>
      <c r="H87" s="472"/>
      <c r="I87" s="472"/>
      <c r="J87" s="472"/>
      <c r="K87" s="473"/>
      <c r="L87" s="224"/>
      <c r="N87" s="220"/>
    </row>
    <row r="88" spans="1:14" ht="12.75" customHeight="1">
      <c r="A88" s="89"/>
      <c r="B88" s="359"/>
      <c r="C88" s="474"/>
      <c r="D88" s="475"/>
      <c r="E88" s="475"/>
      <c r="F88" s="475"/>
      <c r="G88" s="475"/>
      <c r="H88" s="475"/>
      <c r="I88" s="475"/>
      <c r="J88" s="475"/>
      <c r="K88" s="476"/>
      <c r="L88" s="224"/>
      <c r="N88" s="220"/>
    </row>
    <row r="89" spans="1:14">
      <c r="A89" s="88"/>
      <c r="B89" s="226"/>
      <c r="C89" s="474"/>
      <c r="D89" s="475"/>
      <c r="E89" s="475"/>
      <c r="F89" s="475"/>
      <c r="G89" s="475"/>
      <c r="H89" s="475"/>
      <c r="I89" s="475"/>
      <c r="J89" s="475"/>
      <c r="K89" s="476"/>
      <c r="L89" s="224"/>
      <c r="N89" s="220"/>
    </row>
    <row r="90" spans="1:14">
      <c r="A90" s="88"/>
      <c r="B90" s="226"/>
      <c r="C90" s="474"/>
      <c r="D90" s="475"/>
      <c r="E90" s="475"/>
      <c r="F90" s="475"/>
      <c r="G90" s="475"/>
      <c r="H90" s="475"/>
      <c r="I90" s="475"/>
      <c r="J90" s="475"/>
      <c r="K90" s="476"/>
      <c r="L90" s="224"/>
      <c r="N90" s="220"/>
    </row>
    <row r="91" spans="1:14" ht="17.5" thickBot="1">
      <c r="A91" s="88"/>
      <c r="B91" s="226"/>
      <c r="C91" s="477"/>
      <c r="D91" s="478"/>
      <c r="E91" s="478"/>
      <c r="F91" s="478"/>
      <c r="G91" s="478"/>
      <c r="H91" s="478"/>
      <c r="I91" s="478"/>
      <c r="J91" s="478"/>
      <c r="K91" s="479"/>
      <c r="L91" s="224"/>
      <c r="N91" s="220"/>
    </row>
    <row r="92" spans="1:14" ht="17.5" thickBot="1">
      <c r="A92" s="88"/>
      <c r="B92" s="253"/>
      <c r="C92" s="254"/>
      <c r="D92" s="254"/>
      <c r="E92" s="254"/>
      <c r="F92" s="254"/>
      <c r="G92" s="254"/>
      <c r="H92" s="254"/>
      <c r="I92" s="91"/>
      <c r="J92" s="90"/>
      <c r="K92" s="222"/>
      <c r="L92" s="255"/>
      <c r="N92" s="220"/>
    </row>
    <row r="93" spans="1:14">
      <c r="L93" s="256"/>
      <c r="N93" s="220"/>
    </row>
    <row r="94" spans="1:14">
      <c r="N94" s="220"/>
    </row>
    <row r="95" spans="1:14">
      <c r="A95" s="257"/>
      <c r="B95" s="257"/>
      <c r="C95" s="257"/>
      <c r="D95" s="257"/>
      <c r="E95" s="257"/>
      <c r="F95" s="257"/>
      <c r="G95" s="257"/>
      <c r="H95" s="257"/>
      <c r="I95" s="257"/>
      <c r="J95" s="220"/>
      <c r="K95" s="220"/>
      <c r="L95" s="220"/>
      <c r="M95" s="220"/>
      <c r="N95" s="220"/>
    </row>
  </sheetData>
  <sheetProtection algorithmName="SHA-512" hashValue="n0+hvCupP0ON8CN+kaAXD5/GE+aMffpPd9WOGAGJAZkIEKEa3Dy4s198WkLtJT6BlSXwam/tRz6nO6oYKIxmpw==" saltValue="TUhFGzApuKS9h72/MOdxFA==" spinCount="100000" sheet="1" selectLockedCells="1"/>
  <mergeCells count="55">
    <mergeCell ref="C80:H80"/>
    <mergeCell ref="F77:J78"/>
    <mergeCell ref="C83:C84"/>
    <mergeCell ref="D83:D84"/>
    <mergeCell ref="E83:H84"/>
    <mergeCell ref="C81:C82"/>
    <mergeCell ref="D81:D82"/>
    <mergeCell ref="E81:H82"/>
    <mergeCell ref="K54:K55"/>
    <mergeCell ref="C50:E50"/>
    <mergeCell ref="C41:F41"/>
    <mergeCell ref="C34:F34"/>
    <mergeCell ref="C37:F37"/>
    <mergeCell ref="C40:F40"/>
    <mergeCell ref="C39:G39"/>
    <mergeCell ref="C86:K86"/>
    <mergeCell ref="C87:K91"/>
    <mergeCell ref="C28:H28"/>
    <mergeCell ref="C54:C55"/>
    <mergeCell ref="D54:D55"/>
    <mergeCell ref="E54:H54"/>
    <mergeCell ref="I52:J52"/>
    <mergeCell ref="I50:J50"/>
    <mergeCell ref="I51:J51"/>
    <mergeCell ref="I54:I55"/>
    <mergeCell ref="J54:J55"/>
    <mergeCell ref="C33:G33"/>
    <mergeCell ref="C35:F35"/>
    <mergeCell ref="C36:F36"/>
    <mergeCell ref="C43:E43"/>
    <mergeCell ref="C70:E70"/>
    <mergeCell ref="B2:D2"/>
    <mergeCell ref="B3:C3"/>
    <mergeCell ref="B4:C4"/>
    <mergeCell ref="B5:C5"/>
    <mergeCell ref="B6:C6"/>
    <mergeCell ref="B7:C7"/>
    <mergeCell ref="C23:G23"/>
    <mergeCell ref="C25:C26"/>
    <mergeCell ref="D25:D26"/>
    <mergeCell ref="F25:F26"/>
    <mergeCell ref="E25:E26"/>
    <mergeCell ref="G25:G26"/>
    <mergeCell ref="B11:H11"/>
    <mergeCell ref="B8:C8"/>
    <mergeCell ref="B9:C9"/>
    <mergeCell ref="F17:J19"/>
    <mergeCell ref="F13:J13"/>
    <mergeCell ref="F14:G14"/>
    <mergeCell ref="F15:G15"/>
    <mergeCell ref="F76:J76"/>
    <mergeCell ref="E77:E78"/>
    <mergeCell ref="D77:D78"/>
    <mergeCell ref="C77:C78"/>
    <mergeCell ref="C75:J75"/>
  </mergeCells>
  <conditionalFormatting sqref="G30:G31">
    <cfRule type="cellIs" dxfId="38" priority="29" operator="equal">
      <formula>FALSE</formula>
    </cfRule>
  </conditionalFormatting>
  <conditionalFormatting sqref="F25">
    <cfRule type="cellIs" dxfId="37" priority="28" operator="equal">
      <formula>FALSE</formula>
    </cfRule>
  </conditionalFormatting>
  <conditionalFormatting sqref="G45">
    <cfRule type="cellIs" dxfId="36" priority="27" operator="equal">
      <formula>FALSE</formula>
    </cfRule>
  </conditionalFormatting>
  <conditionalFormatting sqref="E83">
    <cfRule type="expression" dxfId="35" priority="10">
      <formula>$C$83&lt;=0.06</formula>
    </cfRule>
  </conditionalFormatting>
  <conditionalFormatting sqref="I15">
    <cfRule type="cellIs" dxfId="34" priority="8" operator="equal">
      <formula>FALSE</formula>
    </cfRule>
  </conditionalFormatting>
  <conditionalFormatting sqref="F77:J78">
    <cfRule type="expression" dxfId="33" priority="7">
      <formula>$F$77="Based on tip speed and blade thickness, this fan does not appear to meet the criteria for the classification entered in the General Info &amp; Test Results sheet. Confirm the classification, blade thickness, and velocity measurements were entered correctly"</formula>
    </cfRule>
  </conditionalFormatting>
  <dataValidations count="1">
    <dataValidation type="list" allowBlank="1" showInputMessage="1" showErrorMessage="1" sqref="G40:G41 G34" xr:uid="{00000000-0002-0000-0300-000000000000}">
      <formula1>DD_Photos_Y_N</formula1>
    </dataValidation>
  </dataValidations>
  <hyperlinks>
    <hyperlink ref="G4" location="Instructions!C35" display="Back to Instructions tab" xr:uid="{00000000-0004-0000-0300-000000000000}"/>
  </hyperlinks>
  <pageMargins left="0.7" right="0.7" top="0.75" bottom="0.75" header="0.3" footer="0.3"/>
  <pageSetup orientation="portrait" horizontalDpi="200" verticalDpi="200" r:id="rId1"/>
  <drawing r:id="rId2"/>
  <extLst>
    <ext xmlns:x14="http://schemas.microsoft.com/office/spreadsheetml/2009/9/main" uri="{78C0D931-6437-407d-A8EE-F0AAD7539E65}">
      <x14:conditionalFormattings>
        <x14:conditionalFormatting xmlns:xm="http://schemas.microsoft.com/office/excel/2006/main">
          <x14:cfRule type="expression" priority="5" id="{3A81B688-B556-43A6-A991-83429B51F0EB}">
            <xm:f>'General Info &amp; Test Results'!$C$38="HSSD"</xm:f>
            <x14:dxf>
              <fill>
                <patternFill patternType="darkUp"/>
              </fill>
            </x14:dxf>
          </x14:cfRule>
          <xm:sqref>F17:J19</xm:sqref>
        </x14:conditionalFormatting>
        <x14:conditionalFormatting xmlns:xm="http://schemas.microsoft.com/office/excel/2006/main">
          <x14:cfRule type="expression" priority="4" id="{89218407-6C08-4E79-85B4-1789002AD47C}">
            <xm:f>'General Info &amp; Test Results'!$C$38="HSSD"</xm:f>
            <x14:dxf>
              <fill>
                <patternFill patternType="darkUp"/>
              </fill>
            </x14:dxf>
          </x14:cfRule>
          <xm:sqref>K51</xm:sqref>
        </x14:conditionalFormatting>
        <x14:conditionalFormatting xmlns:xm="http://schemas.microsoft.com/office/excel/2006/main">
          <x14:cfRule type="expression" priority="3" id="{E63D92A5-4F35-4BEB-95C3-8B73B3E23E2E}">
            <xm:f>'General Info &amp; Test Results'!$C$38="HSSD"</xm:f>
            <x14:dxf>
              <fill>
                <patternFill patternType="darkUp"/>
              </fill>
            </x14:dxf>
          </x14:cfRule>
          <xm:sqref>K52</xm:sqref>
        </x14:conditionalFormatting>
        <x14:conditionalFormatting xmlns:xm="http://schemas.microsoft.com/office/excel/2006/main">
          <x14:cfRule type="expression" priority="2" id="{C1D192E3-D18C-4C82-97CC-161B1D7896DD}">
            <xm:f>'General Info &amp; Test Results'!$C$38="HSSD"</xm:f>
            <x14:dxf>
              <fill>
                <patternFill patternType="darkUp"/>
              </fill>
            </x14:dxf>
          </x14:cfRule>
          <xm:sqref>I56:I67</xm:sqref>
        </x14:conditionalFormatting>
        <x14:conditionalFormatting xmlns:xm="http://schemas.microsoft.com/office/excel/2006/main">
          <x14:cfRule type="expression" priority="1" id="{8F1F86CF-3DDE-419D-B485-DB3758999AD8}">
            <xm:f>'General Info &amp; Test Results'!$C$38="HSSD"</xm:f>
            <x14:dxf>
              <fill>
                <patternFill patternType="darkUp"/>
              </fill>
            </x14:dxf>
          </x14:cfRule>
          <xm:sqref>K56:K67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202883E-BB85-4533-A347-F7833777AC83}">
          <x14:formula1>
            <xm:f>'Drop-Downs'!$F$14:$F$16</xm:f>
          </x14:formula1>
          <xm:sqref>G35:G37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rgb="FFFFFF00"/>
  </sheetPr>
  <dimension ref="B1:R10"/>
  <sheetViews>
    <sheetView zoomScale="80" zoomScaleNormal="80" workbookViewId="0">
      <selection activeCell="B11" sqref="B11"/>
    </sheetView>
  </sheetViews>
  <sheetFormatPr defaultColWidth="8.7265625" defaultRowHeight="14.5"/>
  <cols>
    <col min="1" max="16384" width="8.7265625" style="211"/>
  </cols>
  <sheetData>
    <row r="1" spans="2:18" s="212" customFormat="1" ht="15" thickBot="1"/>
    <row r="2" spans="2:18" s="212" customFormat="1" ht="16" thickBot="1">
      <c r="B2" s="548" t="s">
        <v>17</v>
      </c>
      <c r="C2" s="549"/>
      <c r="D2" s="549"/>
      <c r="E2" s="549"/>
      <c r="F2" s="549"/>
      <c r="G2" s="549"/>
      <c r="H2" s="549"/>
      <c r="I2" s="549"/>
      <c r="J2" s="549"/>
      <c r="K2" s="550"/>
      <c r="M2" s="440" t="s">
        <v>259</v>
      </c>
      <c r="N2" s="441"/>
      <c r="O2" s="441"/>
      <c r="P2" s="441"/>
      <c r="Q2" s="441"/>
      <c r="R2" s="442"/>
    </row>
    <row r="3" spans="2:18" s="212" customFormat="1" ht="15.5">
      <c r="B3" s="551" t="str">
        <f>'Version Control'!B3</f>
        <v>Test Report Template Name:</v>
      </c>
      <c r="C3" s="539"/>
      <c r="D3" s="539"/>
      <c r="E3" s="539"/>
      <c r="F3" s="539" t="str">
        <f>'Version Control'!C3</f>
        <v>Small Diameter Ceiling Fans</v>
      </c>
      <c r="G3" s="539"/>
      <c r="H3" s="539"/>
      <c r="I3" s="539"/>
      <c r="J3" s="539"/>
      <c r="K3" s="540"/>
      <c r="M3" s="530" t="s">
        <v>260</v>
      </c>
      <c r="N3" s="531"/>
      <c r="O3" s="531"/>
      <c r="P3" s="531"/>
      <c r="Q3" s="531"/>
      <c r="R3" s="532"/>
    </row>
    <row r="4" spans="2:18" s="212" customFormat="1" ht="15.5">
      <c r="B4" s="547" t="str">
        <f>'Version Control'!B4</f>
        <v>Version Number:</v>
      </c>
      <c r="C4" s="541"/>
      <c r="D4" s="541"/>
      <c r="E4" s="541"/>
      <c r="F4" s="541" t="str">
        <f>'Version Control'!C4</f>
        <v>v1.1</v>
      </c>
      <c r="G4" s="541"/>
      <c r="H4" s="541"/>
      <c r="I4" s="541"/>
      <c r="J4" s="541"/>
      <c r="K4" s="542"/>
      <c r="M4" s="533"/>
      <c r="N4" s="534"/>
      <c r="O4" s="534"/>
      <c r="P4" s="534"/>
      <c r="Q4" s="534"/>
      <c r="R4" s="535"/>
    </row>
    <row r="5" spans="2:18" s="212" customFormat="1" ht="15.5">
      <c r="B5" s="547" t="str">
        <f>'Version Control'!B5</f>
        <v xml:space="preserve">Latest Template Revision: </v>
      </c>
      <c r="C5" s="541"/>
      <c r="D5" s="541"/>
      <c r="E5" s="541"/>
      <c r="F5" s="543">
        <f>'Version Control'!C5</f>
        <v>45594</v>
      </c>
      <c r="G5" s="543"/>
      <c r="H5" s="543"/>
      <c r="I5" s="543"/>
      <c r="J5" s="543"/>
      <c r="K5" s="544"/>
      <c r="M5" s="533"/>
      <c r="N5" s="534"/>
      <c r="O5" s="534"/>
      <c r="P5" s="534"/>
      <c r="Q5" s="534"/>
      <c r="R5" s="535"/>
    </row>
    <row r="6" spans="2:18" s="212" customFormat="1" ht="16" thickBot="1">
      <c r="B6" s="547" t="str">
        <f>'Version Control'!B6</f>
        <v>Tab Name:</v>
      </c>
      <c r="C6" s="541"/>
      <c r="D6" s="541"/>
      <c r="E6" s="541"/>
      <c r="F6" s="541" t="str">
        <f ca="1">MID(CELL("filename",B1), FIND("]", CELL("filename", B1))+ 1, 255)</f>
        <v>Raw Data - High</v>
      </c>
      <c r="G6" s="541"/>
      <c r="H6" s="541"/>
      <c r="I6" s="541"/>
      <c r="J6" s="541"/>
      <c r="K6" s="542"/>
      <c r="M6" s="536"/>
      <c r="N6" s="537"/>
      <c r="O6" s="537"/>
      <c r="P6" s="537"/>
      <c r="Q6" s="537"/>
      <c r="R6" s="538"/>
    </row>
    <row r="7" spans="2:18" s="212" customFormat="1" ht="15.5">
      <c r="B7" s="547" t="str">
        <f>'Version Control'!B7</f>
        <v>File Name:</v>
      </c>
      <c r="C7" s="541"/>
      <c r="D7" s="541"/>
      <c r="E7" s="541"/>
      <c r="F7" s="541" t="str">
        <f ca="1">'Version Control'!C7</f>
        <v>Small Diameter Ceiling Fans - v1.1.xlsx</v>
      </c>
      <c r="G7" s="541"/>
      <c r="H7" s="541"/>
      <c r="I7" s="541"/>
      <c r="J7" s="541"/>
      <c r="K7" s="542"/>
    </row>
    <row r="8" spans="2:18" s="212" customFormat="1" ht="15.5">
      <c r="B8" s="547" t="str">
        <f>'Version Control'!B8</f>
        <v>Test Start Date:</v>
      </c>
      <c r="C8" s="541"/>
      <c r="D8" s="541"/>
      <c r="E8" s="541"/>
      <c r="F8" s="543" t="str">
        <f>'Version Control'!C8</f>
        <v>[MM/DD/YYYY]</v>
      </c>
      <c r="G8" s="543"/>
      <c r="H8" s="543"/>
      <c r="I8" s="543"/>
      <c r="J8" s="543"/>
      <c r="K8" s="544"/>
    </row>
    <row r="9" spans="2:18" s="212" customFormat="1" ht="16" thickBot="1">
      <c r="B9" s="552" t="str">
        <f>'Version Control'!B9</f>
        <v xml:space="preserve">Test Completion Date: </v>
      </c>
      <c r="C9" s="553"/>
      <c r="D9" s="553"/>
      <c r="E9" s="553"/>
      <c r="F9" s="545" t="str">
        <f>'Version Control'!C9</f>
        <v>[MM/DD/YYYY]</v>
      </c>
      <c r="G9" s="545"/>
      <c r="H9" s="545"/>
      <c r="I9" s="545"/>
      <c r="J9" s="545"/>
      <c r="K9" s="546"/>
    </row>
    <row r="10" spans="2:18" s="212" customFormat="1"/>
  </sheetData>
  <sheetProtection algorithmName="SHA-512" hashValue="ruAnB10v58Hrgc/YBeuc5txR3V6nj+tPG+n6rT5cAsVp/78YJX5Jw3Lz4hIVslHNOLxSNKnXSZOOwcCivWq9uw==" saltValue="k9otFxJYRo/ujXVtxb7n0w==" spinCount="100000" sheet="1" selectLockedCells="1"/>
  <mergeCells count="17">
    <mergeCell ref="F5:K5"/>
    <mergeCell ref="B9:E9"/>
    <mergeCell ref="F9:K9"/>
    <mergeCell ref="B8:E8"/>
    <mergeCell ref="F8:K8"/>
    <mergeCell ref="M2:R2"/>
    <mergeCell ref="M3:R6"/>
    <mergeCell ref="B6:E6"/>
    <mergeCell ref="F6:K6"/>
    <mergeCell ref="B7:E7"/>
    <mergeCell ref="F7:K7"/>
    <mergeCell ref="B2:K2"/>
    <mergeCell ref="B3:E3"/>
    <mergeCell ref="F3:K3"/>
    <mergeCell ref="B4:E4"/>
    <mergeCell ref="F4:K4"/>
    <mergeCell ref="B5:E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3941D-416F-467A-8230-1CA43AE8DED3}">
  <sheetPr codeName="Sheet13">
    <tabColor rgb="FF0066CC"/>
  </sheetPr>
  <dimension ref="A1:X88"/>
  <sheetViews>
    <sheetView showGridLines="0" zoomScale="80" zoomScaleNormal="80" workbookViewId="0">
      <selection activeCell="H15" sqref="H15"/>
    </sheetView>
  </sheetViews>
  <sheetFormatPr defaultColWidth="9.1796875" defaultRowHeight="17"/>
  <cols>
    <col min="1" max="2" width="4.54296875" style="46" customWidth="1"/>
    <col min="3" max="3" width="49.7265625" style="46" customWidth="1"/>
    <col min="4" max="4" width="55.1796875" style="46" customWidth="1"/>
    <col min="5" max="5" width="21.54296875" style="46" customWidth="1"/>
    <col min="6" max="6" width="36.54296875" style="46" customWidth="1"/>
    <col min="7" max="7" width="31.81640625" style="46" customWidth="1"/>
    <col min="8" max="8" width="29.1796875" style="46" customWidth="1"/>
    <col min="9" max="9" width="29.81640625" style="47" customWidth="1"/>
    <col min="10" max="10" width="24.81640625" style="79" bestFit="1" customWidth="1"/>
    <col min="11" max="11" width="24.1796875" style="219" customWidth="1"/>
    <col min="12" max="12" width="5.1796875" style="219" customWidth="1"/>
    <col min="13" max="16384" width="9.1796875" style="219"/>
  </cols>
  <sheetData>
    <row r="1" spans="1:24" ht="17.5" thickBot="1">
      <c r="B1" s="580" t="str">
        <f>IF('General Info &amp; Test Results'!$C$38&lt;&gt;"Multi-mount","MULTI-MOUNT NOT SELECTED - SHEET NOT NEEDED","")</f>
        <v>MULTI-MOUNT NOT SELECTED - SHEET NOT NEEDED</v>
      </c>
      <c r="C1" s="580"/>
      <c r="D1" s="580"/>
      <c r="N1" s="220"/>
    </row>
    <row r="2" spans="1:24" ht="17.5" thickBot="1">
      <c r="B2" s="417" t="str">
        <f>'Version Control'!$B$2</f>
        <v>Title Block</v>
      </c>
      <c r="C2" s="418"/>
      <c r="D2" s="419"/>
      <c r="N2" s="220"/>
    </row>
    <row r="3" spans="1:24">
      <c r="B3" s="465" t="str">
        <f>'Version Control'!B3</f>
        <v>Test Report Template Name:</v>
      </c>
      <c r="C3" s="466"/>
      <c r="D3" s="174" t="str">
        <f>'Version Control'!C3</f>
        <v>Small Diameter Ceiling Fans</v>
      </c>
      <c r="N3" s="220"/>
    </row>
    <row r="4" spans="1:24">
      <c r="B4" s="467" t="str">
        <f>'Version Control'!B4</f>
        <v>Version Number:</v>
      </c>
      <c r="C4" s="468"/>
      <c r="D4" s="175" t="str">
        <f>'Version Control'!C4</f>
        <v>v1.1</v>
      </c>
      <c r="G4" s="221" t="s">
        <v>53</v>
      </c>
      <c r="N4" s="220"/>
    </row>
    <row r="5" spans="1:24">
      <c r="B5" s="467" t="str">
        <f>'Version Control'!B5</f>
        <v xml:space="preserve">Latest Template Revision: </v>
      </c>
      <c r="C5" s="468"/>
      <c r="D5" s="176">
        <f>'Version Control'!C5</f>
        <v>45594</v>
      </c>
      <c r="N5" s="220"/>
    </row>
    <row r="6" spans="1:24">
      <c r="B6" s="467" t="str">
        <f>'Version Control'!B6</f>
        <v>Tab Name:</v>
      </c>
      <c r="C6" s="468"/>
      <c r="D6" s="175" t="str">
        <f ca="1">MID(CELL("filename",B1), FIND("]", CELL("filename", B1))+ 1, 255)</f>
        <v>Test Data - Low (MM Hugger)</v>
      </c>
      <c r="N6" s="220"/>
    </row>
    <row r="7" spans="1:24">
      <c r="B7" s="467" t="str">
        <f>'Version Control'!B7</f>
        <v>File Name:</v>
      </c>
      <c r="C7" s="468"/>
      <c r="D7" s="175" t="str">
        <f ca="1">'Version Control'!C7</f>
        <v>Small Diameter Ceiling Fans - v1.1.xlsx</v>
      </c>
      <c r="N7" s="220"/>
    </row>
    <row r="8" spans="1:24">
      <c r="B8" s="467" t="str">
        <f>'Version Control'!B8</f>
        <v>Test Start Date:</v>
      </c>
      <c r="C8" s="468"/>
      <c r="D8" s="176" t="str">
        <f>'Version Control'!C8</f>
        <v>[MM/DD/YYYY]</v>
      </c>
      <c r="N8" s="220"/>
    </row>
    <row r="9" spans="1:24" ht="17.5" thickBot="1">
      <c r="B9" s="506" t="str">
        <f>'Version Control'!B9</f>
        <v xml:space="preserve">Test Completion Date: </v>
      </c>
      <c r="C9" s="507"/>
      <c r="D9" s="177" t="str">
        <f>'Version Control'!C9</f>
        <v>[MM/DD/YYYY]</v>
      </c>
      <c r="N9" s="220"/>
    </row>
    <row r="10" spans="1:24" ht="17.5" thickBot="1">
      <c r="I10" s="91"/>
      <c r="J10" s="90"/>
      <c r="K10" s="222"/>
      <c r="L10" s="222"/>
      <c r="N10" s="220"/>
    </row>
    <row r="11" spans="1:24" ht="17.5" thickBot="1">
      <c r="B11" s="440" t="s">
        <v>71</v>
      </c>
      <c r="C11" s="441"/>
      <c r="D11" s="441"/>
      <c r="E11" s="441"/>
      <c r="F11" s="441"/>
      <c r="G11" s="441"/>
      <c r="H11" s="441"/>
      <c r="I11" s="92"/>
      <c r="J11" s="93"/>
      <c r="K11" s="93"/>
      <c r="L11" s="223"/>
      <c r="N11" s="220"/>
    </row>
    <row r="12" spans="1:24" ht="17.5" thickBot="1">
      <c r="B12" s="49"/>
      <c r="C12" s="50"/>
      <c r="D12" s="50"/>
      <c r="E12" s="50"/>
      <c r="L12" s="224"/>
      <c r="N12" s="220"/>
      <c r="X12" s="225"/>
    </row>
    <row r="13" spans="1:24">
      <c r="A13" s="53"/>
      <c r="B13" s="54"/>
      <c r="C13" s="121" t="s">
        <v>50</v>
      </c>
      <c r="D13" s="119">
        <f>'General Info &amp; Test Results'!C21</f>
        <v>0</v>
      </c>
      <c r="E13" s="65"/>
      <c r="F13" s="516" t="s">
        <v>271</v>
      </c>
      <c r="G13" s="517"/>
      <c r="H13" s="517"/>
      <c r="I13" s="517"/>
      <c r="J13" s="518"/>
      <c r="L13" s="224"/>
      <c r="N13" s="220"/>
    </row>
    <row r="14" spans="1:24">
      <c r="A14" s="53"/>
      <c r="B14" s="54"/>
      <c r="C14" s="122" t="s">
        <v>49</v>
      </c>
      <c r="D14" s="84">
        <f>'General Info &amp; Test Results'!C24</f>
        <v>0</v>
      </c>
      <c r="E14" s="66"/>
      <c r="F14" s="519"/>
      <c r="G14" s="520"/>
      <c r="H14" s="376" t="s">
        <v>72</v>
      </c>
      <c r="I14" s="376" t="s">
        <v>181</v>
      </c>
      <c r="J14" s="346" t="s">
        <v>132</v>
      </c>
      <c r="L14" s="224"/>
      <c r="N14" s="220"/>
    </row>
    <row r="15" spans="1:24" ht="17.5" thickBot="1">
      <c r="A15" s="53"/>
      <c r="B15" s="54"/>
      <c r="C15" s="121" t="s">
        <v>94</v>
      </c>
      <c r="D15" s="96">
        <f>'General Info &amp; Test Results'!C23</f>
        <v>0</v>
      </c>
      <c r="E15" s="218"/>
      <c r="F15" s="514" t="s">
        <v>213</v>
      </c>
      <c r="G15" s="515"/>
      <c r="H15" s="380"/>
      <c r="I15" s="384" t="s">
        <v>272</v>
      </c>
      <c r="J15" s="347" t="b">
        <f>H15&lt;=10</f>
        <v>1</v>
      </c>
      <c r="L15" s="224"/>
      <c r="N15" s="220"/>
    </row>
    <row r="16" spans="1:24" ht="17.5" thickBot="1">
      <c r="A16" s="53"/>
      <c r="B16" s="54"/>
      <c r="C16" s="53"/>
      <c r="D16" s="68"/>
      <c r="E16" s="218"/>
      <c r="L16" s="224"/>
      <c r="N16" s="220"/>
    </row>
    <row r="17" spans="2:14" ht="18" customHeight="1">
      <c r="B17" s="49"/>
      <c r="C17" s="71" t="s">
        <v>192</v>
      </c>
      <c r="D17" s="84">
        <f>'General Info &amp; Test Results'!C32</f>
        <v>0</v>
      </c>
      <c r="E17" s="51"/>
      <c r="F17" s="521" t="s">
        <v>294</v>
      </c>
      <c r="G17" s="522"/>
      <c r="H17" s="522"/>
      <c r="I17" s="522"/>
      <c r="J17" s="523"/>
      <c r="L17" s="224"/>
      <c r="N17" s="220"/>
    </row>
    <row r="18" spans="2:14">
      <c r="B18" s="49"/>
      <c r="C18" s="71" t="s">
        <v>194</v>
      </c>
      <c r="D18" s="84">
        <f>'General Info &amp; Test Results'!C31</f>
        <v>0</v>
      </c>
      <c r="E18" s="51"/>
      <c r="F18" s="524"/>
      <c r="G18" s="525"/>
      <c r="H18" s="525"/>
      <c r="I18" s="525"/>
      <c r="J18" s="526"/>
      <c r="L18" s="224"/>
      <c r="N18" s="220"/>
    </row>
    <row r="19" spans="2:14" ht="33" customHeight="1" thickBot="1">
      <c r="B19" s="49"/>
      <c r="C19" s="71" t="s">
        <v>193</v>
      </c>
      <c r="D19" s="84">
        <f>'General Info &amp; Test Results'!C33</f>
        <v>0</v>
      </c>
      <c r="E19" s="65"/>
      <c r="F19" s="527"/>
      <c r="G19" s="528"/>
      <c r="H19" s="528"/>
      <c r="I19" s="528"/>
      <c r="J19" s="529"/>
      <c r="L19" s="224"/>
      <c r="N19" s="220"/>
    </row>
    <row r="20" spans="2:14">
      <c r="B20" s="49"/>
      <c r="C20" s="108"/>
      <c r="D20" s="109"/>
      <c r="E20" s="65"/>
      <c r="F20" s="219"/>
      <c r="G20" s="219"/>
      <c r="H20" s="219"/>
      <c r="I20" s="219"/>
      <c r="J20" s="219"/>
      <c r="L20" s="224"/>
      <c r="N20" s="220"/>
    </row>
    <row r="21" spans="2:14">
      <c r="B21" s="49"/>
      <c r="C21" s="123" t="s">
        <v>96</v>
      </c>
      <c r="D21" s="84">
        <f>'General Info &amp; Test Results'!C36</f>
        <v>0</v>
      </c>
      <c r="E21" s="66"/>
      <c r="H21" s="47"/>
      <c r="I21" s="79"/>
      <c r="J21" s="219"/>
      <c r="L21" s="224"/>
      <c r="N21" s="220"/>
    </row>
    <row r="22" spans="2:14" ht="17.5" thickBot="1">
      <c r="B22" s="49"/>
      <c r="E22" s="56"/>
      <c r="H22" s="47"/>
      <c r="I22" s="79"/>
      <c r="J22" s="219"/>
      <c r="L22" s="224"/>
      <c r="N22" s="220"/>
    </row>
    <row r="23" spans="2:14" ht="17.5" thickBot="1">
      <c r="B23" s="49"/>
      <c r="C23" s="440" t="s">
        <v>179</v>
      </c>
      <c r="D23" s="441"/>
      <c r="E23" s="441"/>
      <c r="F23" s="441"/>
      <c r="G23" s="442"/>
      <c r="H23" s="79"/>
      <c r="L23" s="224"/>
      <c r="N23" s="220"/>
    </row>
    <row r="24" spans="2:14">
      <c r="B24" s="49"/>
      <c r="C24" s="226"/>
      <c r="D24" s="227" t="s">
        <v>72</v>
      </c>
      <c r="E24" s="365" t="s">
        <v>181</v>
      </c>
      <c r="F24" s="365" t="s">
        <v>132</v>
      </c>
      <c r="G24" s="366" t="s">
        <v>85</v>
      </c>
      <c r="H24" s="47"/>
      <c r="I24" s="79"/>
      <c r="J24" s="219"/>
      <c r="L24" s="224"/>
      <c r="N24" s="220"/>
    </row>
    <row r="25" spans="2:14">
      <c r="B25" s="49"/>
      <c r="C25" s="510" t="s">
        <v>187</v>
      </c>
      <c r="D25" s="512"/>
      <c r="E25" s="443">
        <v>43</v>
      </c>
      <c r="F25" s="443" t="b">
        <f>D25=E25</f>
        <v>0</v>
      </c>
      <c r="G25" s="508" t="s">
        <v>180</v>
      </c>
      <c r="H25" s="47"/>
      <c r="I25" s="79"/>
      <c r="J25" s="219"/>
      <c r="L25" s="224"/>
      <c r="N25" s="220"/>
    </row>
    <row r="26" spans="2:14" ht="35.25" customHeight="1" thickBot="1">
      <c r="B26" s="49"/>
      <c r="C26" s="511"/>
      <c r="D26" s="513"/>
      <c r="E26" s="444"/>
      <c r="F26" s="444"/>
      <c r="G26" s="509"/>
      <c r="H26" s="47"/>
      <c r="I26" s="79"/>
      <c r="J26" s="219"/>
      <c r="L26" s="224"/>
      <c r="N26" s="220"/>
    </row>
    <row r="27" spans="2:14" ht="17.5" thickBot="1">
      <c r="B27" s="49"/>
      <c r="E27" s="56"/>
      <c r="F27" s="68"/>
      <c r="L27" s="224"/>
      <c r="N27" s="220"/>
    </row>
    <row r="28" spans="2:14" ht="17.5" thickBot="1">
      <c r="B28" s="49"/>
      <c r="C28" s="440" t="s">
        <v>4</v>
      </c>
      <c r="D28" s="441"/>
      <c r="E28" s="441"/>
      <c r="F28" s="441"/>
      <c r="G28" s="441"/>
      <c r="H28" s="442"/>
      <c r="I28" s="80"/>
      <c r="L28" s="224"/>
      <c r="N28" s="220"/>
    </row>
    <row r="29" spans="2:14">
      <c r="B29" s="49"/>
      <c r="C29" s="226"/>
      <c r="D29" s="227" t="s">
        <v>72</v>
      </c>
      <c r="E29" s="365" t="s">
        <v>133</v>
      </c>
      <c r="F29" s="228" t="s">
        <v>134</v>
      </c>
      <c r="G29" s="365" t="s">
        <v>132</v>
      </c>
      <c r="H29" s="366" t="s">
        <v>85</v>
      </c>
      <c r="I29" s="56"/>
      <c r="L29" s="224"/>
      <c r="N29" s="220"/>
    </row>
    <row r="30" spans="2:14">
      <c r="B30" s="49"/>
      <c r="C30" s="99" t="s">
        <v>280</v>
      </c>
      <c r="D30" s="202"/>
      <c r="E30" s="229">
        <v>45</v>
      </c>
      <c r="F30" s="230">
        <v>55</v>
      </c>
      <c r="G30" s="231" t="b">
        <f>AND(D30&gt;=E30,D30&lt;=F30)</f>
        <v>0</v>
      </c>
      <c r="H30" s="232" t="s">
        <v>101</v>
      </c>
      <c r="I30" s="56"/>
      <c r="L30" s="224"/>
      <c r="N30" s="220"/>
    </row>
    <row r="31" spans="2:14" ht="17.5" thickBot="1">
      <c r="B31" s="49"/>
      <c r="C31" s="77" t="s">
        <v>281</v>
      </c>
      <c r="D31" s="203"/>
      <c r="E31" s="233">
        <v>65</v>
      </c>
      <c r="F31" s="131">
        <v>75</v>
      </c>
      <c r="G31" s="234" t="b">
        <f>AND(D31&gt;=E31,D31&lt;=F31)</f>
        <v>0</v>
      </c>
      <c r="H31" s="235" t="s">
        <v>102</v>
      </c>
      <c r="I31" s="56"/>
      <c r="L31" s="224"/>
      <c r="N31" s="220"/>
    </row>
    <row r="32" spans="2:14" ht="17.5" thickBot="1">
      <c r="B32" s="49"/>
      <c r="C32" s="68"/>
      <c r="D32" s="102"/>
      <c r="E32" s="50"/>
      <c r="F32" s="56"/>
      <c r="G32" s="50"/>
      <c r="H32" s="56"/>
      <c r="I32" s="56"/>
      <c r="L32" s="224"/>
      <c r="N32" s="220"/>
    </row>
    <row r="33" spans="2:14">
      <c r="B33" s="49"/>
      <c r="C33" s="445" t="s">
        <v>196</v>
      </c>
      <c r="D33" s="446"/>
      <c r="E33" s="446"/>
      <c r="F33" s="446"/>
      <c r="G33" s="447"/>
      <c r="H33" s="79"/>
      <c r="I33" s="219"/>
      <c r="J33" s="219"/>
      <c r="L33" s="224"/>
      <c r="N33" s="220"/>
    </row>
    <row r="34" spans="2:14">
      <c r="B34" s="49"/>
      <c r="C34" s="453" t="s">
        <v>195</v>
      </c>
      <c r="D34" s="454"/>
      <c r="E34" s="454"/>
      <c r="F34" s="454"/>
      <c r="G34" s="204"/>
      <c r="H34" s="79"/>
      <c r="I34" s="219"/>
      <c r="J34" s="219"/>
      <c r="L34" s="224"/>
      <c r="N34" s="220"/>
    </row>
    <row r="35" spans="2:14">
      <c r="B35" s="49"/>
      <c r="C35" s="453" t="s">
        <v>197</v>
      </c>
      <c r="D35" s="454"/>
      <c r="E35" s="454"/>
      <c r="F35" s="454"/>
      <c r="G35" s="204"/>
      <c r="H35" s="79"/>
      <c r="I35" s="219"/>
      <c r="J35" s="219"/>
      <c r="L35" s="224"/>
      <c r="N35" s="220"/>
    </row>
    <row r="36" spans="2:14">
      <c r="B36" s="49"/>
      <c r="C36" s="469" t="s">
        <v>258</v>
      </c>
      <c r="D36" s="470"/>
      <c r="E36" s="470"/>
      <c r="F36" s="470"/>
      <c r="G36" s="204"/>
      <c r="H36" s="79"/>
      <c r="I36" s="219"/>
      <c r="J36" s="219"/>
      <c r="L36" s="224"/>
      <c r="N36" s="220"/>
    </row>
    <row r="37" spans="2:14" ht="17.5" thickBot="1">
      <c r="B37" s="49"/>
      <c r="C37" s="448" t="s">
        <v>198</v>
      </c>
      <c r="D37" s="449"/>
      <c r="E37" s="449"/>
      <c r="F37" s="449"/>
      <c r="G37" s="205"/>
      <c r="H37" s="79"/>
      <c r="I37" s="219"/>
      <c r="J37" s="219"/>
      <c r="L37" s="224"/>
      <c r="N37" s="220"/>
    </row>
    <row r="38" spans="2:14" ht="17.5" thickBot="1">
      <c r="B38" s="49"/>
      <c r="C38" s="68"/>
      <c r="D38" s="68"/>
      <c r="E38" s="56"/>
      <c r="F38" s="56"/>
      <c r="G38" s="56"/>
      <c r="H38" s="56"/>
      <c r="I38" s="56"/>
      <c r="L38" s="224"/>
      <c r="N38" s="220"/>
    </row>
    <row r="39" spans="2:14">
      <c r="B39" s="49"/>
      <c r="C39" s="450" t="s">
        <v>199</v>
      </c>
      <c r="D39" s="451"/>
      <c r="E39" s="451"/>
      <c r="F39" s="451"/>
      <c r="G39" s="452"/>
      <c r="H39" s="56"/>
      <c r="I39" s="56"/>
      <c r="L39" s="224"/>
      <c r="N39" s="220"/>
    </row>
    <row r="40" spans="2:14" ht="32.5" customHeight="1">
      <c r="B40" s="49"/>
      <c r="C40" s="492" t="s">
        <v>282</v>
      </c>
      <c r="D40" s="493"/>
      <c r="E40" s="493"/>
      <c r="F40" s="494"/>
      <c r="G40" s="204"/>
      <c r="H40" s="56"/>
      <c r="I40" s="56"/>
      <c r="L40" s="224"/>
      <c r="N40" s="220"/>
    </row>
    <row r="41" spans="2:14" ht="17.5" customHeight="1" thickBot="1">
      <c r="B41" s="49"/>
      <c r="C41" s="495" t="s">
        <v>265</v>
      </c>
      <c r="D41" s="496"/>
      <c r="E41" s="496"/>
      <c r="F41" s="497"/>
      <c r="G41" s="205"/>
      <c r="H41" s="56"/>
      <c r="I41" s="56"/>
      <c r="L41" s="224"/>
      <c r="N41" s="220"/>
    </row>
    <row r="42" spans="2:14" ht="17.5" customHeight="1" thickBot="1">
      <c r="B42" s="49"/>
      <c r="C42" s="368"/>
      <c r="D42" s="368"/>
      <c r="E42" s="368"/>
      <c r="F42" s="368"/>
      <c r="G42" s="378"/>
      <c r="H42" s="56"/>
      <c r="I42" s="56"/>
      <c r="L42" s="224"/>
      <c r="N42" s="220"/>
    </row>
    <row r="43" spans="2:14" ht="17.5" customHeight="1" thickBot="1">
      <c r="B43" s="49"/>
      <c r="C43" s="455" t="s">
        <v>291</v>
      </c>
      <c r="D43" s="456"/>
      <c r="E43" s="456"/>
      <c r="F43" s="457"/>
      <c r="G43" s="378"/>
      <c r="H43" s="56"/>
      <c r="I43" s="56"/>
      <c r="L43" s="224"/>
      <c r="N43" s="220"/>
    </row>
    <row r="44" spans="2:14" ht="17.5" customHeight="1">
      <c r="B44" s="49"/>
      <c r="C44" s="460" t="s">
        <v>293</v>
      </c>
      <c r="D44" s="461"/>
      <c r="E44" s="461"/>
      <c r="F44" s="381"/>
      <c r="G44" s="378"/>
      <c r="H44" s="56"/>
      <c r="I44" s="56"/>
      <c r="L44" s="224"/>
      <c r="N44" s="220"/>
    </row>
    <row r="45" spans="2:14" ht="17.5" customHeight="1" thickBot="1">
      <c r="B45" s="49"/>
      <c r="C45" s="458" t="s">
        <v>292</v>
      </c>
      <c r="D45" s="459"/>
      <c r="E45" s="459"/>
      <c r="F45" s="382"/>
      <c r="G45" s="378"/>
      <c r="H45" s="56"/>
      <c r="I45" s="56"/>
      <c r="L45" s="224"/>
      <c r="N45" s="220"/>
    </row>
    <row r="46" spans="2:14" ht="17.5" thickBot="1">
      <c r="B46" s="49"/>
      <c r="C46" s="68"/>
      <c r="D46" s="68"/>
      <c r="E46" s="56"/>
      <c r="F46" s="56"/>
      <c r="G46" s="56"/>
      <c r="H46" s="56"/>
      <c r="I46" s="56"/>
      <c r="L46" s="224"/>
      <c r="N46" s="220"/>
    </row>
    <row r="47" spans="2:14" ht="17.5" thickBot="1">
      <c r="B47" s="49"/>
      <c r="C47" s="503" t="s">
        <v>103</v>
      </c>
      <c r="D47" s="504"/>
      <c r="E47" s="505"/>
      <c r="F47" s="340"/>
      <c r="G47" s="340"/>
      <c r="I47" s="56"/>
      <c r="L47" s="224"/>
      <c r="N47" s="220"/>
    </row>
    <row r="48" spans="2:14">
      <c r="B48" s="49"/>
      <c r="C48" s="236"/>
      <c r="D48" s="227" t="s">
        <v>72</v>
      </c>
      <c r="E48" s="237" t="s">
        <v>85</v>
      </c>
      <c r="F48" s="339"/>
      <c r="G48" s="339"/>
      <c r="L48" s="224"/>
      <c r="N48" s="220"/>
    </row>
    <row r="49" spans="2:14">
      <c r="B49" s="49"/>
      <c r="C49" s="72" t="s">
        <v>104</v>
      </c>
      <c r="D49" s="206"/>
      <c r="E49" s="238" t="s">
        <v>97</v>
      </c>
      <c r="F49" s="379"/>
      <c r="G49" s="51"/>
      <c r="L49" s="224"/>
      <c r="N49" s="220"/>
    </row>
    <row r="50" spans="2:14">
      <c r="B50" s="49"/>
      <c r="C50" s="72" t="s">
        <v>105</v>
      </c>
      <c r="D50" s="207"/>
      <c r="E50" s="238" t="s">
        <v>98</v>
      </c>
      <c r="F50" s="56"/>
      <c r="G50" s="56"/>
      <c r="I50" s="56"/>
      <c r="L50" s="224"/>
      <c r="N50" s="220"/>
    </row>
    <row r="51" spans="2:14">
      <c r="B51" s="49"/>
      <c r="C51" s="72" t="s">
        <v>106</v>
      </c>
      <c r="D51" s="207"/>
      <c r="E51" s="238" t="s">
        <v>99</v>
      </c>
      <c r="F51" s="56"/>
      <c r="G51" s="56"/>
      <c r="L51" s="224"/>
      <c r="N51" s="220"/>
    </row>
    <row r="52" spans="2:14" ht="17.5" thickBot="1">
      <c r="B52" s="49"/>
      <c r="C52" s="73" t="s">
        <v>107</v>
      </c>
      <c r="D52" s="208"/>
      <c r="E52" s="235" t="s">
        <v>100</v>
      </c>
      <c r="F52" s="56"/>
      <c r="G52" s="56"/>
      <c r="I52" s="107"/>
      <c r="J52" s="107"/>
      <c r="K52" s="239"/>
      <c r="L52" s="224"/>
      <c r="N52" s="220"/>
    </row>
    <row r="53" spans="2:14" ht="18.75" customHeight="1" thickBot="1">
      <c r="B53" s="49"/>
      <c r="C53" s="68"/>
      <c r="D53" s="69"/>
      <c r="E53" s="56"/>
      <c r="F53" s="56"/>
      <c r="G53" s="56"/>
      <c r="H53" s="101"/>
      <c r="I53" s="107"/>
      <c r="J53" s="107"/>
      <c r="K53" s="239"/>
      <c r="L53" s="224"/>
      <c r="N53" s="220"/>
    </row>
    <row r="54" spans="2:14" ht="17.5" thickBot="1">
      <c r="B54" s="49"/>
      <c r="C54" s="462" t="s">
        <v>285</v>
      </c>
      <c r="D54" s="463"/>
      <c r="E54" s="464"/>
      <c r="F54" s="341"/>
      <c r="H54" s="56"/>
      <c r="I54" s="498" t="s">
        <v>146</v>
      </c>
      <c r="J54" s="498"/>
      <c r="K54" s="240">
        <f>D17+8</f>
        <v>8</v>
      </c>
      <c r="L54" s="224"/>
      <c r="N54" s="220"/>
    </row>
    <row r="55" spans="2:14">
      <c r="B55" s="49"/>
      <c r="C55" s="78"/>
      <c r="D55" s="227" t="s">
        <v>72</v>
      </c>
      <c r="E55" s="237" t="s">
        <v>85</v>
      </c>
      <c r="F55" s="339"/>
      <c r="H55" s="56"/>
      <c r="I55" s="499" t="s">
        <v>122</v>
      </c>
      <c r="J55" s="500"/>
      <c r="K55" s="103" t="str">
        <f>IFERROR(VLOOKUP(K54-8,SensorTable,5),"")</f>
        <v/>
      </c>
      <c r="L55" s="224"/>
      <c r="N55" s="220"/>
    </row>
    <row r="56" spans="2:14" ht="17.5" thickBot="1">
      <c r="B56" s="49"/>
      <c r="C56" s="77" t="s">
        <v>284</v>
      </c>
      <c r="D56" s="201"/>
      <c r="E56" s="241" t="s">
        <v>92</v>
      </c>
      <c r="F56" s="100"/>
      <c r="H56" s="56"/>
      <c r="I56" s="501" t="s">
        <v>286</v>
      </c>
      <c r="J56" s="502"/>
      <c r="K56" s="104" t="str">
        <f>IFERROR(VLOOKUP(K54-8,SensorTable,9),"")</f>
        <v/>
      </c>
      <c r="L56" s="224"/>
      <c r="N56" s="220"/>
    </row>
    <row r="57" spans="2:14" ht="17.5" thickBot="1">
      <c r="B57" s="49"/>
      <c r="C57" s="68"/>
      <c r="D57" s="69"/>
      <c r="E57" s="56"/>
      <c r="F57" s="56"/>
      <c r="G57" s="56"/>
      <c r="H57" s="56"/>
      <c r="I57" s="56"/>
      <c r="L57" s="224"/>
      <c r="N57" s="220"/>
    </row>
    <row r="58" spans="2:14">
      <c r="B58" s="49"/>
      <c r="C58" s="480" t="s">
        <v>93</v>
      </c>
      <c r="D58" s="482" t="s">
        <v>108</v>
      </c>
      <c r="E58" s="484" t="s">
        <v>113</v>
      </c>
      <c r="F58" s="485"/>
      <c r="G58" s="485"/>
      <c r="H58" s="485"/>
      <c r="I58" s="486" t="s">
        <v>113</v>
      </c>
      <c r="J58" s="488" t="s">
        <v>114</v>
      </c>
      <c r="K58" s="490" t="s">
        <v>115</v>
      </c>
      <c r="L58" s="224"/>
      <c r="N58" s="220"/>
    </row>
    <row r="59" spans="2:14" ht="17.5" thickBot="1">
      <c r="B59" s="49"/>
      <c r="C59" s="481"/>
      <c r="D59" s="483"/>
      <c r="E59" s="94" t="s">
        <v>109</v>
      </c>
      <c r="F59" s="94" t="s">
        <v>110</v>
      </c>
      <c r="G59" s="94" t="s">
        <v>111</v>
      </c>
      <c r="H59" s="95" t="s">
        <v>112</v>
      </c>
      <c r="I59" s="487"/>
      <c r="J59" s="489"/>
      <c r="K59" s="491"/>
      <c r="L59" s="224"/>
      <c r="N59" s="220"/>
    </row>
    <row r="60" spans="2:14">
      <c r="B60" s="49"/>
      <c r="C60" s="85">
        <v>1</v>
      </c>
      <c r="D60" s="86">
        <v>0</v>
      </c>
      <c r="E60" s="87"/>
      <c r="F60" s="87"/>
      <c r="G60" s="87"/>
      <c r="H60" s="209"/>
      <c r="I60" s="114" t="str">
        <f t="shared" ref="I60:I71" si="0">IFERROR(IF(C60&lt;=$K$55,AVERAGE(E60:H60),"n/a"),"")</f>
        <v/>
      </c>
      <c r="J60" s="105">
        <f>PI()*(2/12)^2</f>
        <v>8.7266462599716474E-2</v>
      </c>
      <c r="K60" s="242" t="str">
        <f t="shared" ref="K60:K71" si="1">IFERROR(IF(C60&lt;=$K$55,I60*J60,"n/a"),"")</f>
        <v/>
      </c>
      <c r="L60" s="224"/>
      <c r="N60" s="220"/>
    </row>
    <row r="61" spans="2:14">
      <c r="B61" s="49"/>
      <c r="C61" s="82">
        <v>2</v>
      </c>
      <c r="D61" s="84">
        <f>D60+4</f>
        <v>4</v>
      </c>
      <c r="E61" s="81"/>
      <c r="F61" s="81"/>
      <c r="G61" s="81"/>
      <c r="H61" s="210"/>
      <c r="I61" s="104" t="str">
        <f t="shared" si="0"/>
        <v/>
      </c>
      <c r="J61" s="106">
        <f>IF(C61&lt;$K$55,PI()*(((D61+2)/12)^2-((D61-2)/12)^2),IF(C61=$K$55,$K$56,"n/a"))</f>
        <v>0.69813170079773179</v>
      </c>
      <c r="K61" s="243" t="str">
        <f t="shared" si="1"/>
        <v/>
      </c>
      <c r="L61" s="224"/>
      <c r="N61" s="220"/>
    </row>
    <row r="62" spans="2:14">
      <c r="B62" s="49"/>
      <c r="C62" s="82">
        <v>3</v>
      </c>
      <c r="D62" s="84">
        <f t="shared" ref="D62:D71" si="2">D61+4</f>
        <v>8</v>
      </c>
      <c r="E62" s="81"/>
      <c r="F62" s="81"/>
      <c r="G62" s="81"/>
      <c r="H62" s="210"/>
      <c r="I62" s="104" t="str">
        <f t="shared" si="0"/>
        <v/>
      </c>
      <c r="J62" s="106">
        <f t="shared" ref="J62:J71" si="3">IF(C62&lt;$K$55,PI()*(((D62+2)/12)^2-((D62-2)/12)^2),IF(C62=$K$55,$K$56,"n/a"))</f>
        <v>1.3962634015954638</v>
      </c>
      <c r="K62" s="243" t="str">
        <f t="shared" si="1"/>
        <v/>
      </c>
      <c r="L62" s="224"/>
      <c r="N62" s="220"/>
    </row>
    <row r="63" spans="2:14">
      <c r="B63" s="49"/>
      <c r="C63" s="82">
        <v>4</v>
      </c>
      <c r="D63" s="84">
        <f t="shared" si="2"/>
        <v>12</v>
      </c>
      <c r="E63" s="81"/>
      <c r="F63" s="81"/>
      <c r="G63" s="81"/>
      <c r="H63" s="210"/>
      <c r="I63" s="104" t="str">
        <f t="shared" si="0"/>
        <v/>
      </c>
      <c r="J63" s="106">
        <f t="shared" si="3"/>
        <v>2.0943951023931962</v>
      </c>
      <c r="K63" s="243" t="str">
        <f t="shared" si="1"/>
        <v/>
      </c>
      <c r="L63" s="224"/>
      <c r="N63" s="220"/>
    </row>
    <row r="64" spans="2:14">
      <c r="B64" s="49"/>
      <c r="C64" s="82">
        <v>5</v>
      </c>
      <c r="D64" s="84">
        <f t="shared" si="2"/>
        <v>16</v>
      </c>
      <c r="E64" s="81"/>
      <c r="F64" s="81"/>
      <c r="G64" s="81"/>
      <c r="H64" s="210"/>
      <c r="I64" s="104" t="str">
        <f t="shared" si="0"/>
        <v/>
      </c>
      <c r="J64" s="106">
        <f t="shared" si="3"/>
        <v>2.7925268031909263</v>
      </c>
      <c r="K64" s="243" t="str">
        <f t="shared" si="1"/>
        <v/>
      </c>
      <c r="L64" s="224"/>
      <c r="N64" s="220"/>
    </row>
    <row r="65" spans="1:14">
      <c r="B65" s="49"/>
      <c r="C65" s="82">
        <v>6</v>
      </c>
      <c r="D65" s="84">
        <f t="shared" si="2"/>
        <v>20</v>
      </c>
      <c r="E65" s="81"/>
      <c r="F65" s="81"/>
      <c r="G65" s="81"/>
      <c r="H65" s="210"/>
      <c r="I65" s="104" t="str">
        <f t="shared" si="0"/>
        <v/>
      </c>
      <c r="J65" s="106">
        <f t="shared" si="3"/>
        <v>3.4906585039886577</v>
      </c>
      <c r="K65" s="243" t="str">
        <f t="shared" si="1"/>
        <v/>
      </c>
      <c r="L65" s="224"/>
      <c r="N65" s="220"/>
    </row>
    <row r="66" spans="1:14">
      <c r="B66" s="49"/>
      <c r="C66" s="82">
        <v>7</v>
      </c>
      <c r="D66" s="84">
        <f t="shared" si="2"/>
        <v>24</v>
      </c>
      <c r="E66" s="81"/>
      <c r="F66" s="81"/>
      <c r="G66" s="81"/>
      <c r="H66" s="210"/>
      <c r="I66" s="104" t="str">
        <f t="shared" si="0"/>
        <v/>
      </c>
      <c r="J66" s="106">
        <f t="shared" si="3"/>
        <v>4.1887902047863896</v>
      </c>
      <c r="K66" s="243" t="str">
        <f t="shared" si="1"/>
        <v/>
      </c>
      <c r="L66" s="224"/>
      <c r="N66" s="220"/>
    </row>
    <row r="67" spans="1:14">
      <c r="B67" s="49"/>
      <c r="C67" s="82">
        <v>8</v>
      </c>
      <c r="D67" s="84">
        <f t="shared" si="2"/>
        <v>28</v>
      </c>
      <c r="E67" s="81"/>
      <c r="F67" s="81"/>
      <c r="G67" s="81"/>
      <c r="H67" s="210"/>
      <c r="I67" s="104" t="str">
        <f t="shared" si="0"/>
        <v/>
      </c>
      <c r="J67" s="106">
        <f t="shared" si="3"/>
        <v>4.8869219055841251</v>
      </c>
      <c r="K67" s="243" t="str">
        <f t="shared" si="1"/>
        <v/>
      </c>
      <c r="L67" s="224"/>
      <c r="N67" s="220"/>
    </row>
    <row r="68" spans="1:14">
      <c r="B68" s="49"/>
      <c r="C68" s="82">
        <v>9</v>
      </c>
      <c r="D68" s="84">
        <f t="shared" si="2"/>
        <v>32</v>
      </c>
      <c r="E68" s="81"/>
      <c r="F68" s="81"/>
      <c r="G68" s="81"/>
      <c r="H68" s="210"/>
      <c r="I68" s="104" t="str">
        <f t="shared" si="0"/>
        <v/>
      </c>
      <c r="J68" s="106">
        <f t="shared" si="3"/>
        <v>5.585053606381857</v>
      </c>
      <c r="K68" s="243" t="str">
        <f t="shared" si="1"/>
        <v/>
      </c>
      <c r="L68" s="224"/>
      <c r="N68" s="220"/>
    </row>
    <row r="69" spans="1:14">
      <c r="B69" s="49"/>
      <c r="C69" s="82">
        <v>10</v>
      </c>
      <c r="D69" s="84">
        <f t="shared" si="2"/>
        <v>36</v>
      </c>
      <c r="E69" s="81"/>
      <c r="F69" s="81"/>
      <c r="G69" s="81"/>
      <c r="H69" s="210"/>
      <c r="I69" s="104" t="str">
        <f t="shared" si="0"/>
        <v/>
      </c>
      <c r="J69" s="106">
        <f t="shared" si="3"/>
        <v>6.2831853071795809</v>
      </c>
      <c r="K69" s="243" t="str">
        <f t="shared" si="1"/>
        <v/>
      </c>
      <c r="L69" s="224"/>
      <c r="N69" s="220"/>
    </row>
    <row r="70" spans="1:14">
      <c r="B70" s="49"/>
      <c r="C70" s="82">
        <v>11</v>
      </c>
      <c r="D70" s="84">
        <f t="shared" si="2"/>
        <v>40</v>
      </c>
      <c r="E70" s="81"/>
      <c r="F70" s="81"/>
      <c r="G70" s="81"/>
      <c r="H70" s="210"/>
      <c r="I70" s="104" t="str">
        <f t="shared" si="0"/>
        <v/>
      </c>
      <c r="J70" s="106">
        <f t="shared" si="3"/>
        <v>6.9813170079773208</v>
      </c>
      <c r="K70" s="243" t="str">
        <f t="shared" si="1"/>
        <v/>
      </c>
      <c r="L70" s="224"/>
      <c r="N70" s="220"/>
    </row>
    <row r="71" spans="1:14">
      <c r="B71" s="49"/>
      <c r="C71" s="82">
        <v>12</v>
      </c>
      <c r="D71" s="84">
        <f t="shared" si="2"/>
        <v>44</v>
      </c>
      <c r="E71" s="81"/>
      <c r="F71" s="81"/>
      <c r="G71" s="81"/>
      <c r="H71" s="210"/>
      <c r="I71" s="104" t="str">
        <f t="shared" si="0"/>
        <v/>
      </c>
      <c r="J71" s="106">
        <f t="shared" si="3"/>
        <v>7.6794487087750563</v>
      </c>
      <c r="K71" s="243" t="str">
        <f t="shared" si="1"/>
        <v/>
      </c>
      <c r="L71" s="224"/>
      <c r="N71" s="220"/>
    </row>
    <row r="72" spans="1:14">
      <c r="B72" s="49"/>
      <c r="C72" s="50"/>
      <c r="D72" s="50"/>
      <c r="E72" s="50"/>
      <c r="F72" s="50"/>
      <c r="G72" s="50"/>
      <c r="H72" s="50"/>
      <c r="I72" s="51"/>
      <c r="L72" s="224"/>
      <c r="N72" s="220"/>
    </row>
    <row r="73" spans="1:14" ht="17.5" thickBot="1">
      <c r="A73" s="88"/>
      <c r="B73" s="50"/>
      <c r="C73" s="57"/>
      <c r="D73" s="57"/>
      <c r="E73" s="57"/>
      <c r="F73" s="57"/>
      <c r="G73" s="57"/>
      <c r="H73" s="57"/>
      <c r="I73" s="58"/>
      <c r="L73" s="224"/>
      <c r="N73" s="220"/>
    </row>
    <row r="74" spans="1:14" ht="17.5" thickBot="1">
      <c r="A74" s="88"/>
      <c r="C74" s="440" t="s">
        <v>126</v>
      </c>
      <c r="D74" s="441"/>
      <c r="E74" s="442"/>
      <c r="I74" s="48"/>
      <c r="K74" s="245"/>
      <c r="L74" s="224"/>
      <c r="N74" s="220"/>
    </row>
    <row r="75" spans="1:14">
      <c r="A75" s="88"/>
      <c r="C75" s="226"/>
      <c r="D75" s="63" t="s">
        <v>74</v>
      </c>
      <c r="E75" s="237" t="s">
        <v>85</v>
      </c>
      <c r="I75" s="48"/>
      <c r="K75" s="245"/>
      <c r="L75" s="224"/>
      <c r="N75" s="220"/>
    </row>
    <row r="76" spans="1:14">
      <c r="A76" s="88"/>
      <c r="C76" s="246" t="s">
        <v>124</v>
      </c>
      <c r="D76" s="247">
        <f>SUM(K60:K71)</f>
        <v>0</v>
      </c>
      <c r="E76" s="248" t="s">
        <v>125</v>
      </c>
      <c r="I76" s="249"/>
      <c r="L76" s="224"/>
      <c r="N76" s="220"/>
    </row>
    <row r="77" spans="1:14" ht="17.5" thickBot="1">
      <c r="A77" s="88"/>
      <c r="C77" s="250" t="s">
        <v>201</v>
      </c>
      <c r="D77" s="251">
        <f>D51</f>
        <v>0</v>
      </c>
      <c r="E77" s="252" t="s">
        <v>99</v>
      </c>
      <c r="I77" s="249"/>
      <c r="L77" s="224"/>
      <c r="N77" s="220"/>
    </row>
    <row r="78" spans="1:14" ht="17.5" thickBot="1">
      <c r="A78" s="88"/>
      <c r="C78" s="101"/>
      <c r="D78" s="338"/>
      <c r="E78" s="337"/>
      <c r="I78" s="249"/>
      <c r="L78" s="224"/>
      <c r="N78" s="220"/>
    </row>
    <row r="79" spans="1:14" ht="17.5" thickBot="1">
      <c r="A79" s="88"/>
      <c r="B79" s="59"/>
      <c r="C79" s="440" t="s">
        <v>73</v>
      </c>
      <c r="D79" s="441"/>
      <c r="E79" s="441"/>
      <c r="F79" s="441"/>
      <c r="G79" s="441"/>
      <c r="H79" s="441"/>
      <c r="I79" s="441"/>
      <c r="J79" s="441"/>
      <c r="K79" s="442"/>
      <c r="L79" s="224"/>
      <c r="N79" s="220"/>
    </row>
    <row r="80" spans="1:14">
      <c r="A80" s="88"/>
      <c r="C80" s="471"/>
      <c r="D80" s="472"/>
      <c r="E80" s="472"/>
      <c r="F80" s="472"/>
      <c r="G80" s="472"/>
      <c r="H80" s="472"/>
      <c r="I80" s="472"/>
      <c r="J80" s="472"/>
      <c r="K80" s="473"/>
      <c r="L80" s="224"/>
      <c r="N80" s="220"/>
    </row>
    <row r="81" spans="1:14" ht="12.75" customHeight="1">
      <c r="A81" s="89"/>
      <c r="B81" s="47"/>
      <c r="C81" s="474"/>
      <c r="D81" s="475"/>
      <c r="E81" s="475"/>
      <c r="F81" s="475"/>
      <c r="G81" s="475"/>
      <c r="H81" s="475"/>
      <c r="I81" s="475"/>
      <c r="J81" s="475"/>
      <c r="K81" s="476"/>
      <c r="L81" s="224"/>
      <c r="N81" s="220"/>
    </row>
    <row r="82" spans="1:14">
      <c r="A82" s="88"/>
      <c r="C82" s="474"/>
      <c r="D82" s="475"/>
      <c r="E82" s="475"/>
      <c r="F82" s="475"/>
      <c r="G82" s="475"/>
      <c r="H82" s="475"/>
      <c r="I82" s="475"/>
      <c r="J82" s="475"/>
      <c r="K82" s="476"/>
      <c r="L82" s="224"/>
      <c r="N82" s="220"/>
    </row>
    <row r="83" spans="1:14">
      <c r="A83" s="88"/>
      <c r="C83" s="474"/>
      <c r="D83" s="475"/>
      <c r="E83" s="475"/>
      <c r="F83" s="475"/>
      <c r="G83" s="475"/>
      <c r="H83" s="475"/>
      <c r="I83" s="475"/>
      <c r="J83" s="475"/>
      <c r="K83" s="476"/>
      <c r="L83" s="224"/>
      <c r="N83" s="220"/>
    </row>
    <row r="84" spans="1:14" ht="17.5" thickBot="1">
      <c r="A84" s="88"/>
      <c r="C84" s="477"/>
      <c r="D84" s="478"/>
      <c r="E84" s="478"/>
      <c r="F84" s="478"/>
      <c r="G84" s="478"/>
      <c r="H84" s="478"/>
      <c r="I84" s="478"/>
      <c r="J84" s="478"/>
      <c r="K84" s="479"/>
      <c r="L84" s="224"/>
      <c r="N84" s="220"/>
    </row>
    <row r="85" spans="1:14" ht="17.5" thickBot="1">
      <c r="A85" s="88"/>
      <c r="B85" s="253"/>
      <c r="C85" s="254"/>
      <c r="D85" s="254"/>
      <c r="E85" s="254"/>
      <c r="F85" s="254"/>
      <c r="G85" s="254"/>
      <c r="H85" s="254"/>
      <c r="I85" s="91"/>
      <c r="J85" s="90"/>
      <c r="K85" s="222"/>
      <c r="L85" s="255"/>
      <c r="N85" s="220"/>
    </row>
    <row r="86" spans="1:14">
      <c r="L86" s="256"/>
      <c r="N86" s="220"/>
    </row>
    <row r="87" spans="1:14">
      <c r="N87" s="220"/>
    </row>
    <row r="88" spans="1:14">
      <c r="A88" s="257"/>
      <c r="B88" s="257"/>
      <c r="C88" s="257"/>
      <c r="D88" s="257"/>
      <c r="E88" s="257"/>
      <c r="F88" s="257"/>
      <c r="G88" s="257"/>
      <c r="H88" s="257"/>
      <c r="I88" s="257"/>
      <c r="J88" s="220"/>
      <c r="K88" s="220"/>
      <c r="L88" s="220"/>
      <c r="M88" s="220"/>
      <c r="N88" s="220"/>
    </row>
  </sheetData>
  <sheetProtection algorithmName="SHA-512" hashValue="95KIXKb/8Kbi36w5QVdFQr3/G2XkpOzWgLmVAdKwTjtWyqavbJtJSS84UJfCv+8C0MDQ3o1RPLfGUhHiuPZ68Q==" saltValue="35udOwwNE9Byx0yCPDxVLQ==" spinCount="100000" sheet="1" selectLockedCells="1"/>
  <mergeCells count="46">
    <mergeCell ref="C79:K79"/>
    <mergeCell ref="C35:F35"/>
    <mergeCell ref="C36:F36"/>
    <mergeCell ref="C80:K84"/>
    <mergeCell ref="C58:C59"/>
    <mergeCell ref="D58:D59"/>
    <mergeCell ref="E58:H58"/>
    <mergeCell ref="I58:I59"/>
    <mergeCell ref="J58:J59"/>
    <mergeCell ref="K58:K59"/>
    <mergeCell ref="C40:F40"/>
    <mergeCell ref="C41:F41"/>
    <mergeCell ref="I54:J54"/>
    <mergeCell ref="I55:J55"/>
    <mergeCell ref="I56:J56"/>
    <mergeCell ref="C74:E74"/>
    <mergeCell ref="B8:C8"/>
    <mergeCell ref="B9:C9"/>
    <mergeCell ref="C33:G33"/>
    <mergeCell ref="C28:H28"/>
    <mergeCell ref="B11:H11"/>
    <mergeCell ref="C23:G23"/>
    <mergeCell ref="C25:C26"/>
    <mergeCell ref="F13:J13"/>
    <mergeCell ref="F14:G14"/>
    <mergeCell ref="F15:G15"/>
    <mergeCell ref="F25:F26"/>
    <mergeCell ref="G25:G26"/>
    <mergeCell ref="D25:D26"/>
    <mergeCell ref="E25:E26"/>
    <mergeCell ref="F17:J19"/>
    <mergeCell ref="B1:D1"/>
    <mergeCell ref="B7:C7"/>
    <mergeCell ref="B2:D2"/>
    <mergeCell ref="B3:C3"/>
    <mergeCell ref="B4:C4"/>
    <mergeCell ref="B5:C5"/>
    <mergeCell ref="B6:C6"/>
    <mergeCell ref="C47:E47"/>
    <mergeCell ref="C54:E54"/>
    <mergeCell ref="C39:G39"/>
    <mergeCell ref="C34:F34"/>
    <mergeCell ref="C37:F37"/>
    <mergeCell ref="C43:F43"/>
    <mergeCell ref="C44:E44"/>
    <mergeCell ref="C45:E45"/>
  </mergeCells>
  <conditionalFormatting sqref="G30:G31">
    <cfRule type="cellIs" dxfId="27" priority="36" operator="equal">
      <formula>FALSE</formula>
    </cfRule>
  </conditionalFormatting>
  <conditionalFormatting sqref="F25">
    <cfRule type="cellIs" dxfId="26" priority="35" operator="equal">
      <formula>FALSE</formula>
    </cfRule>
  </conditionalFormatting>
  <conditionalFormatting sqref="G49">
    <cfRule type="cellIs" dxfId="25" priority="34" operator="equal">
      <formula>FALSE</formula>
    </cfRule>
  </conditionalFormatting>
  <conditionalFormatting sqref="B1:D1">
    <cfRule type="expression" dxfId="24" priority="16">
      <formula>$B$1&lt;&gt;""</formula>
    </cfRule>
  </conditionalFormatting>
  <conditionalFormatting sqref="I15">
    <cfRule type="cellIs" dxfId="23" priority="15" operator="equal">
      <formula>FALSE</formula>
    </cfRule>
  </conditionalFormatting>
  <conditionalFormatting sqref="F45">
    <cfRule type="cellIs" dxfId="22" priority="5" operator="equal">
      <formula>FALSE</formula>
    </cfRule>
  </conditionalFormatting>
  <dataValidations count="1">
    <dataValidation type="list" allowBlank="1" showInputMessage="1" showErrorMessage="1" sqref="G34 G40:G41 F44" xr:uid="{11802088-AE20-47F7-B169-02A9F8097116}">
      <formula1>DD_Photos_Y_N</formula1>
    </dataValidation>
  </dataValidations>
  <hyperlinks>
    <hyperlink ref="G4" location="Instructions!C35" display="Back to Instructions tab" xr:uid="{488C9E73-54C7-42D9-8913-2DF619AE0576}"/>
  </hyperlinks>
  <pageMargins left="0.7" right="0.7" top="0.75" bottom="0.75" header="0.3" footer="0.3"/>
  <pageSetup orientation="portrait" horizontalDpi="200" verticalDpi="200" r:id="rId1"/>
  <drawing r:id="rId2"/>
  <extLst>
    <ext xmlns:x14="http://schemas.microsoft.com/office/spreadsheetml/2009/9/main" uri="{78C0D931-6437-407d-A8EE-F0AAD7539E65}">
      <x14:conditionalFormattings>
        <x14:conditionalFormatting xmlns:xm="http://schemas.microsoft.com/office/excel/2006/main">
          <x14:cfRule type="expression" priority="33" id="{E8B25764-E435-4904-B24E-2612680B3141}">
            <xm:f>'General Info &amp; Test Results'!$C$38&lt;&gt;"Multi-mount"</xm:f>
            <x14:dxf>
              <fill>
                <patternFill patternType="darkUp"/>
              </fill>
            </x14:dxf>
          </x14:cfRule>
          <xm:sqref>A1:M54 A57:M59 A55:J56 L55:M56 A72:M87 A60:H71 J60:J71 L60:M71</xm:sqref>
        </x14:conditionalFormatting>
        <x14:conditionalFormatting xmlns:xm="http://schemas.microsoft.com/office/excel/2006/main">
          <x14:cfRule type="expression" priority="4" id="{B6D394EC-4D7A-464F-BF60-2440C1A7220E}">
            <xm:f>'General Info &amp; Test Results'!$C$38="HSSD"</xm:f>
            <x14:dxf>
              <fill>
                <patternFill patternType="darkUp"/>
              </fill>
            </x14:dxf>
          </x14:cfRule>
          <xm:sqref>K55</xm:sqref>
        </x14:conditionalFormatting>
        <x14:conditionalFormatting xmlns:xm="http://schemas.microsoft.com/office/excel/2006/main">
          <x14:cfRule type="expression" priority="3" id="{3287EC55-7B45-4C70-8D40-B3B64DF63E71}">
            <xm:f>'General Info &amp; Test Results'!$C$38="HSSD"</xm:f>
            <x14:dxf>
              <fill>
                <patternFill patternType="darkUp"/>
              </fill>
            </x14:dxf>
          </x14:cfRule>
          <xm:sqref>K56</xm:sqref>
        </x14:conditionalFormatting>
        <x14:conditionalFormatting xmlns:xm="http://schemas.microsoft.com/office/excel/2006/main">
          <x14:cfRule type="expression" priority="2" id="{9BC38DA1-6F9F-412F-B1BD-E012B8D106E8}">
            <xm:f>'General Info &amp; Test Results'!$C$38="HSSD"</xm:f>
            <x14:dxf>
              <fill>
                <patternFill patternType="darkUp"/>
              </fill>
            </x14:dxf>
          </x14:cfRule>
          <xm:sqref>I60:I71</xm:sqref>
        </x14:conditionalFormatting>
        <x14:conditionalFormatting xmlns:xm="http://schemas.microsoft.com/office/excel/2006/main">
          <x14:cfRule type="expression" priority="1" id="{84B2D478-8E6D-434D-B8E7-69BC0519EA4E}">
            <xm:f>'General Info &amp; Test Results'!$C$38="HSSD"</xm:f>
            <x14:dxf>
              <fill>
                <patternFill patternType="darkUp"/>
              </fill>
            </x14:dxf>
          </x14:cfRule>
          <xm:sqref>K60:K71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8E768556-8BDC-4432-9254-50249D0F752B}">
          <x14:formula1>
            <xm:f>'Drop-Downs'!$F$14:$F$16</xm:f>
          </x14:formula1>
          <xm:sqref>G35:G37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D65A0-DD0A-4CC6-9EAD-9411B5587586}">
  <sheetPr codeName="Sheet14">
    <tabColor rgb="FFFFFF00"/>
  </sheetPr>
  <dimension ref="B1:R10"/>
  <sheetViews>
    <sheetView zoomScale="80" zoomScaleNormal="80" workbookViewId="0">
      <selection activeCell="B11" sqref="B11"/>
    </sheetView>
  </sheetViews>
  <sheetFormatPr defaultColWidth="8.7265625" defaultRowHeight="14.5"/>
  <cols>
    <col min="1" max="16384" width="8.7265625" style="211"/>
  </cols>
  <sheetData>
    <row r="1" spans="2:18" s="212" customFormat="1" ht="17.5" thickBot="1">
      <c r="B1" s="581" t="str">
        <f>IF('General Info &amp; Test Results'!$C$38&lt;&gt;"Multi-mount","MULTI-MOUNT NOT SELECTED - SHEET NOT NEEDED","")</f>
        <v>MULTI-MOUNT NOT SELECTED - SHEET NOT NEEDED</v>
      </c>
      <c r="C1" s="580"/>
      <c r="D1" s="580"/>
      <c r="E1" s="580"/>
      <c r="F1" s="580"/>
      <c r="G1" s="580"/>
      <c r="H1" s="582"/>
    </row>
    <row r="2" spans="2:18" s="212" customFormat="1" ht="16" thickBot="1">
      <c r="B2" s="548" t="s">
        <v>17</v>
      </c>
      <c r="C2" s="549"/>
      <c r="D2" s="549"/>
      <c r="E2" s="549"/>
      <c r="F2" s="549"/>
      <c r="G2" s="549"/>
      <c r="H2" s="549"/>
      <c r="I2" s="549"/>
      <c r="J2" s="549"/>
      <c r="K2" s="550"/>
      <c r="M2" s="440" t="s">
        <v>259</v>
      </c>
      <c r="N2" s="441"/>
      <c r="O2" s="441"/>
      <c r="P2" s="441"/>
      <c r="Q2" s="441"/>
      <c r="R2" s="442"/>
    </row>
    <row r="3" spans="2:18" s="212" customFormat="1" ht="15.5">
      <c r="B3" s="551" t="str">
        <f>'Version Control'!B3</f>
        <v>Test Report Template Name:</v>
      </c>
      <c r="C3" s="539"/>
      <c r="D3" s="539"/>
      <c r="E3" s="539"/>
      <c r="F3" s="539" t="str">
        <f>'Version Control'!C3</f>
        <v>Small Diameter Ceiling Fans</v>
      </c>
      <c r="G3" s="539"/>
      <c r="H3" s="539"/>
      <c r="I3" s="539"/>
      <c r="J3" s="539"/>
      <c r="K3" s="540"/>
      <c r="M3" s="530" t="s">
        <v>261</v>
      </c>
      <c r="N3" s="531"/>
      <c r="O3" s="531"/>
      <c r="P3" s="531"/>
      <c r="Q3" s="531"/>
      <c r="R3" s="532"/>
    </row>
    <row r="4" spans="2:18" s="212" customFormat="1" ht="15.5">
      <c r="B4" s="547" t="str">
        <f>'Version Control'!B4</f>
        <v>Version Number:</v>
      </c>
      <c r="C4" s="541"/>
      <c r="D4" s="541"/>
      <c r="E4" s="541"/>
      <c r="F4" s="541" t="str">
        <f>'Version Control'!C4</f>
        <v>v1.1</v>
      </c>
      <c r="G4" s="541"/>
      <c r="H4" s="541"/>
      <c r="I4" s="541"/>
      <c r="J4" s="541"/>
      <c r="K4" s="542"/>
      <c r="M4" s="533"/>
      <c r="N4" s="534"/>
      <c r="O4" s="534"/>
      <c r="P4" s="534"/>
      <c r="Q4" s="534"/>
      <c r="R4" s="535"/>
    </row>
    <row r="5" spans="2:18" s="212" customFormat="1" ht="15.5">
      <c r="B5" s="547" t="str">
        <f>'Version Control'!B5</f>
        <v xml:space="preserve">Latest Template Revision: </v>
      </c>
      <c r="C5" s="541"/>
      <c r="D5" s="541"/>
      <c r="E5" s="541"/>
      <c r="F5" s="543">
        <f>'Version Control'!C5</f>
        <v>45594</v>
      </c>
      <c r="G5" s="543"/>
      <c r="H5" s="543"/>
      <c r="I5" s="543"/>
      <c r="J5" s="543"/>
      <c r="K5" s="544"/>
      <c r="M5" s="533"/>
      <c r="N5" s="534"/>
      <c r="O5" s="534"/>
      <c r="P5" s="534"/>
      <c r="Q5" s="534"/>
      <c r="R5" s="535"/>
    </row>
    <row r="6" spans="2:18" s="212" customFormat="1" ht="16" thickBot="1">
      <c r="B6" s="547" t="str">
        <f>'Version Control'!B6</f>
        <v>Tab Name:</v>
      </c>
      <c r="C6" s="541"/>
      <c r="D6" s="541"/>
      <c r="E6" s="541"/>
      <c r="F6" s="541" t="str">
        <f ca="1">MID(CELL("filename",B1), FIND("]", CELL("filename", B1))+ 1, 255)</f>
        <v>Raw Data - Low (MM Hugger)</v>
      </c>
      <c r="G6" s="541"/>
      <c r="H6" s="541"/>
      <c r="I6" s="541"/>
      <c r="J6" s="541"/>
      <c r="K6" s="542"/>
      <c r="M6" s="536"/>
      <c r="N6" s="537"/>
      <c r="O6" s="537"/>
      <c r="P6" s="537"/>
      <c r="Q6" s="537"/>
      <c r="R6" s="538"/>
    </row>
    <row r="7" spans="2:18" s="212" customFormat="1" ht="15.5">
      <c r="B7" s="547" t="str">
        <f>'Version Control'!B7</f>
        <v>File Name:</v>
      </c>
      <c r="C7" s="541"/>
      <c r="D7" s="541"/>
      <c r="E7" s="541"/>
      <c r="F7" s="541" t="str">
        <f ca="1">'Version Control'!C7</f>
        <v>Small Diameter Ceiling Fans - v1.1.xlsx</v>
      </c>
      <c r="G7" s="541"/>
      <c r="H7" s="541"/>
      <c r="I7" s="541"/>
      <c r="J7" s="541"/>
      <c r="K7" s="542"/>
    </row>
    <row r="8" spans="2:18" s="212" customFormat="1" ht="15.5">
      <c r="B8" s="547" t="str">
        <f>'Version Control'!B8</f>
        <v>Test Start Date:</v>
      </c>
      <c r="C8" s="541"/>
      <c r="D8" s="541"/>
      <c r="E8" s="541"/>
      <c r="F8" s="543" t="str">
        <f>'Version Control'!C8</f>
        <v>[MM/DD/YYYY]</v>
      </c>
      <c r="G8" s="543"/>
      <c r="H8" s="543"/>
      <c r="I8" s="543"/>
      <c r="J8" s="543"/>
      <c r="K8" s="544"/>
    </row>
    <row r="9" spans="2:18" s="212" customFormat="1" ht="16" thickBot="1">
      <c r="B9" s="552" t="str">
        <f>'Version Control'!B9</f>
        <v xml:space="preserve">Test Completion Date: </v>
      </c>
      <c r="C9" s="553"/>
      <c r="D9" s="553"/>
      <c r="E9" s="553"/>
      <c r="F9" s="545" t="str">
        <f>'Version Control'!C9</f>
        <v>[MM/DD/YYYY]</v>
      </c>
      <c r="G9" s="545"/>
      <c r="H9" s="545"/>
      <c r="I9" s="545"/>
      <c r="J9" s="545"/>
      <c r="K9" s="546"/>
    </row>
    <row r="10" spans="2:18" s="212" customFormat="1"/>
  </sheetData>
  <sheetProtection algorithmName="SHA-512" hashValue="ZPbUTGq151fNw9iAXLplcjflKC5Tb+fbzfO9REShprTnnNjrmm2vQKd4KGZ7HNSZ18LfjFs7RayMJgZkRk5sDw==" saltValue="cNfw2Wmn1ivtArI3aekYzQ==" spinCount="100000" sheet="1" selectLockedCells="1"/>
  <mergeCells count="18">
    <mergeCell ref="M2:R2"/>
    <mergeCell ref="B3:E3"/>
    <mergeCell ref="F3:K3"/>
    <mergeCell ref="M3:R6"/>
    <mergeCell ref="B4:E4"/>
    <mergeCell ref="F4:K4"/>
    <mergeCell ref="B5:E5"/>
    <mergeCell ref="F5:K5"/>
    <mergeCell ref="B6:E6"/>
    <mergeCell ref="F6:K6"/>
    <mergeCell ref="B1:H1"/>
    <mergeCell ref="B8:E8"/>
    <mergeCell ref="F8:K8"/>
    <mergeCell ref="B9:E9"/>
    <mergeCell ref="F9:K9"/>
    <mergeCell ref="B2:K2"/>
    <mergeCell ref="B7:E7"/>
    <mergeCell ref="F7:K7"/>
  </mergeCells>
  <conditionalFormatting sqref="B1">
    <cfRule type="expression" dxfId="16" priority="1">
      <formula>$B$1&lt;&gt;""</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3" id="{616E3A51-5891-4678-A41D-3E182CDD9B7B}">
            <xm:f>'General Info &amp; Test Results'!$C$38&lt;&gt;"Multi-mount"</xm:f>
            <x14:dxf>
              <fill>
                <patternFill patternType="darkUp"/>
              </fill>
            </x14:dxf>
          </x14:cfRule>
          <xm:sqref>A10:CX430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631AF789DAB6146BDF396144BAEFD64" ma:contentTypeVersion="0" ma:contentTypeDescription="Create a new document." ma:contentTypeScope="" ma:versionID="3533b9800c6cd9abeb70e9bf6634af68">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FDA2E1-4A6A-484B-80CA-ABF8787066A1}">
  <ds:schemaRefs>
    <ds:schemaRef ds:uri="http://purl.org/dc/terms/"/>
    <ds:schemaRef ds:uri="http://purl.org/dc/dcmityp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9DBCCDE-ABFB-41E1-B1EB-9FCCA252BDD1}">
  <ds:schemaRefs>
    <ds:schemaRef ds:uri="http://schemas.microsoft.com/sharepoint/v3/contenttype/forms"/>
  </ds:schemaRefs>
</ds:datastoreItem>
</file>

<file path=customXml/itemProps3.xml><?xml version="1.0" encoding="utf-8"?>
<ds:datastoreItem xmlns:ds="http://schemas.openxmlformats.org/officeDocument/2006/customXml" ds:itemID="{E63EA0C9-245C-4E77-BA2B-D4EBC2EF12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4</vt:i4>
      </vt:variant>
    </vt:vector>
  </HeadingPairs>
  <TitlesOfParts>
    <vt:vector size="23" baseType="lpstr">
      <vt:lpstr>Instructions</vt:lpstr>
      <vt:lpstr>General Info &amp; Test Results</vt:lpstr>
      <vt:lpstr>Setup &amp; Instrumentation</vt:lpstr>
      <vt:lpstr>Test Data - Low</vt:lpstr>
      <vt:lpstr>Raw Data - Low</vt:lpstr>
      <vt:lpstr>Test Data - High</vt:lpstr>
      <vt:lpstr>Raw Data - High</vt:lpstr>
      <vt:lpstr>Test Data - Low (MM Hugger)</vt:lpstr>
      <vt:lpstr>Raw Data - Low (MM Hugger)</vt:lpstr>
      <vt:lpstr>Test Data - High (MM Hugger)</vt:lpstr>
      <vt:lpstr>Raw Data - High (MM Hugger)</vt:lpstr>
      <vt:lpstr>Standby</vt:lpstr>
      <vt:lpstr>Photos</vt:lpstr>
      <vt:lpstr>Comments</vt:lpstr>
      <vt:lpstr>Report Sign-Off Block</vt:lpstr>
      <vt:lpstr>Sensor Table</vt:lpstr>
      <vt:lpstr>Operating Hours</vt:lpstr>
      <vt:lpstr>Drop-Downs</vt:lpstr>
      <vt:lpstr>Version Control</vt:lpstr>
      <vt:lpstr>DD_CF_LK</vt:lpstr>
      <vt:lpstr>DD_On_Off</vt:lpstr>
      <vt:lpstr>DD_Photos_Y_N</vt:lpstr>
      <vt:lpstr>SensorTable</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Lisle</dc:creator>
  <cp:lastModifiedBy>User 939</cp:lastModifiedBy>
  <cp:lastPrinted>2011-03-11T22:08:00Z</cp:lastPrinted>
  <dcterms:created xsi:type="dcterms:W3CDTF">2010-01-27T14:49:37Z</dcterms:created>
  <dcterms:modified xsi:type="dcterms:W3CDTF">2025-01-16T18:42:49Z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0x010100F631AF789DAB6146BDF396144BAEFD64</vt:lpwstr>
  </property>
</Properties>
</file>