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8_{799C1EC9-24FD-4D68-842B-692E97FB85CD}" xr6:coauthVersionLast="47" xr6:coauthVersionMax="47" xr10:uidLastSave="{00000000-0000-0000-0000-000000000000}"/>
  <workbookProtection workbookAlgorithmName="SHA-512" workbookHashValue="SrcmZaL+IhdxHpwAOJKCCxcwXFKJDDS/3E2YXqtbHxM6tXvuylU9yNNFtPCOvCC0fRV8plvAYjboGVL4UxNcSA==" workbookSaltValue="T2Vojn/fFopKLCs9ROl0mw==" workbookSpinCount="100000" lockStructure="1"/>
  <bookViews>
    <workbookView xWindow="19095" yWindow="0" windowWidth="19410" windowHeight="20985" tabRatio="844" xr2:uid="{00000000-000D-0000-FFFF-FFFF00000000}"/>
  </bookViews>
  <sheets>
    <sheet name="Instructions" sheetId="35" r:id="rId1"/>
    <sheet name="General Info &amp; Test Results" sheetId="9" r:id="rId2"/>
    <sheet name="Setup &amp; Instrumentation" sheetId="37" r:id="rId3"/>
    <sheet name="Photos" sheetId="32" r:id="rId4"/>
    <sheet name="Test Conditions" sheetId="13" r:id="rId5"/>
    <sheet name="Test Data Inputs" sheetId="11" r:id="rId6"/>
    <sheet name="Report Sign-Off Block" sheetId="34" r:id="rId7"/>
    <sheet name="Calculations - Metrics" sheetId="26" r:id="rId8"/>
    <sheet name="Calculations - Low-Power Mode" sheetId="39" r:id="rId9"/>
    <sheet name="Calculations - Cycle Time" sheetId="40" r:id="rId10"/>
    <sheet name="Calculations - Dryer Energy" sheetId="25" r:id="rId11"/>
    <sheet name="Calculations - RMC" sheetId="21" r:id="rId12"/>
    <sheet name="Calculations - Water Use" sheetId="27" r:id="rId13"/>
    <sheet name="Calculations - Machine Elec" sheetId="24" r:id="rId14"/>
    <sheet name="Calculations - Hot Water Energy" sheetId="23" r:id="rId15"/>
    <sheet name="Tables" sheetId="2" r:id="rId16"/>
    <sheet name="Drop-Downs" sheetId="12" r:id="rId17"/>
    <sheet name="Version Control" sheetId="33" r:id="rId18"/>
  </sheets>
  <definedNames>
    <definedName name="_xlnm._FilterDatabase" localSheetId="1" hidden="1">'General Info &amp; Test Results'!$B$20:$G$46</definedName>
    <definedName name="ControlType">'Drop-Downs'!$B$12:$B$13</definedName>
    <definedName name="LineVoltage">'Drop-Downs'!$B$20:$B$22</definedName>
    <definedName name="LoadingAxis">'Drop-Downs'!$B$16:$B$17</definedName>
    <definedName name="LotNumber">'Drop-Downs'!$B$40:$B$65</definedName>
    <definedName name="LowPowerModes">'Drop-Downs'!$B$31:$B$32</definedName>
    <definedName name="LUFl">'Calculations - Metrics'!$C$25</definedName>
    <definedName name="LUFs">'Calculations - Metrics'!$C$24</definedName>
    <definedName name="TUFc">'General Info &amp; Test Results'!$F$33</definedName>
    <definedName name="TUFh">'General Info &amp; Test Results'!$F$36</definedName>
    <definedName name="TUFw">'General Info &amp; Test Results'!$F$34</definedName>
    <definedName name="TUFww">'General Info &amp; Test Results'!$F$35</definedName>
    <definedName name="TUFx">'General Info &amp; Test Results'!$F$37</definedName>
    <definedName name="WaterFillControl">'Drop-Downs'!$B$25:$B$28</definedName>
    <definedName name="WaterTemp">'Drop-Downs'!$B$35:$B$36</definedName>
    <definedName name="Yes_No">'Drop-Downs'!$F$12:$F$13</definedName>
    <definedName name="Yes_Yes">'Drop-Downs'!$H$12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1" l="1"/>
  <c r="C23" i="23"/>
  <c r="B59" i="23" s="1"/>
  <c r="C24" i="23"/>
  <c r="C22" i="23"/>
  <c r="C19" i="24"/>
  <c r="C20" i="24"/>
  <c r="B24" i="24" s="1"/>
  <c r="C21" i="24"/>
  <c r="C19" i="27"/>
  <c r="C20" i="27"/>
  <c r="B24" i="27" s="1"/>
  <c r="C21" i="27"/>
  <c r="C23" i="21"/>
  <c r="C25" i="21"/>
  <c r="C24" i="21"/>
  <c r="B48" i="21" s="1"/>
  <c r="C21" i="25"/>
  <c r="C20" i="25"/>
  <c r="B27" i="25" s="1"/>
  <c r="C19" i="25"/>
  <c r="C20" i="40"/>
  <c r="D22" i="40"/>
  <c r="C22" i="40"/>
  <c r="D21" i="40"/>
  <c r="C21" i="40"/>
  <c r="B25" i="40" s="1"/>
  <c r="D20" i="40"/>
  <c r="C22" i="39"/>
  <c r="C21" i="39"/>
  <c r="B45" i="39" s="1"/>
  <c r="C31" i="11"/>
  <c r="C20" i="39"/>
  <c r="C30" i="11"/>
  <c r="C29" i="11"/>
  <c r="F37" i="9"/>
  <c r="F36" i="9"/>
  <c r="F35" i="9"/>
  <c r="F34" i="9"/>
  <c r="F33" i="9"/>
  <c r="G33" i="9" s="1"/>
  <c r="C61" i="23"/>
  <c r="C40" i="24"/>
  <c r="B30" i="21" l="1"/>
  <c r="B53" i="24"/>
  <c r="B52" i="23"/>
  <c r="B29" i="39"/>
  <c r="B31" i="40"/>
  <c r="B63" i="21"/>
  <c r="B39" i="25"/>
  <c r="B53" i="27"/>
  <c r="B38" i="25"/>
  <c r="B38" i="24"/>
  <c r="B74" i="23"/>
  <c r="B39" i="40"/>
  <c r="B38" i="27"/>
  <c r="B29" i="21"/>
  <c r="B33" i="23"/>
  <c r="B28" i="39"/>
  <c r="B47" i="23"/>
  <c r="B34" i="21"/>
  <c r="B14" i="40"/>
  <c r="B54" i="40"/>
  <c r="B30" i="24"/>
  <c r="B15" i="40"/>
  <c r="B40" i="21"/>
  <c r="B51" i="39"/>
  <c r="B28" i="25"/>
  <c r="B30" i="27"/>
  <c r="B39" i="23"/>
  <c r="C40" i="11"/>
  <c r="C39" i="11"/>
  <c r="C38" i="11"/>
  <c r="B86" i="11" s="1"/>
  <c r="C37" i="11"/>
  <c r="C36" i="11"/>
  <c r="B71" i="11" s="1"/>
  <c r="C35" i="11"/>
  <c r="C34" i="11"/>
  <c r="C32" i="11"/>
  <c r="B42" i="11"/>
  <c r="H77" i="11"/>
  <c r="F47" i="11"/>
  <c r="C24" i="11"/>
  <c r="H9" i="37"/>
  <c r="B57" i="9"/>
  <c r="B56" i="9"/>
  <c r="B54" i="9"/>
  <c r="B55" i="9"/>
  <c r="C49" i="9"/>
  <c r="C20" i="21" s="1"/>
  <c r="C48" i="9"/>
  <c r="B73" i="11" l="1"/>
  <c r="B48" i="11"/>
  <c r="B60" i="11"/>
  <c r="B85" i="11"/>
  <c r="B49" i="11"/>
  <c r="B61" i="11"/>
  <c r="B74" i="11"/>
  <c r="B57" i="11"/>
  <c r="B83" i="11"/>
  <c r="B45" i="11"/>
  <c r="E72" i="11"/>
  <c r="E84" i="11"/>
  <c r="F84" i="11"/>
  <c r="E89" i="11"/>
  <c r="B67" i="11"/>
  <c r="C89" i="11"/>
  <c r="D72" i="11"/>
  <c r="C47" i="11"/>
  <c r="B70" i="11"/>
  <c r="B82" i="11"/>
  <c r="B58" i="11"/>
  <c r="B46" i="11"/>
  <c r="F59" i="11"/>
  <c r="H52" i="11"/>
  <c r="G59" i="11"/>
  <c r="C49" i="40" s="1"/>
  <c r="C52" i="11"/>
  <c r="E64" i="11"/>
  <c r="H47" i="11"/>
  <c r="C59" i="11"/>
  <c r="E52" i="11"/>
  <c r="G64" i="11"/>
  <c r="C51" i="40" s="1"/>
  <c r="D47" i="11"/>
  <c r="C64" i="11"/>
  <c r="E47" i="11"/>
  <c r="C62" i="23" s="1"/>
  <c r="H59" i="11"/>
  <c r="D64" i="11"/>
  <c r="G47" i="11"/>
  <c r="C42" i="40" s="1"/>
  <c r="D52" i="11"/>
  <c r="F64" i="11"/>
  <c r="D59" i="11"/>
  <c r="F52" i="11"/>
  <c r="H64" i="11"/>
  <c r="E59" i="11"/>
  <c r="G52" i="11"/>
  <c r="C44" i="40" s="1"/>
  <c r="F72" i="11"/>
  <c r="G84" i="11"/>
  <c r="C64" i="40" s="1"/>
  <c r="H72" i="11"/>
  <c r="D77" i="11"/>
  <c r="F89" i="11"/>
  <c r="C77" i="11"/>
  <c r="E77" i="11"/>
  <c r="G89" i="11"/>
  <c r="C66" i="40" s="1"/>
  <c r="C84" i="11"/>
  <c r="F77" i="11"/>
  <c r="H89" i="11"/>
  <c r="C72" i="11"/>
  <c r="D84" i="11"/>
  <c r="G77" i="11"/>
  <c r="C59" i="40" s="1"/>
  <c r="D89" i="11"/>
  <c r="G72" i="11"/>
  <c r="C57" i="40" s="1"/>
  <c r="H84" i="11"/>
  <c r="C23" i="39"/>
  <c r="E36" i="9"/>
  <c r="E34" i="9"/>
  <c r="B53" i="9"/>
  <c r="C87" i="23"/>
  <c r="C83" i="23"/>
  <c r="C80" i="23"/>
  <c r="C76" i="23"/>
  <c r="C72" i="23"/>
  <c r="C68" i="23"/>
  <c r="C65" i="23"/>
  <c r="E33" i="9"/>
  <c r="C66" i="24"/>
  <c r="C62" i="24"/>
  <c r="C59" i="24"/>
  <c r="C55" i="24"/>
  <c r="C51" i="24"/>
  <c r="C47" i="24"/>
  <c r="C44" i="24"/>
  <c r="C35" i="39" l="1"/>
  <c r="B56" i="11"/>
  <c r="B59" i="11"/>
  <c r="B64" i="11"/>
  <c r="B69" i="11"/>
  <c r="B72" i="11"/>
  <c r="B77" i="11"/>
  <c r="B47" i="11"/>
  <c r="B89" i="11"/>
  <c r="B81" i="11"/>
  <c r="B52" i="11"/>
  <c r="B84" i="11"/>
  <c r="B44" i="11"/>
  <c r="C69" i="23"/>
  <c r="C51" i="21"/>
  <c r="C60" i="21"/>
  <c r="C50" i="27"/>
  <c r="C50" i="24"/>
  <c r="D60" i="21"/>
  <c r="C43" i="27"/>
  <c r="C41" i="27"/>
  <c r="C43" i="24"/>
  <c r="C53" i="21"/>
  <c r="D53" i="21"/>
  <c r="C41" i="24"/>
  <c r="C48" i="24"/>
  <c r="D41" i="27"/>
  <c r="C58" i="21"/>
  <c r="C48" i="27"/>
  <c r="C67" i="40"/>
  <c r="C63" i="40"/>
  <c r="C60" i="40"/>
  <c r="C56" i="40"/>
  <c r="C52" i="40"/>
  <c r="C48" i="40"/>
  <c r="C45" i="40"/>
  <c r="C41" i="40"/>
  <c r="B8" i="40"/>
  <c r="B7" i="40"/>
  <c r="C6" i="40"/>
  <c r="B6" i="40"/>
  <c r="B5" i="40"/>
  <c r="B4" i="40"/>
  <c r="C3" i="40"/>
  <c r="B3" i="40"/>
  <c r="B2" i="40"/>
  <c r="D76" i="21"/>
  <c r="E76" i="21" s="1"/>
  <c r="D72" i="21"/>
  <c r="E72" i="21" s="1"/>
  <c r="D69" i="21"/>
  <c r="E69" i="21" s="1"/>
  <c r="D65" i="21"/>
  <c r="E65" i="21" s="1"/>
  <c r="D61" i="21"/>
  <c r="E61" i="21" s="1"/>
  <c r="D57" i="21"/>
  <c r="D54" i="21"/>
  <c r="E54" i="21" s="1"/>
  <c r="D50" i="21"/>
  <c r="C76" i="21"/>
  <c r="C72" i="21"/>
  <c r="C69" i="21"/>
  <c r="C65" i="21"/>
  <c r="C61" i="21"/>
  <c r="C57" i="21"/>
  <c r="C54" i="21"/>
  <c r="C50" i="21"/>
  <c r="D66" i="27"/>
  <c r="D62" i="27"/>
  <c r="D59" i="27"/>
  <c r="D55" i="27"/>
  <c r="D51" i="27"/>
  <c r="D47" i="27"/>
  <c r="D44" i="27"/>
  <c r="D40" i="27"/>
  <c r="C66" i="27"/>
  <c r="C62" i="27"/>
  <c r="C59" i="27"/>
  <c r="C55" i="27"/>
  <c r="C51" i="27"/>
  <c r="C47" i="27"/>
  <c r="C44" i="27"/>
  <c r="C40" i="27"/>
  <c r="G87" i="11"/>
  <c r="C65" i="40" s="1"/>
  <c r="F87" i="11"/>
  <c r="C64" i="24" s="1"/>
  <c r="E87" i="11"/>
  <c r="D87" i="11"/>
  <c r="C64" i="27" s="1"/>
  <c r="G75" i="11"/>
  <c r="C58" i="40" s="1"/>
  <c r="F75" i="11"/>
  <c r="C57" i="24" s="1"/>
  <c r="E75" i="11"/>
  <c r="D75" i="11"/>
  <c r="C57" i="27" s="1"/>
  <c r="G62" i="11"/>
  <c r="C50" i="40" s="1"/>
  <c r="F62" i="11"/>
  <c r="C49" i="24" s="1"/>
  <c r="E62" i="11"/>
  <c r="D62" i="11"/>
  <c r="C49" i="27" s="1"/>
  <c r="G50" i="11"/>
  <c r="C43" i="40" s="1"/>
  <c r="F50" i="11"/>
  <c r="C42" i="24" s="1"/>
  <c r="E50" i="11"/>
  <c r="D50" i="11"/>
  <c r="C42" i="27" s="1"/>
  <c r="C50" i="11"/>
  <c r="C52" i="21" s="1"/>
  <c r="C62" i="11"/>
  <c r="C59" i="21" s="1"/>
  <c r="C75" i="11"/>
  <c r="C67" i="21" s="1"/>
  <c r="C87" i="11"/>
  <c r="C74" i="21" s="1"/>
  <c r="D48" i="27" l="1"/>
  <c r="D49" i="27"/>
  <c r="C70" i="23"/>
  <c r="D64" i="27"/>
  <c r="C85" i="23"/>
  <c r="D43" i="27"/>
  <c r="C64" i="23"/>
  <c r="D50" i="27"/>
  <c r="C71" i="23"/>
  <c r="D42" i="27"/>
  <c r="C63" i="23"/>
  <c r="D57" i="27"/>
  <c r="C78" i="23"/>
  <c r="C56" i="24"/>
  <c r="C63" i="24"/>
  <c r="C56" i="27"/>
  <c r="C66" i="21"/>
  <c r="C63" i="27"/>
  <c r="C73" i="21"/>
  <c r="D68" i="21"/>
  <c r="D75" i="21"/>
  <c r="C58" i="24"/>
  <c r="C75" i="21"/>
  <c r="C65" i="24"/>
  <c r="C58" i="27"/>
  <c r="C68" i="21"/>
  <c r="C65" i="27"/>
  <c r="E57" i="21"/>
  <c r="E60" i="21"/>
  <c r="E50" i="21"/>
  <c r="E53" i="21"/>
  <c r="C12" i="13"/>
  <c r="D65" i="27" l="1"/>
  <c r="C86" i="23"/>
  <c r="D63" i="27"/>
  <c r="C84" i="23"/>
  <c r="C49" i="23"/>
  <c r="C35" i="23" s="1"/>
  <c r="C50" i="23"/>
  <c r="C36" i="23" s="1"/>
  <c r="D58" i="27"/>
  <c r="C79" i="23"/>
  <c r="D56" i="27"/>
  <c r="C77" i="23"/>
  <c r="E75" i="21"/>
  <c r="E68" i="21"/>
  <c r="H50" i="11"/>
  <c r="D52" i="21" s="1"/>
  <c r="E52" i="21" s="1"/>
  <c r="C55" i="23" l="1"/>
  <c r="C42" i="23" s="1"/>
  <c r="C37" i="23"/>
  <c r="C54" i="23"/>
  <c r="C41" i="23" s="1"/>
  <c r="D66" i="21"/>
  <c r="E66" i="21" s="1"/>
  <c r="C43" i="23" l="1"/>
  <c r="D14" i="23" s="1"/>
  <c r="D17" i="23" s="1"/>
  <c r="C6" i="13"/>
  <c r="C3" i="13"/>
  <c r="F6" i="37" l="1"/>
  <c r="G6" i="37" s="1"/>
  <c r="F5" i="37"/>
  <c r="G5" i="37" s="1"/>
  <c r="G9" i="37" s="1"/>
  <c r="H87" i="11" l="1"/>
  <c r="D74" i="21" s="1"/>
  <c r="E74" i="21" s="1"/>
  <c r="D73" i="21"/>
  <c r="E73" i="21" s="1"/>
  <c r="H75" i="11"/>
  <c r="D67" i="21" s="1"/>
  <c r="E67" i="21" s="1"/>
  <c r="H62" i="11"/>
  <c r="D59" i="21" s="1"/>
  <c r="E59" i="21" s="1"/>
  <c r="D58" i="21"/>
  <c r="E58" i="21" s="1"/>
  <c r="D51" i="21"/>
  <c r="E51" i="21" s="1"/>
  <c r="B7" i="35" l="1"/>
  <c r="C6" i="35"/>
  <c r="B6" i="35"/>
  <c r="B5" i="35"/>
  <c r="B4" i="35"/>
  <c r="C3"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3"/>
  <c r="B7" i="13"/>
  <c r="B6" i="13"/>
  <c r="B5" i="13"/>
  <c r="B4" i="13"/>
  <c r="B3" i="13"/>
  <c r="B2" i="13"/>
  <c r="B8" i="11"/>
  <c r="B7" i="11"/>
  <c r="C6" i="11"/>
  <c r="B6" i="11"/>
  <c r="B5" i="11"/>
  <c r="B4" i="11"/>
  <c r="C3" i="11"/>
  <c r="B3" i="11"/>
  <c r="B2" i="11"/>
  <c r="C6" i="34"/>
  <c r="B8" i="34"/>
  <c r="B7" i="34"/>
  <c r="B8" i="26"/>
  <c r="B7" i="26"/>
  <c r="C6" i="26"/>
  <c r="B6" i="26"/>
  <c r="B5" i="26"/>
  <c r="B4" i="26"/>
  <c r="C3" i="26"/>
  <c r="B3" i="26"/>
  <c r="B2" i="26"/>
  <c r="B8" i="39"/>
  <c r="B7" i="39"/>
  <c r="C6" i="39"/>
  <c r="B6" i="39"/>
  <c r="B5" i="39"/>
  <c r="B4" i="39"/>
  <c r="C3" i="39"/>
  <c r="B3" i="39"/>
  <c r="B2" i="39"/>
  <c r="B8" i="27"/>
  <c r="B7" i="27"/>
  <c r="C6" i="27"/>
  <c r="B6" i="27"/>
  <c r="B5" i="27"/>
  <c r="B4" i="27"/>
  <c r="C3" i="27"/>
  <c r="B3" i="27"/>
  <c r="B2" i="27"/>
  <c r="B8" i="25"/>
  <c r="B7" i="25"/>
  <c r="C6" i="25"/>
  <c r="B6" i="25"/>
  <c r="B5" i="25"/>
  <c r="B4" i="25"/>
  <c r="C3" i="25"/>
  <c r="B3" i="25"/>
  <c r="B2" i="25"/>
  <c r="B8" i="24"/>
  <c r="B7" i="24"/>
  <c r="C6" i="24"/>
  <c r="B6" i="24"/>
  <c r="B5" i="24"/>
  <c r="B4" i="24"/>
  <c r="C3" i="24"/>
  <c r="B3" i="24"/>
  <c r="B2" i="24"/>
  <c r="B8" i="23"/>
  <c r="B7" i="23"/>
  <c r="C6" i="23"/>
  <c r="B6" i="23"/>
  <c r="B5" i="23"/>
  <c r="B4" i="23"/>
  <c r="C3" i="23"/>
  <c r="B3" i="23"/>
  <c r="B2" i="23"/>
  <c r="C6" i="21"/>
  <c r="B8" i="21"/>
  <c r="B7" i="21"/>
  <c r="B8" i="2"/>
  <c r="B7" i="2"/>
  <c r="C6" i="2"/>
  <c r="B6" i="2"/>
  <c r="B5" i="2"/>
  <c r="B4" i="2"/>
  <c r="C3" i="2"/>
  <c r="B3" i="2"/>
  <c r="B2" i="2"/>
  <c r="C6" i="12"/>
  <c r="B8" i="12"/>
  <c r="B7" i="12"/>
  <c r="C8" i="33"/>
  <c r="C7" i="33"/>
  <c r="C6" i="33"/>
  <c r="C5" i="33"/>
  <c r="C4" i="33"/>
  <c r="C4" i="13" l="1"/>
  <c r="C4" i="40"/>
  <c r="C5" i="13"/>
  <c r="C5" i="40"/>
  <c r="C8" i="13"/>
  <c r="C8" i="40"/>
  <c r="C7" i="13"/>
  <c r="C7" i="40"/>
  <c r="C4" i="35"/>
  <c r="C8" i="37"/>
  <c r="C7" i="12"/>
  <c r="C4" i="24"/>
  <c r="C4" i="27"/>
  <c r="C4" i="26"/>
  <c r="C4" i="32"/>
  <c r="C4" i="9"/>
  <c r="C4" i="12"/>
  <c r="C4" i="2"/>
  <c r="C4" i="11"/>
  <c r="C4" i="21"/>
  <c r="C4" i="34"/>
  <c r="C4" i="23"/>
  <c r="C4" i="25"/>
  <c r="C4" i="39"/>
  <c r="C4" i="37"/>
  <c r="C8" i="9"/>
  <c r="C5" i="2"/>
  <c r="C5" i="27"/>
  <c r="C5" i="11"/>
  <c r="C5" i="9"/>
  <c r="C5" i="35"/>
  <c r="C5" i="25"/>
  <c r="C5" i="37"/>
  <c r="C5" i="24"/>
  <c r="C5" i="26"/>
  <c r="C5" i="32"/>
  <c r="C5" i="23"/>
  <c r="C5" i="39"/>
  <c r="C7" i="35"/>
  <c r="C7" i="9"/>
  <c r="C8" i="12"/>
  <c r="C8" i="2"/>
  <c r="C8" i="21"/>
  <c r="C8" i="23"/>
  <c r="C8" i="24"/>
  <c r="C8" i="25"/>
  <c r="C8" i="27"/>
  <c r="C8" i="39"/>
  <c r="C8" i="26"/>
  <c r="C8" i="34"/>
  <c r="C8" i="11"/>
  <c r="C8" i="32"/>
  <c r="C7" i="37"/>
  <c r="C7" i="32"/>
  <c r="C7" i="11"/>
  <c r="C7" i="34"/>
  <c r="C7" i="26"/>
  <c r="C7" i="39"/>
  <c r="C7" i="27"/>
  <c r="C7" i="25"/>
  <c r="C7" i="24"/>
  <c r="C7" i="23"/>
  <c r="C7" i="21"/>
  <c r="C7" i="2"/>
  <c r="C34" i="40" l="1"/>
  <c r="C27" i="40"/>
  <c r="C28" i="40"/>
  <c r="C33" i="40"/>
  <c r="C43" i="21"/>
  <c r="C37" i="21"/>
  <c r="C42" i="21"/>
  <c r="C36" i="21"/>
  <c r="C15" i="11"/>
  <c r="C21" i="11" s="1"/>
  <c r="C23" i="25" s="1"/>
  <c r="C29" i="40" l="1"/>
  <c r="C14" i="40" s="1"/>
  <c r="C47" i="39" s="1"/>
  <c r="C35" i="40"/>
  <c r="C15" i="40" s="1"/>
  <c r="C53" i="39" s="1"/>
  <c r="C20" i="11"/>
  <c r="C22" i="25" s="1"/>
  <c r="C44" i="21"/>
  <c r="C38" i="21"/>
  <c r="C29" i="26" l="1"/>
  <c r="F15" i="9"/>
  <c r="C30" i="26"/>
  <c r="C28" i="26" s="1"/>
  <c r="C34" i="39" l="1"/>
  <c r="E47" i="27"/>
  <c r="C24" i="39" l="1"/>
  <c r="E58" i="27"/>
  <c r="E65" i="27"/>
  <c r="E59" i="27"/>
  <c r="E66" i="27"/>
  <c r="E43" i="27"/>
  <c r="E51" i="27"/>
  <c r="E44" i="27"/>
  <c r="E50" i="27"/>
  <c r="C48" i="39" l="1"/>
  <c r="C54" i="39"/>
  <c r="C49" i="39" l="1"/>
  <c r="C28" i="39" s="1"/>
  <c r="C14" i="39" s="1"/>
  <c r="C34" i="26" s="1"/>
  <c r="C55" i="39"/>
  <c r="C29" i="39" s="1"/>
  <c r="G27" i="9"/>
  <c r="G28" i="9"/>
  <c r="G29" i="9"/>
  <c r="G26" i="9"/>
  <c r="E27" i="9"/>
  <c r="E28" i="9"/>
  <c r="E29" i="9"/>
  <c r="E26" i="9"/>
  <c r="F27" i="9"/>
  <c r="F28" i="9"/>
  <c r="F29" i="9"/>
  <c r="D16" i="34"/>
  <c r="F26" i="9" s="1"/>
  <c r="B6" i="12" l="1"/>
  <c r="B5" i="12"/>
  <c r="B4" i="12"/>
  <c r="B3" i="12"/>
  <c r="B2" i="12"/>
  <c r="B6" i="21"/>
  <c r="B5" i="21"/>
  <c r="B4" i="21"/>
  <c r="B3" i="21"/>
  <c r="B2" i="21"/>
  <c r="B6" i="34"/>
  <c r="B5" i="34"/>
  <c r="B4" i="34"/>
  <c r="B3" i="34"/>
  <c r="B2" i="34"/>
  <c r="C5" i="21" l="1"/>
  <c r="C5" i="12"/>
  <c r="C5" i="34"/>
  <c r="C3" i="12"/>
  <c r="C3" i="21"/>
  <c r="C3" i="34"/>
  <c r="C19" i="21" l="1"/>
  <c r="C30" i="21" l="1"/>
  <c r="C39" i="25" s="1"/>
  <c r="C28" i="25" s="1"/>
  <c r="C29" i="21"/>
  <c r="E64" i="27"/>
  <c r="E57" i="27"/>
  <c r="E42" i="27"/>
  <c r="E49" i="27"/>
  <c r="E63" i="27"/>
  <c r="C33" i="24"/>
  <c r="E56" i="27"/>
  <c r="E48" i="27"/>
  <c r="C27" i="27" s="1"/>
  <c r="E41" i="27"/>
  <c r="C38" i="25" l="1"/>
  <c r="C27" i="25" s="1"/>
  <c r="C14" i="25" s="1"/>
  <c r="C14" i="21"/>
  <c r="F16" i="9" s="1"/>
  <c r="E62" i="27"/>
  <c r="C33" i="27" s="1"/>
  <c r="E40" i="27"/>
  <c r="C26" i="27" s="1"/>
  <c r="C28" i="27" s="1"/>
  <c r="E55" i="27"/>
  <c r="C32" i="27" s="1"/>
  <c r="C34" i="27" l="1"/>
  <c r="C14" i="27" s="1"/>
  <c r="C32" i="24"/>
  <c r="C34" i="24" s="1"/>
  <c r="C26" i="24"/>
  <c r="C27" i="24"/>
  <c r="C28" i="24" l="1"/>
  <c r="C14" i="24" s="1"/>
  <c r="C31" i="26" l="1"/>
  <c r="C32" i="26" l="1"/>
  <c r="C33" i="26" l="1"/>
  <c r="C20" i="26" l="1"/>
  <c r="C14" i="26"/>
  <c r="F13" i="9" s="1"/>
  <c r="C35" i="26"/>
  <c r="C17" i="26" s="1"/>
  <c r="F14" i="9" s="1"/>
  <c r="F4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User375</author>
  </authors>
  <commentList>
    <comment ref="C29" authorId="0" shapeId="0" xr:uid="{1CD8EEAC-FC1A-46C0-A868-D255DBE95747}">
      <text>
        <r>
          <rPr>
            <sz val="9"/>
            <color indexed="81"/>
            <rFont val="Tahoma"/>
            <family val="2"/>
          </rPr>
          <t>See definitions in 10 CFR 430.2</t>
        </r>
      </text>
    </comment>
  </commentList>
</comments>
</file>

<file path=xl/sharedStrings.xml><?xml version="1.0" encoding="utf-8"?>
<sst xmlns="http://schemas.openxmlformats.org/spreadsheetml/2006/main" count="923" uniqueCount="459">
  <si>
    <t>RMC</t>
  </si>
  <si>
    <t>Lab Name:</t>
  </si>
  <si>
    <t>Step 1</t>
  </si>
  <si>
    <t>Step 3</t>
  </si>
  <si>
    <t>lb</t>
  </si>
  <si>
    <t>(kg)</t>
  </si>
  <si>
    <t>Container volume</t>
  </si>
  <si>
    <t>Test Conditions</t>
  </si>
  <si>
    <t>Clothes Container Capacity</t>
  </si>
  <si>
    <t>Step 2</t>
  </si>
  <si>
    <t>Yes</t>
  </si>
  <si>
    <t>No</t>
  </si>
  <si>
    <t>Tables</t>
  </si>
  <si>
    <t>Table 4.1.1 - Temperature Use Factors</t>
  </si>
  <si>
    <t>Table 5.1 - Test Load Sizes</t>
  </si>
  <si>
    <t>Type of fill control:</t>
  </si>
  <si>
    <t>Cold water temp:</t>
  </si>
  <si>
    <t>Hot water temp:</t>
  </si>
  <si>
    <t>Line voltage:</t>
  </si>
  <si>
    <t>Water pressure:</t>
  </si>
  <si>
    <t>35 psig ± 2.5 psig</t>
  </si>
  <si>
    <t>Weight of machine before adding water:</t>
  </si>
  <si>
    <t>[lbs]</t>
  </si>
  <si>
    <t>Weight of machine after adding water:</t>
  </si>
  <si>
    <t>Capacity (C = W/d)</t>
  </si>
  <si>
    <t>[cubic feet]</t>
  </si>
  <si>
    <t>Lot number:</t>
  </si>
  <si>
    <t>Lot correction factor A:</t>
  </si>
  <si>
    <t>Lot correction factor B:</t>
  </si>
  <si>
    <t>Correction Factor A:</t>
  </si>
  <si>
    <t>Correction Factor B:</t>
  </si>
  <si>
    <t>Cold/Cold cycle:</t>
  </si>
  <si>
    <t>Electrical Energy
[kWh]</t>
  </si>
  <si>
    <t>Hot Water
[gal]</t>
  </si>
  <si>
    <t>Hot/Cold cycle:</t>
  </si>
  <si>
    <t>Total Water
[gal]</t>
  </si>
  <si>
    <t>Other Variables</t>
  </si>
  <si>
    <t>T: Temperature Rise [°F]</t>
  </si>
  <si>
    <t>[kWh/cycle]</t>
  </si>
  <si>
    <t>Total Weighted Per-Cycle Machine Electrical Energy</t>
  </si>
  <si>
    <t>Electrical Energy Data (from Test Data Inputs tab)</t>
  </si>
  <si>
    <t>Cold Water
[gal]</t>
  </si>
  <si>
    <t>Total Weighted Per-Cycle Water Consumption</t>
  </si>
  <si>
    <t>[gal/cycle]</t>
  </si>
  <si>
    <t>Test Data Inputs</t>
  </si>
  <si>
    <t>Shows the tables from the test procedure</t>
  </si>
  <si>
    <t>Calculates water consumption</t>
  </si>
  <si>
    <t>Calculations - Dryer Energy</t>
  </si>
  <si>
    <t>Calculates dryer energy</t>
  </si>
  <si>
    <t>Calculations - Machine Elec</t>
  </si>
  <si>
    <t>Calculations - Hot Water Energy</t>
  </si>
  <si>
    <t>Calculates hot water energy</t>
  </si>
  <si>
    <t>Calculations - RMC</t>
  </si>
  <si>
    <t>Calculates remaining moisture content</t>
  </si>
  <si>
    <t>Drop-Downs</t>
  </si>
  <si>
    <t>Tables used for drop-down menus throughout document</t>
  </si>
  <si>
    <t>Instructions for Completing this Template</t>
  </si>
  <si>
    <t>[% RMC]</t>
  </si>
  <si>
    <t>Water temperature</t>
  </si>
  <si>
    <t>(liter)</t>
  </si>
  <si>
    <t>&lt;</t>
  </si>
  <si>
    <t>≥</t>
  </si>
  <si>
    <t>(cubic feet)</t>
  </si>
  <si>
    <t>Calculations:</t>
  </si>
  <si>
    <t>Prescribed Test Conditions for RCW Energy Test</t>
  </si>
  <si>
    <t>Condition as Received:</t>
  </si>
  <si>
    <t>[V]</t>
  </si>
  <si>
    <t>[°F]</t>
  </si>
  <si>
    <t>[psig]</t>
  </si>
  <si>
    <t>Cold water pressure:</t>
  </si>
  <si>
    <t>Hot water pressure:</t>
  </si>
  <si>
    <t>Step 4</t>
  </si>
  <si>
    <t>Test Cloth Lot Correction Factors</t>
  </si>
  <si>
    <t>Lot Number</t>
  </si>
  <si>
    <t>A</t>
  </si>
  <si>
    <t>B</t>
  </si>
  <si>
    <t>Section 4.1.1 - 4.1.3</t>
  </si>
  <si>
    <t>Section 4.3</t>
  </si>
  <si>
    <t>Section 4.2</t>
  </si>
  <si>
    <t>Accuracy</t>
  </si>
  <si>
    <t>Date of Last Calibration</t>
  </si>
  <si>
    <t>Deadline for Next Calibration</t>
  </si>
  <si>
    <t>Capacity</t>
  </si>
  <si>
    <t>Photos</t>
  </si>
  <si>
    <t>Step 5</t>
  </si>
  <si>
    <t>Step 6</t>
  </si>
  <si>
    <t>Water Temperature:</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</si>
  <si>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</si>
  <si>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</si>
  <si>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</si>
  <si>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</si>
  <si>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</si>
  <si>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</si>
  <si>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</si>
  <si>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</si>
  <si>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</si>
  <si>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</si>
  <si>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</si>
  <si>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</si>
  <si>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</si>
  <si>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</si>
  <si>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</si>
  <si>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</si>
  <si>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</si>
  <si>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</si>
  <si>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Variable</t>
  </si>
  <si>
    <t>Units</t>
  </si>
  <si>
    <t>Lab Location:</t>
  </si>
  <si>
    <t>Date Test Started:</t>
  </si>
  <si>
    <t>Date Test Finished:</t>
  </si>
  <si>
    <t>Manufacturer:</t>
  </si>
  <si>
    <t>Brand:</t>
  </si>
  <si>
    <t xml:space="preserve">Manufacturer Model Number: </t>
  </si>
  <si>
    <t>Serial Number:</t>
  </si>
  <si>
    <t xml:space="preserve">Date Product Received: </t>
  </si>
  <si>
    <t>Measurement</t>
  </si>
  <si>
    <t>Report Sign-Off Block</t>
  </si>
  <si>
    <t>Setup &amp; Instrumentation</t>
  </si>
  <si>
    <t>Version Control</t>
  </si>
  <si>
    <t>Yes_No</t>
  </si>
  <si>
    <t>General Info &amp; Test Results</t>
  </si>
  <si>
    <t>Instructions</t>
  </si>
  <si>
    <t>2. Test Information</t>
  </si>
  <si>
    <t>3. Product Information</t>
  </si>
  <si>
    <t>4. Product Characteristics</t>
  </si>
  <si>
    <t>5. Test Cloth Information</t>
  </si>
  <si>
    <t>6. Cycle Settings Used for Each Test</t>
  </si>
  <si>
    <t>Model #</t>
  </si>
  <si>
    <t>Brand</t>
  </si>
  <si>
    <t>Revision History</t>
  </si>
  <si>
    <t>Date Manufactured: (if available)</t>
  </si>
  <si>
    <r>
      <t>Q</t>
    </r>
    <r>
      <rPr>
        <vertAlign val="subscript"/>
        <sz val="10"/>
        <color theme="1"/>
        <rFont val="Palatino Linotype"/>
        <family val="1"/>
      </rPr>
      <t>T</t>
    </r>
  </si>
  <si>
    <r>
      <t>ME</t>
    </r>
    <r>
      <rPr>
        <vertAlign val="subscript"/>
        <sz val="10"/>
        <color theme="1"/>
        <rFont val="Palatino Linotype"/>
        <family val="1"/>
      </rPr>
      <t>T</t>
    </r>
  </si>
  <si>
    <t>Input cell</t>
  </si>
  <si>
    <t>Set-Up (This table should include instrumentation, sensors, and all equipment used during testing)</t>
  </si>
  <si>
    <t>Instrument Type</t>
  </si>
  <si>
    <t>Please explain how the following test conditions were monitored and controlled:</t>
  </si>
  <si>
    <t>Sensor Location</t>
  </si>
  <si>
    <t>Back to Instructions tab</t>
  </si>
  <si>
    <r>
      <t>[lbs/ft</t>
    </r>
    <r>
      <rPr>
        <vertAlign val="superscript"/>
        <sz val="12"/>
        <color theme="1"/>
        <rFont val="Palatino Linotype"/>
        <family val="1"/>
      </rPr>
      <t>3</t>
    </r>
    <r>
      <rPr>
        <sz val="12"/>
        <color theme="1"/>
        <rFont val="Palatino Linotype"/>
        <family val="1"/>
      </rPr>
      <t>]</t>
    </r>
  </si>
  <si>
    <t>Calculations -Water Consumption</t>
  </si>
  <si>
    <t>55 °F - 60 °F</t>
  </si>
  <si>
    <t>75 °F ± 5 °F</t>
  </si>
  <si>
    <t>Test room ambient air temperature</t>
  </si>
  <si>
    <t>Test room ambient air temperature:</t>
  </si>
  <si>
    <t>Line voltage</t>
  </si>
  <si>
    <t>Hot and Cold water temperatures</t>
  </si>
  <si>
    <t>Hot and Cold water pressures</t>
  </si>
  <si>
    <t>LEGEND</t>
  </si>
  <si>
    <t>NOT USED</t>
  </si>
  <si>
    <t>STEP:</t>
  </si>
  <si>
    <t>FILL IN INPUT CELLS IN THIS TAB:</t>
  </si>
  <si>
    <t>Report Sign-off Block</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</si>
  <si>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</si>
  <si>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Results</t>
  </si>
  <si>
    <t>Report Review by Test Lab</t>
  </si>
  <si>
    <t>Soil Level</t>
  </si>
  <si>
    <t>Spin Speed</t>
  </si>
  <si>
    <t>Total Cycle Time Indicated (mins.)</t>
  </si>
  <si>
    <t>Other Default Settings Activated</t>
  </si>
  <si>
    <t>Wash/Rinse Cycle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</si>
  <si>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</si>
  <si>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</si>
  <si>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3. Control panel (with all available options shown clearly)</t>
  </si>
  <si>
    <t>Note: Many of the cells below belong to a named range, which is called from other tabs. When editing the contents of this tab, ensure named ranges are maintained.</t>
  </si>
  <si>
    <t>Instrumentation requirements and space for sensor placement descriptions</t>
  </si>
  <si>
    <t>Instructions and summary of template contents</t>
  </si>
  <si>
    <t>Lab information, product information and test results</t>
  </si>
  <si>
    <t>Product and sensor placement photos</t>
  </si>
  <si>
    <t>Table of test condition requirements for each test</t>
  </si>
  <si>
    <t>Test measurements taken throughout tests</t>
  </si>
  <si>
    <t>Report review history</t>
  </si>
  <si>
    <t>Cold/Cold</t>
  </si>
  <si>
    <t>Warm/Cold</t>
  </si>
  <si>
    <t>Warm/Warm</t>
  </si>
  <si>
    <t>Hot/Cold</t>
  </si>
  <si>
    <t>Extra Hot/Cold</t>
  </si>
  <si>
    <t>Wash/rinse temperature combinations included in the energy test cycle:</t>
  </si>
  <si>
    <t>Notes/Comments: (Please clarify any pertinent details regarding the energy test cycle settings)</t>
  </si>
  <si>
    <t>NOTE: This is only a copy; sign off is performed in the Report Sign-Off Block tab</t>
  </si>
  <si>
    <t>5. Indication of “uppermost edge of the rotating portion” used for capacity measurement of top-loaders.</t>
  </si>
  <si>
    <t>8. User instructions printed on underside of lid (or any other location on the clothes washer)</t>
  </si>
  <si>
    <t>6. Washer filled to its maximum capacity with water.</t>
  </si>
  <si>
    <t>Low-Power Mode Power Measurement</t>
  </si>
  <si>
    <t>[Watts]</t>
  </si>
  <si>
    <r>
      <t>HE</t>
    </r>
    <r>
      <rPr>
        <vertAlign val="subscript"/>
        <sz val="10"/>
        <color theme="1"/>
        <rFont val="Palatino Linotype"/>
        <family val="1"/>
      </rPr>
      <t>T</t>
    </r>
  </si>
  <si>
    <t>Required Load Sizes</t>
  </si>
  <si>
    <t>Test Load Sizes</t>
  </si>
  <si>
    <t>Warm/Warm cycle (average):</t>
  </si>
  <si>
    <t>Warm/Cold cycle (average):</t>
  </si>
  <si>
    <t>Low-Power Mode Energy Consumption</t>
  </si>
  <si>
    <t>Yes_Yes</t>
  </si>
  <si>
    <t>Test Procedure Symbol</t>
  </si>
  <si>
    <t>Per-Cycle Temperature-Weighted Hot Water Consumption</t>
  </si>
  <si>
    <t>Total Per-Cycle Hot Water Energy Consumption</t>
  </si>
  <si>
    <r>
      <t>RMC</t>
    </r>
    <r>
      <rPr>
        <vertAlign val="subscript"/>
        <sz val="10"/>
        <color theme="1"/>
        <rFont val="Palatino Linotype"/>
        <family val="1"/>
      </rPr>
      <t>corr</t>
    </r>
  </si>
  <si>
    <t>Total Weighted Per-Cycle Machine Electrical Energy Consumption</t>
  </si>
  <si>
    <t>Hot Water Energy
[kWh/cycle]</t>
  </si>
  <si>
    <t>Total Weighted Per-Cycle Hot Water Energy Consumption</t>
  </si>
  <si>
    <t>Remaining Moisture Content</t>
  </si>
  <si>
    <t>RMC
(percent)</t>
  </si>
  <si>
    <t>Machine Information</t>
  </si>
  <si>
    <t>Corrected Remaining Moisture Content (RMC)</t>
  </si>
  <si>
    <t>Section 4.1.5 - 4.1.6</t>
  </si>
  <si>
    <t>Hot Water Energy</t>
  </si>
  <si>
    <t>Machine Electrical Energy</t>
  </si>
  <si>
    <t>Dryer Energy</t>
  </si>
  <si>
    <r>
      <t>Temperature Use Factors</t>
    </r>
    <r>
      <rPr>
        <sz val="12"/>
        <rFont val="Palatino Linotype"/>
        <family val="1"/>
      </rPr>
      <t xml:space="preserve"> (Automatically filled in)</t>
    </r>
  </si>
  <si>
    <t xml:space="preserve">Water Consumption </t>
  </si>
  <si>
    <t>Per-Cycle Water Consumption (from Test Data Inputs tab)</t>
  </si>
  <si>
    <t>Total Weighted Per-Cycle Water Consumption for All Wash Cycles</t>
  </si>
  <si>
    <t>Water Consumption 
[gal/cycle]</t>
  </si>
  <si>
    <t xml:space="preserve">Low-Power Mode Energy Consumption </t>
  </si>
  <si>
    <t>Section 4.4</t>
  </si>
  <si>
    <t>Per-Cycle Combined Low-Power Mode Energy Consumption</t>
  </si>
  <si>
    <r>
      <t>K</t>
    </r>
    <r>
      <rPr>
        <vertAlign val="subscript"/>
        <sz val="10"/>
        <color theme="1"/>
        <rFont val="Palatino Linotype"/>
        <family val="1"/>
      </rPr>
      <t>p</t>
    </r>
  </si>
  <si>
    <t>Representative average number of annual clothes washer cycles</t>
  </si>
  <si>
    <t>Wh to kWh conversion factor</t>
  </si>
  <si>
    <r>
      <t>E</t>
    </r>
    <r>
      <rPr>
        <vertAlign val="subscript"/>
        <sz val="8"/>
        <color theme="1"/>
        <rFont val="Palatino Linotype"/>
        <family val="1"/>
      </rPr>
      <t>TLP</t>
    </r>
  </si>
  <si>
    <r>
      <t>HE</t>
    </r>
    <r>
      <rPr>
        <vertAlign val="subscript"/>
        <sz val="10"/>
        <color theme="1"/>
        <rFont val="Palatino Linotype"/>
        <family val="1"/>
      </rPr>
      <t>T</t>
    </r>
    <r>
      <rPr>
        <sz val="10"/>
        <color theme="1"/>
        <rFont val="Palatino Linotype"/>
        <family val="1"/>
      </rPr>
      <t xml:space="preserve"> (from Hot Water Energy tab)</t>
    </r>
  </si>
  <si>
    <r>
      <t>ME</t>
    </r>
    <r>
      <rPr>
        <vertAlign val="subscript"/>
        <sz val="10"/>
        <color theme="1"/>
        <rFont val="Palatino Linotype"/>
        <family val="1"/>
      </rPr>
      <t>T</t>
    </r>
    <r>
      <rPr>
        <sz val="10"/>
        <color theme="1"/>
        <rFont val="Palatino Linotype"/>
        <family val="1"/>
      </rPr>
      <t xml:space="preserve"> (from Machine Elec tab)</t>
    </r>
  </si>
  <si>
    <r>
      <t>E</t>
    </r>
    <r>
      <rPr>
        <vertAlign val="subscript"/>
        <sz val="10"/>
        <color theme="1"/>
        <rFont val="Palatino Linotype"/>
        <family val="1"/>
      </rPr>
      <t>TLP</t>
    </r>
    <r>
      <rPr>
        <sz val="10"/>
        <color theme="1"/>
        <rFont val="Palatino Linotype"/>
        <family val="1"/>
      </rPr>
      <t xml:space="preserve"> (from Low-Power Mode tab)</t>
    </r>
  </si>
  <si>
    <r>
      <t>Q</t>
    </r>
    <r>
      <rPr>
        <vertAlign val="subscript"/>
        <sz val="10"/>
        <color theme="1"/>
        <rFont val="Palatino Linotype"/>
        <family val="1"/>
      </rPr>
      <t>T</t>
    </r>
    <r>
      <rPr>
        <sz val="10"/>
        <color theme="1"/>
        <rFont val="Palatino Linotype"/>
        <family val="1"/>
      </rPr>
      <t xml:space="preserve"> (from Water Consumption tab)</t>
    </r>
  </si>
  <si>
    <t>Calculations - Metrics</t>
  </si>
  <si>
    <t>Calculates standby and off-mode power consumption</t>
  </si>
  <si>
    <t>Calculates machine electrical energy</t>
  </si>
  <si>
    <t>Temperature Setting</t>
  </si>
  <si>
    <t>Cycle Time
[min]</t>
  </si>
  <si>
    <t>Tabs</t>
  </si>
  <si>
    <t>Tabs with input cells</t>
  </si>
  <si>
    <t>Cells</t>
  </si>
  <si>
    <t>Auto-populated cell</t>
  </si>
  <si>
    <t>Provided data</t>
  </si>
  <si>
    <t>Calculations - Low-Power Mode</t>
  </si>
  <si>
    <t>Test Report Template Name:</t>
  </si>
  <si>
    <t xml:space="preserve">Latest Template Revision: </t>
  </si>
  <si>
    <t>v1.0</t>
  </si>
  <si>
    <r>
      <t>Is there a P</t>
    </r>
    <r>
      <rPr>
        <vertAlign val="subscript"/>
        <sz val="12"/>
        <color theme="1"/>
        <rFont val="Palatino Linotype"/>
        <family val="1"/>
      </rPr>
      <t>lowest</t>
    </r>
    <r>
      <rPr>
        <sz val="12"/>
        <color theme="1"/>
        <rFont val="Palatino Linotype"/>
        <family val="1"/>
      </rPr>
      <t>?</t>
    </r>
  </si>
  <si>
    <t>Default inactive/off mode power</t>
  </si>
  <si>
    <t>Lowest-power inactive/off mode power</t>
  </si>
  <si>
    <r>
      <t>P</t>
    </r>
    <r>
      <rPr>
        <vertAlign val="subscript"/>
        <sz val="10"/>
        <color theme="1"/>
        <rFont val="Palatino Linotype"/>
        <family val="1"/>
      </rPr>
      <t>default</t>
    </r>
  </si>
  <si>
    <r>
      <t>P</t>
    </r>
    <r>
      <rPr>
        <vertAlign val="subscript"/>
        <sz val="10"/>
        <color theme="1"/>
        <rFont val="Palatino Linotype"/>
        <family val="1"/>
      </rPr>
      <t>lowest</t>
    </r>
  </si>
  <si>
    <r>
      <t>Is there a P</t>
    </r>
    <r>
      <rPr>
        <vertAlign val="subscript"/>
        <sz val="10"/>
        <color theme="1"/>
        <rFont val="Palatino Linotype"/>
        <family val="1"/>
      </rPr>
      <t>lowest</t>
    </r>
    <r>
      <rPr>
        <sz val="10"/>
        <color theme="1"/>
        <rFont val="Palatino Linotype"/>
        <family val="1"/>
      </rPr>
      <t>?</t>
    </r>
  </si>
  <si>
    <r>
      <t>S</t>
    </r>
    <r>
      <rPr>
        <vertAlign val="subscript"/>
        <sz val="10"/>
        <color theme="1"/>
        <rFont val="Palatino Linotype"/>
        <family val="1"/>
      </rPr>
      <t>default</t>
    </r>
  </si>
  <si>
    <r>
      <t>S</t>
    </r>
    <r>
      <rPr>
        <vertAlign val="subscript"/>
        <sz val="10"/>
        <color theme="1"/>
        <rFont val="Palatino Linotype"/>
        <family val="1"/>
      </rPr>
      <t>lowest</t>
    </r>
  </si>
  <si>
    <t>Low-power mode settings:</t>
  </si>
  <si>
    <t>Annual hours in default inactive/off mode [hours]</t>
  </si>
  <si>
    <t>Annual hours in lower-power inactive/off mode [hours]</t>
  </si>
  <si>
    <t>[MM/DD/YYYY]</t>
  </si>
  <si>
    <t>[Test Lab Name]</t>
  </si>
  <si>
    <t>10. Additional Photos (if necessary)</t>
  </si>
  <si>
    <t>4. Empty wash tub</t>
  </si>
  <si>
    <t>7. FTC EnergyGuide label (if present)</t>
  </si>
  <si>
    <t>Test dates</t>
  </si>
  <si>
    <t>Test start date</t>
  </si>
  <si>
    <t>Test end date</t>
  </si>
  <si>
    <t>Total Weighted Per-Cycle Hot Water Energy Consumption Using Gas-Heated or Oil-Heated Water</t>
  </si>
  <si>
    <r>
      <t>HE</t>
    </r>
    <r>
      <rPr>
        <vertAlign val="subscript"/>
        <sz val="10"/>
        <color theme="1"/>
        <rFont val="Palatino Linotype"/>
        <family val="1"/>
      </rPr>
      <t>TG</t>
    </r>
  </si>
  <si>
    <t>e: Nominal gas or oil water heater efficiency</t>
  </si>
  <si>
    <t>2. Unboxed unit in full view</t>
  </si>
  <si>
    <t>Notes/Comments:</t>
  </si>
  <si>
    <t>Actual Test Conditions Across All Required Test Runs</t>
  </si>
  <si>
    <t>Minimum Across All Runs</t>
  </si>
  <si>
    <t>Maximum Across All Runs</t>
  </si>
  <si>
    <t>Source: https://www.energy.gov/eere/buildings/downloads/clothes-washer-test-cloth-correction-factor-information</t>
  </si>
  <si>
    <t>Notes:</t>
  </si>
  <si>
    <t>24-D</t>
  </si>
  <si>
    <t>Notes/Comments: (Please clarify any pertinent details, anomalous cycles, unusual events, etc.)</t>
  </si>
  <si>
    <t xml:space="preserve">Residential Clothes Washer J </t>
  </si>
  <si>
    <t>10 CFR 430 Subpart B Appendix J:  Uniform Test Method for Measuring the Energy Consumption of Automatic and Semi-Automatic Clothes Washers</t>
  </si>
  <si>
    <t>Does unit have multiple water fill control systems?</t>
  </si>
  <si>
    <t>Manual water fill</t>
  </si>
  <si>
    <t>Fixed water fill</t>
  </si>
  <si>
    <t>User-adjustable adaptive water fill</t>
  </si>
  <si>
    <t>Non-user-adjustable adaptive water fill</t>
  </si>
  <si>
    <t>Does unit have multiple Warm/Cold temperature selections:</t>
  </si>
  <si>
    <t>Does unit have multiple Warm/Warm temperature selections:</t>
  </si>
  <si>
    <t>EER</t>
  </si>
  <si>
    <t>[lb/kWh/cycle]</t>
  </si>
  <si>
    <t>WER</t>
  </si>
  <si>
    <t>[lb/gal/cycle]</t>
  </si>
  <si>
    <t>Nameplate supply voltage:</t>
  </si>
  <si>
    <t>Line Voltage</t>
  </si>
  <si>
    <t>120 °F - 125 °F</t>
  </si>
  <si>
    <t>Small Load (from Table 5.1)</t>
  </si>
  <si>
    <t>Large Load (from Table 5.1)</t>
  </si>
  <si>
    <t>Small load</t>
  </si>
  <si>
    <t>Large load</t>
  </si>
  <si>
    <t>Small Load Size</t>
  </si>
  <si>
    <t>Large Load Size</t>
  </si>
  <si>
    <t>Multiple Warm/Cold available?</t>
  </si>
  <si>
    <t>Multiple Warm/Warm available?</t>
  </si>
  <si>
    <t>Multiple water fill control systems?</t>
  </si>
  <si>
    <t>Bone-Dry Weight [lbs]</t>
  </si>
  <si>
    <t>Cycle Complete Weight [lbs]</t>
  </si>
  <si>
    <t xml:space="preserve">    Density of water at this temperature</t>
  </si>
  <si>
    <t>Energy Test Cycles</t>
  </si>
  <si>
    <t>AEER</t>
  </si>
  <si>
    <t>Active-mode Energy Efficiency Ratio (AEER)</t>
  </si>
  <si>
    <t>Water Efficiency Ratio (WER)</t>
  </si>
  <si>
    <t>Energy Efficiency Ratio (EER)</t>
  </si>
  <si>
    <t>Weighted Average Load Size</t>
  </si>
  <si>
    <t>[lb]</t>
  </si>
  <si>
    <t>Inputs:</t>
  </si>
  <si>
    <t>Small Test Load Weight</t>
  </si>
  <si>
    <t>Large Test Load Weight</t>
  </si>
  <si>
    <t>Constants</t>
  </si>
  <si>
    <t>Load Usage Factor for the Small test load</t>
  </si>
  <si>
    <t>Measured Values</t>
  </si>
  <si>
    <t>Load Usage Factor for the Large test load</t>
  </si>
  <si>
    <r>
      <t>Qc</t>
    </r>
    <r>
      <rPr>
        <vertAlign val="subscript"/>
        <sz val="10"/>
        <color theme="1"/>
        <rFont val="Palatino Linotype"/>
        <family val="1"/>
      </rPr>
      <t>S</t>
    </r>
  </si>
  <si>
    <r>
      <t>Qw</t>
    </r>
    <r>
      <rPr>
        <vertAlign val="subscript"/>
        <sz val="10"/>
        <color theme="1"/>
        <rFont val="Palatino Linotype"/>
        <family val="1"/>
      </rPr>
      <t>S</t>
    </r>
  </si>
  <si>
    <r>
      <t>Qww</t>
    </r>
    <r>
      <rPr>
        <vertAlign val="subscript"/>
        <sz val="10"/>
        <color theme="1"/>
        <rFont val="Palatino Linotype"/>
        <family val="1"/>
      </rPr>
      <t>S</t>
    </r>
  </si>
  <si>
    <r>
      <t>Qh</t>
    </r>
    <r>
      <rPr>
        <vertAlign val="subscript"/>
        <sz val="10"/>
        <color theme="1"/>
        <rFont val="Palatino Linotype"/>
        <family val="1"/>
      </rPr>
      <t>S</t>
    </r>
  </si>
  <si>
    <r>
      <t>Qx</t>
    </r>
    <r>
      <rPr>
        <vertAlign val="subscript"/>
        <sz val="10"/>
        <color theme="1"/>
        <rFont val="Palatino Linotype"/>
        <family val="1"/>
      </rPr>
      <t>S</t>
    </r>
  </si>
  <si>
    <r>
      <t>Qc</t>
    </r>
    <r>
      <rPr>
        <vertAlign val="subscript"/>
        <sz val="10"/>
        <color theme="1"/>
        <rFont val="Palatino Linotype"/>
        <family val="1"/>
      </rPr>
      <t>L</t>
    </r>
  </si>
  <si>
    <r>
      <t>Qw</t>
    </r>
    <r>
      <rPr>
        <vertAlign val="subscript"/>
        <sz val="10"/>
        <color theme="1"/>
        <rFont val="Palatino Linotype"/>
        <family val="1"/>
      </rPr>
      <t>L</t>
    </r>
  </si>
  <si>
    <r>
      <t>Qww</t>
    </r>
    <r>
      <rPr>
        <vertAlign val="subscript"/>
        <sz val="10"/>
        <color theme="1"/>
        <rFont val="Palatino Linotype"/>
        <family val="1"/>
      </rPr>
      <t>L</t>
    </r>
  </si>
  <si>
    <r>
      <t>Qh</t>
    </r>
    <r>
      <rPr>
        <vertAlign val="subscript"/>
        <sz val="10"/>
        <color theme="1"/>
        <rFont val="Palatino Linotype"/>
        <family val="1"/>
      </rPr>
      <t>L</t>
    </r>
  </si>
  <si>
    <r>
      <t>Qx</t>
    </r>
    <r>
      <rPr>
        <vertAlign val="subscript"/>
        <sz val="10"/>
        <color theme="1"/>
        <rFont val="Palatino Linotype"/>
        <family val="1"/>
      </rPr>
      <t>L</t>
    </r>
  </si>
  <si>
    <r>
      <t>Q</t>
    </r>
    <r>
      <rPr>
        <vertAlign val="subscript"/>
        <sz val="10"/>
        <color theme="1"/>
        <rFont val="Palatino Linotype"/>
        <family val="1"/>
      </rPr>
      <t>L</t>
    </r>
  </si>
  <si>
    <r>
      <t>Q</t>
    </r>
    <r>
      <rPr>
        <vertAlign val="subscript"/>
        <sz val="10"/>
        <color theme="1"/>
        <rFont val="Palatino Linotype"/>
        <family val="1"/>
      </rPr>
      <t>S</t>
    </r>
  </si>
  <si>
    <t>Total Weighted Cycle Time</t>
  </si>
  <si>
    <t>Cycle Time (from Test Data Inputs tab)</t>
  </si>
  <si>
    <r>
      <t>Tc</t>
    </r>
    <r>
      <rPr>
        <vertAlign val="subscript"/>
        <sz val="10"/>
        <color theme="1"/>
        <rFont val="Palatino Linotype"/>
        <family val="1"/>
      </rPr>
      <t>S</t>
    </r>
  </si>
  <si>
    <r>
      <t>Tw</t>
    </r>
    <r>
      <rPr>
        <vertAlign val="subscript"/>
        <sz val="10"/>
        <color theme="1"/>
        <rFont val="Palatino Linotype"/>
        <family val="1"/>
      </rPr>
      <t>S</t>
    </r>
  </si>
  <si>
    <r>
      <t>Tww</t>
    </r>
    <r>
      <rPr>
        <vertAlign val="subscript"/>
        <sz val="10"/>
        <color theme="1"/>
        <rFont val="Palatino Linotype"/>
        <family val="1"/>
      </rPr>
      <t>S</t>
    </r>
  </si>
  <si>
    <r>
      <t>Th</t>
    </r>
    <r>
      <rPr>
        <vertAlign val="subscript"/>
        <sz val="10"/>
        <color theme="1"/>
        <rFont val="Palatino Linotype"/>
        <family val="1"/>
      </rPr>
      <t>S</t>
    </r>
  </si>
  <si>
    <r>
      <t>Tx</t>
    </r>
    <r>
      <rPr>
        <vertAlign val="subscript"/>
        <sz val="10"/>
        <color theme="1"/>
        <rFont val="Palatino Linotype"/>
        <family val="1"/>
      </rPr>
      <t>S</t>
    </r>
  </si>
  <si>
    <r>
      <t>Tc</t>
    </r>
    <r>
      <rPr>
        <vertAlign val="subscript"/>
        <sz val="10"/>
        <color theme="1"/>
        <rFont val="Palatino Linotype"/>
        <family val="1"/>
      </rPr>
      <t>L</t>
    </r>
  </si>
  <si>
    <r>
      <t>Tw</t>
    </r>
    <r>
      <rPr>
        <vertAlign val="subscript"/>
        <sz val="10"/>
        <color theme="1"/>
        <rFont val="Palatino Linotype"/>
        <family val="1"/>
      </rPr>
      <t>L</t>
    </r>
  </si>
  <si>
    <r>
      <t>Tww</t>
    </r>
    <r>
      <rPr>
        <vertAlign val="subscript"/>
        <sz val="10"/>
        <color theme="1"/>
        <rFont val="Palatino Linotype"/>
        <family val="1"/>
      </rPr>
      <t>L</t>
    </r>
  </si>
  <si>
    <r>
      <t>Th</t>
    </r>
    <r>
      <rPr>
        <vertAlign val="subscript"/>
        <sz val="10"/>
        <color theme="1"/>
        <rFont val="Palatino Linotype"/>
        <family val="1"/>
      </rPr>
      <t>L</t>
    </r>
  </si>
  <si>
    <r>
      <t>Tx</t>
    </r>
    <r>
      <rPr>
        <vertAlign val="subscript"/>
        <sz val="10"/>
        <color theme="1"/>
        <rFont val="Palatino Linotype"/>
        <family val="1"/>
      </rPr>
      <t>L</t>
    </r>
  </si>
  <si>
    <r>
      <t>T</t>
    </r>
    <r>
      <rPr>
        <vertAlign val="subscript"/>
        <sz val="10"/>
        <color theme="1"/>
        <rFont val="Palatino Linotype"/>
        <family val="1"/>
      </rPr>
      <t>S</t>
    </r>
  </si>
  <si>
    <r>
      <t>T</t>
    </r>
    <r>
      <rPr>
        <vertAlign val="subscript"/>
        <sz val="10"/>
        <color theme="1"/>
        <rFont val="Palatino Linotype"/>
        <family val="1"/>
      </rPr>
      <t>L</t>
    </r>
  </si>
  <si>
    <r>
      <t>T</t>
    </r>
    <r>
      <rPr>
        <vertAlign val="subscript"/>
        <sz val="10"/>
        <color theme="1"/>
        <rFont val="Palatino Linotype"/>
        <family val="1"/>
      </rPr>
      <t>T</t>
    </r>
  </si>
  <si>
    <t>Test Cloth Information</t>
  </si>
  <si>
    <t>Uncorrected RMC (decimal)</t>
  </si>
  <si>
    <r>
      <t>RMCc</t>
    </r>
    <r>
      <rPr>
        <vertAlign val="subscript"/>
        <sz val="10"/>
        <color theme="1"/>
        <rFont val="Palatino Linotype"/>
        <family val="1"/>
      </rPr>
      <t>S</t>
    </r>
  </si>
  <si>
    <r>
      <t>RMCw</t>
    </r>
    <r>
      <rPr>
        <vertAlign val="subscript"/>
        <sz val="10"/>
        <color theme="1"/>
        <rFont val="Palatino Linotype"/>
        <family val="1"/>
      </rPr>
      <t>S</t>
    </r>
  </si>
  <si>
    <r>
      <t>RMCww</t>
    </r>
    <r>
      <rPr>
        <vertAlign val="subscript"/>
        <sz val="10"/>
        <color theme="1"/>
        <rFont val="Palatino Linotype"/>
        <family val="1"/>
      </rPr>
      <t>S</t>
    </r>
  </si>
  <si>
    <r>
      <t>RMCh</t>
    </r>
    <r>
      <rPr>
        <vertAlign val="subscript"/>
        <sz val="10"/>
        <color theme="1"/>
        <rFont val="Palatino Linotype"/>
        <family val="1"/>
      </rPr>
      <t>S</t>
    </r>
  </si>
  <si>
    <r>
      <t>RMCx</t>
    </r>
    <r>
      <rPr>
        <vertAlign val="subscript"/>
        <sz val="10"/>
        <color theme="1"/>
        <rFont val="Palatino Linotype"/>
        <family val="1"/>
      </rPr>
      <t>S</t>
    </r>
  </si>
  <si>
    <r>
      <t>RMCc</t>
    </r>
    <r>
      <rPr>
        <vertAlign val="subscript"/>
        <sz val="10"/>
        <color theme="1"/>
        <rFont val="Palatino Linotype"/>
        <family val="1"/>
      </rPr>
      <t>L</t>
    </r>
  </si>
  <si>
    <r>
      <t>RMCw</t>
    </r>
    <r>
      <rPr>
        <vertAlign val="subscript"/>
        <sz val="10"/>
        <color theme="1"/>
        <rFont val="Palatino Linotype"/>
        <family val="1"/>
      </rPr>
      <t>L</t>
    </r>
  </si>
  <si>
    <r>
      <t>RMCww</t>
    </r>
    <r>
      <rPr>
        <vertAlign val="subscript"/>
        <sz val="10"/>
        <color theme="1"/>
        <rFont val="Palatino Linotype"/>
        <family val="1"/>
      </rPr>
      <t>L</t>
    </r>
  </si>
  <si>
    <r>
      <t>RMCh</t>
    </r>
    <r>
      <rPr>
        <vertAlign val="subscript"/>
        <sz val="10"/>
        <color theme="1"/>
        <rFont val="Palatino Linotype"/>
        <family val="1"/>
      </rPr>
      <t>L</t>
    </r>
  </si>
  <si>
    <r>
      <t>RMCx</t>
    </r>
    <r>
      <rPr>
        <vertAlign val="subscript"/>
        <sz val="10"/>
        <color theme="1"/>
        <rFont val="Palatino Linotype"/>
        <family val="1"/>
      </rPr>
      <t>L</t>
    </r>
  </si>
  <si>
    <r>
      <t>RMC</t>
    </r>
    <r>
      <rPr>
        <vertAlign val="subscript"/>
        <sz val="10"/>
        <color theme="1"/>
        <rFont val="Palatino Linotype"/>
        <family val="1"/>
      </rPr>
      <t>S</t>
    </r>
  </si>
  <si>
    <r>
      <t>RMC</t>
    </r>
    <r>
      <rPr>
        <vertAlign val="subscript"/>
        <sz val="10"/>
        <color theme="1"/>
        <rFont val="Palatino Linotype"/>
        <family val="1"/>
      </rPr>
      <t>L</t>
    </r>
  </si>
  <si>
    <t>Weighted Total</t>
  </si>
  <si>
    <r>
      <t>RMC</t>
    </r>
    <r>
      <rPr>
        <vertAlign val="subscript"/>
        <sz val="10"/>
        <color theme="1"/>
        <rFont val="Palatino Linotype"/>
        <family val="1"/>
      </rPr>
      <t>T</t>
    </r>
  </si>
  <si>
    <r>
      <t>DE</t>
    </r>
    <r>
      <rPr>
        <vertAlign val="subscript"/>
        <sz val="10"/>
        <color theme="1"/>
        <rFont val="Palatino Linotype"/>
        <family val="1"/>
      </rPr>
      <t>T</t>
    </r>
  </si>
  <si>
    <t>Small test load weight [lbs]:</t>
  </si>
  <si>
    <t>Large test load weight [lbs]:</t>
  </si>
  <si>
    <t>Hours in a year</t>
  </si>
  <si>
    <t>Number of inactive/off modes</t>
  </si>
  <si>
    <t>N</t>
  </si>
  <si>
    <t>Cycle Time</t>
  </si>
  <si>
    <t>Section 4.5</t>
  </si>
  <si>
    <t>Section 4.6</t>
  </si>
  <si>
    <t>Efficiency Ratios</t>
  </si>
  <si>
    <t>Section 4.7 - 4.9</t>
  </si>
  <si>
    <t>[min]</t>
  </si>
  <si>
    <t>Minutes to hours conversion factor</t>
  </si>
  <si>
    <t>Total weighted per-cycle cycle time [min]</t>
  </si>
  <si>
    <t>Annual Hours in Inactive and Off Mode</t>
  </si>
  <si>
    <t>Corrected Remaining Moisture Content</t>
  </si>
  <si>
    <t>Total Weighted Remaining Moisture Content (Uncorrected)</t>
  </si>
  <si>
    <t>DEF</t>
  </si>
  <si>
    <t>DUF</t>
  </si>
  <si>
    <t>Dryer usage factor</t>
  </si>
  <si>
    <t>Nominal energy required for a dryer to remove moisture from clothes [kWh/lb]</t>
  </si>
  <si>
    <r>
      <t>DE</t>
    </r>
    <r>
      <rPr>
        <vertAlign val="subscript"/>
        <sz val="10"/>
        <color theme="1"/>
        <rFont val="Palatino Linotype"/>
        <family val="1"/>
      </rPr>
      <t>T</t>
    </r>
    <r>
      <rPr>
        <sz val="10"/>
        <color theme="1"/>
        <rFont val="Palatino Linotype"/>
        <family val="1"/>
      </rPr>
      <t xml:space="preserve"> (from Dryer Energy tab)</t>
    </r>
  </si>
  <si>
    <r>
      <t>Ec</t>
    </r>
    <r>
      <rPr>
        <vertAlign val="subscript"/>
        <sz val="10"/>
        <color theme="1"/>
        <rFont val="Palatino Linotype"/>
        <family val="1"/>
      </rPr>
      <t>S</t>
    </r>
  </si>
  <si>
    <r>
      <t>Ew</t>
    </r>
    <r>
      <rPr>
        <vertAlign val="subscript"/>
        <sz val="10"/>
        <color theme="1"/>
        <rFont val="Palatino Linotype"/>
        <family val="1"/>
      </rPr>
      <t>S</t>
    </r>
  </si>
  <si>
    <r>
      <t>Eww</t>
    </r>
    <r>
      <rPr>
        <vertAlign val="subscript"/>
        <sz val="10"/>
        <color theme="1"/>
        <rFont val="Palatino Linotype"/>
        <family val="1"/>
      </rPr>
      <t>S</t>
    </r>
  </si>
  <si>
    <r>
      <t>Eh</t>
    </r>
    <r>
      <rPr>
        <vertAlign val="subscript"/>
        <sz val="10"/>
        <color theme="1"/>
        <rFont val="Palatino Linotype"/>
        <family val="1"/>
      </rPr>
      <t>S</t>
    </r>
  </si>
  <si>
    <r>
      <t>Ex</t>
    </r>
    <r>
      <rPr>
        <vertAlign val="subscript"/>
        <sz val="10"/>
        <color theme="1"/>
        <rFont val="Palatino Linotype"/>
        <family val="1"/>
      </rPr>
      <t>S</t>
    </r>
  </si>
  <si>
    <r>
      <t>Ec</t>
    </r>
    <r>
      <rPr>
        <vertAlign val="subscript"/>
        <sz val="10"/>
        <color theme="1"/>
        <rFont val="Palatino Linotype"/>
        <family val="1"/>
      </rPr>
      <t>L</t>
    </r>
  </si>
  <si>
    <r>
      <t>Ew</t>
    </r>
    <r>
      <rPr>
        <vertAlign val="subscript"/>
        <sz val="10"/>
        <color theme="1"/>
        <rFont val="Palatino Linotype"/>
        <family val="1"/>
      </rPr>
      <t>L</t>
    </r>
  </si>
  <si>
    <r>
      <t>Eww</t>
    </r>
    <r>
      <rPr>
        <vertAlign val="subscript"/>
        <sz val="10"/>
        <color theme="1"/>
        <rFont val="Palatino Linotype"/>
        <family val="1"/>
      </rPr>
      <t>L</t>
    </r>
  </si>
  <si>
    <r>
      <t>Eh</t>
    </r>
    <r>
      <rPr>
        <vertAlign val="subscript"/>
        <sz val="10"/>
        <color theme="1"/>
        <rFont val="Palatino Linotype"/>
        <family val="1"/>
      </rPr>
      <t>L</t>
    </r>
  </si>
  <si>
    <r>
      <t>Ex</t>
    </r>
    <r>
      <rPr>
        <vertAlign val="subscript"/>
        <sz val="10"/>
        <color theme="1"/>
        <rFont val="Palatino Linotype"/>
        <family val="1"/>
      </rPr>
      <t>L</t>
    </r>
  </si>
  <si>
    <r>
      <t>ME</t>
    </r>
    <r>
      <rPr>
        <vertAlign val="subscript"/>
        <sz val="10"/>
        <color theme="1"/>
        <rFont val="Palatino Linotype"/>
        <family val="1"/>
      </rPr>
      <t>S</t>
    </r>
  </si>
  <si>
    <r>
      <t>ME</t>
    </r>
    <r>
      <rPr>
        <vertAlign val="subscript"/>
        <sz val="10"/>
        <color theme="1"/>
        <rFont val="Palatino Linotype"/>
        <family val="1"/>
      </rPr>
      <t>L</t>
    </r>
  </si>
  <si>
    <t>Type of fill control #1:</t>
  </si>
  <si>
    <t>Type of fill control #2:</t>
  </si>
  <si>
    <t>Calculates EER and WER, as well as AEER</t>
  </si>
  <si>
    <t>Calculations - Cycle Time</t>
  </si>
  <si>
    <t>Calculates cycle time</t>
  </si>
  <si>
    <t>Type of Controls</t>
  </si>
  <si>
    <t>Automatic clothes washer</t>
  </si>
  <si>
    <t>Semi-automatic clothes washer</t>
  </si>
  <si>
    <t>Water Fill Control System:</t>
  </si>
  <si>
    <t>Rinse temperatures available</t>
  </si>
  <si>
    <t>Cold Rinse Only</t>
  </si>
  <si>
    <t>Both Cold and Warm Rinse</t>
  </si>
  <si>
    <t>TUFh (Hot/Cold)</t>
  </si>
  <si>
    <t>TUFw (Warm/Cold)</t>
  </si>
  <si>
    <t>TUFww (Warm/Warm)</t>
  </si>
  <si>
    <t>TUFc (Cold/Cold)</t>
  </si>
  <si>
    <t>Wash/rinse selections available</t>
  </si>
  <si>
    <t>C/C</t>
  </si>
  <si>
    <t>H/C
C/C</t>
  </si>
  <si>
    <t>H/C
W/C
C/C</t>
  </si>
  <si>
    <t>XH/C
H/C
C/C</t>
  </si>
  <si>
    <t>XH/C
H/C
W/C
C/C</t>
  </si>
  <si>
    <t>H/C
W/C
W/W
C/C</t>
  </si>
  <si>
    <t>XH/C
H/C
W/W
C/C</t>
  </si>
  <si>
    <t>XH/C
H/C
W/C
W/W
C/C</t>
  </si>
  <si>
    <t>Type of controls:</t>
  </si>
  <si>
    <r>
      <t>Hc</t>
    </r>
    <r>
      <rPr>
        <vertAlign val="subscript"/>
        <sz val="10"/>
        <color theme="1"/>
        <rFont val="Palatino Linotype"/>
        <family val="1"/>
      </rPr>
      <t>S</t>
    </r>
  </si>
  <si>
    <r>
      <t>Hw</t>
    </r>
    <r>
      <rPr>
        <vertAlign val="subscript"/>
        <sz val="10"/>
        <color theme="1"/>
        <rFont val="Palatino Linotype"/>
        <family val="1"/>
      </rPr>
      <t>S</t>
    </r>
  </si>
  <si>
    <r>
      <t>Hww</t>
    </r>
    <r>
      <rPr>
        <vertAlign val="subscript"/>
        <sz val="10"/>
        <color theme="1"/>
        <rFont val="Palatino Linotype"/>
        <family val="1"/>
      </rPr>
      <t>S</t>
    </r>
  </si>
  <si>
    <r>
      <t>Hh</t>
    </r>
    <r>
      <rPr>
        <vertAlign val="subscript"/>
        <sz val="10"/>
        <color theme="1"/>
        <rFont val="Palatino Linotype"/>
        <family val="1"/>
      </rPr>
      <t>S</t>
    </r>
  </si>
  <si>
    <r>
      <t>Hx</t>
    </r>
    <r>
      <rPr>
        <vertAlign val="subscript"/>
        <sz val="10"/>
        <color theme="1"/>
        <rFont val="Palatino Linotype"/>
        <family val="1"/>
      </rPr>
      <t>S</t>
    </r>
  </si>
  <si>
    <r>
      <t>Hc</t>
    </r>
    <r>
      <rPr>
        <vertAlign val="subscript"/>
        <sz val="10"/>
        <color theme="1"/>
        <rFont val="Palatino Linotype"/>
        <family val="1"/>
      </rPr>
      <t>L</t>
    </r>
  </si>
  <si>
    <r>
      <t>Hw</t>
    </r>
    <r>
      <rPr>
        <vertAlign val="subscript"/>
        <sz val="10"/>
        <color theme="1"/>
        <rFont val="Palatino Linotype"/>
        <family val="1"/>
      </rPr>
      <t>L</t>
    </r>
  </si>
  <si>
    <r>
      <t>Hww</t>
    </r>
    <r>
      <rPr>
        <vertAlign val="subscript"/>
        <sz val="10"/>
        <color theme="1"/>
        <rFont val="Palatino Linotype"/>
        <family val="1"/>
      </rPr>
      <t>L</t>
    </r>
  </si>
  <si>
    <r>
      <t>Hh</t>
    </r>
    <r>
      <rPr>
        <vertAlign val="subscript"/>
        <sz val="10"/>
        <color theme="1"/>
        <rFont val="Palatino Linotype"/>
        <family val="1"/>
      </rPr>
      <t>L</t>
    </r>
  </si>
  <si>
    <r>
      <t>Hx</t>
    </r>
    <r>
      <rPr>
        <vertAlign val="subscript"/>
        <sz val="10"/>
        <color theme="1"/>
        <rFont val="Palatino Linotype"/>
        <family val="1"/>
      </rPr>
      <t>L</t>
    </r>
  </si>
  <si>
    <t>Total Weighted Per-Cycle Electrical Energy</t>
  </si>
  <si>
    <t>Hot Water Consumption (from Test Data Inputs tab)</t>
  </si>
  <si>
    <r>
      <t>Vh</t>
    </r>
    <r>
      <rPr>
        <vertAlign val="subscript"/>
        <sz val="10"/>
        <color theme="1"/>
        <rFont val="Palatino Linotype"/>
        <family val="1"/>
      </rPr>
      <t>S</t>
    </r>
  </si>
  <si>
    <r>
      <t>Vh</t>
    </r>
    <r>
      <rPr>
        <vertAlign val="subscript"/>
        <sz val="10"/>
        <color theme="1"/>
        <rFont val="Palatino Linotype"/>
        <family val="1"/>
      </rPr>
      <t>L</t>
    </r>
  </si>
  <si>
    <r>
      <t>HE</t>
    </r>
    <r>
      <rPr>
        <vertAlign val="subscript"/>
        <sz val="10"/>
        <color theme="1"/>
        <rFont val="Palatino Linotype"/>
        <family val="1"/>
      </rPr>
      <t>S</t>
    </r>
  </si>
  <si>
    <r>
      <t>HE</t>
    </r>
    <r>
      <rPr>
        <vertAlign val="subscript"/>
        <sz val="10"/>
        <color theme="1"/>
        <rFont val="Palatino Linotype"/>
        <family val="1"/>
      </rPr>
      <t>L</t>
    </r>
  </si>
  <si>
    <t>Extra-Hot/Cold cycle:</t>
  </si>
  <si>
    <t>Extra-Hot/Cold</t>
  </si>
  <si>
    <t>Extra- Hot/Cold cycle:</t>
  </si>
  <si>
    <t>TUFx (Extra-Hot/Cold)</t>
  </si>
  <si>
    <r>
      <t>Cycle Name (</t>
    </r>
    <r>
      <rPr>
        <b/>
        <i/>
        <sz val="12"/>
        <color theme="1"/>
        <rFont val="Palatino Linotype"/>
        <family val="1"/>
      </rPr>
      <t>e.g.</t>
    </r>
    <r>
      <rPr>
        <b/>
        <sz val="12"/>
        <color theme="1"/>
        <rFont val="Palatino Linotype"/>
        <family val="1"/>
      </rPr>
      <t>, Normal, Colors, etc.)</t>
    </r>
  </si>
  <si>
    <t>Warm/Warm cycle (Calculated Average):</t>
  </si>
  <si>
    <r>
      <t>Total Weighted Per-Cycle Cycle Time (T</t>
    </r>
    <r>
      <rPr>
        <b/>
        <vertAlign val="subscript"/>
        <sz val="10"/>
        <color theme="1"/>
        <rFont val="Palatino Linotype"/>
        <family val="1"/>
      </rPr>
      <t>T</t>
    </r>
    <r>
      <rPr>
        <b/>
        <sz val="10"/>
        <color theme="1"/>
        <rFont val="Palatino Linotype"/>
        <family val="1"/>
      </rPr>
      <t>)</t>
    </r>
  </si>
  <si>
    <r>
      <t>E</t>
    </r>
    <r>
      <rPr>
        <b/>
        <vertAlign val="subscript"/>
        <sz val="10"/>
        <color theme="1"/>
        <rFont val="Palatino Linotype"/>
        <family val="1"/>
      </rPr>
      <t>TLP</t>
    </r>
    <r>
      <rPr>
        <b/>
        <sz val="10"/>
        <color theme="1"/>
        <rFont val="Palatino Linotype"/>
        <family val="1"/>
      </rPr>
      <t xml:space="preserve"> 
(kWh/cycle)</t>
    </r>
  </si>
  <si>
    <t>24-B</t>
  </si>
  <si>
    <t>Default inactive/off mode power [W]</t>
  </si>
  <si>
    <t>Lowest-power inactive/off mode power [W]</t>
  </si>
  <si>
    <r>
      <t>DE</t>
    </r>
    <r>
      <rPr>
        <b/>
        <vertAlign val="subscript"/>
        <sz val="10"/>
        <color theme="1"/>
        <rFont val="Palatino Linotype"/>
        <family val="1"/>
      </rPr>
      <t>T</t>
    </r>
    <r>
      <rPr>
        <b/>
        <sz val="10"/>
        <color theme="1"/>
        <rFont val="Palatino Linotype"/>
        <family val="1"/>
      </rPr>
      <t xml:space="preserve"> 
(kWh/cycle)</t>
    </r>
  </si>
  <si>
    <t>[Btu/cycle]</t>
  </si>
  <si>
    <t>Conversion from kWh to Btu</t>
  </si>
  <si>
    <t>Loading Axis</t>
  </si>
  <si>
    <t>Top-Loading</t>
  </si>
  <si>
    <t>Front-Loading</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</si>
  <si>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</si>
  <si>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Is there a switch, dial, or button that can be optionally selected by the user to achieve a lower-power inactive/off mode state than the default inactive/off mode state?</t>
  </si>
  <si>
    <t>1. Nameplate showing model number and serial number (if applicable)</t>
  </si>
  <si>
    <t>9. Placement of all sensors in or around the appliance (for testing).</t>
  </si>
  <si>
    <t>K: Water specific heat [kWh/gal/°F]</t>
  </si>
  <si>
    <t>25-A</t>
  </si>
  <si>
    <t>Low-Power Modes</t>
  </si>
  <si>
    <t>25-B</t>
  </si>
  <si>
    <t>Type of control system:</t>
  </si>
  <si>
    <t>Type of loading:</t>
  </si>
  <si>
    <t>AATCC 3345</t>
  </si>
  <si>
    <t>26-A</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</si>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</sst>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
    <numFmt numFmtId="168" formatCode="0.0000"/>
    <numFmt numFmtId="169" formatCode="#,##0.0"/>
  </numFmts>
  <fonts count="60" x14ac:knownFonts="1">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b/>
      <sz val="11"/>
      <name val="Palatino Linotype"/>
      <family val="1"/>
    </font>
    <font>
      <sz val="10"/>
      <color theme="1"/>
      <name val="Palatino Linotype"/>
      <family val="1"/>
    </font>
    <font>
      <i/>
      <sz val="10"/>
      <color theme="1"/>
      <name val="Palatino Linotype"/>
      <family val="1"/>
    </font>
    <font>
      <b/>
      <sz val="10"/>
      <color theme="1"/>
      <name val="Palatino Linotype"/>
      <family val="1"/>
    </font>
    <font>
      <sz val="10"/>
      <name val="Palatino Linotype"/>
      <family val="1"/>
    </font>
    <font>
      <b/>
      <i/>
      <sz val="10"/>
      <color theme="1"/>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u/>
      <sz val="12"/>
      <color theme="10"/>
      <name val="Palatino Linotype"/>
      <family val="1"/>
    </font>
    <font>
      <vertAlign val="superscript"/>
      <sz val="12"/>
      <color theme="1"/>
      <name val="Palatino Linotype"/>
      <family val="1"/>
    </font>
    <font>
      <b/>
      <i/>
      <sz val="12"/>
      <color theme="1"/>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u/>
      <sz val="11"/>
      <color theme="10"/>
      <name val="Palatino Linotype"/>
      <family val="1"/>
    </font>
    <font>
      <sz val="12"/>
      <color theme="0"/>
      <name val="Palatino Linotype"/>
      <family val="2"/>
    </font>
    <font>
      <b/>
      <sz val="12"/>
      <color theme="0"/>
      <name val="Palatino Linotype"/>
      <family val="1"/>
    </font>
    <font>
      <sz val="12"/>
      <color theme="0"/>
      <name val="Palatino Linotype"/>
      <family val="1"/>
    </font>
    <font>
      <b/>
      <sz val="10"/>
      <color theme="0"/>
      <name val="Palatino Linotype"/>
      <family val="1"/>
    </font>
    <font>
      <sz val="10"/>
      <color theme="0"/>
      <name val="Palatino Linotype"/>
      <family val="1"/>
    </font>
    <font>
      <sz val="12"/>
      <name val="Palatino Linotype"/>
      <family val="2"/>
    </font>
    <font>
      <sz val="12"/>
      <color rgb="FFFF0000"/>
      <name val="Palatino Linotype"/>
      <family val="1"/>
    </font>
    <font>
      <sz val="10"/>
      <color rgb="FFFF0000"/>
      <name val="Palatino Linotype"/>
      <family val="1"/>
    </font>
    <font>
      <sz val="10"/>
      <color rgb="FF000000"/>
      <name val="Palatino Linotype"/>
      <family val="1"/>
    </font>
    <font>
      <vertAlign val="subscript"/>
      <sz val="8"/>
      <color theme="1"/>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b/>
      <sz val="10"/>
      <name val="Palatino Linotype"/>
      <family val="2"/>
    </font>
    <font>
      <sz val="10"/>
      <color theme="1"/>
      <name val="Palatino Linotype"/>
      <family val="2"/>
    </font>
    <font>
      <sz val="11"/>
      <color rgb="FFFF0000"/>
      <name val="Palatino Linotype"/>
      <family val="2"/>
    </font>
    <font>
      <sz val="9"/>
      <color indexed="81"/>
      <name val="Tahoma"/>
      <family val="2"/>
    </font>
    <font>
      <b/>
      <vertAlign val="subscript"/>
      <sz val="10"/>
      <color theme="1"/>
      <name val="Palatino Linotype"/>
      <family val="1"/>
    </font>
  </fonts>
  <fills count="2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theme="3" tint="0.59996337778862885"/>
      </patternFill>
    </fill>
    <fill>
      <patternFill patternType="solid">
        <fgColor rgb="FF800000"/>
        <bgColor theme="3" tint="0.59996337778862885"/>
      </patternFill>
    </fill>
    <fill>
      <patternFill patternType="solid">
        <fgColor rgb="FF92CDDC"/>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medium">
        <color indexed="64"/>
      </right>
      <top/>
      <bottom style="thin">
        <color theme="0"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thin">
        <color indexed="64"/>
      </left>
      <right style="thin">
        <color indexed="64"/>
      </right>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theme="0" tint="-0.249977111117893"/>
      </bottom>
      <diagonal/>
    </border>
    <border>
      <left style="medium">
        <color indexed="64"/>
      </left>
      <right/>
      <top/>
      <bottom style="thin">
        <color theme="0" tint="-0.1499679555650502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20">
    <xf numFmtId="0" fontId="0" fillId="0" borderId="0"/>
    <xf numFmtId="0" fontId="1" fillId="5" borderId="0" applyNumberFormat="0" applyBorder="0" applyAlignment="0" applyProtection="0"/>
    <xf numFmtId="0" fontId="2" fillId="0" borderId="0"/>
    <xf numFmtId="0" fontId="3" fillId="6" borderId="0" applyNumberFormat="0" applyBorder="0" applyProtection="0">
      <alignment horizontal="left" vertical="center"/>
    </xf>
    <xf numFmtId="0" fontId="7" fillId="7" borderId="1">
      <alignment horizontal="center" vertical="center"/>
    </xf>
    <xf numFmtId="0" fontId="8" fillId="8" borderId="1" applyNumberFormat="0" applyAlignment="0" applyProtection="0"/>
    <xf numFmtId="0" fontId="4" fillId="0" borderId="1">
      <alignment horizontal="center"/>
    </xf>
    <xf numFmtId="0" fontId="9" fillId="9" borderId="0" applyNumberFormat="0" applyAlignment="0" applyProtection="0"/>
    <xf numFmtId="0" fontId="4" fillId="0" borderId="1">
      <alignment horizontal="center" vertical="center"/>
    </xf>
    <xf numFmtId="0" fontId="10" fillId="10" borderId="1" applyNumberFormat="0" applyProtection="0">
      <alignment horizontal="center" vertical="center"/>
    </xf>
    <xf numFmtId="0" fontId="11" fillId="11" borderId="1" applyNumberFormat="0" applyProtection="0">
      <alignment horizontal="center" vertical="center"/>
    </xf>
    <xf numFmtId="0" fontId="12" fillId="12" borderId="0"/>
    <xf numFmtId="0" fontId="6" fillId="0" borderId="0"/>
    <xf numFmtId="0" fontId="6" fillId="0" borderId="11">
      <alignment horizontal="center" vertical="center" wrapText="1"/>
    </xf>
    <xf numFmtId="0" fontId="8" fillId="10"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6" fillId="13" borderId="0" applyNumberFormat="0" applyBorder="0" applyAlignment="0" applyProtection="0"/>
    <xf numFmtId="0" fontId="2" fillId="0" borderId="0"/>
    <xf numFmtId="9" fontId="1" fillId="0" borderId="0" applyFont="0" applyFill="0" applyBorder="0" applyAlignment="0" applyProtection="0"/>
  </cellStyleXfs>
  <cellXfs count="800">
    <xf numFmtId="0" fontId="0" fillId="0" borderId="0" xfId="0"/>
    <xf numFmtId="14" fontId="2" fillId="0" borderId="0" xfId="2" applyNumberFormat="1"/>
    <xf numFmtId="0" fontId="2" fillId="0" borderId="0" xfId="2"/>
    <xf numFmtId="0" fontId="4" fillId="0" borderId="0" xfId="2" applyFont="1"/>
    <xf numFmtId="0" fontId="4" fillId="0" borderId="0" xfId="2" applyFont="1" applyAlignment="1">
      <alignment horizontal="center"/>
    </xf>
    <xf numFmtId="0" fontId="2" fillId="0" borderId="0" xfId="2" applyNumberFormat="1"/>
    <xf numFmtId="0" fontId="4" fillId="0" borderId="0" xfId="2" applyFont="1" applyAlignment="1">
      <alignment horizontal="left"/>
    </xf>
    <xf numFmtId="0" fontId="2" fillId="0" borderId="0" xfId="2" applyFill="1" applyBorder="1"/>
    <xf numFmtId="0" fontId="17" fillId="3" borderId="0" xfId="0" applyFont="1" applyFill="1"/>
    <xf numFmtId="0" fontId="17" fillId="3" borderId="0" xfId="0" applyFont="1" applyFill="1" applyAlignment="1">
      <alignment horizontal="left"/>
    </xf>
    <xf numFmtId="0" fontId="16" fillId="6" borderId="12" xfId="3" applyFont="1" applyBorder="1">
      <alignment horizontal="left" vertical="center"/>
    </xf>
    <xf numFmtId="0" fontId="16" fillId="6" borderId="13" xfId="3" applyFont="1" applyBorder="1">
      <alignment horizontal="left" vertical="center"/>
    </xf>
    <xf numFmtId="0" fontId="17" fillId="3" borderId="0" xfId="0" applyFont="1" applyFill="1" applyBorder="1"/>
    <xf numFmtId="0" fontId="17" fillId="3" borderId="32" xfId="0" applyFont="1" applyFill="1" applyBorder="1"/>
    <xf numFmtId="0" fontId="17" fillId="3" borderId="33" xfId="0" applyFont="1" applyFill="1" applyBorder="1"/>
    <xf numFmtId="0" fontId="17" fillId="3" borderId="31" xfId="0" applyFont="1" applyFill="1" applyBorder="1"/>
    <xf numFmtId="0" fontId="19" fillId="3" borderId="0" xfId="0" applyFont="1" applyFill="1"/>
    <xf numFmtId="0" fontId="19" fillId="2" borderId="42" xfId="0" applyFont="1" applyFill="1" applyBorder="1"/>
    <xf numFmtId="0" fontId="17" fillId="3" borderId="9" xfId="0" applyFont="1" applyFill="1" applyBorder="1"/>
    <xf numFmtId="0" fontId="17" fillId="3" borderId="10" xfId="0" applyFont="1" applyFill="1" applyBorder="1"/>
    <xf numFmtId="0" fontId="17" fillId="3" borderId="9" xfId="0" applyFont="1" applyFill="1" applyBorder="1" applyAlignment="1">
      <alignment horizontal="left"/>
    </xf>
    <xf numFmtId="0" fontId="17" fillId="3" borderId="10" xfId="0" applyFont="1" applyFill="1" applyBorder="1" applyAlignment="1">
      <alignment horizontal="left"/>
    </xf>
    <xf numFmtId="0" fontId="19" fillId="2" borderId="27" xfId="0" applyFont="1" applyFill="1" applyBorder="1"/>
    <xf numFmtId="0" fontId="17" fillId="2" borderId="28" xfId="0" applyFont="1" applyFill="1" applyBorder="1"/>
    <xf numFmtId="0" fontId="17" fillId="2" borderId="29" xfId="0" applyFont="1" applyFill="1" applyBorder="1"/>
    <xf numFmtId="0" fontId="19" fillId="3" borderId="17" xfId="0" applyFont="1" applyFill="1" applyBorder="1" applyAlignment="1">
      <alignment horizontal="center"/>
    </xf>
    <xf numFmtId="0" fontId="19" fillId="3" borderId="1" xfId="0" applyFont="1" applyFill="1" applyBorder="1" applyAlignment="1">
      <alignment horizontal="center"/>
    </xf>
    <xf numFmtId="0" fontId="19" fillId="3" borderId="18" xfId="0" applyFont="1" applyFill="1" applyBorder="1" applyAlignment="1">
      <alignment horizontal="center"/>
    </xf>
    <xf numFmtId="0" fontId="17" fillId="3" borderId="17" xfId="0" applyFont="1" applyFill="1" applyBorder="1" applyAlignment="1">
      <alignment horizontal="center"/>
    </xf>
    <xf numFmtId="168" fontId="17" fillId="3" borderId="1" xfId="0" applyNumberFormat="1" applyFont="1" applyFill="1" applyBorder="1" applyAlignment="1">
      <alignment horizontal="center"/>
    </xf>
    <xf numFmtId="168" fontId="17" fillId="3" borderId="18" xfId="0" applyNumberFormat="1" applyFont="1" applyFill="1" applyBorder="1" applyAlignment="1">
      <alignment horizontal="center"/>
    </xf>
    <xf numFmtId="0" fontId="17" fillId="3" borderId="19" xfId="0" applyFont="1" applyFill="1" applyBorder="1" applyAlignment="1">
      <alignment horizontal="center"/>
    </xf>
    <xf numFmtId="0" fontId="18" fillId="3" borderId="0" xfId="0" applyFont="1" applyFill="1"/>
    <xf numFmtId="0" fontId="4" fillId="0" borderId="0" xfId="0" applyFont="1"/>
    <xf numFmtId="0" fontId="17" fillId="3" borderId="0" xfId="0" applyFont="1" applyFill="1" applyBorder="1" applyAlignment="1">
      <alignment horizontal="center" wrapText="1"/>
    </xf>
    <xf numFmtId="0" fontId="17" fillId="3" borderId="30" xfId="0" applyFont="1" applyFill="1" applyBorder="1"/>
    <xf numFmtId="0" fontId="17" fillId="3" borderId="0" xfId="0" applyFont="1" applyFill="1" applyBorder="1" applyAlignment="1">
      <alignment horizontal="left"/>
    </xf>
    <xf numFmtId="2" fontId="17" fillId="3" borderId="0" xfId="0" applyNumberFormat="1" applyFont="1" applyFill="1" applyBorder="1" applyAlignment="1">
      <alignment horizontal="center"/>
    </xf>
    <xf numFmtId="0" fontId="17" fillId="3" borderId="0" xfId="0" applyFont="1" applyFill="1" applyBorder="1" applyAlignment="1">
      <alignment horizontal="center"/>
    </xf>
    <xf numFmtId="0" fontId="19" fillId="2" borderId="30" xfId="0" quotePrefix="1" applyFont="1" applyFill="1" applyBorder="1"/>
    <xf numFmtId="0" fontId="17" fillId="2" borderId="0" xfId="0" applyFont="1" applyFill="1" applyBorder="1"/>
    <xf numFmtId="0" fontId="17" fillId="2" borderId="31" xfId="0" applyFont="1" applyFill="1" applyBorder="1"/>
    <xf numFmtId="0" fontId="21" fillId="3" borderId="30" xfId="0" applyFont="1" applyFill="1" applyBorder="1"/>
    <xf numFmtId="0" fontId="19" fillId="3" borderId="0" xfId="0" applyFont="1" applyFill="1" applyBorder="1" applyAlignment="1">
      <alignment horizontal="center"/>
    </xf>
    <xf numFmtId="0" fontId="17" fillId="3" borderId="30" xfId="0" applyFont="1" applyFill="1" applyBorder="1" applyAlignment="1">
      <alignment horizontal="left"/>
    </xf>
    <xf numFmtId="0" fontId="17" fillId="3" borderId="32" xfId="0" applyFont="1" applyFill="1" applyBorder="1" applyAlignment="1">
      <alignment horizontal="left"/>
    </xf>
    <xf numFmtId="0" fontId="19" fillId="2" borderId="14" xfId="0" applyFont="1" applyFill="1" applyBorder="1" applyAlignment="1">
      <alignment horizontal="centerContinuous"/>
    </xf>
    <xf numFmtId="0" fontId="19" fillId="2" borderId="15" xfId="0" applyFont="1" applyFill="1" applyBorder="1" applyAlignment="1">
      <alignment horizontal="centerContinuous"/>
    </xf>
    <xf numFmtId="0" fontId="19" fillId="2" borderId="16" xfId="0" applyFont="1" applyFill="1" applyBorder="1" applyAlignment="1">
      <alignment horizontal="centerContinuous"/>
    </xf>
    <xf numFmtId="0" fontId="17" fillId="3" borderId="4" xfId="0" applyFont="1" applyFill="1" applyBorder="1" applyAlignment="1">
      <alignment horizontal="centerContinuous"/>
    </xf>
    <xf numFmtId="0" fontId="17" fillId="3" borderId="1" xfId="0" applyFont="1" applyFill="1" applyBorder="1" applyAlignment="1">
      <alignment horizontal="center"/>
    </xf>
    <xf numFmtId="0" fontId="17" fillId="3" borderId="18" xfId="0" applyFont="1" applyFill="1" applyBorder="1" applyAlignment="1">
      <alignment horizontal="center"/>
    </xf>
    <xf numFmtId="0" fontId="17" fillId="3" borderId="20" xfId="0" applyFont="1" applyFill="1" applyBorder="1" applyAlignment="1">
      <alignment horizontal="center"/>
    </xf>
    <xf numFmtId="0" fontId="19" fillId="3" borderId="17" xfId="0" applyFont="1" applyFill="1" applyBorder="1" applyAlignment="1">
      <alignment horizontal="left"/>
    </xf>
    <xf numFmtId="2" fontId="17" fillId="3" borderId="1" xfId="0" applyNumberFormat="1" applyFont="1" applyFill="1" applyBorder="1" applyAlignment="1">
      <alignment horizontal="center"/>
    </xf>
    <xf numFmtId="0" fontId="17" fillId="3" borderId="21" xfId="0" applyFont="1" applyFill="1" applyBorder="1" applyAlignment="1">
      <alignment horizontal="center"/>
    </xf>
    <xf numFmtId="0" fontId="17" fillId="3" borderId="0" xfId="0" applyFont="1" applyFill="1" applyBorder="1" applyAlignment="1">
      <alignment horizontal="right" wrapText="1"/>
    </xf>
    <xf numFmtId="0" fontId="19" fillId="2" borderId="27" xfId="0" applyFont="1" applyFill="1" applyBorder="1" applyAlignment="1">
      <alignment horizontal="centerContinuous"/>
    </xf>
    <xf numFmtId="0" fontId="19" fillId="2" borderId="28" xfId="0" applyFont="1" applyFill="1" applyBorder="1" applyAlignment="1">
      <alignment horizontal="centerContinuous"/>
    </xf>
    <xf numFmtId="0" fontId="19" fillId="3" borderId="23" xfId="0" applyFont="1" applyFill="1" applyBorder="1" applyAlignment="1">
      <alignment horizontal="centerContinuous"/>
    </xf>
    <xf numFmtId="0" fontId="19" fillId="3" borderId="5" xfId="0" applyFont="1" applyFill="1" applyBorder="1" applyAlignment="1">
      <alignment horizontal="centerContinuous"/>
    </xf>
    <xf numFmtId="0" fontId="17" fillId="3" borderId="5" xfId="0" applyFont="1" applyFill="1" applyBorder="1" applyAlignment="1">
      <alignment horizontal="centerContinuous"/>
    </xf>
    <xf numFmtId="0" fontId="19" fillId="3" borderId="4" xfId="0" applyFont="1" applyFill="1" applyBorder="1" applyAlignment="1">
      <alignment horizontal="centerContinuous"/>
    </xf>
    <xf numFmtId="0" fontId="19" fillId="3" borderId="2" xfId="0" applyFont="1" applyFill="1" applyBorder="1" applyAlignment="1">
      <alignment horizontal="centerContinuous"/>
    </xf>
    <xf numFmtId="0" fontId="19" fillId="3" borderId="22" xfId="0" applyFont="1" applyFill="1" applyBorder="1" applyAlignment="1">
      <alignment horizontal="centerContinuous"/>
    </xf>
    <xf numFmtId="0" fontId="19" fillId="3" borderId="26" xfId="0" applyFont="1" applyFill="1" applyBorder="1" applyAlignment="1">
      <alignment horizontal="centerContinuous" vertical="center" wrapText="1"/>
    </xf>
    <xf numFmtId="0" fontId="19" fillId="3" borderId="8" xfId="0" applyFont="1" applyFill="1" applyBorder="1" applyAlignment="1">
      <alignment horizontal="centerContinuous" vertical="center" wrapText="1"/>
    </xf>
    <xf numFmtId="0" fontId="19" fillId="3" borderId="52" xfId="0" applyFont="1" applyFill="1" applyBorder="1" applyAlignment="1">
      <alignment horizontal="centerContinuous" vertical="center" wrapText="1"/>
    </xf>
    <xf numFmtId="0" fontId="19" fillId="3" borderId="53" xfId="0" applyFont="1" applyFill="1" applyBorder="1" applyAlignment="1">
      <alignment horizontal="centerContinuous" vertical="center" wrapText="1"/>
    </xf>
    <xf numFmtId="0" fontId="19" fillId="3" borderId="26" xfId="0" applyFont="1" applyFill="1" applyBorder="1" applyAlignment="1">
      <alignment horizontal="center" vertical="center" wrapText="1"/>
    </xf>
    <xf numFmtId="0" fontId="19" fillId="3" borderId="8" xfId="0" applyFont="1" applyFill="1" applyBorder="1" applyAlignment="1">
      <alignment horizontal="center" vertical="center" wrapText="1"/>
    </xf>
    <xf numFmtId="164" fontId="17" fillId="3" borderId="35" xfId="0" applyNumberFormat="1" applyFont="1" applyFill="1" applyBorder="1" applyAlignment="1">
      <alignment horizontal="center" wrapText="1"/>
    </xf>
    <xf numFmtId="164" fontId="17" fillId="3" borderId="48" xfId="0" applyNumberFormat="1" applyFont="1" applyFill="1" applyBorder="1" applyAlignment="1">
      <alignment horizontal="center" wrapText="1"/>
    </xf>
    <xf numFmtId="164" fontId="17" fillId="3" borderId="1" xfId="0" applyNumberFormat="1" applyFont="1" applyFill="1" applyBorder="1" applyAlignment="1">
      <alignment horizontal="center"/>
    </xf>
    <xf numFmtId="2" fontId="17" fillId="3" borderId="50" xfId="0" applyNumberFormat="1" applyFont="1" applyFill="1" applyBorder="1" applyAlignment="1">
      <alignment horizontal="center" wrapText="1"/>
    </xf>
    <xf numFmtId="2" fontId="17" fillId="3" borderId="7" xfId="0" applyNumberFormat="1" applyFont="1" applyFill="1" applyBorder="1" applyAlignment="1">
      <alignment horizontal="center" wrapText="1"/>
    </xf>
    <xf numFmtId="2" fontId="17" fillId="3" borderId="36" xfId="0" applyNumberFormat="1" applyFont="1" applyFill="1" applyBorder="1" applyAlignment="1">
      <alignment horizontal="center" wrapText="1"/>
    </xf>
    <xf numFmtId="164" fontId="17" fillId="3" borderId="37" xfId="0" applyNumberFormat="1" applyFont="1" applyFill="1" applyBorder="1" applyAlignment="1">
      <alignment horizontal="center" wrapText="1"/>
    </xf>
    <xf numFmtId="164" fontId="17" fillId="3" borderId="49" xfId="0" applyNumberFormat="1" applyFont="1" applyFill="1" applyBorder="1" applyAlignment="1">
      <alignment horizontal="center" wrapText="1"/>
    </xf>
    <xf numFmtId="2" fontId="17" fillId="3" borderId="51" xfId="0" applyNumberFormat="1" applyFont="1" applyFill="1" applyBorder="1" applyAlignment="1">
      <alignment horizontal="center" wrapText="1"/>
    </xf>
    <xf numFmtId="2" fontId="17" fillId="3" borderId="6" xfId="0" applyNumberFormat="1" applyFont="1" applyFill="1" applyBorder="1" applyAlignment="1">
      <alignment horizontal="center" wrapText="1"/>
    </xf>
    <xf numFmtId="2" fontId="17" fillId="3" borderId="38" xfId="0" applyNumberFormat="1" applyFont="1" applyFill="1" applyBorder="1" applyAlignment="1">
      <alignment horizontal="center" wrapText="1"/>
    </xf>
    <xf numFmtId="164" fontId="17" fillId="3" borderId="39" xfId="0" applyNumberFormat="1" applyFont="1" applyFill="1" applyBorder="1" applyAlignment="1">
      <alignment horizontal="center" wrapText="1"/>
    </xf>
    <xf numFmtId="164" fontId="17" fillId="3" borderId="54" xfId="0" applyNumberFormat="1" applyFont="1" applyFill="1" applyBorder="1" applyAlignment="1">
      <alignment horizontal="center" wrapText="1"/>
    </xf>
    <xf numFmtId="164" fontId="17" fillId="3" borderId="17" xfId="0" applyNumberFormat="1" applyFont="1" applyFill="1" applyBorder="1" applyAlignment="1">
      <alignment horizontal="center" wrapText="1"/>
    </xf>
    <xf numFmtId="164" fontId="17" fillId="3" borderId="1" xfId="0" applyNumberFormat="1" applyFont="1" applyFill="1" applyBorder="1" applyAlignment="1">
      <alignment horizontal="center" wrapText="1"/>
    </xf>
    <xf numFmtId="164" fontId="17" fillId="3" borderId="55" xfId="0" applyNumberFormat="1" applyFont="1" applyFill="1" applyBorder="1" applyAlignment="1">
      <alignment horizontal="center"/>
    </xf>
    <xf numFmtId="164" fontId="17" fillId="3" borderId="3" xfId="0" applyNumberFormat="1" applyFont="1" applyFill="1" applyBorder="1" applyAlignment="1">
      <alignment horizontal="center"/>
    </xf>
    <xf numFmtId="2" fontId="17" fillId="3" borderId="56" xfId="0" applyNumberFormat="1" applyFont="1" applyFill="1" applyBorder="1" applyAlignment="1">
      <alignment horizontal="center" wrapText="1"/>
    </xf>
    <xf numFmtId="2" fontId="17" fillId="3" borderId="40" xfId="0" applyNumberFormat="1" applyFont="1" applyFill="1" applyBorder="1" applyAlignment="1">
      <alignment horizontal="center" wrapText="1"/>
    </xf>
    <xf numFmtId="2" fontId="17" fillId="3" borderId="41" xfId="0" applyNumberFormat="1" applyFont="1" applyFill="1" applyBorder="1" applyAlignment="1">
      <alignment horizontal="center" wrapText="1"/>
    </xf>
    <xf numFmtId="2" fontId="17" fillId="3" borderId="1" xfId="0" applyNumberFormat="1" applyFont="1" applyFill="1" applyBorder="1" applyAlignment="1">
      <alignment horizontal="center" wrapText="1"/>
    </xf>
    <xf numFmtId="2" fontId="17" fillId="3" borderId="18" xfId="0" applyNumberFormat="1" applyFont="1" applyFill="1" applyBorder="1" applyAlignment="1">
      <alignment horizontal="center" wrapText="1"/>
    </xf>
    <xf numFmtId="164" fontId="17" fillId="3" borderId="19" xfId="0" applyNumberFormat="1" applyFont="1" applyFill="1" applyBorder="1" applyAlignment="1">
      <alignment horizontal="center" wrapText="1"/>
    </xf>
    <xf numFmtId="164" fontId="17" fillId="3" borderId="20" xfId="0" applyNumberFormat="1" applyFont="1" applyFill="1" applyBorder="1" applyAlignment="1">
      <alignment horizontal="center" wrapText="1"/>
    </xf>
    <xf numFmtId="2" fontId="17" fillId="3" borderId="20" xfId="0" applyNumberFormat="1" applyFont="1" applyFill="1" applyBorder="1" applyAlignment="1">
      <alignment horizontal="center" wrapText="1"/>
    </xf>
    <xf numFmtId="2" fontId="17" fillId="3" borderId="20" xfId="0" applyNumberFormat="1" applyFont="1" applyFill="1" applyBorder="1" applyAlignment="1">
      <alignment horizontal="center"/>
    </xf>
    <xf numFmtId="2" fontId="17" fillId="3" borderId="21" xfId="0" applyNumberFormat="1" applyFont="1" applyFill="1" applyBorder="1" applyAlignment="1">
      <alignment horizontal="center" wrapText="1"/>
    </xf>
    <xf numFmtId="0" fontId="19" fillId="2" borderId="27" xfId="0" applyFont="1" applyFill="1" applyBorder="1" applyAlignment="1">
      <alignment horizontal="left"/>
    </xf>
    <xf numFmtId="0" fontId="17" fillId="2" borderId="29" xfId="0" applyFont="1" applyFill="1" applyBorder="1" applyAlignment="1">
      <alignment horizontal="center"/>
    </xf>
    <xf numFmtId="0" fontId="23" fillId="3" borderId="0" xfId="0" applyFont="1" applyFill="1"/>
    <xf numFmtId="2" fontId="17" fillId="3" borderId="31" xfId="0" applyNumberFormat="1" applyFont="1" applyFill="1" applyBorder="1" applyAlignment="1">
      <alignment horizontal="center"/>
    </xf>
    <xf numFmtId="2" fontId="17" fillId="3" borderId="34" xfId="0" applyNumberFormat="1" applyFont="1" applyFill="1" applyBorder="1" applyAlignment="1">
      <alignment horizontal="center"/>
    </xf>
    <xf numFmtId="0" fontId="19" fillId="2" borderId="12" xfId="0" applyFont="1" applyFill="1" applyBorder="1" applyAlignment="1">
      <alignment horizontal="left"/>
    </xf>
    <xf numFmtId="0" fontId="17" fillId="2" borderId="13" xfId="0" applyFont="1" applyFill="1" applyBorder="1" applyAlignment="1">
      <alignment horizontal="left"/>
    </xf>
    <xf numFmtId="0" fontId="19" fillId="2" borderId="27" xfId="0" quotePrefix="1" applyFont="1" applyFill="1" applyBorder="1"/>
    <xf numFmtId="0" fontId="19" fillId="3" borderId="31" xfId="0" applyFont="1" applyFill="1" applyBorder="1" applyAlignment="1">
      <alignment horizontal="center" wrapText="1"/>
    </xf>
    <xf numFmtId="2" fontId="20" fillId="3" borderId="0" xfId="0" applyNumberFormat="1" applyFont="1" applyFill="1" applyBorder="1" applyAlignment="1">
      <alignment horizontal="center"/>
    </xf>
    <xf numFmtId="0" fontId="17" fillId="3" borderId="31" xfId="0" applyFont="1" applyFill="1" applyBorder="1" applyAlignment="1">
      <alignment horizontal="center"/>
    </xf>
    <xf numFmtId="165" fontId="17" fillId="3" borderId="0" xfId="0" applyNumberFormat="1" applyFont="1" applyFill="1" applyBorder="1" applyAlignment="1">
      <alignment horizontal="center"/>
    </xf>
    <xf numFmtId="0" fontId="17" fillId="3" borderId="34" xfId="0" applyFont="1" applyFill="1" applyBorder="1" applyAlignment="1">
      <alignment horizontal="center"/>
    </xf>
    <xf numFmtId="0" fontId="17" fillId="3" borderId="27" xfId="0" applyFont="1" applyFill="1" applyBorder="1"/>
    <xf numFmtId="0" fontId="17" fillId="3" borderId="28" xfId="0" applyFont="1" applyFill="1" applyBorder="1"/>
    <xf numFmtId="0" fontId="25" fillId="3" borderId="0" xfId="0" applyFont="1" applyFill="1"/>
    <xf numFmtId="0" fontId="17" fillId="0" borderId="0" xfId="0" applyFont="1" applyFill="1"/>
    <xf numFmtId="0" fontId="13" fillId="0" borderId="0" xfId="2" applyFont="1" applyProtection="1"/>
    <xf numFmtId="0" fontId="4" fillId="0" borderId="0" xfId="2" applyFont="1" applyProtection="1"/>
    <xf numFmtId="0" fontId="13" fillId="0" borderId="0" xfId="2" applyFont="1" applyBorder="1" applyProtection="1"/>
    <xf numFmtId="0" fontId="4" fillId="0" borderId="0" xfId="2" applyFont="1" applyBorder="1" applyProtection="1"/>
    <xf numFmtId="0" fontId="16" fillId="6" borderId="63" xfId="3" applyFont="1" applyBorder="1">
      <alignment horizontal="left" vertical="center"/>
    </xf>
    <xf numFmtId="0" fontId="16" fillId="6" borderId="63" xfId="3" applyFont="1" applyFill="1" applyBorder="1" applyAlignment="1">
      <alignment horizontal="left" vertical="center"/>
    </xf>
    <xf numFmtId="0" fontId="16" fillId="6" borderId="13" xfId="3" applyFont="1" applyFill="1" applyBorder="1" applyAlignment="1">
      <alignment horizontal="left" vertical="center"/>
    </xf>
    <xf numFmtId="0" fontId="14" fillId="0" borderId="0" xfId="15" applyAlignment="1" applyProtection="1">
      <protection locked="0"/>
    </xf>
    <xf numFmtId="0" fontId="27" fillId="3" borderId="0" xfId="0" applyFont="1" applyFill="1"/>
    <xf numFmtId="0" fontId="29" fillId="0" borderId="0" xfId="15" applyFont="1" applyAlignment="1" applyProtection="1">
      <protection locked="0"/>
    </xf>
    <xf numFmtId="0" fontId="27" fillId="3" borderId="0" xfId="0" applyFont="1" applyFill="1" applyBorder="1"/>
    <xf numFmtId="0" fontId="27" fillId="3" borderId="31" xfId="0" applyFont="1" applyFill="1" applyBorder="1"/>
    <xf numFmtId="0" fontId="27" fillId="3" borderId="33" xfId="0" applyFont="1" applyFill="1" applyBorder="1"/>
    <xf numFmtId="0" fontId="27" fillId="3" borderId="30" xfId="0" applyFont="1" applyFill="1" applyBorder="1"/>
    <xf numFmtId="0" fontId="25" fillId="3" borderId="32" xfId="0" applyFont="1" applyFill="1" applyBorder="1"/>
    <xf numFmtId="164" fontId="27" fillId="3" borderId="0" xfId="0" applyNumberFormat="1" applyFont="1" applyFill="1"/>
    <xf numFmtId="2" fontId="27" fillId="3" borderId="0" xfId="0" applyNumberFormat="1" applyFont="1" applyFill="1" applyBorder="1" applyAlignment="1">
      <alignment horizontal="center"/>
    </xf>
    <xf numFmtId="0" fontId="25" fillId="2" borderId="30" xfId="0" quotePrefix="1" applyFont="1" applyFill="1" applyBorder="1"/>
    <xf numFmtId="0" fontId="27" fillId="2" borderId="0" xfId="0" applyFont="1" applyFill="1" applyBorder="1"/>
    <xf numFmtId="0" fontId="27" fillId="2" borderId="31" xfId="0" applyFont="1" applyFill="1" applyBorder="1"/>
    <xf numFmtId="0" fontId="31" fillId="3" borderId="30" xfId="0" applyFont="1" applyFill="1" applyBorder="1"/>
    <xf numFmtId="0" fontId="27" fillId="3" borderId="0" xfId="0" applyFont="1" applyFill="1" applyBorder="1" applyAlignment="1">
      <alignment vertical="top"/>
    </xf>
    <xf numFmtId="0" fontId="27" fillId="3" borderId="0" xfId="0" applyFont="1" applyFill="1" applyAlignment="1">
      <alignment horizontal="left"/>
    </xf>
    <xf numFmtId="0" fontId="33" fillId="0" borderId="0" xfId="15" applyFont="1" applyAlignment="1" applyProtection="1">
      <protection locked="0"/>
    </xf>
    <xf numFmtId="0" fontId="28" fillId="6" borderId="12" xfId="3" applyFont="1" applyBorder="1">
      <alignment horizontal="left" vertical="center"/>
    </xf>
    <xf numFmtId="0" fontId="28" fillId="6" borderId="63" xfId="3" quotePrefix="1" applyFont="1" applyBorder="1">
      <alignment horizontal="left" vertical="center"/>
    </xf>
    <xf numFmtId="0" fontId="28" fillId="6" borderId="13" xfId="3" applyFont="1" applyBorder="1">
      <alignment horizontal="left" vertical="center"/>
    </xf>
    <xf numFmtId="0" fontId="35" fillId="0" borderId="0" xfId="10" quotePrefix="1" applyFont="1" applyFill="1" applyBorder="1" applyAlignment="1">
      <alignment horizontal="center" vertical="center"/>
    </xf>
    <xf numFmtId="0" fontId="35" fillId="0" borderId="0" xfId="10" quotePrefix="1" applyFont="1" applyFill="1" applyBorder="1" applyAlignment="1"/>
    <xf numFmtId="0" fontId="36" fillId="6" borderId="14" xfId="3" applyFont="1" applyBorder="1" applyAlignment="1">
      <alignment vertical="center"/>
    </xf>
    <xf numFmtId="0" fontId="36" fillId="6" borderId="16" xfId="3" applyFont="1" applyBorder="1">
      <alignment horizontal="left" vertical="center"/>
    </xf>
    <xf numFmtId="0" fontId="27" fillId="3" borderId="65" xfId="0" applyFont="1" applyFill="1" applyBorder="1"/>
    <xf numFmtId="0" fontId="27" fillId="3" borderId="65" xfId="0" applyFont="1" applyFill="1" applyBorder="1" applyAlignment="1">
      <alignment wrapText="1"/>
    </xf>
    <xf numFmtId="0" fontId="27" fillId="3" borderId="66" xfId="0" applyFont="1" applyFill="1" applyBorder="1"/>
    <xf numFmtId="0" fontId="3" fillId="6" borderId="12" xfId="3" applyBorder="1" applyProtection="1">
      <alignment horizontal="left" vertical="center"/>
    </xf>
    <xf numFmtId="0" fontId="4" fillId="0" borderId="69" xfId="2" applyFont="1" applyBorder="1" applyProtection="1"/>
    <xf numFmtId="0" fontId="4" fillId="0" borderId="70" xfId="2" applyFont="1" applyBorder="1" applyProtection="1"/>
    <xf numFmtId="0" fontId="13" fillId="0" borderId="69" xfId="2" applyFont="1" applyBorder="1" applyProtection="1"/>
    <xf numFmtId="0" fontId="13" fillId="0" borderId="70" xfId="2" applyFont="1" applyBorder="1" applyProtection="1"/>
    <xf numFmtId="0" fontId="13" fillId="0" borderId="71" xfId="2" applyFont="1" applyBorder="1" applyProtection="1"/>
    <xf numFmtId="0" fontId="13" fillId="0" borderId="72" xfId="2" applyFont="1" applyBorder="1" applyProtection="1"/>
    <xf numFmtId="0" fontId="4" fillId="0" borderId="73" xfId="2" applyFont="1" applyBorder="1" applyProtection="1"/>
    <xf numFmtId="0" fontId="4" fillId="0" borderId="74" xfId="2" applyFont="1" applyBorder="1" applyProtection="1"/>
    <xf numFmtId="0" fontId="28" fillId="6" borderId="14" xfId="3" applyFont="1" applyBorder="1" applyAlignment="1">
      <alignment horizontal="left" vertical="center"/>
    </xf>
    <xf numFmtId="0" fontId="16" fillId="6" borderId="16" xfId="3" applyFont="1" applyBorder="1" applyAlignment="1">
      <alignment horizontal="left" vertical="center"/>
    </xf>
    <xf numFmtId="0" fontId="16" fillId="3" borderId="30" xfId="3" applyFont="1" applyFill="1" applyBorder="1" applyAlignment="1">
      <alignment horizontal="left" vertical="center"/>
    </xf>
    <xf numFmtId="0" fontId="16" fillId="3" borderId="25" xfId="3" applyFont="1" applyFill="1" applyBorder="1" applyAlignment="1">
      <alignment horizontal="left" vertical="center"/>
    </xf>
    <xf numFmtId="0" fontId="38" fillId="3" borderId="30" xfId="3" applyFont="1" applyFill="1" applyBorder="1" applyAlignment="1">
      <alignment horizontal="center" vertical="center"/>
    </xf>
    <xf numFmtId="0" fontId="38" fillId="3" borderId="25" xfId="3" applyFont="1" applyFill="1" applyBorder="1" applyAlignment="1">
      <alignment horizontal="center" vertical="center"/>
    </xf>
    <xf numFmtId="0" fontId="13" fillId="0" borderId="66" xfId="18" applyFont="1" applyFill="1" applyBorder="1" applyAlignment="1">
      <alignment vertical="center"/>
    </xf>
    <xf numFmtId="0" fontId="39" fillId="0" borderId="81" xfId="15" applyFont="1" applyBorder="1" applyAlignment="1" applyProtection="1">
      <alignment vertical="center"/>
      <protection locked="0"/>
    </xf>
    <xf numFmtId="0" fontId="13" fillId="0" borderId="67" xfId="18" applyFont="1" applyFill="1" applyBorder="1" applyAlignment="1">
      <alignment vertical="center"/>
    </xf>
    <xf numFmtId="0" fontId="39" fillId="0" borderId="82" xfId="15" applyFont="1" applyBorder="1" applyAlignment="1" applyProtection="1">
      <alignment vertical="center"/>
      <protection locked="0"/>
    </xf>
    <xf numFmtId="0" fontId="13" fillId="0" borderId="83" xfId="18" applyFont="1" applyFill="1" applyBorder="1" applyAlignment="1">
      <alignment vertical="center"/>
    </xf>
    <xf numFmtId="0" fontId="39" fillId="0" borderId="84" xfId="15" applyFont="1" applyBorder="1" applyAlignment="1" applyProtection="1">
      <alignment vertical="center"/>
      <protection locked="0"/>
    </xf>
    <xf numFmtId="0" fontId="14" fillId="0" borderId="81" xfId="15" applyBorder="1" applyAlignment="1" applyProtection="1">
      <alignment vertical="center"/>
      <protection locked="0"/>
    </xf>
    <xf numFmtId="0" fontId="34" fillId="19" borderId="21" xfId="14" applyFont="1" applyFill="1" applyBorder="1" applyProtection="1">
      <alignment horizontal="center" vertical="center"/>
      <protection locked="0"/>
    </xf>
    <xf numFmtId="0" fontId="34" fillId="19" borderId="18" xfId="14" applyFont="1" applyFill="1" applyBorder="1" applyAlignment="1" applyProtection="1">
      <alignment horizontal="center" vertical="center"/>
      <protection locked="0"/>
    </xf>
    <xf numFmtId="0" fontId="34" fillId="19" borderId="21" xfId="14" applyFont="1" applyFill="1" applyBorder="1" applyAlignment="1" applyProtection="1">
      <alignment horizontal="center" vertical="center"/>
      <protection locked="0"/>
    </xf>
    <xf numFmtId="0" fontId="27" fillId="19" borderId="18" xfId="0" applyFont="1" applyFill="1" applyBorder="1" applyAlignment="1" applyProtection="1">
      <alignment horizontal="center"/>
      <protection locked="0"/>
    </xf>
    <xf numFmtId="168" fontId="42" fillId="16" borderId="18" xfId="0" applyNumberFormat="1" applyFont="1" applyFill="1" applyBorder="1" applyAlignment="1">
      <alignment horizontal="center"/>
    </xf>
    <xf numFmtId="168" fontId="42" fillId="16" borderId="21" xfId="0" applyNumberFormat="1" applyFont="1" applyFill="1" applyBorder="1" applyAlignment="1">
      <alignment horizontal="center"/>
    </xf>
    <xf numFmtId="2" fontId="27" fillId="19" borderId="1" xfId="0" applyNumberFormat="1" applyFont="1" applyFill="1" applyBorder="1" applyAlignment="1" applyProtection="1">
      <alignment horizontal="center"/>
      <protection locked="0"/>
    </xf>
    <xf numFmtId="164" fontId="42" fillId="16" borderId="1" xfId="0" applyNumberFormat="1" applyFont="1" applyFill="1" applyBorder="1" applyAlignment="1">
      <alignment horizontal="center"/>
    </xf>
    <xf numFmtId="2" fontId="42" fillId="16" borderId="20" xfId="0" applyNumberFormat="1" applyFont="1" applyFill="1" applyBorder="1" applyAlignment="1">
      <alignment horizontal="center"/>
    </xf>
    <xf numFmtId="0" fontId="27" fillId="3" borderId="67" xfId="0" applyFont="1" applyFill="1" applyBorder="1"/>
    <xf numFmtId="0" fontId="27" fillId="3" borderId="85" xfId="0" applyFont="1" applyFill="1" applyBorder="1"/>
    <xf numFmtId="0" fontId="27" fillId="2" borderId="13" xfId="0" applyFont="1" applyFill="1" applyBorder="1"/>
    <xf numFmtId="2" fontId="27" fillId="3" borderId="31" xfId="0" applyNumberFormat="1" applyFont="1" applyFill="1" applyBorder="1" applyAlignment="1">
      <alignment horizontal="center"/>
    </xf>
    <xf numFmtId="0" fontId="25" fillId="2" borderId="12" xfId="0" applyFont="1" applyFill="1" applyBorder="1"/>
    <xf numFmtId="0" fontId="27" fillId="2" borderId="63" xfId="0" applyFont="1" applyFill="1" applyBorder="1"/>
    <xf numFmtId="0" fontId="4" fillId="0" borderId="77" xfId="2" applyFont="1" applyBorder="1"/>
    <xf numFmtId="0" fontId="4" fillId="0" borderId="79" xfId="2" applyFont="1" applyBorder="1"/>
    <xf numFmtId="0" fontId="27" fillId="0" borderId="92" xfId="2" applyNumberFormat="1" applyFont="1" applyBorder="1"/>
    <xf numFmtId="0" fontId="27" fillId="0" borderId="93" xfId="2" applyNumberFormat="1" applyFont="1" applyBorder="1"/>
    <xf numFmtId="0" fontId="34" fillId="19" borderId="64" xfId="14" applyFont="1" applyFill="1" applyBorder="1" applyProtection="1">
      <alignment horizontal="center" vertical="center"/>
      <protection locked="0"/>
    </xf>
    <xf numFmtId="0" fontId="27" fillId="0" borderId="94" xfId="2" applyNumberFormat="1" applyFont="1" applyBorder="1"/>
    <xf numFmtId="0" fontId="34" fillId="19" borderId="64" xfId="14" applyFont="1" applyFill="1" applyBorder="1" applyAlignment="1" applyProtection="1">
      <alignment horizontal="center" vertical="center"/>
      <protection locked="0"/>
    </xf>
    <xf numFmtId="0" fontId="27" fillId="19" borderId="64" xfId="0" applyFont="1" applyFill="1" applyBorder="1" applyAlignment="1" applyProtection="1">
      <alignment horizontal="center" wrapText="1"/>
      <protection locked="0"/>
    </xf>
    <xf numFmtId="0" fontId="28" fillId="2" borderId="13" xfId="3" applyFont="1" applyFill="1" applyBorder="1">
      <alignment horizontal="left" vertical="center"/>
    </xf>
    <xf numFmtId="0" fontId="28" fillId="2" borderId="12" xfId="3" applyFont="1" applyFill="1" applyBorder="1">
      <alignment horizontal="left" vertical="center"/>
    </xf>
    <xf numFmtId="0" fontId="27" fillId="19" borderId="64" xfId="0" applyFont="1" applyFill="1" applyBorder="1" applyAlignment="1" applyProtection="1">
      <alignment horizontal="center"/>
      <protection locked="0"/>
    </xf>
    <xf numFmtId="0" fontId="28" fillId="6" borderId="63" xfId="3" applyFont="1" applyBorder="1">
      <alignment horizontal="left" vertical="center"/>
    </xf>
    <xf numFmtId="0" fontId="25" fillId="0" borderId="59" xfId="13" applyFont="1" applyBorder="1">
      <alignment horizontal="center" vertical="center" wrapText="1"/>
    </xf>
    <xf numFmtId="0" fontId="25" fillId="0" borderId="95" xfId="13" applyFont="1" applyBorder="1">
      <alignment horizontal="center" vertical="center" wrapText="1"/>
    </xf>
    <xf numFmtId="0" fontId="25" fillId="0" borderId="60" xfId="13" applyFont="1" applyBorder="1">
      <alignment horizontal="center" vertical="center" wrapText="1"/>
    </xf>
    <xf numFmtId="0" fontId="27" fillId="3" borderId="76" xfId="0" applyFont="1" applyFill="1" applyBorder="1"/>
    <xf numFmtId="0" fontId="27" fillId="3" borderId="78" xfId="0" applyFont="1" applyFill="1" applyBorder="1"/>
    <xf numFmtId="0" fontId="27" fillId="3" borderId="80" xfId="0" applyFont="1" applyFill="1" applyBorder="1"/>
    <xf numFmtId="0" fontId="25" fillId="0" borderId="95" xfId="2" applyFont="1" applyBorder="1" applyAlignment="1">
      <alignment horizontal="center" vertical="center"/>
    </xf>
    <xf numFmtId="0" fontId="25" fillId="0" borderId="60" xfId="2" applyFont="1" applyBorder="1" applyAlignment="1">
      <alignment horizontal="center" vertical="center"/>
    </xf>
    <xf numFmtId="0" fontId="4" fillId="0" borderId="77" xfId="2" applyNumberFormat="1" applyFont="1" applyBorder="1"/>
    <xf numFmtId="0" fontId="19" fillId="3" borderId="75" xfId="0" applyFont="1" applyFill="1" applyBorder="1"/>
    <xf numFmtId="0" fontId="19" fillId="3" borderId="77" xfId="0" applyFont="1" applyFill="1" applyBorder="1"/>
    <xf numFmtId="0" fontId="19" fillId="3" borderId="79" xfId="0" applyFont="1" applyFill="1" applyBorder="1" applyAlignment="1">
      <alignment horizontal="left" vertical="top" wrapText="1"/>
    </xf>
    <xf numFmtId="0" fontId="19" fillId="3" borderId="92" xfId="0" applyFont="1" applyFill="1" applyBorder="1"/>
    <xf numFmtId="0" fontId="17" fillId="3" borderId="96" xfId="0" applyFont="1" applyFill="1" applyBorder="1" applyAlignment="1">
      <alignment horizontal="left" wrapText="1"/>
    </xf>
    <xf numFmtId="0" fontId="19" fillId="3" borderId="94" xfId="0" applyFont="1" applyFill="1" applyBorder="1"/>
    <xf numFmtId="0" fontId="17" fillId="3" borderId="88" xfId="0" applyFont="1" applyFill="1" applyBorder="1" applyAlignment="1">
      <alignment horizontal="left"/>
    </xf>
    <xf numFmtId="0" fontId="19" fillId="3" borderId="93" xfId="0" applyFont="1" applyFill="1" applyBorder="1" applyAlignment="1">
      <alignment wrapText="1"/>
    </xf>
    <xf numFmtId="0" fontId="17" fillId="3" borderId="91" xfId="0" applyFont="1" applyFill="1" applyBorder="1" applyAlignment="1">
      <alignment horizontal="left" vertical="center"/>
    </xf>
    <xf numFmtId="0" fontId="27" fillId="3" borderId="88" xfId="0" applyFont="1" applyFill="1" applyBorder="1"/>
    <xf numFmtId="0" fontId="27" fillId="3" borderId="91" xfId="0" applyFont="1" applyFill="1" applyBorder="1"/>
    <xf numFmtId="0" fontId="13" fillId="12" borderId="0" xfId="2" applyFont="1" applyFill="1" applyProtection="1"/>
    <xf numFmtId="0" fontId="4" fillId="12" borderId="0" xfId="2" applyFont="1" applyFill="1" applyProtection="1"/>
    <xf numFmtId="0" fontId="2" fillId="12" borderId="0" xfId="2" applyFill="1" applyProtection="1"/>
    <xf numFmtId="0" fontId="27" fillId="12" borderId="0" xfId="0" applyFont="1" applyFill="1"/>
    <xf numFmtId="0" fontId="27" fillId="12" borderId="0" xfId="0" applyFont="1" applyFill="1" applyAlignment="1">
      <alignment horizontal="left"/>
    </xf>
    <xf numFmtId="0" fontId="2" fillId="12" borderId="0" xfId="2" applyFill="1"/>
    <xf numFmtId="0" fontId="4" fillId="12" borderId="0" xfId="0" applyFont="1" applyFill="1"/>
    <xf numFmtId="0" fontId="17" fillId="12" borderId="0" xfId="0" applyFont="1" applyFill="1"/>
    <xf numFmtId="2" fontId="43" fillId="16" borderId="11" xfId="0" applyNumberFormat="1" applyFont="1" applyFill="1" applyBorder="1" applyAlignment="1">
      <alignment horizontal="center"/>
    </xf>
    <xf numFmtId="2" fontId="44" fillId="16" borderId="11" xfId="0" applyNumberFormat="1" applyFont="1" applyFill="1" applyBorder="1" applyAlignment="1">
      <alignment horizontal="center"/>
    </xf>
    <xf numFmtId="168" fontId="17" fillId="3" borderId="20" xfId="0" applyNumberFormat="1" applyFont="1" applyFill="1" applyBorder="1" applyAlignment="1">
      <alignment horizontal="center"/>
    </xf>
    <xf numFmtId="0" fontId="25" fillId="3" borderId="8" xfId="0" applyFont="1" applyFill="1" applyBorder="1" applyAlignment="1">
      <alignment horizontal="center" vertical="center" wrapText="1"/>
    </xf>
    <xf numFmtId="0" fontId="25" fillId="3" borderId="26" xfId="0" applyFont="1" applyFill="1" applyBorder="1" applyAlignment="1">
      <alignment horizontal="center" vertical="center"/>
    </xf>
    <xf numFmtId="0" fontId="25" fillId="3" borderId="64" xfId="0" applyFont="1" applyFill="1" applyBorder="1" applyAlignment="1">
      <alignment horizontal="center" vertical="center" wrapText="1"/>
    </xf>
    <xf numFmtId="0" fontId="27" fillId="19" borderId="8" xfId="0" applyFont="1" applyFill="1" applyBorder="1" applyAlignment="1" applyProtection="1">
      <alignment horizontal="left" wrapText="1"/>
      <protection locked="0"/>
    </xf>
    <xf numFmtId="0" fontId="34" fillId="19" borderId="53" xfId="0" applyFont="1" applyFill="1" applyBorder="1" applyAlignment="1" applyProtection="1">
      <alignment wrapText="1"/>
      <protection locked="0"/>
    </xf>
    <xf numFmtId="0" fontId="27" fillId="19" borderId="8" xfId="1" applyFont="1" applyFill="1" applyBorder="1" applyAlignment="1" applyProtection="1">
      <alignment horizontal="left" wrapText="1"/>
      <protection locked="0"/>
    </xf>
    <xf numFmtId="0" fontId="27" fillId="19" borderId="64" xfId="1" applyFont="1" applyFill="1" applyBorder="1" applyAlignment="1" applyProtection="1">
      <alignment wrapText="1"/>
      <protection locked="0"/>
    </xf>
    <xf numFmtId="0" fontId="27" fillId="19" borderId="1" xfId="0" applyFont="1" applyFill="1" applyBorder="1" applyAlignment="1" applyProtection="1">
      <alignment horizontal="left" wrapText="1"/>
      <protection locked="0"/>
    </xf>
    <xf numFmtId="0" fontId="27" fillId="19" borderId="4" xfId="0" applyFont="1" applyFill="1" applyBorder="1" applyAlignment="1" applyProtection="1">
      <alignment wrapText="1"/>
      <protection locked="0"/>
    </xf>
    <xf numFmtId="0" fontId="27" fillId="19" borderId="1" xfId="1" applyFont="1" applyFill="1" applyBorder="1" applyAlignment="1" applyProtection="1">
      <alignment wrapText="1"/>
      <protection locked="0"/>
    </xf>
    <xf numFmtId="0" fontId="27" fillId="19" borderId="2" xfId="1" applyFont="1" applyFill="1" applyBorder="1" applyAlignment="1" applyProtection="1">
      <alignment wrapText="1"/>
      <protection locked="0"/>
    </xf>
    <xf numFmtId="0" fontId="27" fillId="19" borderId="18" xfId="1" applyFont="1" applyFill="1" applyBorder="1" applyAlignment="1" applyProtection="1">
      <alignment wrapText="1"/>
      <protection locked="0"/>
    </xf>
    <xf numFmtId="0" fontId="47" fillId="3" borderId="0" xfId="0" applyFont="1" applyFill="1" applyAlignment="1">
      <alignment vertical="top" wrapText="1"/>
    </xf>
    <xf numFmtId="0" fontId="25" fillId="3" borderId="31" xfId="0" applyFont="1" applyFill="1" applyBorder="1" applyAlignment="1">
      <alignment horizontal="center" wrapText="1"/>
    </xf>
    <xf numFmtId="0" fontId="27" fillId="0" borderId="94" xfId="2" applyNumberFormat="1" applyFont="1" applyBorder="1" applyAlignment="1">
      <alignment horizontal="left" indent="2"/>
    </xf>
    <xf numFmtId="0" fontId="27" fillId="0" borderId="92" xfId="2" applyNumberFormat="1" applyFont="1" applyBorder="1" applyAlignment="1">
      <alignment horizontal="left" wrapText="1" indent="4"/>
    </xf>
    <xf numFmtId="0" fontId="37" fillId="0" borderId="0" xfId="18" applyFont="1" applyBorder="1" applyAlignment="1">
      <alignment vertical="center"/>
    </xf>
    <xf numFmtId="0" fontId="27" fillId="3" borderId="34" xfId="0" applyFont="1" applyFill="1" applyBorder="1"/>
    <xf numFmtId="0" fontId="27" fillId="3" borderId="65" xfId="0" applyFont="1" applyFill="1" applyBorder="1" applyAlignment="1">
      <alignment horizontal="left" indent="2"/>
    </xf>
    <xf numFmtId="0" fontId="25" fillId="2" borderId="12" xfId="0" applyFont="1" applyFill="1" applyBorder="1" applyAlignment="1"/>
    <xf numFmtId="0" fontId="25" fillId="2" borderId="63" xfId="0" applyFont="1" applyFill="1" applyBorder="1" applyAlignment="1"/>
    <xf numFmtId="0" fontId="25" fillId="2" borderId="13" xfId="0" applyFont="1" applyFill="1" applyBorder="1" applyAlignment="1"/>
    <xf numFmtId="0" fontId="19" fillId="3" borderId="19" xfId="0" applyFont="1" applyFill="1" applyBorder="1" applyAlignment="1">
      <alignment horizontal="left"/>
    </xf>
    <xf numFmtId="0" fontId="19" fillId="0" borderId="17" xfId="0" applyFont="1" applyFill="1" applyBorder="1" applyAlignment="1">
      <alignment horizontal="left"/>
    </xf>
    <xf numFmtId="0" fontId="17" fillId="0" borderId="1" xfId="0" applyFont="1" applyFill="1" applyBorder="1" applyAlignment="1">
      <alignment horizontal="center"/>
    </xf>
    <xf numFmtId="0" fontId="17" fillId="0" borderId="18" xfId="0" applyFont="1" applyFill="1" applyBorder="1" applyAlignment="1">
      <alignment horizontal="center"/>
    </xf>
    <xf numFmtId="0" fontId="17" fillId="3" borderId="24" xfId="0" applyFont="1" applyFill="1" applyBorder="1"/>
    <xf numFmtId="0" fontId="19" fillId="3" borderId="0" xfId="0" applyFont="1" applyFill="1" applyBorder="1" applyAlignment="1">
      <alignment horizontal="center" wrapText="1"/>
    </xf>
    <xf numFmtId="0" fontId="46" fillId="3" borderId="0" xfId="0" applyFont="1" applyFill="1" applyAlignment="1">
      <alignment horizontal="left"/>
    </xf>
    <xf numFmtId="0" fontId="25" fillId="3" borderId="30" xfId="0" applyFont="1" applyFill="1" applyBorder="1"/>
    <xf numFmtId="0" fontId="27" fillId="19" borderId="20" xfId="0" applyFont="1" applyFill="1" applyBorder="1" applyAlignment="1" applyProtection="1">
      <alignment horizontal="left" wrapText="1"/>
      <protection locked="0"/>
    </xf>
    <xf numFmtId="0" fontId="27" fillId="19" borderId="68" xfId="0" applyFont="1" applyFill="1" applyBorder="1" applyAlignment="1" applyProtection="1">
      <alignment wrapText="1"/>
      <protection locked="0"/>
    </xf>
    <xf numFmtId="0" fontId="27" fillId="19" borderId="20" xfId="1" applyFont="1" applyFill="1" applyBorder="1" applyAlignment="1" applyProtection="1">
      <alignment wrapText="1"/>
      <protection locked="0"/>
    </xf>
    <xf numFmtId="0" fontId="27" fillId="19" borderId="47" xfId="1" applyFont="1" applyFill="1" applyBorder="1" applyAlignment="1" applyProtection="1">
      <alignment wrapText="1"/>
      <protection locked="0"/>
    </xf>
    <xf numFmtId="0" fontId="27" fillId="19" borderId="21" xfId="1" applyFont="1" applyFill="1" applyBorder="1" applyAlignment="1" applyProtection="1">
      <alignment wrapText="1"/>
      <protection locked="0"/>
    </xf>
    <xf numFmtId="0" fontId="27" fillId="3" borderId="28" xfId="2" applyFont="1" applyFill="1" applyBorder="1"/>
    <xf numFmtId="14" fontId="27" fillId="3" borderId="28" xfId="2" applyNumberFormat="1" applyFont="1" applyFill="1" applyBorder="1" applyAlignment="1">
      <alignment horizontal="left"/>
    </xf>
    <xf numFmtId="0" fontId="27" fillId="3" borderId="0" xfId="2" applyFont="1" applyFill="1"/>
    <xf numFmtId="0" fontId="27" fillId="3" borderId="0" xfId="2" applyFont="1" applyFill="1" applyAlignment="1"/>
    <xf numFmtId="0" fontId="27" fillId="3" borderId="27" xfId="0" applyFont="1" applyFill="1" applyBorder="1" applyAlignment="1">
      <alignment horizontal="left"/>
    </xf>
    <xf numFmtId="0" fontId="27" fillId="3" borderId="30" xfId="0" applyFont="1" applyFill="1" applyBorder="1" applyAlignment="1">
      <alignment horizontal="left"/>
    </xf>
    <xf numFmtId="0" fontId="27" fillId="3" borderId="32" xfId="0" applyFont="1" applyFill="1" applyBorder="1" applyAlignment="1">
      <alignment horizontal="left"/>
    </xf>
    <xf numFmtId="0" fontId="17" fillId="2" borderId="63" xfId="0" applyFont="1" applyFill="1" applyBorder="1" applyAlignment="1">
      <alignment horizontal="left"/>
    </xf>
    <xf numFmtId="2" fontId="17" fillId="2" borderId="0" xfId="0" applyNumberFormat="1" applyFont="1" applyFill="1" applyBorder="1"/>
    <xf numFmtId="165" fontId="17" fillId="4" borderId="1" xfId="0" applyNumberFormat="1" applyFont="1" applyFill="1" applyBorder="1" applyAlignment="1">
      <alignment horizontal="center"/>
    </xf>
    <xf numFmtId="0" fontId="17" fillId="2" borderId="63" xfId="0" applyFont="1" applyFill="1" applyBorder="1"/>
    <xf numFmtId="0" fontId="19" fillId="3" borderId="27" xfId="0" applyFont="1" applyFill="1" applyBorder="1"/>
    <xf numFmtId="0" fontId="19" fillId="3" borderId="29" xfId="0" applyFont="1" applyFill="1" applyBorder="1" applyAlignment="1">
      <alignment horizontal="center" wrapText="1"/>
    </xf>
    <xf numFmtId="0" fontId="19" fillId="2" borderId="12" xfId="0" applyFont="1" applyFill="1" applyBorder="1"/>
    <xf numFmtId="0" fontId="17" fillId="2" borderId="13" xfId="0" applyFont="1" applyFill="1" applyBorder="1"/>
    <xf numFmtId="0" fontId="24" fillId="3" borderId="0" xfId="0" applyFont="1" applyFill="1" applyBorder="1"/>
    <xf numFmtId="167" fontId="44" fillId="0" borderId="0" xfId="0" applyNumberFormat="1" applyFont="1" applyFill="1" applyBorder="1" applyAlignment="1">
      <alignment horizontal="center"/>
    </xf>
    <xf numFmtId="167" fontId="44" fillId="3" borderId="0" xfId="0" applyNumberFormat="1" applyFont="1" applyFill="1" applyBorder="1" applyAlignment="1">
      <alignment horizontal="center"/>
    </xf>
    <xf numFmtId="0" fontId="17" fillId="3" borderId="29" xfId="0" applyFont="1" applyFill="1" applyBorder="1" applyAlignment="1">
      <alignment horizontal="center"/>
    </xf>
    <xf numFmtId="0" fontId="20" fillId="3" borderId="32" xfId="0" applyFont="1" applyFill="1" applyBorder="1"/>
    <xf numFmtId="0" fontId="48" fillId="3" borderId="0" xfId="2" applyFont="1" applyFill="1" applyBorder="1" applyAlignment="1"/>
    <xf numFmtId="0" fontId="24" fillId="3" borderId="0" xfId="3" applyFont="1" applyFill="1" applyBorder="1" applyAlignment="1">
      <alignment vertical="center"/>
    </xf>
    <xf numFmtId="2" fontId="44" fillId="16" borderId="10" xfId="0" applyNumberFormat="1" applyFont="1" applyFill="1" applyBorder="1" applyAlignment="1">
      <alignment horizontal="center"/>
    </xf>
    <xf numFmtId="0" fontId="17" fillId="2" borderId="13" xfId="0" applyFont="1" applyFill="1" applyBorder="1" applyAlignment="1">
      <alignment horizontal="center"/>
    </xf>
    <xf numFmtId="0" fontId="17" fillId="3" borderId="30" xfId="0" applyFont="1" applyFill="1" applyBorder="1" applyAlignment="1">
      <alignment horizontal="left" vertical="center" wrapText="1"/>
    </xf>
    <xf numFmtId="0" fontId="17" fillId="3" borderId="27" xfId="0" applyFont="1" applyFill="1" applyBorder="1" applyAlignment="1">
      <alignment vertical="center"/>
    </xf>
    <xf numFmtId="0" fontId="17" fillId="3" borderId="29" xfId="0" applyFont="1" applyFill="1" applyBorder="1" applyAlignment="1">
      <alignment horizontal="center" wrapText="1"/>
    </xf>
    <xf numFmtId="2" fontId="20" fillId="3" borderId="33" xfId="0" applyNumberFormat="1" applyFont="1" applyFill="1" applyBorder="1" applyAlignment="1">
      <alignment horizontal="center"/>
    </xf>
    <xf numFmtId="2" fontId="27" fillId="3" borderId="29" xfId="0" applyNumberFormat="1" applyFont="1" applyFill="1" applyBorder="1" applyAlignment="1">
      <alignment horizontal="center"/>
    </xf>
    <xf numFmtId="2" fontId="27" fillId="3" borderId="34" xfId="0" applyNumberFormat="1" applyFont="1" applyFill="1" applyBorder="1" applyAlignment="1">
      <alignment horizontal="center"/>
    </xf>
    <xf numFmtId="0" fontId="4" fillId="3" borderId="0" xfId="0" applyFont="1" applyFill="1"/>
    <xf numFmtId="0" fontId="17" fillId="3" borderId="34" xfId="0" applyFont="1" applyFill="1" applyBorder="1" applyAlignment="1">
      <alignment horizontal="center" vertical="center"/>
    </xf>
    <xf numFmtId="2" fontId="43" fillId="16" borderId="10" xfId="0" applyNumberFormat="1" applyFont="1" applyFill="1" applyBorder="1" applyAlignment="1">
      <alignment horizontal="center"/>
    </xf>
    <xf numFmtId="0" fontId="17" fillId="3" borderId="30" xfId="0" applyFont="1" applyFill="1" applyBorder="1" applyAlignment="1">
      <alignment horizontal="left" indent="2"/>
    </xf>
    <xf numFmtId="0" fontId="17" fillId="3" borderId="27" xfId="0" applyFont="1" applyFill="1" applyBorder="1" applyAlignment="1">
      <alignment horizontal="left"/>
    </xf>
    <xf numFmtId="2" fontId="17" fillId="0" borderId="29" xfId="0" applyNumberFormat="1" applyFont="1" applyFill="1" applyBorder="1" applyAlignment="1">
      <alignment horizontal="center"/>
    </xf>
    <xf numFmtId="0" fontId="2" fillId="3" borderId="0" xfId="2" applyFill="1"/>
    <xf numFmtId="0" fontId="50" fillId="3" borderId="0" xfId="2" applyFont="1" applyFill="1" applyBorder="1"/>
    <xf numFmtId="0" fontId="50" fillId="3" borderId="0" xfId="2" applyFont="1" applyFill="1"/>
    <xf numFmtId="0" fontId="50" fillId="12" borderId="0" xfId="2" applyFont="1" applyFill="1"/>
    <xf numFmtId="0" fontId="51" fillId="0" borderId="8" xfId="2" applyFont="1" applyBorder="1" applyAlignment="1">
      <alignment horizontal="center" vertical="center"/>
    </xf>
    <xf numFmtId="0" fontId="51" fillId="0" borderId="64" xfId="2" applyFont="1" applyBorder="1" applyAlignment="1">
      <alignment horizontal="center" vertical="center"/>
    </xf>
    <xf numFmtId="14" fontId="40" fillId="16" borderId="1" xfId="14" applyNumberFormat="1" applyFont="1" applyFill="1" applyBorder="1" applyProtection="1">
      <alignment horizontal="center" vertical="center"/>
    </xf>
    <xf numFmtId="14" fontId="45" fillId="19" borderId="1" xfId="14" applyNumberFormat="1" applyFont="1" applyFill="1" applyBorder="1" applyProtection="1">
      <alignment horizontal="center" vertical="center"/>
      <protection locked="0"/>
    </xf>
    <xf numFmtId="14" fontId="45" fillId="19" borderId="20" xfId="14" applyNumberFormat="1" applyFont="1" applyFill="1" applyBorder="1" applyProtection="1">
      <alignment horizontal="center" vertical="center"/>
      <protection locked="0"/>
    </xf>
    <xf numFmtId="0" fontId="33" fillId="3" borderId="0" xfId="15" applyFont="1" applyFill="1" applyAlignment="1" applyProtection="1">
      <protection locked="0"/>
    </xf>
    <xf numFmtId="0" fontId="0" fillId="3" borderId="0" xfId="0" applyFill="1"/>
    <xf numFmtId="0" fontId="25" fillId="0" borderId="12" xfId="2" applyFont="1" applyBorder="1" applyAlignment="1">
      <alignment horizontal="center" vertical="center"/>
    </xf>
    <xf numFmtId="0" fontId="45" fillId="0" borderId="92" xfId="14" applyFont="1" applyFill="1" applyBorder="1" applyAlignment="1" applyProtection="1">
      <alignment horizontal="left" vertical="center"/>
    </xf>
    <xf numFmtId="0" fontId="45" fillId="0" borderId="94" xfId="14" applyFont="1" applyFill="1" applyBorder="1" applyAlignment="1" applyProtection="1">
      <alignment horizontal="left" vertical="center"/>
    </xf>
    <xf numFmtId="14" fontId="40" fillId="16" borderId="57" xfId="14" applyNumberFormat="1" applyFont="1" applyFill="1" applyBorder="1" applyProtection="1">
      <alignment horizontal="center" vertical="center"/>
    </xf>
    <xf numFmtId="14" fontId="40" fillId="16" borderId="20" xfId="14" applyNumberFormat="1" applyFont="1" applyFill="1" applyBorder="1" applyProtection="1">
      <alignment horizontal="center" vertical="center"/>
    </xf>
    <xf numFmtId="2" fontId="27" fillId="3" borderId="1" xfId="0" applyNumberFormat="1" applyFont="1" applyFill="1" applyBorder="1" applyAlignment="1">
      <alignment horizontal="center"/>
    </xf>
    <xf numFmtId="2" fontId="27" fillId="3" borderId="20" xfId="0" applyNumberFormat="1" applyFont="1" applyFill="1" applyBorder="1" applyAlignment="1">
      <alignment horizontal="center"/>
    </xf>
    <xf numFmtId="0" fontId="27" fillId="3" borderId="30" xfId="0" applyFont="1" applyFill="1" applyBorder="1" applyAlignment="1">
      <alignment vertical="center"/>
    </xf>
    <xf numFmtId="0" fontId="27" fillId="3" borderId="0" xfId="0" applyFont="1" applyFill="1" applyBorder="1" applyAlignment="1">
      <alignment vertical="center"/>
    </xf>
    <xf numFmtId="0" fontId="25" fillId="3" borderId="0" xfId="0" applyFont="1" applyFill="1" applyBorder="1" applyAlignment="1">
      <alignment horizontal="center" vertical="center" wrapText="1"/>
    </xf>
    <xf numFmtId="0" fontId="25" fillId="3" borderId="61" xfId="0" applyFont="1" applyFill="1" applyBorder="1" applyAlignment="1">
      <alignment horizontal="center" wrapText="1"/>
    </xf>
    <xf numFmtId="0" fontId="25" fillId="3" borderId="0" xfId="0" applyFont="1" applyFill="1" applyBorder="1" applyAlignment="1">
      <alignment horizontal="center" wrapText="1"/>
    </xf>
    <xf numFmtId="0" fontId="27" fillId="3" borderId="0" xfId="2" applyFont="1" applyFill="1" applyBorder="1"/>
    <xf numFmtId="14" fontId="27" fillId="3" borderId="0" xfId="2" applyNumberFormat="1" applyFont="1" applyFill="1" applyBorder="1" applyAlignment="1">
      <alignment horizontal="left"/>
    </xf>
    <xf numFmtId="0" fontId="3" fillId="6" borderId="13" xfId="3" applyBorder="1" applyProtection="1">
      <alignment horizontal="left" vertical="center"/>
    </xf>
    <xf numFmtId="0" fontId="6" fillId="0" borderId="26" xfId="2" applyFont="1" applyBorder="1" applyAlignment="1" applyProtection="1">
      <alignment horizontal="center" vertical="center"/>
    </xf>
    <xf numFmtId="0" fontId="6" fillId="0" borderId="64" xfId="2" applyFont="1" applyBorder="1" applyAlignment="1" applyProtection="1">
      <alignment horizontal="center" vertical="center"/>
    </xf>
    <xf numFmtId="0" fontId="14" fillId="3" borderId="0" xfId="15" applyFill="1" applyAlignment="1" applyProtection="1">
      <protection locked="0"/>
    </xf>
    <xf numFmtId="0" fontId="50" fillId="3" borderId="105" xfId="2" applyFont="1" applyFill="1" applyBorder="1"/>
    <xf numFmtId="0" fontId="50" fillId="3" borderId="77" xfId="2" applyNumberFormat="1" applyFont="1" applyFill="1" applyBorder="1"/>
    <xf numFmtId="0" fontId="50" fillId="3" borderId="77" xfId="2" applyFont="1" applyFill="1" applyBorder="1"/>
    <xf numFmtId="14" fontId="50" fillId="3" borderId="78" xfId="2" applyNumberFormat="1" applyFont="1" applyFill="1" applyBorder="1" applyAlignment="1">
      <alignment horizontal="left"/>
    </xf>
    <xf numFmtId="0" fontId="50" fillId="3" borderId="79" xfId="2" applyFont="1" applyFill="1" applyBorder="1"/>
    <xf numFmtId="14" fontId="50" fillId="3" borderId="80" xfId="2" applyNumberFormat="1" applyFont="1" applyFill="1" applyBorder="1" applyAlignment="1">
      <alignment horizontal="left"/>
    </xf>
    <xf numFmtId="0" fontId="4" fillId="0" borderId="105" xfId="2" applyFont="1" applyBorder="1"/>
    <xf numFmtId="0" fontId="4" fillId="12" borderId="0" xfId="2" applyFont="1" applyFill="1"/>
    <xf numFmtId="0" fontId="2" fillId="12" borderId="0" xfId="2" applyNumberFormat="1" applyFill="1"/>
    <xf numFmtId="14" fontId="2" fillId="12" borderId="0" xfId="2" applyNumberFormat="1" applyFill="1"/>
    <xf numFmtId="0" fontId="47" fillId="12" borderId="0" xfId="0" applyFont="1" applyFill="1" applyAlignment="1">
      <alignment vertical="top" wrapText="1"/>
    </xf>
    <xf numFmtId="2" fontId="17" fillId="12" borderId="0" xfId="0" applyNumberFormat="1" applyFont="1" applyFill="1" applyBorder="1" applyAlignment="1">
      <alignment horizontal="left"/>
    </xf>
    <xf numFmtId="0" fontId="17" fillId="12" borderId="0" xfId="0" applyFont="1" applyFill="1" applyBorder="1"/>
    <xf numFmtId="0" fontId="17" fillId="3" borderId="105" xfId="2" applyFont="1" applyFill="1" applyBorder="1"/>
    <xf numFmtId="0" fontId="17" fillId="3" borderId="77" xfId="2" applyNumberFormat="1" applyFont="1" applyFill="1" applyBorder="1"/>
    <xf numFmtId="0" fontId="17" fillId="3" borderId="77" xfId="2" applyFont="1" applyFill="1" applyBorder="1"/>
    <xf numFmtId="0" fontId="17" fillId="3" borderId="79" xfId="2" applyFont="1" applyFill="1" applyBorder="1"/>
    <xf numFmtId="0" fontId="53" fillId="3" borderId="0" xfId="15" applyFont="1" applyFill="1" applyAlignment="1" applyProtection="1">
      <protection locked="0"/>
    </xf>
    <xf numFmtId="0" fontId="14" fillId="3" borderId="0" xfId="15" applyFont="1" applyFill="1" applyAlignment="1" applyProtection="1">
      <protection locked="0"/>
    </xf>
    <xf numFmtId="0" fontId="46" fillId="3" borderId="30" xfId="0" applyFont="1" applyFill="1" applyBorder="1" applyAlignment="1"/>
    <xf numFmtId="0" fontId="46" fillId="3" borderId="30" xfId="0" applyFont="1" applyFill="1" applyBorder="1" applyAlignment="1">
      <alignment horizontal="left" vertical="top"/>
    </xf>
    <xf numFmtId="0" fontId="27" fillId="3" borderId="0" xfId="0" applyFont="1" applyFill="1" applyBorder="1" applyAlignment="1" applyProtection="1">
      <alignment horizontal="left" indent="2"/>
    </xf>
    <xf numFmtId="0" fontId="27" fillId="3" borderId="0" xfId="0" applyFont="1" applyFill="1" applyBorder="1" applyAlignment="1" applyProtection="1">
      <alignment horizontal="left" wrapText="1"/>
    </xf>
    <xf numFmtId="0" fontId="27" fillId="3" borderId="0" xfId="0" applyFont="1" applyFill="1" applyBorder="1" applyAlignment="1" applyProtection="1">
      <alignment wrapText="1"/>
    </xf>
    <xf numFmtId="0" fontId="27" fillId="3" borderId="0" xfId="1" applyFont="1" applyFill="1" applyBorder="1" applyAlignment="1" applyProtection="1">
      <alignment wrapText="1"/>
    </xf>
    <xf numFmtId="0" fontId="14" fillId="3" borderId="0" xfId="15" applyFill="1" applyAlignment="1" applyProtection="1"/>
    <xf numFmtId="0" fontId="25" fillId="3" borderId="0" xfId="0" applyFont="1" applyFill="1" applyBorder="1" applyAlignment="1" applyProtection="1"/>
    <xf numFmtId="0" fontId="27" fillId="3" borderId="0" xfId="1" applyNumberFormat="1" applyFont="1" applyFill="1" applyBorder="1" applyAlignment="1" applyProtection="1">
      <alignment horizontal="left" vertical="top" wrapText="1"/>
    </xf>
    <xf numFmtId="165" fontId="42" fillId="21" borderId="1" xfId="0" applyNumberFormat="1" applyFont="1" applyFill="1" applyBorder="1" applyAlignment="1" applyProtection="1">
      <alignment horizontal="center"/>
    </xf>
    <xf numFmtId="0" fontId="52" fillId="3" borderId="106" xfId="2" applyFont="1" applyFill="1" applyBorder="1" applyAlignment="1">
      <alignment horizontal="left" wrapText="1"/>
    </xf>
    <xf numFmtId="164" fontId="2" fillId="0" borderId="75" xfId="2" applyNumberFormat="1" applyBorder="1" applyAlignment="1">
      <alignment horizontal="center" vertical="center" wrapText="1"/>
    </xf>
    <xf numFmtId="14" fontId="2" fillId="0" borderId="76" xfId="2" applyNumberFormat="1" applyBorder="1" applyAlignment="1">
      <alignment horizontal="center" vertical="center" wrapText="1"/>
    </xf>
    <xf numFmtId="164" fontId="2" fillId="0" borderId="77" xfId="2" applyNumberFormat="1" applyBorder="1" applyAlignment="1">
      <alignment horizontal="center" vertical="center" wrapText="1"/>
    </xf>
    <xf numFmtId="14" fontId="2" fillId="0" borderId="78" xfId="2" applyNumberFormat="1" applyBorder="1" applyAlignment="1">
      <alignment horizontal="center" vertical="center" wrapText="1"/>
    </xf>
    <xf numFmtId="14" fontId="2" fillId="0" borderId="103" xfId="2" applyNumberFormat="1" applyBorder="1" applyAlignment="1">
      <alignment horizontal="center" vertical="center" wrapText="1"/>
    </xf>
    <xf numFmtId="164" fontId="8" fillId="0" borderId="102" xfId="2" applyNumberFormat="1" applyFont="1" applyBorder="1" applyAlignment="1">
      <alignment horizontal="center" vertical="center" wrapText="1"/>
    </xf>
    <xf numFmtId="0" fontId="7" fillId="16" borderId="31" xfId="17" applyFont="1" applyFill="1" applyBorder="1" applyAlignment="1" applyProtection="1">
      <alignment horizontal="center" vertical="center"/>
    </xf>
    <xf numFmtId="0" fontId="13" fillId="0" borderId="31" xfId="18" applyFont="1" applyFill="1" applyBorder="1" applyAlignment="1" applyProtection="1">
      <alignment horizontal="center" vertical="center"/>
    </xf>
    <xf numFmtId="0" fontId="23" fillId="17" borderId="34" xfId="0" applyFont="1" applyFill="1" applyBorder="1" applyAlignment="1" applyProtection="1">
      <alignment horizontal="center" vertical="center"/>
    </xf>
    <xf numFmtId="0" fontId="6" fillId="2" borderId="110" xfId="0" applyFont="1" applyFill="1" applyBorder="1" applyAlignment="1">
      <alignment horizontal="center" vertical="center"/>
    </xf>
    <xf numFmtId="0" fontId="7" fillId="15" borderId="62" xfId="18" applyFont="1" applyFill="1" applyBorder="1" applyAlignment="1" applyProtection="1">
      <alignment horizontal="center" vertical="center"/>
    </xf>
    <xf numFmtId="14" fontId="34" fillId="19" borderId="18" xfId="14" applyNumberFormat="1" applyFont="1" applyFill="1" applyBorder="1" applyAlignment="1" applyProtection="1">
      <alignment horizontal="center" vertical="center"/>
      <protection locked="0"/>
    </xf>
    <xf numFmtId="0" fontId="2" fillId="0" borderId="111" xfId="18" applyFont="1" applyBorder="1"/>
    <xf numFmtId="0" fontId="54" fillId="0" borderId="112" xfId="18" applyFont="1" applyBorder="1" applyAlignment="1">
      <alignment horizontal="left"/>
    </xf>
    <xf numFmtId="0" fontId="2" fillId="0" borderId="113" xfId="18" applyFont="1" applyBorder="1"/>
    <xf numFmtId="0" fontId="2" fillId="0" borderId="114" xfId="18" applyNumberFormat="1" applyFont="1" applyBorder="1" applyAlignment="1">
      <alignment horizontal="left"/>
    </xf>
    <xf numFmtId="14" fontId="2" fillId="0" borderId="114" xfId="18" applyNumberFormat="1" applyFont="1" applyBorder="1" applyAlignment="1">
      <alignment horizontal="left"/>
    </xf>
    <xf numFmtId="0" fontId="2" fillId="0" borderId="113" xfId="18" applyNumberFormat="1" applyFont="1" applyBorder="1"/>
    <xf numFmtId="0" fontId="54" fillId="0" borderId="114" xfId="18" applyFont="1" applyBorder="1" applyAlignment="1">
      <alignment horizontal="left"/>
    </xf>
    <xf numFmtId="0" fontId="2" fillId="0" borderId="115" xfId="18" applyFont="1" applyBorder="1" applyAlignment="1">
      <alignment horizontal="left" vertical="center"/>
    </xf>
    <xf numFmtId="0" fontId="2" fillId="0" borderId="116" xfId="18" applyNumberFormat="1" applyFont="1" applyBorder="1" applyAlignment="1">
      <alignment horizontal="left" vertical="center" wrapText="1"/>
    </xf>
    <xf numFmtId="0" fontId="2" fillId="0" borderId="117" xfId="18" applyFont="1" applyBorder="1"/>
    <xf numFmtId="14" fontId="2" fillId="0" borderId="118" xfId="18" applyNumberFormat="1" applyFont="1" applyBorder="1" applyAlignment="1">
      <alignment horizontal="left"/>
    </xf>
    <xf numFmtId="0" fontId="4" fillId="0" borderId="77" xfId="2" applyFont="1" applyBorder="1" applyAlignment="1">
      <alignment horizontal="left" vertical="center"/>
    </xf>
    <xf numFmtId="0" fontId="17" fillId="3" borderId="77" xfId="2" applyFont="1" applyFill="1" applyBorder="1" applyAlignment="1">
      <alignment vertical="center"/>
    </xf>
    <xf numFmtId="0" fontId="50" fillId="3" borderId="78" xfId="2" applyNumberFormat="1" applyFont="1" applyFill="1" applyBorder="1" applyAlignment="1">
      <alignment horizontal="left"/>
    </xf>
    <xf numFmtId="0" fontId="50" fillId="3" borderId="77" xfId="2" applyFont="1" applyFill="1" applyBorder="1" applyAlignment="1">
      <alignment vertical="center"/>
    </xf>
    <xf numFmtId="0" fontId="50" fillId="3" borderId="78" xfId="2" applyNumberFormat="1" applyFont="1" applyFill="1" applyBorder="1" applyAlignment="1">
      <alignment horizontal="left" vertical="center" wrapText="1"/>
    </xf>
    <xf numFmtId="0" fontId="56" fillId="3" borderId="77" xfId="2" applyNumberFormat="1" applyFont="1" applyFill="1" applyBorder="1"/>
    <xf numFmtId="0" fontId="56" fillId="3" borderId="77" xfId="2" applyFont="1" applyFill="1" applyBorder="1"/>
    <xf numFmtId="0" fontId="56" fillId="3" borderId="77" xfId="2" applyFont="1" applyFill="1" applyBorder="1" applyAlignment="1">
      <alignment vertical="center"/>
    </xf>
    <xf numFmtId="0" fontId="56" fillId="3" borderId="79" xfId="2" applyFont="1" applyFill="1" applyBorder="1"/>
    <xf numFmtId="0" fontId="2" fillId="3" borderId="105" xfId="2" applyFont="1" applyFill="1" applyBorder="1"/>
    <xf numFmtId="0" fontId="54" fillId="3" borderId="106" xfId="2" applyFont="1" applyFill="1" applyBorder="1" applyAlignment="1">
      <alignment horizontal="left" wrapText="1"/>
    </xf>
    <xf numFmtId="0" fontId="2" fillId="3" borderId="77" xfId="2" applyNumberFormat="1" applyFont="1" applyFill="1" applyBorder="1"/>
    <xf numFmtId="0" fontId="2" fillId="3" borderId="78" xfId="2" applyNumberFormat="1" applyFont="1" applyFill="1" applyBorder="1" applyAlignment="1">
      <alignment horizontal="left"/>
    </xf>
    <xf numFmtId="0" fontId="2" fillId="3" borderId="77" xfId="2" applyFont="1" applyFill="1" applyBorder="1"/>
    <xf numFmtId="14" fontId="2" fillId="3" borderId="78" xfId="2" applyNumberFormat="1" applyFont="1" applyFill="1" applyBorder="1" applyAlignment="1">
      <alignment horizontal="left"/>
    </xf>
    <xf numFmtId="0" fontId="2" fillId="3" borderId="77" xfId="2" applyFont="1" applyFill="1" applyBorder="1" applyAlignment="1">
      <alignment vertical="center"/>
    </xf>
    <xf numFmtId="0" fontId="2" fillId="3" borderId="78" xfId="2" applyNumberFormat="1" applyFont="1" applyFill="1" applyBorder="1" applyAlignment="1">
      <alignment horizontal="left" vertical="center" wrapText="1"/>
    </xf>
    <xf numFmtId="0" fontId="2" fillId="3" borderId="79" xfId="2" applyFont="1" applyFill="1" applyBorder="1"/>
    <xf numFmtId="14" fontId="2" fillId="3" borderId="80" xfId="2" applyNumberFormat="1" applyFont="1" applyFill="1" applyBorder="1" applyAlignment="1">
      <alignment horizontal="left"/>
    </xf>
    <xf numFmtId="0" fontId="2" fillId="3" borderId="79" xfId="2" applyFont="1" applyFill="1" applyBorder="1" applyAlignment="1">
      <alignment vertical="center"/>
    </xf>
    <xf numFmtId="0" fontId="2" fillId="3" borderId="80" xfId="2" applyNumberFormat="1" applyFont="1" applyFill="1" applyBorder="1" applyAlignment="1">
      <alignment horizontal="left" vertical="center"/>
    </xf>
    <xf numFmtId="0" fontId="45" fillId="19" borderId="18" xfId="14" applyFont="1" applyFill="1" applyBorder="1" applyAlignment="1" applyProtection="1">
      <alignment horizontal="left" vertical="center"/>
      <protection locked="0"/>
    </xf>
    <xf numFmtId="0" fontId="40" fillId="16" borderId="64" xfId="14" applyNumberFormat="1" applyFont="1" applyFill="1" applyBorder="1" applyAlignment="1" applyProtection="1">
      <alignment horizontal="left" vertical="center"/>
    </xf>
    <xf numFmtId="0" fontId="40" fillId="16" borderId="18" xfId="14" applyNumberFormat="1" applyFont="1" applyFill="1" applyBorder="1" applyAlignment="1" applyProtection="1">
      <alignment horizontal="left" vertical="center"/>
    </xf>
    <xf numFmtId="0" fontId="40" fillId="16" borderId="21" xfId="14" applyNumberFormat="1" applyFont="1" applyFill="1" applyBorder="1" applyAlignment="1" applyProtection="1">
      <alignment horizontal="left" vertical="center"/>
    </xf>
    <xf numFmtId="0" fontId="8" fillId="19" borderId="17" xfId="14" applyFill="1" applyBorder="1" applyAlignment="1" applyProtection="1">
      <alignment horizontal="left" vertical="top"/>
      <protection locked="0"/>
    </xf>
    <xf numFmtId="0" fontId="8" fillId="19" borderId="1" xfId="14" applyFill="1" applyBorder="1" applyAlignment="1" applyProtection="1">
      <alignment horizontal="left" vertical="top"/>
      <protection locked="0"/>
    </xf>
    <xf numFmtId="0" fontId="8" fillId="19" borderId="19" xfId="14" applyFill="1" applyBorder="1" applyAlignment="1" applyProtection="1">
      <alignment horizontal="left" vertical="top"/>
      <protection locked="0"/>
    </xf>
    <xf numFmtId="0" fontId="8" fillId="19" borderId="20" xfId="14" applyFill="1" applyBorder="1" applyAlignment="1" applyProtection="1">
      <alignment horizontal="left" vertical="top"/>
      <protection locked="0"/>
    </xf>
    <xf numFmtId="2" fontId="17" fillId="0" borderId="1" xfId="0" applyNumberFormat="1" applyFont="1" applyFill="1" applyBorder="1" applyAlignment="1">
      <alignment horizontal="center" wrapText="1"/>
    </xf>
    <xf numFmtId="2" fontId="17" fillId="0" borderId="40" xfId="0" applyNumberFormat="1" applyFont="1" applyFill="1" applyBorder="1" applyAlignment="1">
      <alignment horizontal="center" wrapText="1"/>
    </xf>
    <xf numFmtId="2" fontId="17" fillId="0" borderId="1" xfId="0" applyNumberFormat="1" applyFont="1" applyFill="1" applyBorder="1" applyAlignment="1">
      <alignment horizontal="center"/>
    </xf>
    <xf numFmtId="0" fontId="45" fillId="0" borderId="93" xfId="14" applyFont="1" applyFill="1" applyBorder="1" applyAlignment="1" applyProtection="1">
      <alignment horizontal="left" vertical="center"/>
    </xf>
    <xf numFmtId="0" fontId="45" fillId="19" borderId="21" xfId="14" applyFont="1" applyFill="1" applyBorder="1" applyAlignment="1" applyProtection="1">
      <alignment horizontal="left" vertical="center"/>
      <protection locked="0"/>
    </xf>
    <xf numFmtId="0" fontId="17" fillId="3" borderId="119" xfId="0" applyFont="1" applyFill="1" applyBorder="1" applyAlignment="1">
      <alignment horizontal="center"/>
    </xf>
    <xf numFmtId="0" fontId="17" fillId="3" borderId="120" xfId="0" applyFont="1" applyFill="1" applyBorder="1" applyAlignment="1">
      <alignment horizontal="center"/>
    </xf>
    <xf numFmtId="168" fontId="17" fillId="3" borderId="3" xfId="0" applyNumberFormat="1" applyFont="1" applyFill="1" applyBorder="1" applyAlignment="1">
      <alignment horizontal="center"/>
    </xf>
    <xf numFmtId="0" fontId="8" fillId="19" borderId="26" xfId="14" applyFill="1" applyBorder="1" applyAlignment="1" applyProtection="1">
      <alignment horizontal="left" vertical="top" wrapText="1"/>
      <protection locked="0"/>
    </xf>
    <xf numFmtId="0" fontId="8" fillId="19" borderId="8" xfId="14" applyFill="1" applyBorder="1" applyAlignment="1" applyProtection="1">
      <alignment horizontal="left" vertical="top" wrapText="1"/>
      <protection locked="0"/>
    </xf>
    <xf numFmtId="0" fontId="8" fillId="19" borderId="8" xfId="14" quotePrefix="1" applyFill="1" applyBorder="1" applyAlignment="1" applyProtection="1">
      <alignment vertical="center"/>
      <protection locked="0"/>
    </xf>
    <xf numFmtId="17" fontId="8" fillId="19" borderId="1" xfId="14" applyNumberFormat="1" applyFill="1" applyBorder="1" applyAlignment="1" applyProtection="1">
      <alignment horizontal="left" vertical="top" wrapText="1"/>
      <protection locked="0"/>
    </xf>
    <xf numFmtId="17" fontId="8" fillId="19" borderId="18" xfId="14" applyNumberFormat="1" applyFill="1" applyBorder="1" applyAlignment="1" applyProtection="1">
      <alignment horizontal="left" vertical="top" wrapText="1"/>
      <protection locked="0"/>
    </xf>
    <xf numFmtId="0" fontId="8" fillId="19" borderId="17" xfId="14" applyFill="1" applyBorder="1" applyAlignment="1" applyProtection="1">
      <alignment horizontal="left" vertical="top" wrapText="1"/>
      <protection locked="0"/>
    </xf>
    <xf numFmtId="0" fontId="8" fillId="19" borderId="1" xfId="14" applyFill="1" applyBorder="1" applyAlignment="1" applyProtection="1">
      <alignment horizontal="left" vertical="top" wrapText="1"/>
      <protection locked="0"/>
    </xf>
    <xf numFmtId="0" fontId="8" fillId="19" borderId="1" xfId="14" applyFill="1" applyBorder="1" applyAlignment="1" applyProtection="1">
      <alignment vertical="center"/>
      <protection locked="0"/>
    </xf>
    <xf numFmtId="0" fontId="8" fillId="19" borderId="1" xfId="14" applyFill="1" applyBorder="1" applyAlignment="1" applyProtection="1">
      <alignment vertical="center" wrapText="1"/>
      <protection locked="0"/>
    </xf>
    <xf numFmtId="0" fontId="8" fillId="19" borderId="17" xfId="14" applyFont="1" applyFill="1" applyBorder="1" applyAlignment="1" applyProtection="1">
      <alignment horizontal="left" vertical="top" wrapText="1"/>
      <protection locked="0"/>
    </xf>
    <xf numFmtId="0" fontId="8" fillId="19" borderId="1" xfId="14" applyFont="1" applyFill="1" applyBorder="1" applyAlignment="1" applyProtection="1">
      <alignment horizontal="left" vertical="top" wrapText="1"/>
      <protection locked="0"/>
    </xf>
    <xf numFmtId="0" fontId="8" fillId="19" borderId="1" xfId="14" applyFont="1" applyFill="1" applyBorder="1" applyAlignment="1" applyProtection="1">
      <alignment vertical="center"/>
      <protection locked="0"/>
    </xf>
    <xf numFmtId="17" fontId="8" fillId="19" borderId="18" xfId="14" applyNumberFormat="1" applyFont="1" applyFill="1" applyBorder="1" applyAlignment="1" applyProtection="1">
      <alignment horizontal="left" vertical="top" wrapText="1"/>
      <protection locked="0"/>
    </xf>
    <xf numFmtId="0" fontId="8" fillId="19" borderId="17" xfId="14" applyFill="1" applyBorder="1" applyAlignment="1" applyProtection="1">
      <alignment horizontal="left" vertical="center" wrapText="1"/>
      <protection locked="0"/>
    </xf>
    <xf numFmtId="0" fontId="8" fillId="19" borderId="1" xfId="14" applyFill="1" applyBorder="1" applyAlignment="1" applyProtection="1">
      <alignment wrapText="1"/>
      <protection locked="0"/>
    </xf>
    <xf numFmtId="0" fontId="8" fillId="19" borderId="1" xfId="14" applyFill="1" applyBorder="1" applyAlignment="1" applyProtection="1">
      <alignment horizontal="left" vertical="center" wrapText="1"/>
      <protection locked="0"/>
    </xf>
    <xf numFmtId="0" fontId="48" fillId="3" borderId="0" xfId="2" applyFont="1" applyFill="1" applyBorder="1" applyAlignment="1">
      <alignment horizontal="left" vertical="center" wrapText="1"/>
    </xf>
    <xf numFmtId="0" fontId="48" fillId="3" borderId="0" xfId="2" applyNumberFormat="1" applyFont="1" applyFill="1" applyBorder="1" applyAlignment="1">
      <alignment horizontal="left" vertical="top"/>
    </xf>
    <xf numFmtId="14" fontId="48" fillId="3" borderId="0" xfId="2" applyNumberFormat="1" applyFont="1" applyFill="1" applyBorder="1" applyAlignment="1">
      <alignment horizontal="left" vertical="top"/>
    </xf>
    <xf numFmtId="0" fontId="48" fillId="3" borderId="0" xfId="2" applyNumberFormat="1" applyFont="1" applyFill="1" applyBorder="1" applyAlignment="1">
      <alignment horizontal="left" vertical="center" wrapText="1"/>
    </xf>
    <xf numFmtId="0" fontId="24" fillId="3" borderId="0" xfId="3" applyFont="1" applyFill="1" applyBorder="1" applyAlignment="1">
      <alignment horizontal="left" vertical="center"/>
    </xf>
    <xf numFmtId="0" fontId="46" fillId="3" borderId="0" xfId="0" applyFont="1" applyFill="1" applyBorder="1" applyAlignment="1"/>
    <xf numFmtId="17" fontId="8" fillId="19" borderId="1" xfId="14" applyNumberFormat="1" applyFont="1" applyFill="1" applyBorder="1" applyAlignment="1" applyProtection="1">
      <alignment horizontal="left" vertical="top" wrapText="1"/>
      <protection locked="0"/>
    </xf>
    <xf numFmtId="0" fontId="6" fillId="0" borderId="43" xfId="2" applyFont="1" applyFill="1" applyBorder="1" applyAlignment="1">
      <alignment horizontal="center" vertical="center"/>
    </xf>
    <xf numFmtId="0" fontId="6" fillId="0" borderId="57" xfId="2" applyFont="1" applyFill="1" applyBorder="1" applyAlignment="1">
      <alignment horizontal="center" vertical="center"/>
    </xf>
    <xf numFmtId="0" fontId="6" fillId="0" borderId="57" xfId="2" applyFont="1" applyBorder="1" applyAlignment="1">
      <alignment horizontal="center" vertical="center"/>
    </xf>
    <xf numFmtId="0" fontId="6" fillId="0" borderId="44" xfId="2" applyFont="1" applyFill="1" applyBorder="1" applyAlignment="1">
      <alignment horizontal="center" vertical="center"/>
    </xf>
    <xf numFmtId="0" fontId="25" fillId="3" borderId="0" xfId="0" applyFont="1" applyFill="1" applyBorder="1" applyAlignment="1">
      <alignment horizontal="center" wrapText="1"/>
    </xf>
    <xf numFmtId="164" fontId="27" fillId="19" borderId="1" xfId="0" applyNumberFormat="1" applyFont="1" applyFill="1" applyBorder="1" applyAlignment="1" applyProtection="1">
      <alignment horizontal="center"/>
      <protection locked="0"/>
    </xf>
    <xf numFmtId="165" fontId="27" fillId="19" borderId="1" xfId="0" applyNumberFormat="1" applyFont="1" applyFill="1" applyBorder="1" applyAlignment="1" applyProtection="1">
      <alignment horizontal="center"/>
      <protection locked="0"/>
    </xf>
    <xf numFmtId="0" fontId="27" fillId="0" borderId="121" xfId="2" applyNumberFormat="1" applyFont="1" applyBorder="1"/>
    <xf numFmtId="14" fontId="34" fillId="19" borderId="44" xfId="14" applyNumberFormat="1" applyFont="1" applyFill="1" applyBorder="1" applyAlignment="1" applyProtection="1">
      <alignment horizontal="center" vertical="center"/>
      <protection locked="0"/>
    </xf>
    <xf numFmtId="14" fontId="34" fillId="19" borderId="21" xfId="14" applyNumberFormat="1" applyFont="1" applyFill="1" applyBorder="1" applyAlignment="1" applyProtection="1">
      <alignment horizontal="center" vertical="center"/>
      <protection locked="0"/>
    </xf>
    <xf numFmtId="165" fontId="27" fillId="20" borderId="1" xfId="0" applyNumberFormat="1" applyFont="1" applyFill="1" applyBorder="1" applyAlignment="1" applyProtection="1">
      <alignment horizontal="center"/>
      <protection locked="0"/>
    </xf>
    <xf numFmtId="165" fontId="17" fillId="3" borderId="0" xfId="0" applyNumberFormat="1" applyFont="1" applyFill="1" applyBorder="1"/>
    <xf numFmtId="165" fontId="17" fillId="3" borderId="33" xfId="0" applyNumberFormat="1" applyFont="1" applyFill="1" applyBorder="1" applyAlignment="1">
      <alignment horizontal="center"/>
    </xf>
    <xf numFmtId="165" fontId="17" fillId="3" borderId="1" xfId="0" applyNumberFormat="1" applyFont="1" applyFill="1" applyBorder="1" applyAlignment="1">
      <alignment horizontal="center"/>
    </xf>
    <xf numFmtId="2" fontId="27" fillId="19" borderId="104" xfId="0" applyNumberFormat="1" applyFont="1" applyFill="1" applyBorder="1" applyAlignment="1" applyProtection="1">
      <alignment horizontal="center"/>
      <protection locked="0"/>
    </xf>
    <xf numFmtId="2" fontId="27" fillId="20" borderId="1" xfId="0" applyNumberFormat="1" applyFont="1" applyFill="1" applyBorder="1" applyAlignment="1" applyProtection="1">
      <alignment horizontal="center"/>
      <protection locked="0"/>
    </xf>
    <xf numFmtId="2" fontId="42" fillId="21" borderId="1" xfId="0" applyNumberFormat="1" applyFont="1" applyFill="1" applyBorder="1" applyAlignment="1" applyProtection="1">
      <alignment horizontal="center"/>
    </xf>
    <xf numFmtId="2" fontId="27" fillId="20" borderId="1" xfId="0" quotePrefix="1" applyNumberFormat="1" applyFont="1" applyFill="1" applyBorder="1" applyAlignment="1" applyProtection="1">
      <alignment horizontal="center"/>
      <protection locked="0"/>
    </xf>
    <xf numFmtId="165" fontId="25" fillId="3" borderId="0" xfId="0" applyNumberFormat="1" applyFont="1" applyFill="1" applyBorder="1" applyAlignment="1">
      <alignment wrapText="1"/>
    </xf>
    <xf numFmtId="165" fontId="27" fillId="3" borderId="0" xfId="0" applyNumberFormat="1" applyFont="1" applyFill="1" applyBorder="1" applyAlignment="1">
      <alignment horizontal="center"/>
    </xf>
    <xf numFmtId="0" fontId="17" fillId="3" borderId="12" xfId="0" applyFont="1" applyFill="1" applyBorder="1" applyAlignment="1">
      <alignment horizontal="left"/>
    </xf>
    <xf numFmtId="0" fontId="17" fillId="3" borderId="63" xfId="0" applyFont="1" applyFill="1" applyBorder="1"/>
    <xf numFmtId="166" fontId="17" fillId="3" borderId="31" xfId="0" applyNumberFormat="1" applyFont="1" applyFill="1" applyBorder="1" applyAlignment="1">
      <alignment horizontal="center"/>
    </xf>
    <xf numFmtId="0" fontId="6" fillId="0" borderId="26" xfId="2" applyFont="1" applyBorder="1" applyAlignment="1">
      <alignment horizontal="center"/>
    </xf>
    <xf numFmtId="0" fontId="6" fillId="0" borderId="64" xfId="2" applyFont="1" applyBorder="1" applyAlignment="1">
      <alignment horizontal="center"/>
    </xf>
    <xf numFmtId="0" fontId="56" fillId="3" borderId="75" xfId="2" applyFont="1" applyFill="1" applyBorder="1"/>
    <xf numFmtId="0" fontId="16" fillId="3" borderId="12" xfId="3" applyFont="1" applyFill="1" applyBorder="1">
      <alignment horizontal="left" vertical="center"/>
    </xf>
    <xf numFmtId="0" fontId="16" fillId="3" borderId="13" xfId="3" applyFont="1" applyFill="1" applyBorder="1" applyAlignment="1">
      <alignment horizontal="left" vertical="center"/>
    </xf>
    <xf numFmtId="0" fontId="16" fillId="3" borderId="11" xfId="3" applyFont="1" applyFill="1" applyBorder="1" applyAlignment="1">
      <alignment horizontal="center" vertical="center" wrapText="1"/>
    </xf>
    <xf numFmtId="0" fontId="17" fillId="19" borderId="8" xfId="0" applyFont="1" applyFill="1" applyBorder="1" applyAlignment="1" applyProtection="1">
      <alignment horizontal="center" vertical="center" wrapText="1"/>
      <protection locked="0"/>
    </xf>
    <xf numFmtId="0" fontId="17" fillId="19" borderId="1" xfId="0" applyFont="1" applyFill="1" applyBorder="1" applyAlignment="1" applyProtection="1">
      <alignment horizontal="center" vertical="center"/>
      <protection locked="0"/>
    </xf>
    <xf numFmtId="0" fontId="17" fillId="19" borderId="20" xfId="0" applyFont="1" applyFill="1" applyBorder="1" applyAlignment="1" applyProtection="1">
      <alignment horizontal="center" vertical="center"/>
      <protection locked="0"/>
    </xf>
    <xf numFmtId="17" fontId="8" fillId="19" borderId="20" xfId="14" applyNumberFormat="1" applyFill="1" applyBorder="1" applyAlignment="1" applyProtection="1">
      <alignment horizontal="left" vertical="top" wrapText="1"/>
      <protection locked="0"/>
    </xf>
    <xf numFmtId="17" fontId="8" fillId="19" borderId="21" xfId="14" applyNumberFormat="1" applyFill="1" applyBorder="1" applyAlignment="1" applyProtection="1">
      <alignment horizontal="left" vertical="top" wrapText="1"/>
      <protection locked="0"/>
    </xf>
    <xf numFmtId="165" fontId="4" fillId="22" borderId="31" xfId="1" applyNumberFormat="1" applyFont="1" applyFill="1" applyBorder="1" applyAlignment="1" applyProtection="1">
      <alignment horizontal="center" vertical="center"/>
    </xf>
    <xf numFmtId="164" fontId="17" fillId="3" borderId="8" xfId="0" applyNumberFormat="1" applyFont="1" applyFill="1" applyBorder="1" applyAlignment="1">
      <alignment horizontal="center"/>
    </xf>
    <xf numFmtId="164" fontId="2" fillId="0" borderId="79" xfId="2" applyNumberFormat="1" applyBorder="1" applyAlignment="1">
      <alignment horizontal="center" vertical="center" wrapText="1"/>
    </xf>
    <xf numFmtId="14" fontId="2" fillId="0" borderId="80" xfId="2" applyNumberFormat="1" applyBorder="1" applyAlignment="1">
      <alignment horizontal="center" vertical="center" wrapText="1"/>
    </xf>
    <xf numFmtId="0" fontId="53" fillId="3" borderId="0" xfId="15" applyFont="1" applyFill="1" applyAlignment="1" applyProtection="1">
      <alignment horizontal="left"/>
      <protection locked="0"/>
    </xf>
    <xf numFmtId="0" fontId="19" fillId="2" borderId="12" xfId="0" applyFont="1" applyFill="1" applyBorder="1" applyAlignment="1">
      <alignment horizontal="left"/>
    </xf>
    <xf numFmtId="0" fontId="27" fillId="0" borderId="92" xfId="2" applyNumberFormat="1" applyFont="1" applyBorder="1" applyAlignment="1">
      <alignment wrapText="1"/>
    </xf>
    <xf numFmtId="0" fontId="27" fillId="19" borderId="18" xfId="0" applyFont="1" applyFill="1" applyBorder="1" applyAlignment="1" applyProtection="1">
      <alignment horizontal="center" vertical="center"/>
      <protection locked="0"/>
    </xf>
    <xf numFmtId="0" fontId="27" fillId="0" borderId="92" xfId="2" applyNumberFormat="1" applyFont="1" applyBorder="1" applyAlignment="1">
      <alignment horizontal="left"/>
    </xf>
    <xf numFmtId="0" fontId="27" fillId="0" borderId="94" xfId="2" applyNumberFormat="1" applyFont="1" applyBorder="1" applyAlignment="1">
      <alignment horizontal="left"/>
    </xf>
    <xf numFmtId="0" fontId="27" fillId="0" borderId="93" xfId="2" applyNumberFormat="1" applyFont="1" applyBorder="1" applyAlignment="1">
      <alignment horizontal="left"/>
    </xf>
    <xf numFmtId="0" fontId="27" fillId="0" borderId="93" xfId="2" applyNumberFormat="1" applyFont="1" applyBorder="1" applyAlignment="1">
      <alignment horizontal="left" wrapText="1" indent="2"/>
    </xf>
    <xf numFmtId="0" fontId="27" fillId="19" borderId="44" xfId="0" applyFont="1" applyFill="1" applyBorder="1" applyAlignment="1" applyProtection="1">
      <alignment horizontal="center" wrapText="1"/>
      <protection locked="0"/>
    </xf>
    <xf numFmtId="0" fontId="27" fillId="19" borderId="21" xfId="0" applyFont="1" applyFill="1" applyBorder="1" applyAlignment="1" applyProtection="1">
      <alignment horizontal="center" vertical="center"/>
      <protection locked="0"/>
    </xf>
    <xf numFmtId="14" fontId="27" fillId="3" borderId="31" xfId="0" applyNumberFormat="1" applyFont="1" applyFill="1" applyBorder="1" applyAlignment="1">
      <alignment horizontal="center"/>
    </xf>
    <xf numFmtId="14" fontId="27" fillId="3" borderId="34" xfId="0" applyNumberFormat="1" applyFont="1" applyFill="1" applyBorder="1" applyAlignment="1">
      <alignment horizontal="center"/>
    </xf>
    <xf numFmtId="0" fontId="27" fillId="3" borderId="30" xfId="2" applyNumberFormat="1" applyFont="1" applyFill="1" applyBorder="1" applyAlignment="1">
      <alignment horizontal="left" indent="2"/>
    </xf>
    <xf numFmtId="0" fontId="25" fillId="3" borderId="0" xfId="0" applyFont="1" applyFill="1" applyBorder="1" applyAlignment="1"/>
    <xf numFmtId="0" fontId="27" fillId="3" borderId="65" xfId="0" applyFont="1" applyFill="1" applyBorder="1" applyAlignment="1">
      <alignment vertical="center"/>
    </xf>
    <xf numFmtId="0" fontId="27" fillId="3" borderId="30" xfId="0" applyFont="1" applyFill="1" applyBorder="1" applyAlignment="1">
      <alignment horizontal="left" indent="2"/>
    </xf>
    <xf numFmtId="0" fontId="27" fillId="0" borderId="30" xfId="2" applyNumberFormat="1" applyFont="1" applyBorder="1" applyAlignment="1">
      <alignment horizontal="left" indent="4"/>
    </xf>
    <xf numFmtId="0" fontId="17" fillId="3" borderId="32" xfId="0" applyFont="1" applyFill="1" applyBorder="1" applyAlignment="1">
      <alignment horizontal="left" indent="2"/>
    </xf>
    <xf numFmtId="0" fontId="17" fillId="3" borderId="34" xfId="0" applyNumberFormat="1" applyFont="1" applyFill="1" applyBorder="1" applyAlignment="1">
      <alignment horizontal="center" vertical="center"/>
    </xf>
    <xf numFmtId="0" fontId="19" fillId="2" borderId="12" xfId="0" applyFont="1" applyFill="1" applyBorder="1" applyAlignment="1">
      <alignment horizontal="left"/>
    </xf>
    <xf numFmtId="0" fontId="17" fillId="3" borderId="34" xfId="0" applyFont="1" applyFill="1" applyBorder="1" applyAlignment="1">
      <alignment horizontal="center" vertical="center" wrapText="1"/>
    </xf>
    <xf numFmtId="0" fontId="17" fillId="3" borderId="32" xfId="0" applyFont="1" applyFill="1" applyBorder="1" applyAlignment="1">
      <alignment horizontal="left" vertical="center" indent="2"/>
    </xf>
    <xf numFmtId="0" fontId="19" fillId="3" borderId="61" xfId="0" applyFont="1" applyFill="1" applyBorder="1" applyAlignment="1">
      <alignment horizontal="center" wrapText="1"/>
    </xf>
    <xf numFmtId="167" fontId="44" fillId="16" borderId="10" xfId="19" applyNumberFormat="1" applyFont="1" applyFill="1" applyBorder="1" applyAlignment="1">
      <alignment horizontal="center"/>
    </xf>
    <xf numFmtId="167" fontId="20" fillId="3" borderId="1" xfId="19" applyNumberFormat="1" applyFont="1" applyFill="1" applyBorder="1" applyAlignment="1">
      <alignment horizontal="center"/>
    </xf>
    <xf numFmtId="0" fontId="19" fillId="3" borderId="15" xfId="0" applyFont="1" applyFill="1" applyBorder="1" applyAlignment="1">
      <alignment horizontal="center" wrapText="1"/>
    </xf>
    <xf numFmtId="0" fontId="19" fillId="2" borderId="12" xfId="0" applyFont="1" applyFill="1" applyBorder="1" applyAlignment="1">
      <alignment horizontal="left"/>
    </xf>
    <xf numFmtId="0" fontId="17" fillId="3" borderId="30" xfId="0" applyFont="1" applyFill="1" applyBorder="1" applyAlignment="1">
      <alignment vertical="center"/>
    </xf>
    <xf numFmtId="0" fontId="17" fillId="3" borderId="31" xfId="0" applyFont="1" applyFill="1" applyBorder="1" applyAlignment="1">
      <alignment horizontal="center" wrapText="1"/>
    </xf>
    <xf numFmtId="0" fontId="17" fillId="3" borderId="30" xfId="0" applyFont="1" applyFill="1" applyBorder="1" applyAlignment="1">
      <alignment horizontal="left" vertical="center" indent="2"/>
    </xf>
    <xf numFmtId="3" fontId="17" fillId="3" borderId="0" xfId="0" applyNumberFormat="1"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vertical="center"/>
    </xf>
    <xf numFmtId="0" fontId="17" fillId="3" borderId="31" xfId="0" applyFont="1" applyFill="1" applyBorder="1" applyAlignment="1">
      <alignment horizontal="center" vertical="center" wrapText="1"/>
    </xf>
    <xf numFmtId="0" fontId="17" fillId="3" borderId="34" xfId="0" applyFont="1" applyFill="1" applyBorder="1" applyAlignment="1">
      <alignment horizontal="center" wrapText="1"/>
    </xf>
    <xf numFmtId="0" fontId="17" fillId="3" borderId="32" xfId="0" applyFont="1" applyFill="1" applyBorder="1" applyAlignment="1">
      <alignment horizontal="left" wrapText="1"/>
    </xf>
    <xf numFmtId="0" fontId="17" fillId="3" borderId="25" xfId="0" applyFont="1" applyFill="1" applyBorder="1" applyAlignment="1">
      <alignment horizontal="center"/>
    </xf>
    <xf numFmtId="0" fontId="17" fillId="3" borderId="34" xfId="0" applyFont="1" applyFill="1" applyBorder="1"/>
    <xf numFmtId="1" fontId="17" fillId="3" borderId="0" xfId="0" applyNumberFormat="1" applyFont="1" applyFill="1" applyBorder="1" applyAlignment="1">
      <alignment horizontal="center" vertical="center"/>
    </xf>
    <xf numFmtId="165" fontId="17" fillId="3" borderId="33" xfId="0" applyNumberFormat="1" applyFont="1" applyFill="1" applyBorder="1" applyAlignment="1">
      <alignment horizontal="center" vertical="center"/>
    </xf>
    <xf numFmtId="169" fontId="17" fillId="3" borderId="33" xfId="0" applyNumberFormat="1" applyFont="1" applyFill="1" applyBorder="1" applyAlignment="1">
      <alignment horizontal="center" vertical="center"/>
    </xf>
    <xf numFmtId="2" fontId="27" fillId="20" borderId="18" xfId="0" applyNumberFormat="1" applyFont="1" applyFill="1" applyBorder="1" applyAlignment="1" applyProtection="1">
      <alignment horizontal="center"/>
      <protection locked="0"/>
    </xf>
    <xf numFmtId="2" fontId="42" fillId="21" borderId="18" xfId="0" applyNumberFormat="1" applyFont="1" applyFill="1" applyBorder="1" applyAlignment="1" applyProtection="1">
      <alignment horizontal="center"/>
    </xf>
    <xf numFmtId="2" fontId="25" fillId="3" borderId="31" xfId="0" applyNumberFormat="1" applyFont="1" applyFill="1" applyBorder="1" applyAlignment="1"/>
    <xf numFmtId="2" fontId="25" fillId="3" borderId="31" xfId="0" applyNumberFormat="1" applyFont="1" applyFill="1" applyBorder="1" applyAlignment="1">
      <alignment horizontal="center" wrapText="1"/>
    </xf>
    <xf numFmtId="2" fontId="27" fillId="3" borderId="31" xfId="0" applyNumberFormat="1" applyFont="1" applyFill="1" applyBorder="1"/>
    <xf numFmtId="2" fontId="27" fillId="2" borderId="31" xfId="0" applyNumberFormat="1" applyFont="1" applyFill="1" applyBorder="1"/>
    <xf numFmtId="2" fontId="25" fillId="3" borderId="0" xfId="0" applyNumberFormat="1" applyFont="1" applyFill="1" applyBorder="1" applyAlignment="1"/>
    <xf numFmtId="2" fontId="25" fillId="3" borderId="0" xfId="0" applyNumberFormat="1" applyFont="1" applyFill="1" applyBorder="1" applyAlignment="1">
      <alignment horizontal="center" wrapText="1"/>
    </xf>
    <xf numFmtId="2" fontId="27" fillId="3" borderId="0" xfId="0" applyNumberFormat="1" applyFont="1" applyFill="1" applyBorder="1"/>
    <xf numFmtId="2" fontId="27" fillId="2" borderId="0" xfId="0" applyNumberFormat="1" applyFont="1" applyFill="1" applyBorder="1"/>
    <xf numFmtId="0" fontId="27" fillId="20" borderId="1" xfId="0" applyNumberFormat="1" applyFont="1" applyFill="1" applyBorder="1" applyAlignment="1" applyProtection="1">
      <alignment horizontal="center"/>
      <protection locked="0"/>
    </xf>
    <xf numFmtId="0" fontId="25" fillId="3" borderId="0" xfId="0" applyNumberFormat="1" applyFont="1" applyFill="1" applyBorder="1" applyAlignment="1">
      <alignment wrapText="1"/>
    </xf>
    <xf numFmtId="0" fontId="25" fillId="3" borderId="61" xfId="0" applyNumberFormat="1" applyFont="1" applyFill="1" applyBorder="1" applyAlignment="1">
      <alignment horizontal="center" wrapText="1"/>
    </xf>
    <xf numFmtId="0" fontId="27" fillId="3" borderId="0" xfId="0" applyNumberFormat="1" applyFont="1" applyFill="1" applyBorder="1"/>
    <xf numFmtId="0" fontId="27" fillId="2" borderId="0" xfId="0" applyNumberFormat="1" applyFont="1" applyFill="1" applyBorder="1"/>
    <xf numFmtId="0" fontId="27" fillId="3" borderId="0" xfId="0" applyNumberFormat="1" applyFont="1" applyFill="1" applyBorder="1" applyAlignment="1">
      <alignment horizontal="center"/>
    </xf>
    <xf numFmtId="0" fontId="27" fillId="19" borderId="1" xfId="0" applyNumberFormat="1" applyFont="1" applyFill="1" applyBorder="1" applyAlignment="1" applyProtection="1">
      <alignment horizontal="center"/>
      <protection locked="0"/>
    </xf>
    <xf numFmtId="164" fontId="17" fillId="3" borderId="0" xfId="0" applyNumberFormat="1" applyFont="1" applyFill="1" applyBorder="1" applyAlignment="1">
      <alignment horizontal="center" vertical="center"/>
    </xf>
    <xf numFmtId="167" fontId="17" fillId="3" borderId="1" xfId="19" applyNumberFormat="1" applyFont="1" applyFill="1" applyBorder="1" applyAlignment="1">
      <alignment horizontal="center"/>
    </xf>
    <xf numFmtId="2" fontId="20" fillId="3" borderId="1" xfId="0" applyNumberFormat="1" applyFont="1" applyFill="1" applyBorder="1" applyAlignment="1">
      <alignment horizontal="center"/>
    </xf>
    <xf numFmtId="164" fontId="17" fillId="3" borderId="0" xfId="0" applyNumberFormat="1" applyFont="1" applyFill="1" applyBorder="1"/>
    <xf numFmtId="164" fontId="17" fillId="2" borderId="0" xfId="0" applyNumberFormat="1" applyFont="1" applyFill="1" applyBorder="1"/>
    <xf numFmtId="164" fontId="19" fillId="3" borderId="61" xfId="0" applyNumberFormat="1" applyFont="1" applyFill="1" applyBorder="1" applyAlignment="1">
      <alignment horizontal="center" wrapText="1"/>
    </xf>
    <xf numFmtId="164" fontId="20" fillId="3" borderId="33" xfId="0" applyNumberFormat="1" applyFont="1" applyFill="1" applyBorder="1" applyAlignment="1">
      <alignment horizontal="center"/>
    </xf>
    <xf numFmtId="164" fontId="17" fillId="3" borderId="0" xfId="0" applyNumberFormat="1" applyFont="1" applyFill="1"/>
    <xf numFmtId="164" fontId="17" fillId="2" borderId="63" xfId="0" applyNumberFormat="1" applyFont="1" applyFill="1" applyBorder="1" applyAlignment="1">
      <alignment horizontal="left"/>
    </xf>
    <xf numFmtId="164" fontId="17" fillId="2" borderId="28" xfId="0" applyNumberFormat="1" applyFont="1" applyFill="1" applyBorder="1"/>
    <xf numFmtId="164" fontId="17" fillId="4" borderId="1" xfId="0" applyNumberFormat="1" applyFont="1" applyFill="1" applyBorder="1" applyAlignment="1">
      <alignment horizontal="center"/>
    </xf>
    <xf numFmtId="164" fontId="20" fillId="3" borderId="0" xfId="0" applyNumberFormat="1" applyFont="1" applyFill="1" applyBorder="1" applyAlignment="1">
      <alignment horizontal="center"/>
    </xf>
    <xf numFmtId="164" fontId="17" fillId="3" borderId="0" xfId="0" applyNumberFormat="1" applyFont="1" applyFill="1" applyBorder="1" applyAlignment="1">
      <alignment horizontal="center"/>
    </xf>
    <xf numFmtId="164" fontId="17" fillId="4" borderId="3" xfId="0" applyNumberFormat="1" applyFont="1" applyFill="1" applyBorder="1" applyAlignment="1">
      <alignment horizontal="center"/>
    </xf>
    <xf numFmtId="0" fontId="57" fillId="0" borderId="0" xfId="2" applyFont="1" applyAlignment="1">
      <alignment vertical="center" wrapText="1"/>
    </xf>
    <xf numFmtId="0" fontId="19" fillId="2" borderId="12" xfId="0" applyFont="1" applyFill="1" applyBorder="1" applyAlignment="1">
      <alignment horizontal="left"/>
    </xf>
    <xf numFmtId="0" fontId="27" fillId="3" borderId="122" xfId="0" applyFont="1" applyFill="1" applyBorder="1"/>
    <xf numFmtId="0" fontId="27" fillId="3" borderId="27" xfId="0" applyFont="1" applyFill="1" applyBorder="1"/>
    <xf numFmtId="0" fontId="27" fillId="3" borderId="25" xfId="0" applyFont="1" applyFill="1" applyBorder="1"/>
    <xf numFmtId="167" fontId="17" fillId="3" borderId="33" xfId="19" applyNumberFormat="1" applyFont="1" applyFill="1" applyBorder="1" applyAlignment="1">
      <alignment horizontal="center"/>
    </xf>
    <xf numFmtId="2" fontId="17" fillId="3" borderId="0" xfId="0" applyNumberFormat="1" applyFont="1" applyFill="1" applyBorder="1"/>
    <xf numFmtId="2" fontId="17" fillId="3" borderId="0" xfId="0" applyNumberFormat="1" applyFont="1" applyFill="1" applyBorder="1" applyAlignment="1">
      <alignment horizontal="center" wrapText="1"/>
    </xf>
    <xf numFmtId="0" fontId="17" fillId="3" borderId="17" xfId="0" applyFont="1" applyFill="1" applyBorder="1" applyAlignment="1">
      <alignment horizontal="center" vertical="center"/>
    </xf>
    <xf numFmtId="0" fontId="19" fillId="3" borderId="1" xfId="0" applyFont="1" applyFill="1" applyBorder="1" applyAlignment="1">
      <alignment horizontal="center" vertical="top"/>
    </xf>
    <xf numFmtId="0" fontId="19" fillId="3" borderId="1" xfId="0" applyFont="1" applyFill="1" applyBorder="1" applyAlignment="1">
      <alignment horizontal="center" vertical="top" wrapText="1"/>
    </xf>
    <xf numFmtId="0" fontId="19" fillId="3" borderId="64" xfId="0" applyFont="1" applyFill="1" applyBorder="1" applyAlignment="1">
      <alignment horizontal="center" vertical="top" wrapText="1"/>
    </xf>
    <xf numFmtId="0" fontId="27" fillId="3" borderId="30" xfId="2" applyNumberFormat="1" applyFont="1" applyFill="1" applyBorder="1" applyAlignment="1">
      <alignment wrapText="1"/>
    </xf>
    <xf numFmtId="0" fontId="27" fillId="0" borderId="27" xfId="2" applyNumberFormat="1" applyFont="1" applyBorder="1"/>
    <xf numFmtId="0" fontId="27" fillId="3" borderId="31" xfId="0" applyFont="1" applyFill="1" applyBorder="1" applyAlignment="1">
      <alignment vertical="center"/>
    </xf>
    <xf numFmtId="0" fontId="27" fillId="3" borderId="32" xfId="0" applyFont="1" applyFill="1" applyBorder="1"/>
    <xf numFmtId="0" fontId="27" fillId="3" borderId="65" xfId="0" applyFont="1" applyFill="1" applyBorder="1" applyAlignment="1">
      <alignment horizontal="left"/>
    </xf>
    <xf numFmtId="165" fontId="25" fillId="3" borderId="61" xfId="0" applyNumberFormat="1" applyFont="1" applyFill="1" applyBorder="1" applyAlignment="1">
      <alignment horizontal="center" wrapText="1"/>
    </xf>
    <xf numFmtId="165" fontId="27" fillId="3" borderId="0" xfId="0" applyNumberFormat="1" applyFont="1" applyFill="1" applyBorder="1"/>
    <xf numFmtId="165" fontId="27" fillId="2" borderId="0" xfId="0" applyNumberFormat="1" applyFont="1" applyFill="1" applyBorder="1"/>
    <xf numFmtId="0" fontId="27" fillId="3" borderId="28" xfId="0" applyFont="1" applyFill="1" applyBorder="1" applyAlignment="1">
      <alignment vertical="center"/>
    </xf>
    <xf numFmtId="0" fontId="27" fillId="3" borderId="28" xfId="0" applyFont="1" applyFill="1" applyBorder="1"/>
    <xf numFmtId="0" fontId="27" fillId="3" borderId="29" xfId="0" applyFont="1" applyFill="1" applyBorder="1"/>
    <xf numFmtId="0" fontId="27" fillId="3" borderId="28" xfId="0" applyFont="1" applyFill="1" applyBorder="1" applyAlignment="1">
      <alignment horizontal="left" vertical="center"/>
    </xf>
    <xf numFmtId="0" fontId="27" fillId="3" borderId="0" xfId="0" applyFont="1" applyFill="1" applyBorder="1" applyAlignment="1">
      <alignment horizontal="left" vertical="center"/>
    </xf>
    <xf numFmtId="0" fontId="17" fillId="4" borderId="1" xfId="0" applyNumberFormat="1" applyFont="1" applyFill="1" applyBorder="1" applyAlignment="1">
      <alignment horizontal="center"/>
    </xf>
    <xf numFmtId="0" fontId="57" fillId="0" borderId="0" xfId="2" applyFont="1" applyAlignment="1">
      <alignment horizontal="left" vertical="center"/>
    </xf>
    <xf numFmtId="0" fontId="57" fillId="0" borderId="0" xfId="2" applyFont="1" applyAlignment="1">
      <alignment vertical="center"/>
    </xf>
    <xf numFmtId="0" fontId="17" fillId="3" borderId="0" xfId="0" applyFont="1" applyFill="1" applyBorder="1" applyAlignment="1">
      <alignment horizontal="center"/>
    </xf>
    <xf numFmtId="0" fontId="17" fillId="3" borderId="31" xfId="0" applyFont="1" applyFill="1" applyBorder="1" applyAlignment="1">
      <alignment horizontal="center"/>
    </xf>
    <xf numFmtId="0" fontId="19" fillId="2" borderId="12" xfId="0" applyFont="1" applyFill="1" applyBorder="1" applyAlignment="1">
      <alignment horizontal="left"/>
    </xf>
    <xf numFmtId="0" fontId="17" fillId="3" borderId="123" xfId="0" applyFont="1" applyFill="1" applyBorder="1" applyAlignment="1">
      <alignment horizontal="left" wrapText="1"/>
    </xf>
    <xf numFmtId="0" fontId="17" fillId="3" borderId="10" xfId="0" applyFont="1" applyFill="1" applyBorder="1" applyAlignment="1">
      <alignment horizontal="left" wrapText="1"/>
    </xf>
    <xf numFmtId="0" fontId="17" fillId="3" borderId="124" xfId="0" applyFont="1" applyFill="1" applyBorder="1" applyAlignment="1">
      <alignment horizontal="left"/>
    </xf>
    <xf numFmtId="0" fontId="19" fillId="3" borderId="30" xfId="0" applyFont="1" applyFill="1" applyBorder="1"/>
    <xf numFmtId="0" fontId="17" fillId="3" borderId="31" xfId="0" applyFont="1" applyFill="1" applyBorder="1" applyAlignment="1"/>
    <xf numFmtId="0" fontId="17" fillId="3" borderId="30" xfId="0" applyFont="1" applyFill="1" applyBorder="1" applyAlignment="1">
      <alignment wrapText="1"/>
    </xf>
    <xf numFmtId="0" fontId="17" fillId="3" borderId="30" xfId="0" applyFont="1" applyFill="1" applyBorder="1" applyAlignment="1">
      <alignment horizontal="left" wrapText="1"/>
    </xf>
    <xf numFmtId="169" fontId="17" fillId="3" borderId="0" xfId="0" applyNumberFormat="1" applyFont="1" applyFill="1" applyBorder="1" applyAlignment="1">
      <alignment horizontal="center" vertical="center"/>
    </xf>
    <xf numFmtId="0" fontId="17" fillId="3" borderId="32" xfId="0" applyFont="1" applyFill="1" applyBorder="1" applyAlignment="1">
      <alignment wrapText="1"/>
    </xf>
    <xf numFmtId="2" fontId="20" fillId="0" borderId="33" xfId="0" applyNumberFormat="1" applyFont="1" applyFill="1" applyBorder="1" applyAlignment="1">
      <alignment horizontal="center"/>
    </xf>
    <xf numFmtId="0" fontId="27" fillId="3" borderId="28" xfId="0" applyFont="1" applyFill="1" applyBorder="1" applyAlignment="1">
      <alignment horizontal="center" vertical="center" wrapText="1"/>
    </xf>
    <xf numFmtId="167" fontId="20" fillId="0" borderId="0" xfId="0" applyNumberFormat="1" applyFont="1" applyFill="1" applyBorder="1" applyAlignment="1">
      <alignment horizontal="center"/>
    </xf>
    <xf numFmtId="0" fontId="27" fillId="0" borderId="92" xfId="2" applyFont="1" applyBorder="1"/>
    <xf numFmtId="0" fontId="27" fillId="0" borderId="32" xfId="2" applyFont="1" applyBorder="1"/>
    <xf numFmtId="0" fontId="27" fillId="0" borderId="93" xfId="2" applyFont="1" applyBorder="1"/>
    <xf numFmtId="2" fontId="41" fillId="16" borderId="57" xfId="10" quotePrefix="1" applyNumberFormat="1" applyFont="1" applyFill="1" applyBorder="1" applyAlignment="1">
      <alignment horizontal="center"/>
    </xf>
    <xf numFmtId="2" fontId="41" fillId="16" borderId="8" xfId="10" quotePrefix="1" applyNumberFormat="1" applyFont="1" applyFill="1" applyBorder="1" applyAlignment="1">
      <alignment horizontal="center"/>
    </xf>
    <xf numFmtId="167" fontId="41" fillId="16" borderId="20" xfId="10" quotePrefix="1" applyNumberFormat="1" applyFont="1" applyFill="1" applyBorder="1" applyAlignment="1">
      <alignment horizontal="center" vertical="center"/>
    </xf>
    <xf numFmtId="2" fontId="41" fillId="16" borderId="104" xfId="10" quotePrefix="1" applyNumberFormat="1" applyFont="1" applyFill="1" applyBorder="1" applyAlignment="1">
      <alignment horizontal="center"/>
    </xf>
    <xf numFmtId="165" fontId="44" fillId="16" borderId="10" xfId="19" applyNumberFormat="1" applyFont="1" applyFill="1" applyBorder="1" applyAlignment="1">
      <alignment horizontal="center"/>
    </xf>
    <xf numFmtId="165" fontId="20" fillId="3" borderId="1" xfId="19" applyNumberFormat="1" applyFont="1" applyFill="1" applyBorder="1" applyAlignment="1">
      <alignment horizontal="center"/>
    </xf>
    <xf numFmtId="0" fontId="44" fillId="16" borderId="10" xfId="19" applyNumberFormat="1" applyFont="1" applyFill="1" applyBorder="1" applyAlignment="1">
      <alignment horizontal="center"/>
    </xf>
    <xf numFmtId="0" fontId="17" fillId="0" borderId="1" xfId="0" applyNumberFormat="1" applyFont="1" applyFill="1" applyBorder="1" applyAlignment="1">
      <alignment horizontal="center"/>
    </xf>
    <xf numFmtId="2" fontId="44" fillId="16" borderId="10" xfId="19" applyNumberFormat="1" applyFont="1" applyFill="1" applyBorder="1" applyAlignment="1">
      <alignment horizontal="center"/>
    </xf>
    <xf numFmtId="2" fontId="20" fillId="3" borderId="1" xfId="19" applyNumberFormat="1" applyFont="1" applyFill="1" applyBorder="1" applyAlignment="1">
      <alignment horizontal="center"/>
    </xf>
    <xf numFmtId="0" fontId="20" fillId="3" borderId="27" xfId="0" applyFont="1" applyFill="1" applyBorder="1"/>
    <xf numFmtId="2" fontId="17" fillId="4" borderId="2" xfId="0" applyNumberFormat="1" applyFont="1" applyFill="1" applyBorder="1" applyAlignment="1">
      <alignment horizontal="center"/>
    </xf>
    <xf numFmtId="2" fontId="17" fillId="4" borderId="58" xfId="0" applyNumberFormat="1" applyFont="1" applyFill="1" applyBorder="1" applyAlignment="1">
      <alignment horizontal="center"/>
    </xf>
    <xf numFmtId="2" fontId="19" fillId="3" borderId="0" xfId="0" applyNumberFormat="1" applyFont="1" applyFill="1" applyBorder="1" applyAlignment="1">
      <alignment horizontal="center" wrapText="1"/>
    </xf>
    <xf numFmtId="0" fontId="17" fillId="3" borderId="0" xfId="0" applyFont="1" applyFill="1" applyBorder="1" applyAlignment="1">
      <alignment horizontal="left" vertical="center" wrapText="1"/>
    </xf>
    <xf numFmtId="0" fontId="17" fillId="3" borderId="33" xfId="0" applyFont="1" applyFill="1" applyBorder="1" applyAlignment="1">
      <alignment horizontal="left" vertical="center" wrapText="1"/>
    </xf>
    <xf numFmtId="0" fontId="17" fillId="3" borderId="0" xfId="0" applyFont="1" applyFill="1" applyBorder="1" applyAlignment="1">
      <alignment horizontal="left" vertical="center"/>
    </xf>
    <xf numFmtId="0" fontId="3" fillId="6" borderId="12" xfId="3" applyFont="1" applyBorder="1" applyAlignment="1">
      <alignment horizontal="left" vertical="center"/>
    </xf>
    <xf numFmtId="0" fontId="3" fillId="6" borderId="13" xfId="3" applyFont="1" applyBorder="1" applyAlignment="1">
      <alignment horizontal="left" vertical="center"/>
    </xf>
    <xf numFmtId="0" fontId="14" fillId="0" borderId="32" xfId="15" applyBorder="1" applyAlignment="1" applyProtection="1">
      <alignment horizontal="left" vertical="center" wrapText="1"/>
      <protection locked="0"/>
    </xf>
    <xf numFmtId="0" fontId="14" fillId="0" borderId="34" xfId="15" applyBorder="1" applyAlignment="1" applyProtection="1">
      <alignment horizontal="left" vertical="center" wrapText="1"/>
      <protection locked="0"/>
    </xf>
    <xf numFmtId="0" fontId="13" fillId="18" borderId="27" xfId="3" applyFont="1" applyFill="1" applyBorder="1" applyAlignment="1">
      <alignment horizontal="left" vertical="center" wrapText="1"/>
    </xf>
    <xf numFmtId="0" fontId="13" fillId="18" borderId="29" xfId="3" applyFont="1" applyFill="1" applyBorder="1" applyAlignment="1">
      <alignment horizontal="left" vertical="center" wrapText="1"/>
    </xf>
    <xf numFmtId="0" fontId="13" fillId="18" borderId="30" xfId="3" applyFont="1" applyFill="1" applyBorder="1" applyAlignment="1">
      <alignment horizontal="left" vertical="center" wrapText="1"/>
    </xf>
    <xf numFmtId="0" fontId="13" fillId="18" borderId="31" xfId="3" applyFont="1" applyFill="1" applyBorder="1" applyAlignment="1">
      <alignment horizontal="left" vertical="center" wrapText="1"/>
    </xf>
    <xf numFmtId="0" fontId="13" fillId="18" borderId="32" xfId="3" applyFont="1" applyFill="1" applyBorder="1" applyAlignment="1">
      <alignment horizontal="left" vertical="center" wrapText="1"/>
    </xf>
    <xf numFmtId="0" fontId="13" fillId="18" borderId="34" xfId="3" applyFont="1" applyFill="1" applyBorder="1" applyAlignment="1">
      <alignment horizontal="left" vertical="center" wrapText="1"/>
    </xf>
    <xf numFmtId="0" fontId="13" fillId="18" borderId="27" xfId="3" applyFont="1" applyFill="1" applyBorder="1" applyAlignment="1" applyProtection="1">
      <alignment horizontal="left" vertical="center" wrapText="1"/>
    </xf>
    <xf numFmtId="0" fontId="13" fillId="18" borderId="29" xfId="3" applyFont="1" applyFill="1" applyBorder="1" applyAlignment="1" applyProtection="1">
      <alignment horizontal="left" vertical="center" wrapText="1"/>
    </xf>
    <xf numFmtId="0" fontId="13" fillId="18" borderId="32" xfId="3" applyFont="1" applyFill="1" applyBorder="1" applyAlignment="1" applyProtection="1">
      <alignment horizontal="left" vertical="center" wrapText="1"/>
    </xf>
    <xf numFmtId="0" fontId="13" fillId="18" borderId="34" xfId="3" applyFont="1" applyFill="1" applyBorder="1" applyAlignment="1" applyProtection="1">
      <alignment horizontal="left" vertical="center" wrapText="1"/>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46" xfId="0" applyFont="1" applyFill="1" applyBorder="1" applyAlignment="1">
      <alignment horizontal="center" vertical="center"/>
    </xf>
    <xf numFmtId="0" fontId="6" fillId="2" borderId="45" xfId="0" applyFont="1" applyFill="1" applyBorder="1" applyAlignment="1">
      <alignment horizontal="center" vertical="center"/>
    </xf>
    <xf numFmtId="0" fontId="27" fillId="19" borderId="27" xfId="1" applyNumberFormat="1" applyFont="1" applyFill="1" applyBorder="1" applyAlignment="1" applyProtection="1">
      <alignment horizontal="left" vertical="top" wrapText="1"/>
      <protection locked="0"/>
    </xf>
    <xf numFmtId="0" fontId="27" fillId="19" borderId="28" xfId="1" applyNumberFormat="1" applyFont="1" applyFill="1" applyBorder="1" applyAlignment="1" applyProtection="1">
      <alignment horizontal="left" vertical="top" wrapText="1"/>
      <protection locked="0"/>
    </xf>
    <xf numFmtId="0" fontId="27" fillId="19" borderId="29" xfId="1" applyNumberFormat="1" applyFont="1" applyFill="1" applyBorder="1" applyAlignment="1" applyProtection="1">
      <alignment horizontal="left" vertical="top" wrapText="1"/>
      <protection locked="0"/>
    </xf>
    <xf numFmtId="0" fontId="27" fillId="19" borderId="30" xfId="1" applyNumberFormat="1" applyFont="1" applyFill="1" applyBorder="1" applyAlignment="1" applyProtection="1">
      <alignment horizontal="left" vertical="top" wrapText="1"/>
      <protection locked="0"/>
    </xf>
    <xf numFmtId="0" fontId="27" fillId="19" borderId="0" xfId="1" applyNumberFormat="1" applyFont="1" applyFill="1" applyBorder="1" applyAlignment="1" applyProtection="1">
      <alignment horizontal="left" vertical="top" wrapText="1"/>
      <protection locked="0"/>
    </xf>
    <xf numFmtId="0" fontId="27" fillId="19" borderId="31" xfId="1" applyNumberFormat="1" applyFont="1" applyFill="1" applyBorder="1" applyAlignment="1" applyProtection="1">
      <alignment horizontal="left" vertical="top" wrapText="1"/>
      <protection locked="0"/>
    </xf>
    <xf numFmtId="0" fontId="27" fillId="19" borderId="32" xfId="1" applyNumberFormat="1" applyFont="1" applyFill="1" applyBorder="1" applyAlignment="1" applyProtection="1">
      <alignment horizontal="left" vertical="top" wrapText="1"/>
      <protection locked="0"/>
    </xf>
    <xf numFmtId="0" fontId="27" fillId="19" borderId="33" xfId="1" applyNumberFormat="1" applyFont="1" applyFill="1" applyBorder="1" applyAlignment="1" applyProtection="1">
      <alignment horizontal="left" vertical="top" wrapText="1"/>
      <protection locked="0"/>
    </xf>
    <xf numFmtId="0" fontId="27" fillId="19" borderId="34" xfId="1" applyNumberFormat="1" applyFont="1" applyFill="1" applyBorder="1" applyAlignment="1" applyProtection="1">
      <alignment horizontal="left" vertical="top" wrapText="1"/>
      <protection locked="0"/>
    </xf>
    <xf numFmtId="0" fontId="25" fillId="2" borderId="12" xfId="0" applyFont="1" applyFill="1" applyBorder="1" applyAlignment="1">
      <alignment horizontal="left"/>
    </xf>
    <xf numFmtId="0" fontId="25" fillId="2" borderId="63" xfId="0" applyFont="1" applyFill="1" applyBorder="1" applyAlignment="1">
      <alignment horizontal="left"/>
    </xf>
    <xf numFmtId="0" fontId="25" fillId="2" borderId="13" xfId="0" applyFont="1" applyFill="1" applyBorder="1" applyAlignment="1">
      <alignment horizontal="left"/>
    </xf>
    <xf numFmtId="0" fontId="36" fillId="6" borderId="12" xfId="3" applyFont="1" applyBorder="1" applyAlignment="1">
      <alignment horizontal="left" vertical="center"/>
    </xf>
    <xf numFmtId="0" fontId="36" fillId="6" borderId="13" xfId="3" applyFont="1" applyBorder="1" applyAlignment="1">
      <alignment horizontal="left" vertical="center"/>
    </xf>
    <xf numFmtId="0" fontId="16" fillId="14" borderId="27" xfId="3" applyFont="1" applyFill="1" applyBorder="1" applyAlignment="1" applyProtection="1">
      <alignment horizontal="left" vertical="top" wrapText="1"/>
    </xf>
    <xf numFmtId="0" fontId="16" fillId="14" borderId="28" xfId="3" applyFont="1" applyFill="1" applyBorder="1" applyAlignment="1" applyProtection="1">
      <alignment horizontal="left" vertical="top" wrapText="1"/>
    </xf>
    <xf numFmtId="0" fontId="16" fillId="14" borderId="29" xfId="3" applyFont="1" applyFill="1" applyBorder="1" applyAlignment="1" applyProtection="1">
      <alignment horizontal="left" vertical="top" wrapText="1"/>
    </xf>
    <xf numFmtId="0" fontId="16" fillId="14" borderId="30" xfId="3" applyFont="1" applyFill="1" applyBorder="1" applyAlignment="1" applyProtection="1">
      <alignment horizontal="left" vertical="top" wrapText="1"/>
    </xf>
    <xf numFmtId="0" fontId="16" fillId="14" borderId="0" xfId="3" applyFont="1" applyFill="1" applyBorder="1" applyAlignment="1" applyProtection="1">
      <alignment horizontal="left" vertical="top" wrapText="1"/>
    </xf>
    <xf numFmtId="0" fontId="16" fillId="14" borderId="31" xfId="3" applyFont="1" applyFill="1" applyBorder="1" applyAlignment="1" applyProtection="1">
      <alignment horizontal="left" vertical="top" wrapText="1"/>
    </xf>
    <xf numFmtId="0" fontId="16" fillId="14" borderId="32" xfId="3" applyFont="1" applyFill="1" applyBorder="1" applyAlignment="1" applyProtection="1">
      <alignment horizontal="left" vertical="top" wrapText="1"/>
    </xf>
    <xf numFmtId="0" fontId="16" fillId="14" borderId="33" xfId="3" applyFont="1" applyFill="1" applyBorder="1" applyAlignment="1" applyProtection="1">
      <alignment horizontal="left" vertical="top" wrapText="1"/>
    </xf>
    <xf numFmtId="0" fontId="16" fillId="14" borderId="34" xfId="3" applyFont="1" applyFill="1" applyBorder="1" applyAlignment="1" applyProtection="1">
      <alignment horizontal="left" vertical="top" wrapText="1"/>
    </xf>
    <xf numFmtId="0" fontId="36" fillId="6" borderId="63" xfId="3" applyFont="1" applyBorder="1" applyAlignment="1">
      <alignment horizontal="left" vertical="center"/>
    </xf>
    <xf numFmtId="0" fontId="25" fillId="0" borderId="30" xfId="2" applyNumberFormat="1" applyFont="1" applyBorder="1" applyAlignment="1">
      <alignment horizontal="left"/>
    </xf>
    <xf numFmtId="0" fontId="25" fillId="0" borderId="31" xfId="2" applyNumberFormat="1" applyFont="1" applyBorder="1" applyAlignment="1">
      <alignment horizontal="left"/>
    </xf>
    <xf numFmtId="0" fontId="3" fillId="6" borderId="12" xfId="3" applyBorder="1" applyAlignment="1">
      <alignment horizontal="left" vertical="center"/>
    </xf>
    <xf numFmtId="0" fontId="3" fillId="6" borderId="63" xfId="3" applyBorder="1" applyAlignment="1">
      <alignment horizontal="left" vertical="center"/>
    </xf>
    <xf numFmtId="0" fontId="3" fillId="6" borderId="13" xfId="3" applyBorder="1" applyAlignment="1">
      <alignment horizontal="left" vertical="center"/>
    </xf>
    <xf numFmtId="0" fontId="57" fillId="0" borderId="0" xfId="2" applyFont="1" applyAlignment="1">
      <alignment horizontal="left" vertical="center" wrapText="1"/>
    </xf>
    <xf numFmtId="0" fontId="57" fillId="0" borderId="33" xfId="2" applyFont="1" applyBorder="1" applyAlignment="1">
      <alignment horizontal="left" vertical="center" wrapText="1"/>
    </xf>
    <xf numFmtId="0" fontId="4" fillId="19" borderId="27" xfId="1" applyFont="1" applyFill="1" applyBorder="1" applyAlignment="1" applyProtection="1">
      <alignment horizontal="center"/>
      <protection locked="0"/>
    </xf>
    <xf numFmtId="0" fontId="4" fillId="19" borderId="28" xfId="1" applyFont="1" applyFill="1" applyBorder="1" applyAlignment="1" applyProtection="1">
      <alignment horizontal="center"/>
      <protection locked="0"/>
    </xf>
    <xf numFmtId="0" fontId="4" fillId="19" borderId="29" xfId="1" applyFont="1" applyFill="1" applyBorder="1" applyAlignment="1" applyProtection="1">
      <alignment horizontal="center"/>
      <protection locked="0"/>
    </xf>
    <xf numFmtId="0" fontId="4" fillId="19" borderId="30" xfId="1" applyFont="1" applyFill="1" applyBorder="1" applyAlignment="1" applyProtection="1">
      <alignment horizontal="center"/>
      <protection locked="0"/>
    </xf>
    <xf numFmtId="0" fontId="4" fillId="19" borderId="0" xfId="1" applyFont="1" applyFill="1" applyBorder="1" applyAlignment="1" applyProtection="1">
      <alignment horizontal="center"/>
      <protection locked="0"/>
    </xf>
    <xf numFmtId="0" fontId="4" fillId="19" borderId="31" xfId="1" applyFont="1" applyFill="1" applyBorder="1" applyAlignment="1" applyProtection="1">
      <alignment horizontal="center"/>
      <protection locked="0"/>
    </xf>
    <xf numFmtId="0" fontId="4" fillId="19" borderId="32" xfId="1" applyFont="1" applyFill="1" applyBorder="1" applyAlignment="1" applyProtection="1">
      <alignment horizontal="center"/>
      <protection locked="0"/>
    </xf>
    <xf numFmtId="0" fontId="4" fillId="19" borderId="33" xfId="1" applyFont="1" applyFill="1" applyBorder="1" applyAlignment="1" applyProtection="1">
      <alignment horizontal="center"/>
      <protection locked="0"/>
    </xf>
    <xf numFmtId="0" fontId="4" fillId="19" borderId="34" xfId="1" applyFont="1" applyFill="1" applyBorder="1" applyAlignment="1" applyProtection="1">
      <alignment horizontal="center"/>
      <protection locked="0"/>
    </xf>
    <xf numFmtId="0" fontId="16" fillId="2" borderId="12" xfId="3" applyFont="1" applyFill="1" applyBorder="1" applyAlignment="1">
      <alignment horizontal="left" vertical="center"/>
    </xf>
    <xf numFmtId="0" fontId="16" fillId="2" borderId="63" xfId="3" applyFont="1" applyFill="1" applyBorder="1" applyAlignment="1">
      <alignment horizontal="left" vertical="center"/>
    </xf>
    <xf numFmtId="0" fontId="16" fillId="2" borderId="13" xfId="3" applyFont="1" applyFill="1" applyBorder="1" applyAlignment="1">
      <alignment horizontal="left" vertical="center"/>
    </xf>
    <xf numFmtId="0" fontId="48" fillId="0" borderId="86" xfId="2" applyNumberFormat="1" applyFont="1" applyBorder="1" applyAlignment="1">
      <alignment horizontal="left" vertical="top"/>
    </xf>
    <xf numFmtId="0" fontId="48" fillId="0" borderId="87" xfId="2" applyNumberFormat="1" applyFont="1" applyBorder="1" applyAlignment="1">
      <alignment horizontal="left" vertical="top"/>
    </xf>
    <xf numFmtId="0" fontId="48" fillId="0" borderId="88" xfId="2" applyNumberFormat="1" applyFont="1" applyBorder="1" applyAlignment="1">
      <alignment horizontal="left" vertical="top"/>
    </xf>
    <xf numFmtId="0" fontId="48" fillId="0" borderId="89" xfId="2" applyNumberFormat="1" applyFont="1" applyBorder="1" applyAlignment="1">
      <alignment horizontal="left" vertical="center" wrapText="1"/>
    </xf>
    <xf numFmtId="0" fontId="48" fillId="0" borderId="90" xfId="2" applyNumberFormat="1" applyFont="1" applyBorder="1" applyAlignment="1">
      <alignment horizontal="left" vertical="center" wrapText="1"/>
    </xf>
    <xf numFmtId="0" fontId="48" fillId="0" borderId="91" xfId="2" applyNumberFormat="1" applyFont="1" applyBorder="1" applyAlignment="1">
      <alignment horizontal="left" vertical="center" wrapText="1"/>
    </xf>
    <xf numFmtId="0" fontId="48" fillId="0" borderId="86" xfId="2" applyNumberFormat="1" applyFont="1" applyBorder="1" applyAlignment="1">
      <alignment horizontal="left" vertical="center" wrapText="1"/>
    </xf>
    <xf numFmtId="0" fontId="48" fillId="0" borderId="87" xfId="2" applyNumberFormat="1" applyFont="1" applyBorder="1" applyAlignment="1">
      <alignment horizontal="left" vertical="center" wrapText="1"/>
    </xf>
    <xf numFmtId="0" fontId="48" fillId="0" borderId="88" xfId="2" applyNumberFormat="1" applyFont="1" applyBorder="1" applyAlignment="1">
      <alignment horizontal="left" vertical="center" wrapText="1"/>
    </xf>
    <xf numFmtId="14" fontId="48" fillId="0" borderId="89" xfId="2" applyNumberFormat="1" applyFont="1" applyBorder="1" applyAlignment="1">
      <alignment horizontal="left" vertical="top"/>
    </xf>
    <xf numFmtId="14" fontId="48" fillId="0" borderId="90" xfId="2" applyNumberFormat="1" applyFont="1" applyBorder="1" applyAlignment="1">
      <alignment horizontal="left" vertical="top"/>
    </xf>
    <xf numFmtId="14" fontId="48" fillId="0" borderId="91" xfId="2" applyNumberFormat="1" applyFont="1" applyBorder="1" applyAlignment="1">
      <alignment horizontal="left" vertical="top"/>
    </xf>
    <xf numFmtId="0" fontId="48" fillId="0" borderId="107" xfId="2" applyFont="1" applyBorder="1" applyAlignment="1">
      <alignment horizontal="left" wrapText="1"/>
    </xf>
    <xf numFmtId="0" fontId="48" fillId="0" borderId="108" xfId="2" applyFont="1" applyBorder="1" applyAlignment="1">
      <alignment horizontal="left" wrapText="1"/>
    </xf>
    <xf numFmtId="0" fontId="48" fillId="0" borderId="109" xfId="2" applyFont="1" applyBorder="1" applyAlignment="1">
      <alignment horizontal="left" wrapText="1"/>
    </xf>
    <xf numFmtId="14" fontId="48" fillId="0" borderId="86" xfId="2" applyNumberFormat="1" applyFont="1" applyBorder="1" applyAlignment="1">
      <alignment horizontal="left" vertical="top"/>
    </xf>
    <xf numFmtId="14" fontId="48" fillId="0" borderId="87" xfId="2" applyNumberFormat="1" applyFont="1" applyBorder="1" applyAlignment="1">
      <alignment horizontal="left" vertical="top"/>
    </xf>
    <xf numFmtId="14" fontId="48" fillId="0" borderId="88" xfId="2" applyNumberFormat="1" applyFont="1" applyBorder="1" applyAlignment="1">
      <alignment horizontal="left" vertical="top"/>
    </xf>
    <xf numFmtId="0" fontId="14" fillId="0" borderId="0" xfId="15" applyAlignment="1" applyProtection="1">
      <alignment horizontal="left"/>
      <protection locked="0"/>
    </xf>
    <xf numFmtId="0" fontId="16" fillId="6" borderId="12" xfId="3" applyFont="1" applyBorder="1" applyAlignment="1">
      <alignment horizontal="left" vertical="center"/>
    </xf>
    <xf numFmtId="0" fontId="16" fillId="6" borderId="63" xfId="3" applyFont="1" applyBorder="1" applyAlignment="1">
      <alignment horizontal="left" vertical="center"/>
    </xf>
    <xf numFmtId="0" fontId="16" fillId="6" borderId="13" xfId="3" applyFont="1" applyBorder="1" applyAlignment="1">
      <alignment horizontal="left" vertical="center"/>
    </xf>
    <xf numFmtId="0" fontId="55" fillId="6" borderId="12" xfId="3" applyFont="1" applyBorder="1" applyAlignment="1">
      <alignment horizontal="left" vertical="center"/>
    </xf>
    <xf numFmtId="0" fontId="55" fillId="6" borderId="63" xfId="3" applyFont="1" applyBorder="1" applyAlignment="1">
      <alignment horizontal="left" vertical="center"/>
    </xf>
    <xf numFmtId="0" fontId="55" fillId="6" borderId="13" xfId="3" applyFont="1" applyBorder="1" applyAlignment="1">
      <alignment horizontal="left" vertical="center"/>
    </xf>
    <xf numFmtId="0" fontId="17" fillId="22" borderId="27" xfId="0" applyFont="1" applyFill="1" applyBorder="1" applyAlignment="1" applyProtection="1">
      <alignment horizontal="left" vertical="top" wrapText="1"/>
      <protection locked="0"/>
    </xf>
    <xf numFmtId="0" fontId="17" fillId="22" borderId="28" xfId="0" applyFont="1" applyFill="1" applyBorder="1" applyAlignment="1" applyProtection="1">
      <alignment horizontal="left" vertical="top" wrapText="1"/>
      <protection locked="0"/>
    </xf>
    <xf numFmtId="0" fontId="17" fillId="22" borderId="29" xfId="0" applyFont="1" applyFill="1" applyBorder="1" applyAlignment="1" applyProtection="1">
      <alignment horizontal="left" vertical="top" wrapText="1"/>
      <protection locked="0"/>
    </xf>
    <xf numFmtId="0" fontId="17" fillId="22" borderId="30" xfId="0" applyFont="1" applyFill="1" applyBorder="1" applyAlignment="1" applyProtection="1">
      <alignment horizontal="left" vertical="top" wrapText="1"/>
      <protection locked="0"/>
    </xf>
    <xf numFmtId="0" fontId="17" fillId="22" borderId="0" xfId="0" applyFont="1" applyFill="1" applyBorder="1" applyAlignment="1" applyProtection="1">
      <alignment horizontal="left" vertical="top" wrapText="1"/>
      <protection locked="0"/>
    </xf>
    <xf numFmtId="0" fontId="17" fillId="22" borderId="31" xfId="0" applyFont="1" applyFill="1" applyBorder="1" applyAlignment="1" applyProtection="1">
      <alignment horizontal="left" vertical="top" wrapText="1"/>
      <protection locked="0"/>
    </xf>
    <xf numFmtId="0" fontId="17" fillId="22" borderId="32" xfId="0" applyFont="1" applyFill="1" applyBorder="1" applyAlignment="1" applyProtection="1">
      <alignment horizontal="left" vertical="top" wrapText="1"/>
      <protection locked="0"/>
    </xf>
    <xf numFmtId="0" fontId="17" fillId="22" borderId="33" xfId="0" applyFont="1" applyFill="1" applyBorder="1" applyAlignment="1" applyProtection="1">
      <alignment horizontal="left" vertical="top" wrapText="1"/>
      <protection locked="0"/>
    </xf>
    <xf numFmtId="0" fontId="17" fillId="22" borderId="34" xfId="0" applyFont="1" applyFill="1" applyBorder="1" applyAlignment="1" applyProtection="1">
      <alignment horizontal="left" vertical="top" wrapText="1"/>
      <protection locked="0"/>
    </xf>
    <xf numFmtId="0" fontId="19" fillId="3" borderId="94" xfId="0" applyFont="1" applyFill="1" applyBorder="1" applyAlignment="1">
      <alignment horizontal="left" vertical="center" wrapText="1"/>
    </xf>
    <xf numFmtId="0" fontId="19" fillId="3" borderId="93" xfId="0" applyFont="1" applyFill="1" applyBorder="1" applyAlignment="1">
      <alignment horizontal="left" vertical="center" wrapText="1"/>
    </xf>
    <xf numFmtId="0" fontId="17" fillId="19" borderId="1" xfId="0" applyFont="1" applyFill="1" applyBorder="1" applyAlignment="1" applyProtection="1">
      <alignment horizontal="left" vertical="top" wrapText="1"/>
      <protection locked="0"/>
    </xf>
    <xf numFmtId="0" fontId="17" fillId="19" borderId="18" xfId="0" applyFont="1" applyFill="1" applyBorder="1" applyAlignment="1" applyProtection="1">
      <alignment horizontal="left" vertical="top" wrapText="1"/>
      <protection locked="0"/>
    </xf>
    <xf numFmtId="0" fontId="17" fillId="19" borderId="20" xfId="0" applyFont="1" applyFill="1" applyBorder="1" applyAlignment="1" applyProtection="1">
      <alignment horizontal="left" vertical="top" wrapText="1"/>
      <protection locked="0"/>
    </xf>
    <xf numFmtId="0" fontId="17" fillId="19" borderId="21" xfId="0" applyFont="1" applyFill="1" applyBorder="1" applyAlignment="1" applyProtection="1">
      <alignment horizontal="left" vertical="top" wrapText="1"/>
      <protection locked="0"/>
    </xf>
    <xf numFmtId="0" fontId="17" fillId="19" borderId="8" xfId="0" applyFont="1" applyFill="1" applyBorder="1" applyAlignment="1" applyProtection="1">
      <alignment horizontal="left" vertical="top" wrapText="1"/>
      <protection locked="0"/>
    </xf>
    <xf numFmtId="0" fontId="17" fillId="19" borderId="64" xfId="0" applyFont="1" applyFill="1" applyBorder="1" applyAlignment="1" applyProtection="1">
      <alignment horizontal="left" vertical="top" wrapText="1"/>
      <protection locked="0"/>
    </xf>
    <xf numFmtId="0" fontId="19" fillId="3" borderId="92" xfId="0" applyFont="1" applyFill="1" applyBorder="1" applyAlignment="1">
      <alignment horizontal="left" vertical="center" wrapText="1"/>
    </xf>
    <xf numFmtId="0" fontId="16" fillId="6" borderId="27" xfId="3" applyFont="1" applyBorder="1" applyAlignment="1">
      <alignment horizontal="left" vertical="center"/>
    </xf>
    <xf numFmtId="0" fontId="16" fillId="6" borderId="28" xfId="3" applyFont="1" applyBorder="1" applyAlignment="1">
      <alignment horizontal="left" vertical="center"/>
    </xf>
    <xf numFmtId="0" fontId="16" fillId="6" borderId="29" xfId="3" applyFont="1" applyBorder="1" applyAlignment="1">
      <alignment horizontal="left" vertical="center"/>
    </xf>
    <xf numFmtId="0" fontId="5" fillId="0" borderId="107" xfId="2" applyFont="1" applyBorder="1" applyAlignment="1">
      <alignment horizontal="left" wrapText="1"/>
    </xf>
    <xf numFmtId="0" fontId="5" fillId="0" borderId="108" xfId="2" applyFont="1" applyBorder="1" applyAlignment="1">
      <alignment horizontal="left" wrapText="1"/>
    </xf>
    <xf numFmtId="0" fontId="5" fillId="0" borderId="109" xfId="2" applyFont="1" applyBorder="1" applyAlignment="1">
      <alignment horizontal="left" wrapText="1"/>
    </xf>
    <xf numFmtId="0" fontId="5" fillId="0" borderId="86" xfId="2" applyNumberFormat="1" applyFont="1" applyBorder="1" applyAlignment="1">
      <alignment horizontal="left" vertical="top"/>
    </xf>
    <xf numFmtId="0" fontId="5" fillId="0" borderId="87" xfId="2" applyNumberFormat="1" applyFont="1" applyBorder="1" applyAlignment="1">
      <alignment horizontal="left" vertical="top"/>
    </xf>
    <xf numFmtId="0" fontId="5" fillId="0" borderId="88" xfId="2" applyNumberFormat="1" applyFont="1" applyBorder="1" applyAlignment="1">
      <alignment horizontal="left" vertical="top"/>
    </xf>
    <xf numFmtId="14" fontId="5" fillId="0" borderId="86" xfId="2" applyNumberFormat="1" applyFont="1" applyBorder="1" applyAlignment="1">
      <alignment horizontal="left" vertical="top"/>
    </xf>
    <xf numFmtId="14" fontId="5" fillId="0" borderId="87" xfId="2" applyNumberFormat="1" applyFont="1" applyBorder="1" applyAlignment="1">
      <alignment horizontal="left" vertical="top"/>
    </xf>
    <xf numFmtId="14" fontId="5" fillId="0" borderId="88" xfId="2" applyNumberFormat="1" applyFont="1" applyBorder="1" applyAlignment="1">
      <alignment horizontal="left" vertical="top"/>
    </xf>
    <xf numFmtId="14" fontId="5" fillId="0" borderId="89" xfId="2" applyNumberFormat="1" applyFont="1" applyBorder="1" applyAlignment="1">
      <alignment horizontal="left" vertical="top"/>
    </xf>
    <xf numFmtId="14" fontId="5" fillId="0" borderId="90" xfId="2" applyNumberFormat="1" applyFont="1" applyBorder="1" applyAlignment="1">
      <alignment horizontal="left" vertical="top"/>
    </xf>
    <xf numFmtId="14" fontId="5" fillId="0" borderId="91" xfId="2" applyNumberFormat="1" applyFont="1" applyBorder="1" applyAlignment="1">
      <alignment horizontal="left" vertical="top"/>
    </xf>
    <xf numFmtId="0" fontId="5" fillId="0" borderId="86" xfId="2" applyNumberFormat="1" applyFont="1" applyBorder="1" applyAlignment="1">
      <alignment horizontal="left" vertical="center" wrapText="1"/>
    </xf>
    <xf numFmtId="0" fontId="5" fillId="0" borderId="87" xfId="2" applyNumberFormat="1" applyFont="1" applyBorder="1" applyAlignment="1">
      <alignment horizontal="left" vertical="center" wrapText="1"/>
    </xf>
    <xf numFmtId="0" fontId="5" fillId="0" borderId="88" xfId="2" applyNumberFormat="1" applyFont="1" applyBorder="1" applyAlignment="1">
      <alignment horizontal="left" vertical="center" wrapText="1"/>
    </xf>
    <xf numFmtId="0" fontId="50" fillId="0" borderId="94" xfId="2" applyFont="1" applyBorder="1" applyAlignment="1">
      <alignment horizontal="left"/>
    </xf>
    <xf numFmtId="0" fontId="50" fillId="0" borderId="99" xfId="2" applyFont="1" applyBorder="1" applyAlignment="1">
      <alignment horizontal="left"/>
    </xf>
    <xf numFmtId="0" fontId="50" fillId="0" borderId="93" xfId="2" applyFont="1" applyBorder="1" applyAlignment="1">
      <alignment horizontal="left"/>
    </xf>
    <xf numFmtId="0" fontId="50" fillId="0" borderId="101" xfId="2" applyFont="1" applyBorder="1" applyAlignment="1">
      <alignment horizontal="left"/>
    </xf>
    <xf numFmtId="0" fontId="45" fillId="14" borderId="43" xfId="3" applyFont="1" applyFill="1" applyBorder="1" applyAlignment="1" applyProtection="1">
      <alignment horizontal="left" vertical="center" wrapText="1"/>
    </xf>
    <xf numFmtId="0" fontId="45" fillId="14" borderId="57" xfId="3" applyFont="1" applyFill="1" applyBorder="1" applyAlignment="1" applyProtection="1">
      <alignment horizontal="left" vertical="center" wrapText="1"/>
    </xf>
    <xf numFmtId="0" fontId="45" fillId="14" borderId="44" xfId="3" applyFont="1" applyFill="1" applyBorder="1" applyAlignment="1" applyProtection="1">
      <alignment horizontal="left" vertical="center" wrapText="1"/>
    </xf>
    <xf numFmtId="0" fontId="45" fillId="14" borderId="26" xfId="3" applyFont="1" applyFill="1" applyBorder="1" applyAlignment="1" applyProtection="1">
      <alignment horizontal="left" vertical="center" wrapText="1"/>
    </xf>
    <xf numFmtId="0" fontId="45" fillId="14" borderId="8" xfId="3" applyFont="1" applyFill="1" applyBorder="1" applyAlignment="1" applyProtection="1">
      <alignment horizontal="left" vertical="center" wrapText="1"/>
    </xf>
    <xf numFmtId="0" fontId="45" fillId="14" borderId="64" xfId="3" applyFont="1" applyFill="1" applyBorder="1" applyAlignment="1" applyProtection="1">
      <alignment horizontal="left" vertical="center" wrapText="1"/>
    </xf>
    <xf numFmtId="0" fontId="45" fillId="14" borderId="19" xfId="3" applyFont="1" applyFill="1" applyBorder="1" applyAlignment="1" applyProtection="1">
      <alignment horizontal="left" vertical="center" wrapText="1"/>
    </xf>
    <xf numFmtId="0" fontId="45" fillId="14" borderId="20" xfId="3" applyFont="1" applyFill="1" applyBorder="1" applyAlignment="1" applyProtection="1">
      <alignment horizontal="left" vertical="center" wrapText="1"/>
    </xf>
    <xf numFmtId="0" fontId="45" fillId="14" borderId="21" xfId="3" applyFont="1" applyFill="1" applyBorder="1" applyAlignment="1" applyProtection="1">
      <alignment horizontal="left" vertical="center" wrapText="1"/>
    </xf>
    <xf numFmtId="0" fontId="51" fillId="0" borderId="14" xfId="2" applyFont="1" applyBorder="1" applyAlignment="1">
      <alignment horizontal="center" vertical="center"/>
    </xf>
    <xf numFmtId="0" fontId="51" fillId="0" borderId="97" xfId="2" applyFont="1" applyBorder="1" applyAlignment="1">
      <alignment horizontal="center" vertical="center"/>
    </xf>
    <xf numFmtId="0" fontId="50" fillId="0" borderId="100" xfId="2" applyFont="1" applyBorder="1" applyAlignment="1">
      <alignment horizontal="left"/>
    </xf>
    <xf numFmtId="0" fontId="50" fillId="0" borderId="98" xfId="2" applyFont="1" applyBorder="1" applyAlignment="1">
      <alignment horizontal="left"/>
    </xf>
    <xf numFmtId="0" fontId="50" fillId="0" borderId="94" xfId="2" applyFont="1" applyBorder="1" applyAlignment="1">
      <alignment horizontal="left" vertical="top"/>
    </xf>
    <xf numFmtId="0" fontId="50" fillId="0" borderId="99" xfId="2" applyFont="1" applyBorder="1" applyAlignment="1">
      <alignment horizontal="left" vertical="top"/>
    </xf>
    <xf numFmtId="14" fontId="48" fillId="3" borderId="89" xfId="2" applyNumberFormat="1" applyFont="1" applyFill="1" applyBorder="1" applyAlignment="1">
      <alignment horizontal="left" vertical="top"/>
    </xf>
    <xf numFmtId="14" fontId="48" fillId="3" borderId="91" xfId="2" applyNumberFormat="1" applyFont="1" applyFill="1" applyBorder="1" applyAlignment="1">
      <alignment horizontal="left" vertical="top"/>
    </xf>
    <xf numFmtId="0" fontId="24" fillId="6" borderId="12" xfId="3" applyFont="1" applyBorder="1" applyAlignment="1">
      <alignment horizontal="left" vertical="center"/>
    </xf>
    <xf numFmtId="0" fontId="24" fillId="6" borderId="63" xfId="3" applyFont="1" applyBorder="1" applyAlignment="1">
      <alignment horizontal="left" vertical="center"/>
    </xf>
    <xf numFmtId="0" fontId="24" fillId="6" borderId="13" xfId="3" applyFont="1" applyBorder="1" applyAlignment="1">
      <alignment horizontal="left" vertical="center"/>
    </xf>
    <xf numFmtId="0" fontId="48" fillId="3" borderId="86" xfId="2" applyNumberFormat="1" applyFont="1" applyFill="1" applyBorder="1" applyAlignment="1">
      <alignment horizontal="left" vertical="center" wrapText="1"/>
    </xf>
    <xf numFmtId="0" fontId="48" fillId="3" borderId="88" xfId="2" applyNumberFormat="1" applyFont="1" applyFill="1" applyBorder="1" applyAlignment="1">
      <alignment horizontal="left" vertical="center" wrapText="1"/>
    </xf>
    <xf numFmtId="0" fontId="48" fillId="3" borderId="107" xfId="2" applyFont="1" applyFill="1" applyBorder="1" applyAlignment="1">
      <alignment horizontal="left" vertical="center" wrapText="1"/>
    </xf>
    <xf numFmtId="0" fontId="48" fillId="3" borderId="109" xfId="2" applyFont="1" applyFill="1" applyBorder="1" applyAlignment="1">
      <alignment horizontal="left" vertical="center" wrapText="1"/>
    </xf>
    <xf numFmtId="0" fontId="48" fillId="3" borderId="86" xfId="2" applyNumberFormat="1" applyFont="1" applyFill="1" applyBorder="1" applyAlignment="1">
      <alignment horizontal="left" vertical="top"/>
    </xf>
    <xf numFmtId="0" fontId="48" fillId="3" borderId="88" xfId="2" applyNumberFormat="1" applyFont="1" applyFill="1" applyBorder="1" applyAlignment="1">
      <alignment horizontal="left" vertical="top"/>
    </xf>
    <xf numFmtId="14" fontId="48" fillId="3" borderId="86" xfId="2" applyNumberFormat="1" applyFont="1" applyFill="1" applyBorder="1" applyAlignment="1">
      <alignment horizontal="left" vertical="top"/>
    </xf>
    <xf numFmtId="14" fontId="48" fillId="3" borderId="88" xfId="2" applyNumberFormat="1" applyFont="1" applyFill="1" applyBorder="1" applyAlignment="1">
      <alignment horizontal="left" vertical="top"/>
    </xf>
    <xf numFmtId="0" fontId="17" fillId="3" borderId="0" xfId="0" applyFont="1" applyFill="1" applyBorder="1" applyAlignment="1">
      <alignment horizontal="center" wrapText="1"/>
    </xf>
    <xf numFmtId="0" fontId="17" fillId="3" borderId="31" xfId="0" applyFont="1" applyFill="1" applyBorder="1" applyAlignment="1">
      <alignment horizontal="center" wrapText="1"/>
    </xf>
    <xf numFmtId="0" fontId="17" fillId="3" borderId="33" xfId="0" applyFont="1" applyFill="1" applyBorder="1" applyAlignment="1">
      <alignment horizontal="center" wrapText="1"/>
    </xf>
    <xf numFmtId="0" fontId="17" fillId="3" borderId="34" xfId="0" applyFont="1" applyFill="1" applyBorder="1" applyAlignment="1">
      <alignment horizontal="center" wrapText="1"/>
    </xf>
    <xf numFmtId="2" fontId="17" fillId="3" borderId="0" xfId="0" applyNumberFormat="1" applyFont="1" applyFill="1" applyBorder="1" applyAlignment="1">
      <alignment horizontal="center" wrapText="1"/>
    </xf>
    <xf numFmtId="2" fontId="17" fillId="3" borderId="33" xfId="0" applyNumberFormat="1" applyFont="1" applyFill="1" applyBorder="1" applyAlignment="1">
      <alignment horizontal="center" wrapText="1"/>
    </xf>
    <xf numFmtId="0" fontId="17" fillId="3" borderId="28" xfId="0" applyFont="1" applyFill="1" applyBorder="1" applyAlignment="1">
      <alignment horizontal="center"/>
    </xf>
    <xf numFmtId="0" fontId="17" fillId="3" borderId="29" xfId="0" applyFont="1" applyFill="1" applyBorder="1" applyAlignment="1">
      <alignment horizontal="center"/>
    </xf>
    <xf numFmtId="0" fontId="17" fillId="3" borderId="0" xfId="0" applyFont="1" applyFill="1" applyBorder="1" applyAlignment="1">
      <alignment horizontal="center"/>
    </xf>
    <xf numFmtId="0" fontId="17" fillId="3" borderId="31" xfId="0" applyFont="1" applyFill="1" applyBorder="1" applyAlignment="1">
      <alignment horizontal="center"/>
    </xf>
    <xf numFmtId="0" fontId="17" fillId="3" borderId="33" xfId="0" applyFont="1" applyFill="1" applyBorder="1" applyAlignment="1">
      <alignment horizontal="center" vertical="center" wrapText="1"/>
    </xf>
    <xf numFmtId="0" fontId="17" fillId="3" borderId="34" xfId="0" applyFont="1" applyFill="1" applyBorder="1" applyAlignment="1">
      <alignment horizontal="center" vertical="center" wrapText="1"/>
    </xf>
    <xf numFmtId="2" fontId="17" fillId="3" borderId="28" xfId="0" applyNumberFormat="1" applyFont="1" applyFill="1" applyBorder="1" applyAlignment="1">
      <alignment horizontal="center"/>
    </xf>
    <xf numFmtId="0" fontId="0" fillId="0" borderId="29" xfId="0" applyBorder="1" applyAlignment="1"/>
    <xf numFmtId="2" fontId="17" fillId="3" borderId="33" xfId="0" applyNumberFormat="1" applyFont="1" applyFill="1" applyBorder="1" applyAlignment="1">
      <alignment horizontal="center"/>
    </xf>
    <xf numFmtId="0" fontId="0" fillId="0" borderId="34" xfId="0" applyBorder="1" applyAlignment="1"/>
    <xf numFmtId="0" fontId="17" fillId="2" borderId="63" xfId="0" applyFont="1" applyFill="1" applyBorder="1" applyAlignment="1"/>
    <xf numFmtId="0" fontId="0" fillId="0" borderId="13" xfId="0" applyBorder="1" applyAlignment="1"/>
    <xf numFmtId="0" fontId="17" fillId="3" borderId="28" xfId="0" applyFont="1" applyFill="1" applyBorder="1" applyAlignment="1">
      <alignment horizontal="center" wrapText="1"/>
    </xf>
    <xf numFmtId="0" fontId="19" fillId="2" borderId="12" xfId="0" applyFont="1" applyFill="1" applyBorder="1" applyAlignment="1">
      <alignment horizontal="left"/>
    </xf>
    <xf numFmtId="0" fontId="19" fillId="2" borderId="63" xfId="0" applyFont="1" applyFill="1" applyBorder="1" applyAlignment="1">
      <alignment horizontal="left"/>
    </xf>
    <xf numFmtId="0" fontId="19" fillId="2" borderId="13" xfId="0" applyFont="1" applyFill="1" applyBorder="1" applyAlignment="1">
      <alignment horizontal="left"/>
    </xf>
    <xf numFmtId="0" fontId="19" fillId="3" borderId="18"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xf>
    <xf numFmtId="0" fontId="19" fillId="3" borderId="5" xfId="0" applyFont="1" applyFill="1" applyBorder="1" applyAlignment="1">
      <alignment horizontal="center"/>
    </xf>
    <xf numFmtId="0" fontId="19" fillId="3" borderId="4" xfId="0" applyFont="1" applyFill="1" applyBorder="1" applyAlignment="1">
      <alignment horizontal="center"/>
    </xf>
    <xf numFmtId="0" fontId="19" fillId="3" borderId="22" xfId="0" applyFont="1" applyFill="1" applyBorder="1" applyAlignment="1">
      <alignment horizontal="center"/>
    </xf>
    <xf numFmtId="0" fontId="47" fillId="3" borderId="0" xfId="0" applyFont="1" applyFill="1" applyAlignment="1">
      <alignment horizontal="center" vertical="top" wrapText="1"/>
    </xf>
    <xf numFmtId="0" fontId="53" fillId="3" borderId="0" xfId="15" applyFont="1" applyFill="1" applyAlignment="1" applyProtection="1">
      <alignment horizontal="left"/>
      <protection locked="0"/>
    </xf>
  </cellXfs>
  <cellStyles count="20">
    <cellStyle name="40% - Accent1" xfId="1" builtinId="31"/>
    <cellStyle name="60% - Accent2" xfId="17" builtinId="36"/>
    <cellStyle name="Auto Populated Cells" xfId="4" xr:uid="{00000000-0005-0000-0000-000002000000}"/>
    <cellStyle name="Calculation 2" xfId="5" xr:uid="{00000000-0005-0000-0000-000003000000}"/>
    <cellStyle name="Conditional Cell" xfId="6" xr:uid="{00000000-0005-0000-0000-000004000000}"/>
    <cellStyle name="Explanatory Text 2" xfId="7" xr:uid="{00000000-0005-0000-0000-000005000000}"/>
    <cellStyle name="Explanatory Text 3" xfId="16" xr:uid="{00000000-0005-0000-0000-000006000000}"/>
    <cellStyle name="Fixed Values" xfId="8" xr:uid="{00000000-0005-0000-0000-000007000000}"/>
    <cellStyle name="Heading 4 2" xfId="3" xr:uid="{00000000-0005-0000-0000-000008000000}"/>
    <cellStyle name="Hyperlink" xfId="15" builtinId="8"/>
    <cellStyle name="Input 2" xfId="9" xr:uid="{00000000-0005-0000-0000-00000A000000}"/>
    <cellStyle name="Input 3" xfId="14" xr:uid="{00000000-0005-0000-0000-00000B000000}"/>
    <cellStyle name="Normal" xfId="0" builtinId="0"/>
    <cellStyle name="Normal 2" xfId="2" xr:uid="{00000000-0005-0000-0000-00000D000000}"/>
    <cellStyle name="Normal 4" xfId="18" xr:uid="{00000000-0005-0000-0000-00000E000000}"/>
    <cellStyle name="Output 2" xfId="10" xr:uid="{00000000-0005-0000-0000-00000F000000}"/>
    <cellStyle name="Percent" xfId="19" builtinId="5"/>
    <cellStyle name="Revision Needed" xfId="11" xr:uid="{00000000-0005-0000-0000-000011000000}"/>
    <cellStyle name="Tab Header" xfId="12" xr:uid="{00000000-0005-0000-0000-000012000000}"/>
    <cellStyle name="Table Header" xfId="13" xr:uid="{00000000-0005-0000-0000-000013000000}"/>
  </cellStyles>
  <dxfs count="31">
    <dxf>
      <fill>
        <patternFill patternType="lightUp">
          <bgColor theme="0"/>
        </patternFill>
      </fill>
    </dxf>
    <dxf>
      <fill>
        <patternFill patternType="lightUp">
          <bgColor theme="0"/>
        </patternFill>
      </fill>
    </dxf>
    <dxf>
      <fill>
        <patternFill patternType="lightUp">
          <bgColor theme="0"/>
        </patternFill>
      </fill>
    </dxf>
    <dxf>
      <font>
        <color auto="1"/>
      </font>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auto="1"/>
      </font>
      <fill>
        <patternFill patternType="lightUp">
          <bgColor theme="0"/>
        </patternFill>
      </fill>
    </dxf>
    <dxf>
      <fill>
        <patternFill patternType="lightUp">
          <bgColor theme="0"/>
        </patternFill>
      </fill>
    </dxf>
    <dxf>
      <font>
        <color rgb="FFFF0000"/>
      </font>
    </dxf>
    <dxf>
      <fill>
        <patternFill patternType="lightUp">
          <bgColor theme="0"/>
        </patternFill>
      </fill>
    </dxf>
    <dxf>
      <fill>
        <patternFill patternType="lightUp">
          <bgColor theme="0"/>
        </patternFill>
      </fill>
    </dxf>
    <dxf>
      <fill>
        <patternFill patternType="lightUp">
          <bgColor theme="0"/>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800000"/>
      <color rgb="FF92CDDC"/>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bcae4e27c73e7362649ead14932decca&amp;mc=true&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8"/>
  <sheetViews>
    <sheetView showGridLines="0" tabSelected="1" zoomScale="80" zoomScaleNormal="80" workbookViewId="0">
      <selection activeCell="B11" sqref="B11:C11"/>
    </sheetView>
  </sheetViews>
  <sheetFormatPr defaultColWidth="9.42578125" defaultRowHeight="16.5" x14ac:dyDescent="0.3"/>
  <cols>
    <col min="1" max="1" width="4.5703125" style="115" customWidth="1"/>
    <col min="2" max="2" width="36.5703125" style="115" customWidth="1"/>
    <col min="3" max="3" width="148.5703125" style="115" customWidth="1"/>
    <col min="4" max="5" width="4.42578125" style="115" customWidth="1"/>
    <col min="6" max="6" width="25.5703125" style="115" customWidth="1"/>
    <col min="7" max="16384" width="9.42578125" style="115"/>
  </cols>
  <sheetData>
    <row r="1" spans="2:6" ht="17.25" thickBot="1" x14ac:dyDescent="0.35">
      <c r="E1" s="218"/>
    </row>
    <row r="2" spans="2:6" ht="18" thickBot="1" x14ac:dyDescent="0.35">
      <c r="B2" s="615" t="str">
        <f>'Version Control'!$B$2</f>
        <v>Title Block</v>
      </c>
      <c r="C2" s="616"/>
      <c r="E2" s="218"/>
    </row>
    <row r="3" spans="2:6" s="116" customFormat="1" x14ac:dyDescent="0.3">
      <c r="B3" s="391" t="str">
        <f>'Version Control'!$B$3</f>
        <v>Test Report Template Name:</v>
      </c>
      <c r="C3" s="392" t="str">
        <f>'Version Control'!$C$3</f>
        <v xml:space="preserve">Residential Clothes Washer J </v>
      </c>
      <c r="E3" s="219"/>
    </row>
    <row r="4" spans="2:6" s="116" customFormat="1" x14ac:dyDescent="0.3">
      <c r="B4" s="393" t="str">
        <f>'Version Control'!$B$4</f>
        <v>Version Number:</v>
      </c>
      <c r="C4" s="394" t="str">
        <f>'Version Control'!$C$4</f>
        <v>v1.1</v>
      </c>
      <c r="E4" s="219"/>
    </row>
    <row r="5" spans="2:6" s="116" customFormat="1" x14ac:dyDescent="0.3">
      <c r="B5" s="395" t="str">
        <f>'Version Control'!$B$5</f>
        <v xml:space="preserve">Latest Template Revision: </v>
      </c>
      <c r="C5" s="396">
        <f>'Version Control'!$C$5</f>
        <v>45672</v>
      </c>
      <c r="E5" s="219"/>
    </row>
    <row r="6" spans="2:6" s="116" customFormat="1" x14ac:dyDescent="0.3">
      <c r="B6" s="395" t="str">
        <f>'Version Control'!$B$6</f>
        <v>Tab Name:</v>
      </c>
      <c r="C6" s="394" t="str">
        <f ca="1">MID(CELL("filename",B1), FIND("]", CELL("filename", B1))+ 1, 255)</f>
        <v>Instructions</v>
      </c>
      <c r="E6" s="219"/>
    </row>
    <row r="7" spans="2:6" ht="17.25" thickBot="1" x14ac:dyDescent="0.35">
      <c r="B7" s="401" t="str">
        <f>'Version Control'!$B$7</f>
        <v>File Name:</v>
      </c>
      <c r="C7" s="402" t="str">
        <f ca="1">'Version Control'!$C$7</f>
        <v>Residential Clothes Washer J - v1.1draft_with26.xlsx</v>
      </c>
      <c r="E7" s="220"/>
      <c r="F7" s="116"/>
    </row>
    <row r="8" spans="2:6" x14ac:dyDescent="0.3">
      <c r="E8" s="220"/>
      <c r="F8" s="116"/>
    </row>
    <row r="9" spans="2:6" ht="17.25" thickBot="1" x14ac:dyDescent="0.35">
      <c r="E9" s="220"/>
      <c r="F9" s="116"/>
    </row>
    <row r="10" spans="2:6" ht="14.25" customHeight="1" thickBot="1" x14ac:dyDescent="0.35">
      <c r="B10" s="149" t="s">
        <v>100</v>
      </c>
      <c r="C10" s="325"/>
      <c r="E10" s="220"/>
      <c r="F10" s="116"/>
    </row>
    <row r="11" spans="2:6" ht="17.25" thickBot="1" x14ac:dyDescent="0.35">
      <c r="B11" s="617" t="s">
        <v>269</v>
      </c>
      <c r="C11" s="618"/>
      <c r="E11" s="220"/>
      <c r="F11" s="116"/>
    </row>
    <row r="12" spans="2:6" ht="17.25" thickBot="1" x14ac:dyDescent="0.35">
      <c r="E12" s="220"/>
      <c r="F12" s="116"/>
    </row>
    <row r="13" spans="2:6" ht="18" thickBot="1" x14ac:dyDescent="0.35">
      <c r="B13" s="149" t="s">
        <v>101</v>
      </c>
      <c r="C13" s="325"/>
      <c r="E13" s="220"/>
      <c r="F13" s="116"/>
    </row>
    <row r="14" spans="2:6" ht="17.25" x14ac:dyDescent="0.3">
      <c r="B14" s="326" t="s">
        <v>102</v>
      </c>
      <c r="C14" s="327" t="s">
        <v>103</v>
      </c>
      <c r="E14" s="220"/>
      <c r="F14" s="116"/>
    </row>
    <row r="15" spans="2:6" x14ac:dyDescent="0.3">
      <c r="B15" s="156" t="s">
        <v>121</v>
      </c>
      <c r="C15" s="157" t="s">
        <v>166</v>
      </c>
      <c r="D15" s="116"/>
      <c r="E15" s="220"/>
      <c r="F15" s="116"/>
    </row>
    <row r="16" spans="2:6" x14ac:dyDescent="0.3">
      <c r="B16" s="150" t="s">
        <v>120</v>
      </c>
      <c r="C16" s="151" t="s">
        <v>167</v>
      </c>
      <c r="D16" s="116"/>
      <c r="E16" s="220"/>
      <c r="F16" s="116"/>
    </row>
    <row r="17" spans="2:6" x14ac:dyDescent="0.3">
      <c r="B17" s="150" t="s">
        <v>117</v>
      </c>
      <c r="C17" s="151" t="s">
        <v>165</v>
      </c>
      <c r="D17" s="116"/>
      <c r="E17" s="220"/>
      <c r="F17" s="116"/>
    </row>
    <row r="18" spans="2:6" x14ac:dyDescent="0.3">
      <c r="B18" s="152" t="s">
        <v>83</v>
      </c>
      <c r="C18" s="153" t="s">
        <v>168</v>
      </c>
      <c r="D18" s="116"/>
      <c r="E18" s="220"/>
      <c r="F18" s="116"/>
    </row>
    <row r="19" spans="2:6" x14ac:dyDescent="0.3">
      <c r="B19" s="150" t="s">
        <v>7</v>
      </c>
      <c r="C19" s="151" t="s">
        <v>169</v>
      </c>
      <c r="D19" s="116"/>
      <c r="E19" s="220"/>
      <c r="F19" s="116"/>
    </row>
    <row r="20" spans="2:6" x14ac:dyDescent="0.3">
      <c r="B20" s="150" t="s">
        <v>44</v>
      </c>
      <c r="C20" s="153" t="s">
        <v>170</v>
      </c>
      <c r="D20" s="116"/>
      <c r="E20" s="220"/>
      <c r="F20" s="116"/>
    </row>
    <row r="21" spans="2:6" x14ac:dyDescent="0.3">
      <c r="B21" s="150" t="s">
        <v>116</v>
      </c>
      <c r="C21" s="151" t="s">
        <v>171</v>
      </c>
      <c r="D21" s="116"/>
      <c r="E21" s="220"/>
      <c r="F21" s="116"/>
    </row>
    <row r="22" spans="2:6" x14ac:dyDescent="0.3">
      <c r="B22" s="150" t="s">
        <v>223</v>
      </c>
      <c r="C22" s="153" t="s">
        <v>389</v>
      </c>
      <c r="D22" s="116"/>
      <c r="E22" s="220"/>
      <c r="F22" s="116"/>
    </row>
    <row r="23" spans="2:6" x14ac:dyDescent="0.3">
      <c r="B23" s="150" t="s">
        <v>233</v>
      </c>
      <c r="C23" s="153" t="s">
        <v>224</v>
      </c>
      <c r="D23" s="116"/>
      <c r="E23" s="220"/>
      <c r="F23" s="116"/>
    </row>
    <row r="24" spans="2:6" x14ac:dyDescent="0.3">
      <c r="B24" s="150" t="s">
        <v>390</v>
      </c>
      <c r="C24" s="153" t="s">
        <v>391</v>
      </c>
      <c r="D24" s="116"/>
      <c r="E24" s="220"/>
      <c r="F24" s="116"/>
    </row>
    <row r="25" spans="2:6" x14ac:dyDescent="0.3">
      <c r="B25" s="150" t="s">
        <v>47</v>
      </c>
      <c r="C25" s="153" t="s">
        <v>48</v>
      </c>
      <c r="D25" s="116"/>
      <c r="E25" s="220"/>
      <c r="F25" s="116"/>
    </row>
    <row r="26" spans="2:6" x14ac:dyDescent="0.3">
      <c r="B26" s="150" t="s">
        <v>52</v>
      </c>
      <c r="C26" s="153" t="s">
        <v>53</v>
      </c>
      <c r="D26" s="116"/>
      <c r="E26" s="220"/>
      <c r="F26" s="116"/>
    </row>
    <row r="27" spans="2:6" x14ac:dyDescent="0.3">
      <c r="B27" s="150" t="s">
        <v>140</v>
      </c>
      <c r="C27" s="153" t="s">
        <v>46</v>
      </c>
      <c r="D27" s="116"/>
      <c r="E27" s="220"/>
      <c r="F27" s="116"/>
    </row>
    <row r="28" spans="2:6" x14ac:dyDescent="0.3">
      <c r="B28" s="150" t="s">
        <v>49</v>
      </c>
      <c r="C28" s="153" t="s">
        <v>225</v>
      </c>
      <c r="D28" s="116"/>
      <c r="E28" s="220"/>
      <c r="F28" s="116"/>
    </row>
    <row r="29" spans="2:6" x14ac:dyDescent="0.3">
      <c r="B29" s="150" t="s">
        <v>50</v>
      </c>
      <c r="C29" s="153" t="s">
        <v>51</v>
      </c>
      <c r="D29" s="116"/>
      <c r="E29" s="220"/>
      <c r="F29" s="116"/>
    </row>
    <row r="30" spans="2:6" x14ac:dyDescent="0.3">
      <c r="B30" s="150" t="s">
        <v>12</v>
      </c>
      <c r="C30" s="153" t="s">
        <v>45</v>
      </c>
      <c r="D30" s="116"/>
      <c r="E30" s="220"/>
      <c r="F30" s="116"/>
    </row>
    <row r="31" spans="2:6" x14ac:dyDescent="0.3">
      <c r="B31" s="150" t="s">
        <v>54</v>
      </c>
      <c r="C31" s="153" t="s">
        <v>55</v>
      </c>
      <c r="D31" s="116"/>
      <c r="E31" s="220"/>
      <c r="F31" s="116"/>
    </row>
    <row r="32" spans="2:6" ht="17.25" thickBot="1" x14ac:dyDescent="0.35">
      <c r="B32" s="154" t="s">
        <v>118</v>
      </c>
      <c r="C32" s="155" t="s">
        <v>129</v>
      </c>
      <c r="E32" s="218"/>
      <c r="F32" s="116"/>
    </row>
    <row r="33" spans="2:7" ht="17.25" thickBot="1" x14ac:dyDescent="0.35">
      <c r="D33" s="116"/>
      <c r="E33" s="219"/>
      <c r="F33" s="116"/>
      <c r="G33" s="117"/>
    </row>
    <row r="34" spans="2:7" ht="18" thickBot="1" x14ac:dyDescent="0.4">
      <c r="B34" s="629" t="s">
        <v>148</v>
      </c>
      <c r="C34" s="630"/>
      <c r="D34" s="116"/>
      <c r="E34" s="219"/>
      <c r="F34" s="116"/>
      <c r="G34" s="117"/>
    </row>
    <row r="35" spans="2:7" ht="16.5" customHeight="1" x14ac:dyDescent="0.3">
      <c r="B35" s="368" t="s">
        <v>228</v>
      </c>
      <c r="C35" s="369" t="s">
        <v>229</v>
      </c>
      <c r="D35" s="116"/>
      <c r="E35" s="219"/>
      <c r="F35" s="116"/>
      <c r="G35" s="117"/>
    </row>
    <row r="36" spans="2:7" x14ac:dyDescent="0.3">
      <c r="B36" s="631" t="s">
        <v>230</v>
      </c>
      <c r="C36" s="476" t="s">
        <v>133</v>
      </c>
      <c r="D36" s="116"/>
      <c r="E36" s="219"/>
      <c r="F36" s="116"/>
      <c r="G36" s="117"/>
    </row>
    <row r="37" spans="2:7" x14ac:dyDescent="0.3">
      <c r="B37" s="631"/>
      <c r="C37" s="365" t="s">
        <v>231</v>
      </c>
      <c r="D37" s="116"/>
      <c r="E37" s="219"/>
      <c r="F37" s="116"/>
      <c r="G37" s="117"/>
    </row>
    <row r="38" spans="2:7" x14ac:dyDescent="0.3">
      <c r="B38" s="631"/>
      <c r="C38" s="366" t="s">
        <v>232</v>
      </c>
      <c r="D38" s="116"/>
      <c r="E38" s="219"/>
      <c r="F38" s="116"/>
      <c r="G38" s="117"/>
    </row>
    <row r="39" spans="2:7" ht="21.75" thickBot="1" x14ac:dyDescent="0.35">
      <c r="B39" s="632"/>
      <c r="C39" s="367" t="s">
        <v>149</v>
      </c>
      <c r="D39" s="116"/>
      <c r="E39" s="219"/>
      <c r="F39" s="116"/>
      <c r="G39" s="117"/>
    </row>
    <row r="40" spans="2:7" ht="17.25" thickBot="1" x14ac:dyDescent="0.35">
      <c r="D40" s="116"/>
      <c r="E40" s="219"/>
      <c r="F40" s="116"/>
      <c r="G40" s="117"/>
    </row>
    <row r="41" spans="2:7" ht="18.75" thickBot="1" x14ac:dyDescent="0.35">
      <c r="B41" s="158" t="s">
        <v>56</v>
      </c>
      <c r="C41" s="159"/>
      <c r="D41" s="116"/>
      <c r="E41" s="219"/>
      <c r="F41" s="116"/>
      <c r="G41" s="117"/>
    </row>
    <row r="42" spans="2:7" x14ac:dyDescent="0.3">
      <c r="B42" s="619" t="s">
        <v>446</v>
      </c>
      <c r="C42" s="620"/>
      <c r="D42" s="116"/>
      <c r="E42" s="219"/>
      <c r="F42" s="116"/>
      <c r="G42" s="117"/>
    </row>
    <row r="43" spans="2:7" x14ac:dyDescent="0.3">
      <c r="B43" s="621"/>
      <c r="C43" s="622"/>
      <c r="D43" s="116"/>
      <c r="E43" s="219"/>
      <c r="F43" s="116"/>
      <c r="G43" s="117"/>
    </row>
    <row r="44" spans="2:7" ht="17.25" thickBot="1" x14ac:dyDescent="0.35">
      <c r="B44" s="623"/>
      <c r="C44" s="624"/>
      <c r="D44" s="116"/>
      <c r="E44" s="219"/>
      <c r="F44" s="116"/>
      <c r="G44" s="117"/>
    </row>
    <row r="45" spans="2:7" x14ac:dyDescent="0.3">
      <c r="B45" s="625" t="s">
        <v>153</v>
      </c>
      <c r="C45" s="626"/>
      <c r="D45" s="116"/>
      <c r="E45" s="219"/>
      <c r="F45" s="116"/>
      <c r="G45" s="117"/>
    </row>
    <row r="46" spans="2:7" ht="17.25" thickBot="1" x14ac:dyDescent="0.35">
      <c r="B46" s="627"/>
      <c r="C46" s="628"/>
      <c r="D46" s="116"/>
      <c r="E46" s="219"/>
      <c r="F46" s="116"/>
      <c r="G46" s="117"/>
    </row>
    <row r="47" spans="2:7" ht="17.25" x14ac:dyDescent="0.3">
      <c r="B47" s="160"/>
      <c r="C47" s="161"/>
      <c r="D47" s="116"/>
      <c r="E47" s="219"/>
      <c r="F47" s="116"/>
      <c r="G47" s="117"/>
    </row>
    <row r="48" spans="2:7" ht="21" x14ac:dyDescent="0.3">
      <c r="B48" s="162" t="s">
        <v>150</v>
      </c>
      <c r="C48" s="163" t="s">
        <v>151</v>
      </c>
      <c r="D48" s="116"/>
      <c r="E48" s="219"/>
      <c r="F48" s="116"/>
      <c r="G48" s="117"/>
    </row>
    <row r="49" spans="1:7" ht="18" thickBot="1" x14ac:dyDescent="0.35">
      <c r="B49" s="160"/>
      <c r="C49" s="161"/>
      <c r="D49" s="116"/>
      <c r="E49" s="219"/>
      <c r="F49" s="116"/>
      <c r="G49" s="117"/>
    </row>
    <row r="50" spans="1:7" x14ac:dyDescent="0.3">
      <c r="B50" s="168" t="s">
        <v>2</v>
      </c>
      <c r="C50" s="169" t="s">
        <v>120</v>
      </c>
      <c r="D50" s="116"/>
      <c r="E50" s="219"/>
      <c r="F50" s="116"/>
      <c r="G50" s="117"/>
    </row>
    <row r="51" spans="1:7" x14ac:dyDescent="0.3">
      <c r="B51" s="164" t="s">
        <v>9</v>
      </c>
      <c r="C51" s="165" t="s">
        <v>117</v>
      </c>
      <c r="D51" s="116"/>
      <c r="E51" s="219"/>
      <c r="F51" s="116"/>
      <c r="G51" s="117"/>
    </row>
    <row r="52" spans="1:7" x14ac:dyDescent="0.3">
      <c r="B52" s="164" t="s">
        <v>3</v>
      </c>
      <c r="C52" s="165" t="s">
        <v>83</v>
      </c>
      <c r="D52" s="116"/>
      <c r="E52" s="219"/>
      <c r="F52" s="116"/>
      <c r="G52" s="117"/>
    </row>
    <row r="53" spans="1:7" x14ac:dyDescent="0.3">
      <c r="B53" s="164" t="s">
        <v>71</v>
      </c>
      <c r="C53" s="165" t="s">
        <v>7</v>
      </c>
      <c r="D53" s="116"/>
      <c r="E53" s="219"/>
      <c r="F53" s="116"/>
      <c r="G53" s="117"/>
    </row>
    <row r="54" spans="1:7" x14ac:dyDescent="0.3">
      <c r="B54" s="164" t="s">
        <v>84</v>
      </c>
      <c r="C54" s="170" t="s">
        <v>44</v>
      </c>
      <c r="D54" s="116"/>
      <c r="E54" s="219"/>
      <c r="F54" s="116"/>
      <c r="G54" s="117"/>
    </row>
    <row r="55" spans="1:7" ht="17.25" thickBot="1" x14ac:dyDescent="0.35">
      <c r="B55" s="166" t="s">
        <v>85</v>
      </c>
      <c r="C55" s="167" t="s">
        <v>152</v>
      </c>
      <c r="D55" s="116"/>
      <c r="E55" s="219"/>
      <c r="F55" s="116"/>
      <c r="G55" s="117"/>
    </row>
    <row r="56" spans="1:7" x14ac:dyDescent="0.3">
      <c r="D56" s="116"/>
      <c r="E56" s="219"/>
      <c r="F56" s="116"/>
      <c r="G56" s="117"/>
    </row>
    <row r="57" spans="1:7" x14ac:dyDescent="0.3">
      <c r="A57" s="218"/>
      <c r="B57" s="218"/>
      <c r="C57" s="218"/>
      <c r="D57" s="219"/>
      <c r="E57" s="219"/>
      <c r="F57" s="116"/>
    </row>
    <row r="58" spans="1:7" x14ac:dyDescent="0.3">
      <c r="C58" s="118"/>
      <c r="D58" s="116"/>
      <c r="E58" s="116"/>
      <c r="F58" s="116"/>
    </row>
  </sheetData>
  <sheetProtection algorithmName="SHA-512" hashValue="iPZ1zb0mV9+F57vFVOpIGD+m5tptoycJf0AGNgESenR0AP9mhGQUhOhHJYZrRGRONmLDjdT8pVycMzB7T5t9uA==" saltValue="FfBS/iigIp20E8u8SXgsSg==" spinCount="100000" sheet="1" selectLockedCells="1"/>
  <mergeCells count="6">
    <mergeCell ref="B2:C2"/>
    <mergeCell ref="B11:C11"/>
    <mergeCell ref="B42:C44"/>
    <mergeCell ref="B45:C46"/>
    <mergeCell ref="B34:C34"/>
    <mergeCell ref="B36:B39"/>
  </mergeCells>
  <hyperlinks>
    <hyperlink ref="B11" r:id="rId1" display="[Enter Full Name of Test Procedure, Be Sure to change Hyperlink so acurate test procedure is referenced]" xr:uid="{00000000-0004-0000-0000-000000000000}"/>
    <hyperlink ref="B11:C11" r:id="rId2" display="10 CFR 430 Subpart B Appendix J2:  Uniform Test Method for Measuring the Energy Consumption of Automatic and Semi-Automatic Clothes Washers" xr:uid="{00000000-0004-0000-0000-000001000000}"/>
    <hyperlink ref="C54" location="'Test Data Inputs'!A1" display="Test Data Inputs" xr:uid="{00000000-0004-0000-0000-000002000000}"/>
    <hyperlink ref="C55" location="'Report Sign-Off Block'!A1" display="Fill in Input Cells on &quot;Report Sign-off Block&quot; tab" xr:uid="{00000000-0004-0000-0000-000003000000}"/>
    <hyperlink ref="C51" location="'Setup &amp; Instrumentation'!A1" display="Fill in Input Cells on &quot;Setup &amp; Instrumentation&quot; tab" xr:uid="{00000000-0004-0000-0000-000004000000}"/>
    <hyperlink ref="C50" location="'General Info &amp; Test Results'!A1" display="Fill in Input Cells on &quot;General Info &amp; Test Results&quot; tab" xr:uid="{00000000-0004-0000-0000-000005000000}"/>
    <hyperlink ref="C53" location="'Test Conditions'!A1" display="Fill in Input Cells on &quot;Test Conditions&quot; tab" xr:uid="{00000000-0004-0000-0000-000006000000}"/>
    <hyperlink ref="C52" location="Photos!A1" display="Fill in Input Cells on &quot;Photos&quot; tab, if applicable" xr:uid="{00000000-0004-0000-0000-000007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J75"/>
  <sheetViews>
    <sheetView zoomScale="80" zoomScaleNormal="80" workbookViewId="0">
      <selection activeCell="C12" sqref="C12"/>
    </sheetView>
  </sheetViews>
  <sheetFormatPr defaultColWidth="9.42578125" defaultRowHeight="18" x14ac:dyDescent="0.35"/>
  <cols>
    <col min="1" max="1" width="3.42578125" style="123" customWidth="1"/>
    <col min="2" max="2" width="55.42578125" style="123" customWidth="1"/>
    <col min="3" max="3" width="51.42578125" style="137" customWidth="1"/>
    <col min="4" max="4" width="29.42578125" style="137" customWidth="1"/>
    <col min="5" max="5" width="30.42578125" style="123" customWidth="1"/>
    <col min="6" max="6" width="27.7109375" style="123" customWidth="1"/>
    <col min="7" max="7" width="29.5703125" style="123" customWidth="1"/>
    <col min="8" max="8" width="41.42578125" style="123" customWidth="1"/>
    <col min="9" max="9" width="4.42578125" style="123" customWidth="1"/>
    <col min="10" max="10" width="4" style="123" customWidth="1"/>
    <col min="11" max="16384" width="9.42578125" style="123"/>
  </cols>
  <sheetData>
    <row r="1" spans="2:10" ht="18.75" thickBot="1" x14ac:dyDescent="0.4">
      <c r="J1" s="221"/>
    </row>
    <row r="2" spans="2:10" ht="18.75" thickBot="1" x14ac:dyDescent="0.4">
      <c r="B2" s="645" t="str">
        <f>'Version Control'!$B$2</f>
        <v>Title Block</v>
      </c>
      <c r="C2" s="646"/>
      <c r="J2" s="221"/>
    </row>
    <row r="3" spans="2:10" x14ac:dyDescent="0.35">
      <c r="B3" s="329" t="str">
        <f>'Version Control'!$B$3</f>
        <v>Test Report Template Name:</v>
      </c>
      <c r="C3" s="358" t="str">
        <f>'Version Control'!$C$3</f>
        <v xml:space="preserve">Residential Clothes Washer J </v>
      </c>
      <c r="J3" s="221"/>
    </row>
    <row r="4" spans="2:10" x14ac:dyDescent="0.35">
      <c r="B4" s="330" t="str">
        <f>'Version Control'!$B$4</f>
        <v>Version Number:</v>
      </c>
      <c r="C4" s="384" t="str">
        <f>'Version Control'!$C$4</f>
        <v>v1.1</v>
      </c>
      <c r="E4" s="138" t="s">
        <v>138</v>
      </c>
      <c r="J4" s="221"/>
    </row>
    <row r="5" spans="2:10" x14ac:dyDescent="0.35">
      <c r="B5" s="331" t="str">
        <f>'Version Control'!$B$5</f>
        <v xml:space="preserve">Latest Template Revision: </v>
      </c>
      <c r="C5" s="332">
        <f>'Version Control'!$C$5</f>
        <v>45672</v>
      </c>
      <c r="J5" s="221"/>
    </row>
    <row r="6" spans="2:10" x14ac:dyDescent="0.35">
      <c r="B6" s="331" t="str">
        <f>'Version Control'!$B$6</f>
        <v>Tab Name:</v>
      </c>
      <c r="C6" s="384" t="str">
        <f ca="1">MID(CELL("filename",B1), FIND("]", CELL("filename", B1))+ 1, 255)</f>
        <v>General Info &amp; Test Results</v>
      </c>
      <c r="J6" s="221"/>
    </row>
    <row r="7" spans="2:10" ht="40.5" customHeight="1" x14ac:dyDescent="0.35">
      <c r="B7" s="385" t="str">
        <f>'Version Control'!$B$7</f>
        <v>File Name:</v>
      </c>
      <c r="C7" s="386" t="str">
        <f ca="1">'Version Control'!$C$7</f>
        <v>Residential Clothes Washer J - v1.1draft_with26.xlsx</v>
      </c>
      <c r="J7" s="221"/>
    </row>
    <row r="8" spans="2:10" ht="18.75" thickBot="1" x14ac:dyDescent="0.4">
      <c r="B8" s="333" t="str">
        <f>'Version Control'!$B$8</f>
        <v xml:space="preserve">Test Completion Date: </v>
      </c>
      <c r="C8" s="334" t="str">
        <f>'Version Control'!$C$8</f>
        <v>[MM/DD/YYYY]</v>
      </c>
      <c r="J8" s="221"/>
    </row>
    <row r="9" spans="2:10" x14ac:dyDescent="0.35">
      <c r="B9" s="264"/>
      <c r="C9" s="265"/>
      <c r="J9" s="221"/>
    </row>
    <row r="10" spans="2:10" ht="18.75" thickBot="1" x14ac:dyDescent="0.4">
      <c r="B10" s="323"/>
      <c r="C10" s="324"/>
      <c r="J10" s="221"/>
    </row>
    <row r="11" spans="2:10" ht="18.75" thickBot="1" x14ac:dyDescent="0.4">
      <c r="B11" s="139" t="s">
        <v>104</v>
      </c>
      <c r="C11" s="141"/>
      <c r="E11" s="139" t="s">
        <v>154</v>
      </c>
      <c r="F11" s="140"/>
      <c r="G11" s="141"/>
      <c r="J11" s="221"/>
    </row>
    <row r="12" spans="2:10" ht="18.75" thickBot="1" x14ac:dyDescent="0.4">
      <c r="B12" s="188" t="s">
        <v>1</v>
      </c>
      <c r="C12" s="190"/>
      <c r="D12" s="266"/>
      <c r="E12" s="198" t="s">
        <v>105</v>
      </c>
      <c r="F12" s="199" t="s">
        <v>115</v>
      </c>
      <c r="G12" s="200" t="s">
        <v>106</v>
      </c>
      <c r="J12" s="221"/>
    </row>
    <row r="13" spans="2:10" ht="18.75" thickBot="1" x14ac:dyDescent="0.4">
      <c r="B13" s="189" t="s">
        <v>107</v>
      </c>
      <c r="C13" s="171"/>
      <c r="D13" s="266"/>
      <c r="E13" s="595" t="s">
        <v>277</v>
      </c>
      <c r="F13" s="598" t="str">
        <f>IFERROR('Calculations - Metrics'!C14,"")</f>
        <v/>
      </c>
      <c r="G13" s="201" t="s">
        <v>278</v>
      </c>
      <c r="J13" s="221"/>
    </row>
    <row r="14" spans="2:10" ht="18.75" thickBot="1" x14ac:dyDescent="0.4">
      <c r="D14" s="266"/>
      <c r="E14" s="596" t="s">
        <v>279</v>
      </c>
      <c r="F14" s="601" t="str">
        <f>IFERROR('Calculations - Metrics'!C17,"")</f>
        <v/>
      </c>
      <c r="G14" s="203" t="s">
        <v>280</v>
      </c>
      <c r="J14" s="221"/>
    </row>
    <row r="15" spans="2:10" ht="18.75" thickBot="1" x14ac:dyDescent="0.4">
      <c r="B15" s="139" t="s">
        <v>122</v>
      </c>
      <c r="C15" s="141"/>
      <c r="D15" s="266"/>
      <c r="E15" s="595" t="s">
        <v>82</v>
      </c>
      <c r="F15" s="599" t="str">
        <f>IFERROR('Test Data Inputs'!C16,"")</f>
        <v/>
      </c>
      <c r="G15" s="201" t="s">
        <v>25</v>
      </c>
      <c r="J15" s="221"/>
    </row>
    <row r="16" spans="2:10" ht="18.75" thickBot="1" x14ac:dyDescent="0.4">
      <c r="B16" s="449" t="s">
        <v>108</v>
      </c>
      <c r="C16" s="450" t="s">
        <v>248</v>
      </c>
      <c r="D16" s="266"/>
      <c r="E16" s="597" t="s">
        <v>0</v>
      </c>
      <c r="F16" s="600" t="str">
        <f>IFERROR('Calculations - RMC'!C14, "")</f>
        <v/>
      </c>
      <c r="G16" s="203" t="s">
        <v>57</v>
      </c>
      <c r="J16" s="221"/>
    </row>
    <row r="17" spans="2:10" ht="18.75" thickBot="1" x14ac:dyDescent="0.4">
      <c r="B17" s="189" t="s">
        <v>109</v>
      </c>
      <c r="C17" s="451" t="s">
        <v>248</v>
      </c>
      <c r="D17" s="266"/>
      <c r="J17" s="221"/>
    </row>
    <row r="18" spans="2:10" ht="18.75" thickBot="1" x14ac:dyDescent="0.4">
      <c r="D18" s="266"/>
      <c r="J18" s="221"/>
    </row>
    <row r="19" spans="2:10" ht="18.75" thickBot="1" x14ac:dyDescent="0.4">
      <c r="B19" s="139" t="s">
        <v>123</v>
      </c>
      <c r="C19" s="141"/>
      <c r="D19" s="267"/>
      <c r="E19" s="245" t="s">
        <v>179</v>
      </c>
      <c r="F19" s="142"/>
      <c r="G19" s="143"/>
      <c r="J19" s="221"/>
    </row>
    <row r="20" spans="2:10" ht="18.75" thickBot="1" x14ac:dyDescent="0.4">
      <c r="B20" s="188" t="s">
        <v>110</v>
      </c>
      <c r="C20" s="192"/>
      <c r="D20" s="267"/>
      <c r="E20" s="645" t="s">
        <v>95</v>
      </c>
      <c r="F20" s="656"/>
      <c r="G20" s="646"/>
      <c r="H20" s="125"/>
      <c r="J20" s="221"/>
    </row>
    <row r="21" spans="2:10" x14ac:dyDescent="0.35">
      <c r="B21" s="191" t="s">
        <v>111</v>
      </c>
      <c r="C21" s="172"/>
      <c r="D21" s="267"/>
      <c r="E21" s="647" t="s">
        <v>161</v>
      </c>
      <c r="F21" s="648"/>
      <c r="G21" s="649"/>
      <c r="J21" s="221"/>
    </row>
    <row r="22" spans="2:10" ht="18" customHeight="1" x14ac:dyDescent="0.35">
      <c r="B22" s="191" t="s">
        <v>112</v>
      </c>
      <c r="C22" s="172"/>
      <c r="D22" s="267"/>
      <c r="E22" s="650"/>
      <c r="F22" s="651"/>
      <c r="G22" s="652"/>
      <c r="J22" s="221"/>
    </row>
    <row r="23" spans="2:10" ht="18" customHeight="1" x14ac:dyDescent="0.35">
      <c r="B23" s="191" t="s">
        <v>113</v>
      </c>
      <c r="C23" s="172"/>
      <c r="D23" s="267"/>
      <c r="E23" s="650"/>
      <c r="F23" s="651"/>
      <c r="G23" s="652"/>
      <c r="J23" s="221"/>
    </row>
    <row r="24" spans="2:10" ht="18.75" thickBot="1" x14ac:dyDescent="0.4">
      <c r="B24" s="191" t="s">
        <v>130</v>
      </c>
      <c r="C24" s="172"/>
      <c r="D24" s="267"/>
      <c r="E24" s="653"/>
      <c r="F24" s="654"/>
      <c r="G24" s="655"/>
      <c r="J24" s="221"/>
    </row>
    <row r="25" spans="2:10" ht="18.75" thickBot="1" x14ac:dyDescent="0.4">
      <c r="B25" s="191" t="s">
        <v>114</v>
      </c>
      <c r="C25" s="370" t="s">
        <v>248</v>
      </c>
      <c r="D25" s="267"/>
      <c r="E25" s="311" t="s">
        <v>96</v>
      </c>
      <c r="F25" s="204" t="s">
        <v>94</v>
      </c>
      <c r="G25" s="205" t="s">
        <v>97</v>
      </c>
      <c r="J25" s="221"/>
    </row>
    <row r="26" spans="2:10" ht="18.75" thickBot="1" x14ac:dyDescent="0.4">
      <c r="B26" s="189" t="s">
        <v>65</v>
      </c>
      <c r="C26" s="173"/>
      <c r="D26" s="267"/>
      <c r="E26" s="312" t="str">
        <f>IF('Report Sign-Off Block'!B16&lt;&gt;0,'Report Sign-Off Block'!B16,"")</f>
        <v>Test Completion</v>
      </c>
      <c r="F26" s="314" t="str">
        <f>'Report Sign-Off Block'!D16</f>
        <v>[MM/DD/YYYY]</v>
      </c>
      <c r="G26" s="404" t="str">
        <f>IF('Report Sign-Off Block'!E16&lt;&gt;0,'Report Sign-Off Block'!E16,"")</f>
        <v>[Test Lab Name]</v>
      </c>
      <c r="J26" s="221"/>
    </row>
    <row r="27" spans="2:10" ht="18.75" thickBot="1" x14ac:dyDescent="0.4">
      <c r="D27" s="267"/>
      <c r="E27" s="313" t="str">
        <f>IF('Report Sign-Off Block'!B17&lt;&gt;0,'Report Sign-Off Block'!B17,"")</f>
        <v>Template Population</v>
      </c>
      <c r="F27" s="306" t="str">
        <f>'Report Sign-Off Block'!D17</f>
        <v>[MM/DD/YYYY]</v>
      </c>
      <c r="G27" s="405" t="str">
        <f>IF('Report Sign-Off Block'!E17&lt;&gt;0,'Report Sign-Off Block'!E17,"")</f>
        <v>[Test Lab Name]</v>
      </c>
      <c r="J27" s="221"/>
    </row>
    <row r="28" spans="2:10" ht="18.75" thickBot="1" x14ac:dyDescent="0.4">
      <c r="B28" s="139" t="s">
        <v>124</v>
      </c>
      <c r="C28" s="194"/>
      <c r="D28" s="267"/>
      <c r="E28" s="313" t="str">
        <f>IF('Report Sign-Off Block'!B18&lt;&gt;0,'Report Sign-Off Block'!B18,"")</f>
        <v>Report Review by Test Lab</v>
      </c>
      <c r="F28" s="306" t="str">
        <f>'Report Sign-Off Block'!D18</f>
        <v>[MM/DD/YYYY]</v>
      </c>
      <c r="G28" s="405" t="str">
        <f>IF('Report Sign-Off Block'!E18&lt;&gt;0,'Report Sign-Off Block'!E18,"")</f>
        <v>[Test Lab Name]</v>
      </c>
      <c r="J28" s="221"/>
    </row>
    <row r="29" spans="2:10" ht="18.75" thickBot="1" x14ac:dyDescent="0.4">
      <c r="B29" s="188" t="s">
        <v>454</v>
      </c>
      <c r="C29" s="488"/>
      <c r="D29" s="267"/>
      <c r="E29" s="414" t="str">
        <f>IF('Report Sign-Off Block'!B19&lt;&gt;0,'Report Sign-Off Block'!B19,"")</f>
        <v>Report Review by Test Lab</v>
      </c>
      <c r="F29" s="315" t="str">
        <f>'Report Sign-Off Block'!D19</f>
        <v>[MM/DD/YYYY]</v>
      </c>
      <c r="G29" s="406" t="str">
        <f>IF('Report Sign-Off Block'!E19&lt;&gt;0,'Report Sign-Off Block'!E19,"")</f>
        <v>[Test Lab Name]</v>
      </c>
      <c r="J29" s="221"/>
    </row>
    <row r="30" spans="2:10" x14ac:dyDescent="0.35">
      <c r="B30" s="188" t="s">
        <v>455</v>
      </c>
      <c r="C30" s="193"/>
      <c r="D30" s="267"/>
      <c r="J30" s="221"/>
    </row>
    <row r="31" spans="2:10" ht="18.75" thickBot="1" x14ac:dyDescent="0.4">
      <c r="B31" s="188" t="s">
        <v>281</v>
      </c>
      <c r="C31" s="193"/>
      <c r="D31" s="267"/>
      <c r="E31" s="267"/>
      <c r="F31" s="267"/>
      <c r="G31" s="267"/>
      <c r="J31" s="221"/>
    </row>
    <row r="32" spans="2:10" ht="18.75" thickBot="1" x14ac:dyDescent="0.4">
      <c r="B32" s="482" t="s">
        <v>270</v>
      </c>
      <c r="C32" s="174"/>
      <c r="D32" s="267"/>
      <c r="E32" s="144" t="s">
        <v>207</v>
      </c>
      <c r="F32" s="145"/>
      <c r="J32" s="221"/>
    </row>
    <row r="33" spans="2:10" x14ac:dyDescent="0.35">
      <c r="B33" s="243" t="s">
        <v>387</v>
      </c>
      <c r="C33" s="174"/>
      <c r="D33" s="257"/>
      <c r="E33" s="268" t="str">
        <f>IF($C$29="Semi-automatic clothes washer", "TUFc (Cold)", "TUFc (Cold/Cold)")</f>
        <v>TUFc (Cold/Cold)</v>
      </c>
      <c r="F33" s="292" t="str">
        <f>IF(AND($C$36="Yes",$C$40="No",$C$38="No",$C$37="No",$C$42="No"),Tables!C18,
  IF(AND($C$36="Yes",$C$40="No",$C$38="No",$C$37="Yes",$C$42="No"),Tables!D18,
  IF(OR(AND($C$36="Yes",$C$40="No",$C$38="Yes",$C$37="Yes",$C$42="No"), $C$29="Semi-automatic clothes washer"),Tables!E18,
  IF(AND($C$36="Yes",$C$40="No",$C$38="No",$C$37="Yes",$C$42="Yes"),Tables!F18,
  IF(AND($C$36="Yes",$C$40="No",$C$38="Yes",$C$37="Yes",$C$42="Yes"),Tables!G18,
  IF(AND($C$36="Yes",$C$40="Yes",$C$38="Yes",$C$37="Yes",$C$42="No"),Tables!H18,
  IF(AND($C$36="Yes",$C$40="Yes",$C$38="No",$C$37="Yes",$C$42="Yes"),Tables!I18,
  IF(AND($C$36="Yes",$C$40="Yes",$C$38="Yes",$C$37="Yes",$C$42="Yes"),Tables!J18,"input needed"))))))))</f>
        <v>input needed</v>
      </c>
      <c r="G33" s="348" t="str">
        <f>IF(TUFc="input needed","See Table 4.1.1 in Appendix J for allowable temperature combinations","")</f>
        <v>See Table 4.1.1 in Appendix J for allowable temperature combinations</v>
      </c>
      <c r="J33" s="221"/>
    </row>
    <row r="34" spans="2:10" x14ac:dyDescent="0.35">
      <c r="B34" s="243" t="s">
        <v>388</v>
      </c>
      <c r="C34" s="174"/>
      <c r="D34" s="257"/>
      <c r="E34" s="269" t="str">
        <f>IF($C$29="Semi-automatic clothes washer", "TUFw (Warm)", "TUFw (Warm/Cold)")</f>
        <v>TUFw (Warm/Cold)</v>
      </c>
      <c r="F34" s="183" t="str">
        <f>IF(AND($C$36="Yes",$C$40="No",$C$38="No",$C$37="No",$C$42="No"),Tables!C16,
  IF(AND($C$36="Yes",$C$40="No",$C$38="No",$C$37="Yes",$C$42="No"),Tables!D16,
  IF(OR(AND($C$36="Yes",$C$40="No",$C$38="Yes",$C$37="Yes",$C$42="No"), $C$29="Semi-automatic clothes washer"),Tables!E16,
  IF(AND($C$36="Yes",$C$40="No",$C$38="No",$C$37="Yes",$C$42="Yes"),Tables!F16,
  IF(AND($C$36="Yes",$C$40="No",$C$38="Yes",$C$37="Yes",$C$42="Yes"),Tables!G16,
  IF(AND($C$36="Yes",$C$40="Yes",$C$38="Yes",$C$37="Yes",$C$42="No"),Tables!H16,
  IF(AND($C$36="Yes",$C$40="Yes",$C$38="No",$C$37="Yes",$C$42="Yes"),Tables!I16,
  IF(AND($C$36="Yes",$C$40="Yes",$C$38="Yes",$C$37="Yes",$C$42="Yes"),Tables!J16,"input needed"))))))))</f>
        <v>input needed</v>
      </c>
      <c r="J34" s="221"/>
    </row>
    <row r="35" spans="2:10" x14ac:dyDescent="0.35">
      <c r="B35" s="657" t="s">
        <v>177</v>
      </c>
      <c r="C35" s="658"/>
      <c r="D35" s="266"/>
      <c r="E35" s="269" t="s">
        <v>401</v>
      </c>
      <c r="F35" s="183" t="str">
        <f>IF(AND($C$36="Yes",$C$40="No",$C$38="No",$C$37="No",$C$42="No"),Tables!C17,
  IF(AND($C$36="Yes",$C$40="No",$C$38="No",$C$37="Yes",$C$42="No"),Tables!D17,
  IF(OR(AND($C$36="Yes",$C$40="No",$C$38="Yes",$C$37="Yes",$C$42="No"), $C$29="Semi-automatic clothes washer"),Tables!E17,
  IF(AND($C$36="Yes",$C$40="No",$C$38="No",$C$37="Yes",$C$42="Yes"),Tables!F17,
  IF(AND($C$36="Yes",$C$40="No",$C$38="Yes",$C$37="Yes",$C$42="Yes"),Tables!G17,
  IF(AND($C$36="Yes",$C$40="Yes",$C$38="Yes",$C$37="Yes",$C$42="No"),Tables!H17,
  IF(AND($C$36="Yes",$C$40="Yes",$C$38="No",$C$37="Yes",$C$42="Yes"),Tables!I17,
  IF(AND($C$36="Yes",$C$40="Yes",$C$38="Yes",$C$37="Yes",$C$42="Yes"),Tables!J17,"input needed"))))))))</f>
        <v>input needed</v>
      </c>
      <c r="J35" s="221"/>
    </row>
    <row r="36" spans="2:10" x14ac:dyDescent="0.35">
      <c r="B36" s="243" t="s">
        <v>172</v>
      </c>
      <c r="C36" s="174"/>
      <c r="E36" s="269" t="str">
        <f>IF($C$29="Semi-automatic clothes washer", "TUFh (Hot)", "TUFh (Hot/Cold)")</f>
        <v>TUFh (Hot/Cold)</v>
      </c>
      <c r="F36" s="183" t="str">
        <f>IF(AND($C$36="Yes",$C$40="No",$C$38="No",$C$37="No",$C$42="No"),Tables!C15,
  IF(AND($C$36="Yes",$C$40="No",$C$38="No",$C$37="Yes",$C$42="No"),Tables!D15,
  IF(OR(AND($C$36="Yes",$C$40="No",$C$38="Yes",$C$37="Yes",$C$42="No"), $C$29="Semi-automatic clothes washer"),Tables!E15,
  IF(AND($C$36="Yes",$C$40="No",$C$38="No",$C$37="Yes",$C$42="Yes"),Tables!F15,
  IF(AND($C$36="Yes",$C$40="No",$C$38="Yes",$C$37="Yes",$C$42="Yes"),Tables!G15,
  IF(AND($C$36="Yes",$C$40="Yes",$C$38="Yes",$C$37="Yes",$C$42="No"),Tables!H15,
  IF(AND($C$36="Yes",$C$40="Yes",$C$38="No",$C$37="Yes",$C$42="Yes"),Tables!I15,
  IF(AND($C$36="Yes",$C$40="Yes",$C$38="Yes",$C$37="Yes",$C$42="Yes"),Tables!J15,"input needed"))))))))</f>
        <v>input needed</v>
      </c>
      <c r="G36" s="348"/>
      <c r="J36" s="221"/>
    </row>
    <row r="37" spans="2:10" ht="18.75" thickBot="1" x14ac:dyDescent="0.4">
      <c r="B37" s="243" t="s">
        <v>175</v>
      </c>
      <c r="C37" s="174"/>
      <c r="E37" s="270" t="s">
        <v>432</v>
      </c>
      <c r="F37" s="293" t="str">
        <f>IF(AND($C$36="Yes",$C$40="No",$C$38="No",$C$37="No",$C$42="No"),Tables!C14,
  IF(AND($C$36="Yes",$C$40="No",$C$38="No",$C$37="Yes",$C$42="No"),Tables!D14,
  IF(OR(AND($C$36="Yes",$C$40="No",$C$38="Yes",$C$37="Yes",$C$42="No"), $C$29="Semi-automatic clothes washer"),Tables!E14,
  IF(AND($C$36="Yes",$C$40="No",$C$38="No",$C$37="Yes",$C$42="Yes"),Tables!F14,
  IF(AND($C$36="Yes",$C$40="No",$C$38="Yes",$C$37="Yes",$C$42="Yes"),Tables!G14,
  IF(AND($C$36="Yes",$C$40="Yes",$C$38="Yes",$C$37="Yes",$C$42="No"),Tables!H14,
  IF(AND($C$36="Yes",$C$40="Yes",$C$38="No",$C$37="Yes",$C$42="Yes"),Tables!I14,
  IF(AND($C$36="Yes",$C$40="Yes",$C$38="Yes",$C$37="Yes",$C$42="Yes"),Tables!J14,"input needed"))))))))</f>
        <v>input needed</v>
      </c>
      <c r="G37" s="440"/>
      <c r="J37" s="221"/>
    </row>
    <row r="38" spans="2:10" x14ac:dyDescent="0.35">
      <c r="B38" s="243" t="s">
        <v>173</v>
      </c>
      <c r="C38" s="174"/>
      <c r="J38" s="221"/>
    </row>
    <row r="39" spans="2:10" ht="36" x14ac:dyDescent="0.35">
      <c r="B39" s="244" t="s">
        <v>275</v>
      </c>
      <c r="C39" s="483"/>
      <c r="D39" s="349"/>
      <c r="J39" s="221"/>
    </row>
    <row r="40" spans="2:10" x14ac:dyDescent="0.35">
      <c r="B40" s="243" t="s">
        <v>174</v>
      </c>
      <c r="C40" s="174"/>
      <c r="J40" s="221"/>
    </row>
    <row r="41" spans="2:10" ht="36" x14ac:dyDescent="0.35">
      <c r="B41" s="244" t="s">
        <v>276</v>
      </c>
      <c r="C41" s="483"/>
      <c r="D41" s="123"/>
      <c r="J41" s="221"/>
    </row>
    <row r="42" spans="2:10" x14ac:dyDescent="0.35">
      <c r="B42" s="243" t="s">
        <v>430</v>
      </c>
      <c r="C42" s="174"/>
      <c r="J42" s="221"/>
    </row>
    <row r="43" spans="2:10" x14ac:dyDescent="0.35">
      <c r="B43" s="657" t="s">
        <v>245</v>
      </c>
      <c r="C43" s="658"/>
      <c r="J43" s="221"/>
    </row>
    <row r="44" spans="2:10" ht="72.75" thickBot="1" x14ac:dyDescent="0.4">
      <c r="B44" s="487" t="s">
        <v>447</v>
      </c>
      <c r="C44" s="489"/>
      <c r="J44" s="221"/>
    </row>
    <row r="45" spans="2:10" ht="18.75" thickBot="1" x14ac:dyDescent="0.4">
      <c r="J45" s="221"/>
    </row>
    <row r="46" spans="2:10" ht="18.75" thickBot="1" x14ac:dyDescent="0.4">
      <c r="B46" s="195" t="s">
        <v>125</v>
      </c>
      <c r="C46" s="194"/>
      <c r="J46" s="221"/>
    </row>
    <row r="47" spans="2:10" x14ac:dyDescent="0.35">
      <c r="B47" s="188" t="s">
        <v>26</v>
      </c>
      <c r="C47" s="196"/>
      <c r="J47" s="221"/>
    </row>
    <row r="48" spans="2:10" x14ac:dyDescent="0.35">
      <c r="B48" s="191" t="s">
        <v>27</v>
      </c>
      <c r="C48" s="175" t="str">
        <f>IFERROR(INDEX('Drop-Downs'!$C$40:$C$65, MATCH($C$47, LotNumber,0)), "Please populate lot number")</f>
        <v>Please populate lot number</v>
      </c>
      <c r="J48" s="221"/>
    </row>
    <row r="49" spans="2:10" ht="18.75" thickBot="1" x14ac:dyDescent="0.4">
      <c r="B49" s="189" t="s">
        <v>28</v>
      </c>
      <c r="C49" s="176" t="str">
        <f>IFERROR(INDEX('Drop-Downs'!$D$40:$D$65, MATCH($C$47, LotNumber,0)), "Please populate lot number")</f>
        <v>Please populate lot number</v>
      </c>
      <c r="J49" s="221"/>
    </row>
    <row r="50" spans="2:10" ht="18.75" thickBot="1" x14ac:dyDescent="0.4">
      <c r="J50" s="221"/>
    </row>
    <row r="51" spans="2:10" ht="18.75" thickBot="1" x14ac:dyDescent="0.4">
      <c r="B51" s="139" t="s">
        <v>126</v>
      </c>
      <c r="C51" s="197"/>
      <c r="D51" s="197"/>
      <c r="E51" s="197"/>
      <c r="F51" s="197"/>
      <c r="G51" s="197"/>
      <c r="H51" s="141"/>
      <c r="J51" s="221"/>
    </row>
    <row r="52" spans="2:10" ht="36" x14ac:dyDescent="0.35">
      <c r="B52" s="230" t="s">
        <v>160</v>
      </c>
      <c r="C52" s="229" t="s">
        <v>433</v>
      </c>
      <c r="D52" s="229" t="s">
        <v>226</v>
      </c>
      <c r="E52" s="229" t="s">
        <v>156</v>
      </c>
      <c r="F52" s="229" t="s">
        <v>157</v>
      </c>
      <c r="G52" s="229" t="s">
        <v>158</v>
      </c>
      <c r="H52" s="231" t="s">
        <v>159</v>
      </c>
      <c r="J52" s="221"/>
    </row>
    <row r="53" spans="2:10" x14ac:dyDescent="0.35">
      <c r="B53" s="484" t="str">
        <f>IF($C$29="Semi-automatic clothes washer", "Cold cycle:", "Cold/Cold cycle:")</f>
        <v>Cold/Cold cycle:</v>
      </c>
      <c r="C53" s="232"/>
      <c r="D53" s="233"/>
      <c r="E53" s="234"/>
      <c r="F53" s="234"/>
      <c r="G53" s="234"/>
      <c r="H53" s="235"/>
      <c r="J53" s="221"/>
    </row>
    <row r="54" spans="2:10" x14ac:dyDescent="0.35">
      <c r="B54" s="485" t="str">
        <f>IF($C$39="No", "Warm/Cold cycle:", "Warm/Cold cycle - Coldest:")</f>
        <v>Warm/Cold cycle - Coldest:</v>
      </c>
      <c r="C54" s="236"/>
      <c r="D54" s="237"/>
      <c r="E54" s="238"/>
      <c r="F54" s="234"/>
      <c r="G54" s="234"/>
      <c r="H54" s="235"/>
      <c r="J54" s="221"/>
    </row>
    <row r="55" spans="2:10" x14ac:dyDescent="0.35">
      <c r="B55" s="485" t="str">
        <f>IF($C$39="No", "Warm/Cold cycle - Not applicable", "Warm/Cold cycle - Hottest:")</f>
        <v>Warm/Cold cycle - Hottest:</v>
      </c>
      <c r="C55" s="236"/>
      <c r="D55" s="237"/>
      <c r="E55" s="238"/>
      <c r="F55" s="238"/>
      <c r="G55" s="239"/>
      <c r="H55" s="240"/>
      <c r="J55" s="221"/>
    </row>
    <row r="56" spans="2:10" x14ac:dyDescent="0.35">
      <c r="B56" s="485" t="str">
        <f>IF($C$41="No", "Warm/Warm cycle:", "Warm/Warm cycle - Coldest:")</f>
        <v>Warm/Warm cycle - Coldest:</v>
      </c>
      <c r="C56" s="236"/>
      <c r="D56" s="237"/>
      <c r="E56" s="238"/>
      <c r="F56" s="238"/>
      <c r="G56" s="239"/>
      <c r="H56" s="240"/>
      <c r="J56" s="221"/>
    </row>
    <row r="57" spans="2:10" x14ac:dyDescent="0.35">
      <c r="B57" s="485" t="str">
        <f>IF($C$41="No", "Warm/Warm cycle - Not applicable", "Warm/Warm cycle - Hottest:")</f>
        <v>Warm/Warm cycle - Hottest:</v>
      </c>
      <c r="C57" s="236"/>
      <c r="D57" s="237"/>
      <c r="E57" s="238"/>
      <c r="F57" s="238"/>
      <c r="G57" s="239"/>
      <c r="H57" s="240"/>
      <c r="J57" s="221"/>
    </row>
    <row r="58" spans="2:10" x14ac:dyDescent="0.35">
      <c r="B58" s="485" t="s">
        <v>34</v>
      </c>
      <c r="C58" s="236"/>
      <c r="D58" s="237"/>
      <c r="E58" s="238"/>
      <c r="F58" s="234"/>
      <c r="G58" s="234"/>
      <c r="H58" s="235"/>
      <c r="J58" s="221"/>
    </row>
    <row r="59" spans="2:10" ht="18.75" thickBot="1" x14ac:dyDescent="0.4">
      <c r="B59" s="486" t="s">
        <v>431</v>
      </c>
      <c r="C59" s="259"/>
      <c r="D59" s="260"/>
      <c r="E59" s="261"/>
      <c r="F59" s="261"/>
      <c r="G59" s="262"/>
      <c r="H59" s="263"/>
      <c r="J59" s="221"/>
    </row>
    <row r="60" spans="2:10" ht="18.75" thickBot="1" x14ac:dyDescent="0.4">
      <c r="B60" s="350"/>
      <c r="C60" s="351"/>
      <c r="D60" s="352"/>
      <c r="E60" s="353"/>
      <c r="F60" s="353"/>
      <c r="G60" s="353"/>
      <c r="H60" s="353"/>
      <c r="J60" s="221"/>
    </row>
    <row r="61" spans="2:10" ht="18.75" thickBot="1" x14ac:dyDescent="0.4">
      <c r="B61" s="642" t="s">
        <v>178</v>
      </c>
      <c r="C61" s="643"/>
      <c r="D61" s="643"/>
      <c r="E61" s="643"/>
      <c r="F61" s="643"/>
      <c r="G61" s="643"/>
      <c r="H61" s="644"/>
      <c r="J61" s="221"/>
    </row>
    <row r="62" spans="2:10" ht="17.850000000000001" customHeight="1" x14ac:dyDescent="0.35">
      <c r="B62" s="633"/>
      <c r="C62" s="634"/>
      <c r="D62" s="634"/>
      <c r="E62" s="634"/>
      <c r="F62" s="634"/>
      <c r="G62" s="634"/>
      <c r="H62" s="635"/>
      <c r="J62" s="221"/>
    </row>
    <row r="63" spans="2:10" ht="17.850000000000001" customHeight="1" x14ac:dyDescent="0.35">
      <c r="B63" s="636"/>
      <c r="C63" s="637"/>
      <c r="D63" s="637"/>
      <c r="E63" s="637"/>
      <c r="F63" s="637"/>
      <c r="G63" s="637"/>
      <c r="H63" s="638"/>
      <c r="J63" s="221"/>
    </row>
    <row r="64" spans="2:10" ht="17.850000000000001" customHeight="1" x14ac:dyDescent="0.35">
      <c r="B64" s="636"/>
      <c r="C64" s="637"/>
      <c r="D64" s="637"/>
      <c r="E64" s="637"/>
      <c r="F64" s="637"/>
      <c r="G64" s="637"/>
      <c r="H64" s="638"/>
      <c r="J64" s="221"/>
    </row>
    <row r="65" spans="1:10" ht="17.850000000000001" customHeight="1" x14ac:dyDescent="0.35">
      <c r="B65" s="636"/>
      <c r="C65" s="637"/>
      <c r="D65" s="637"/>
      <c r="E65" s="637"/>
      <c r="F65" s="637"/>
      <c r="G65" s="637"/>
      <c r="H65" s="638"/>
      <c r="J65" s="221"/>
    </row>
    <row r="66" spans="1:10" ht="17.850000000000001" customHeight="1" x14ac:dyDescent="0.35">
      <c r="B66" s="636"/>
      <c r="C66" s="637"/>
      <c r="D66" s="637"/>
      <c r="E66" s="637"/>
      <c r="F66" s="637"/>
      <c r="G66" s="637"/>
      <c r="H66" s="638"/>
      <c r="J66" s="221"/>
    </row>
    <row r="67" spans="1:10" x14ac:dyDescent="0.35">
      <c r="B67" s="636"/>
      <c r="C67" s="637"/>
      <c r="D67" s="637"/>
      <c r="E67" s="637"/>
      <c r="F67" s="637"/>
      <c r="G67" s="637"/>
      <c r="H67" s="638"/>
      <c r="J67" s="221"/>
    </row>
    <row r="68" spans="1:10" x14ac:dyDescent="0.35">
      <c r="B68" s="636"/>
      <c r="C68" s="637"/>
      <c r="D68" s="637"/>
      <c r="E68" s="637"/>
      <c r="F68" s="637"/>
      <c r="G68" s="637"/>
      <c r="H68" s="638"/>
      <c r="J68" s="221"/>
    </row>
    <row r="69" spans="1:10" x14ac:dyDescent="0.35">
      <c r="B69" s="636"/>
      <c r="C69" s="637"/>
      <c r="D69" s="637"/>
      <c r="E69" s="637"/>
      <c r="F69" s="637"/>
      <c r="G69" s="637"/>
      <c r="H69" s="638"/>
      <c r="J69" s="221"/>
    </row>
    <row r="70" spans="1:10" x14ac:dyDescent="0.35">
      <c r="B70" s="636"/>
      <c r="C70" s="637"/>
      <c r="D70" s="637"/>
      <c r="E70" s="637"/>
      <c r="F70" s="637"/>
      <c r="G70" s="637"/>
      <c r="H70" s="638"/>
      <c r="J70" s="221"/>
    </row>
    <row r="71" spans="1:10" x14ac:dyDescent="0.35">
      <c r="B71" s="636"/>
      <c r="C71" s="637"/>
      <c r="D71" s="637"/>
      <c r="E71" s="637"/>
      <c r="F71" s="637"/>
      <c r="G71" s="637"/>
      <c r="H71" s="638"/>
      <c r="J71" s="221"/>
    </row>
    <row r="72" spans="1:10" x14ac:dyDescent="0.35">
      <c r="B72" s="636"/>
      <c r="C72" s="637"/>
      <c r="D72" s="637"/>
      <c r="E72" s="637"/>
      <c r="F72" s="637"/>
      <c r="G72" s="637"/>
      <c r="H72" s="638"/>
      <c r="J72" s="221"/>
    </row>
    <row r="73" spans="1:10" ht="18.75" thickBot="1" x14ac:dyDescent="0.4">
      <c r="B73" s="639"/>
      <c r="C73" s="640"/>
      <c r="D73" s="640"/>
      <c r="E73" s="640"/>
      <c r="F73" s="640"/>
      <c r="G73" s="640"/>
      <c r="H73" s="641"/>
      <c r="J73" s="221"/>
    </row>
    <row r="74" spans="1:10" x14ac:dyDescent="0.35">
      <c r="J74" s="221"/>
    </row>
    <row r="75" spans="1:10" x14ac:dyDescent="0.35">
      <c r="A75" s="221"/>
      <c r="B75" s="221"/>
      <c r="C75" s="222"/>
      <c r="D75" s="222"/>
      <c r="E75" s="221"/>
      <c r="F75" s="221"/>
      <c r="G75" s="221"/>
      <c r="H75" s="221"/>
      <c r="I75" s="221"/>
      <c r="J75" s="221"/>
    </row>
  </sheetData>
  <sheetProtection algorithmName="SHA-512" hashValue="GPgSiPzK390+5CeC1yrpCziljDbXpoxqEWlETHDY2yHV+JPCvwkrfDy0GFRInDh36ZTIzStDLdGzmyV92Sqmpg==" saltValue="wQTSwjX9+x0yLFYVFA7GnA==" spinCount="100000" sheet="1" selectLockedCells="1"/>
  <dataConsolidate/>
  <mergeCells count="7">
    <mergeCell ref="B62:H73"/>
    <mergeCell ref="B61:H61"/>
    <mergeCell ref="B2:C2"/>
    <mergeCell ref="E21:G24"/>
    <mergeCell ref="E20:G20"/>
    <mergeCell ref="B43:C43"/>
    <mergeCell ref="B35:C35"/>
  </mergeCells>
  <conditionalFormatting sqref="B59:H59">
    <cfRule type="expression" dxfId="30" priority="2512" stopIfTrue="1">
      <formula>$C$42="No"</formula>
    </cfRule>
  </conditionalFormatting>
  <conditionalFormatting sqref="B53:H53">
    <cfRule type="expression" dxfId="29" priority="3" stopIfTrue="1">
      <formula>AND($C$29&lt;&gt;"Semi-automatic clothes washer", $C$36="No")</formula>
    </cfRule>
  </conditionalFormatting>
  <conditionalFormatting sqref="B55:H55">
    <cfRule type="expression" dxfId="28" priority="1962" stopIfTrue="1">
      <formula>$C$39="No"</formula>
    </cfRule>
  </conditionalFormatting>
  <conditionalFormatting sqref="C41 B56:H57">
    <cfRule type="expression" dxfId="27" priority="2493" stopIfTrue="1">
      <formula>$C$40="No"</formula>
    </cfRule>
  </conditionalFormatting>
  <conditionalFormatting sqref="B57:H57">
    <cfRule type="expression" dxfId="26" priority="2495" stopIfTrue="1">
      <formula>$C$41="No"</formula>
    </cfRule>
  </conditionalFormatting>
  <conditionalFormatting sqref="C39 B54:H55">
    <cfRule type="expression" dxfId="25" priority="6" stopIfTrue="1">
      <formula>$C$38="No"</formula>
    </cfRule>
  </conditionalFormatting>
  <conditionalFormatting sqref="C34">
    <cfRule type="expression" dxfId="24" priority="1">
      <formula>$C$32&lt;&gt;"Yes"</formula>
    </cfRule>
  </conditionalFormatting>
  <conditionalFormatting sqref="B58:H58">
    <cfRule type="expression" dxfId="23" priority="2505" stopIfTrue="1">
      <formula>$C$37="No"</formula>
    </cfRule>
  </conditionalFormatting>
  <conditionalFormatting sqref="B35:C42 B54:H59">
    <cfRule type="expression" dxfId="22" priority="2">
      <formula>$C$29="Semi-automatic clothes washer"</formula>
    </cfRule>
  </conditionalFormatting>
  <dataValidations count="7">
    <dataValidation type="list" allowBlank="1" showInputMessage="1" showErrorMessage="1" sqref="C32 C37:C42 C44" xr:uid="{00000000-0002-0000-0100-000001000000}">
      <formula1>Yes_No</formula1>
    </dataValidation>
    <dataValidation type="list" allowBlank="1" showInputMessage="1" showErrorMessage="1" sqref="C33:C34" xr:uid="{AB2558EB-B17E-49D4-9BE9-EA88AC957753}">
      <formula1>WaterFillControl</formula1>
    </dataValidation>
    <dataValidation type="list" allowBlank="1" showInputMessage="1" showErrorMessage="1" sqref="C47" xr:uid="{00000000-0002-0000-0100-000004000000}">
      <formula1>LotNumber</formula1>
    </dataValidation>
    <dataValidation type="list" allowBlank="1" showInputMessage="1" showErrorMessage="1" sqref="C36:C37 C39 C41 C44" xr:uid="{00000000-0002-0000-0100-000007000000}">
      <formula1>Yes_Yes</formula1>
    </dataValidation>
    <dataValidation type="list" allowBlank="1" showInputMessage="1" showErrorMessage="1" sqref="C31" xr:uid="{CBDF0053-33F1-4551-9698-3CC8B25D0BD9}">
      <formula1>LineVoltage</formula1>
    </dataValidation>
    <dataValidation type="list" allowBlank="1" showInputMessage="1" showErrorMessage="1" sqref="C30" xr:uid="{E39D497D-611E-4E51-AE97-BF466B7E881E}">
      <formula1>LoadingAxis</formula1>
    </dataValidation>
    <dataValidation type="list" allowBlank="1" showInputMessage="1" showErrorMessage="1" sqref="C29" xr:uid="{23356520-E5EC-4BDF-A0CB-8081BD522C78}">
      <formula1>ControlType</formula1>
    </dataValidation>
  </dataValidations>
  <hyperlinks>
    <hyperlink ref="E4" location="Instructions!C35" display="Back to Instructions tab" xr:uid="{00000000-0004-0000-0100-000000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L59"/>
  <sheetViews>
    <sheetView showGridLines="0" zoomScale="80" zoomScaleNormal="80" workbookViewId="0">
      <selection activeCell="B13" sqref="B13"/>
    </sheetView>
  </sheetViews>
  <sheetFormatPr defaultColWidth="10.42578125" defaultRowHeight="16.5" x14ac:dyDescent="0.3"/>
  <cols>
    <col min="1" max="1" width="4" style="2" customWidth="1"/>
    <col min="2" max="2" width="30.5703125" style="2" customWidth="1"/>
    <col min="3" max="3" width="45.5703125" style="2" customWidth="1"/>
    <col min="4" max="4" width="25.5703125" style="2" customWidth="1"/>
    <col min="5" max="5" width="32.28515625" style="2" customWidth="1"/>
    <col min="6" max="6" width="28.42578125" style="2" customWidth="1"/>
    <col min="7" max="7" width="33.42578125" style="2" customWidth="1"/>
    <col min="8" max="8" width="32.5703125" style="2" customWidth="1"/>
    <col min="9" max="9" width="3.42578125" style="2" customWidth="1"/>
    <col min="10" max="10" width="4" style="2" customWidth="1"/>
    <col min="11" max="16384" width="10.42578125" style="2"/>
  </cols>
  <sheetData>
    <row r="1" spans="2:12" ht="17.25" thickBot="1" x14ac:dyDescent="0.35">
      <c r="J1" s="223"/>
    </row>
    <row r="2" spans="2:12" ht="18" thickBot="1" x14ac:dyDescent="0.35">
      <c r="B2" s="615" t="str">
        <f>'Version Control'!$B$2</f>
        <v>Title Block</v>
      </c>
      <c r="C2" s="616"/>
      <c r="E2" s="122" t="s">
        <v>138</v>
      </c>
      <c r="J2" s="223"/>
    </row>
    <row r="3" spans="2:12" ht="17.25" thickBot="1" x14ac:dyDescent="0.35">
      <c r="B3" s="391" t="str">
        <f>'Version Control'!$B$3</f>
        <v>Test Report Template Name:</v>
      </c>
      <c r="C3" s="392" t="str">
        <f>'Version Control'!$C$3</f>
        <v xml:space="preserve">Residential Clothes Washer J </v>
      </c>
      <c r="J3" s="223"/>
    </row>
    <row r="4" spans="2:12" ht="18" x14ac:dyDescent="0.3">
      <c r="B4" s="393" t="str">
        <f>'Version Control'!$B$4</f>
        <v>Version Number:</v>
      </c>
      <c r="C4" s="394" t="str">
        <f>'Version Control'!$C$4</f>
        <v>v1.1</v>
      </c>
      <c r="E4" s="144" t="s">
        <v>253</v>
      </c>
      <c r="F4" s="145"/>
      <c r="J4" s="223"/>
    </row>
    <row r="5" spans="2:12" ht="18" x14ac:dyDescent="0.35">
      <c r="B5" s="395" t="str">
        <f>'Version Control'!$B$5</f>
        <v xml:space="preserve">Latest Template Revision: </v>
      </c>
      <c r="C5" s="396">
        <f>'Version Control'!$C$5</f>
        <v>45672</v>
      </c>
      <c r="E5" s="269" t="s">
        <v>254</v>
      </c>
      <c r="F5" s="490" t="str">
        <f>'General Info &amp; Test Results'!C16</f>
        <v>[MM/DD/YYYY]</v>
      </c>
      <c r="G5" s="578" t="str">
        <f>IF($F$5="[MM/DD/YYYY]","Please input test start date on the General Info tab","")</f>
        <v>Please input test start date on the General Info tab</v>
      </c>
      <c r="J5" s="223"/>
    </row>
    <row r="6" spans="2:12" ht="18.75" thickBot="1" x14ac:dyDescent="0.4">
      <c r="B6" s="395" t="str">
        <f>'Version Control'!$B$6</f>
        <v>Tab Name:</v>
      </c>
      <c r="C6" s="394" t="str">
        <f ca="1">MID(CELL("filename",B1), FIND("]", CELL("filename", B1))+ 1, 255)</f>
        <v>Setup &amp; Instrumentation</v>
      </c>
      <c r="E6" s="270" t="s">
        <v>255</v>
      </c>
      <c r="F6" s="491" t="str">
        <f>'General Info &amp; Test Results'!C17</f>
        <v>[MM/DD/YYYY]</v>
      </c>
      <c r="G6" s="578" t="str">
        <f>IF($F$6="[MM/DD/YYYY]","Please input test end date on the General Info tab","")</f>
        <v>Please input test end date on the General Info tab</v>
      </c>
      <c r="H6" s="552"/>
      <c r="J6" s="223"/>
    </row>
    <row r="7" spans="2:12" ht="39.75" customHeight="1" x14ac:dyDescent="0.3">
      <c r="B7" s="397" t="str">
        <f>'Version Control'!$B$7</f>
        <v>File Name:</v>
      </c>
      <c r="C7" s="398" t="str">
        <f ca="1">'Version Control'!$C$7</f>
        <v>Residential Clothes Washer J - v1.1draft_with26.xlsx</v>
      </c>
      <c r="G7" s="552"/>
      <c r="J7" s="223"/>
      <c r="L7" s="5"/>
    </row>
    <row r="8" spans="2:12" ht="17.25" thickBot="1" x14ac:dyDescent="0.35">
      <c r="B8" s="399" t="str">
        <f>'Version Control'!$B$8</f>
        <v xml:space="preserve">Test Completion Date: </v>
      </c>
      <c r="C8" s="400" t="str">
        <f>'Version Control'!$C$8</f>
        <v>[MM/DD/YYYY]</v>
      </c>
      <c r="H8" s="7"/>
      <c r="J8" s="223"/>
    </row>
    <row r="9" spans="2:12" x14ac:dyDescent="0.3">
      <c r="E9" s="552"/>
      <c r="F9" s="552"/>
      <c r="G9" s="662" t="str">
        <f ca="1">IF($G$5="", IF(MAX($G$12:$G$45)&gt;TODAY(),"Date of Last Calibration can't be in the future", IF(MAX($G$12:$G$45)&gt;$F$5,"At least one instrument was calibrated during the test period","")), "")</f>
        <v/>
      </c>
      <c r="H9" s="662" t="str">
        <f>IF($G$6="",IF(AND(MIN($H$12:$H$45)&gt;0, MIN($H$12:$H$45)&lt;$F$6),"At least one instrument was due for calibration during the test period",""), "")</f>
        <v/>
      </c>
      <c r="J9" s="223"/>
    </row>
    <row r="10" spans="2:12" ht="17.25" thickBot="1" x14ac:dyDescent="0.35">
      <c r="G10" s="663"/>
      <c r="H10" s="663"/>
      <c r="J10" s="223"/>
    </row>
    <row r="11" spans="2:12" ht="18" thickBot="1" x14ac:dyDescent="0.35">
      <c r="B11" s="659" t="s">
        <v>134</v>
      </c>
      <c r="C11" s="660"/>
      <c r="D11" s="660"/>
      <c r="E11" s="660"/>
      <c r="F11" s="660"/>
      <c r="G11" s="660"/>
      <c r="H11" s="661"/>
      <c r="J11" s="223"/>
    </row>
    <row r="12" spans="2:12" ht="17.25" x14ac:dyDescent="0.3">
      <c r="B12" s="442" t="s">
        <v>135</v>
      </c>
      <c r="C12" s="443" t="s">
        <v>128</v>
      </c>
      <c r="D12" s="443" t="s">
        <v>127</v>
      </c>
      <c r="E12" s="443" t="s">
        <v>137</v>
      </c>
      <c r="F12" s="444" t="s">
        <v>79</v>
      </c>
      <c r="G12" s="443" t="s">
        <v>80</v>
      </c>
      <c r="H12" s="445" t="s">
        <v>81</v>
      </c>
      <c r="I12" s="6"/>
      <c r="J12" s="223"/>
    </row>
    <row r="13" spans="2:12" x14ac:dyDescent="0.3">
      <c r="B13" s="419"/>
      <c r="C13" s="420"/>
      <c r="D13" s="420"/>
      <c r="E13" s="420"/>
      <c r="F13" s="421"/>
      <c r="G13" s="422"/>
      <c r="H13" s="423"/>
      <c r="J13" s="223"/>
    </row>
    <row r="14" spans="2:12" x14ac:dyDescent="0.3">
      <c r="B14" s="424"/>
      <c r="C14" s="425"/>
      <c r="D14" s="425"/>
      <c r="E14" s="420"/>
      <c r="F14" s="421"/>
      <c r="G14" s="422"/>
      <c r="H14" s="423"/>
      <c r="J14" s="223"/>
    </row>
    <row r="15" spans="2:12" x14ac:dyDescent="0.3">
      <c r="B15" s="424"/>
      <c r="C15" s="425"/>
      <c r="D15" s="425"/>
      <c r="E15" s="425"/>
      <c r="F15" s="426"/>
      <c r="G15" s="422"/>
      <c r="H15" s="423"/>
      <c r="J15" s="223"/>
    </row>
    <row r="16" spans="2:12" x14ac:dyDescent="0.3">
      <c r="B16" s="424"/>
      <c r="C16" s="425"/>
      <c r="D16" s="425"/>
      <c r="E16" s="425"/>
      <c r="F16" s="426"/>
      <c r="G16" s="422"/>
      <c r="H16" s="423"/>
      <c r="J16" s="223"/>
    </row>
    <row r="17" spans="2:10" x14ac:dyDescent="0.3">
      <c r="B17" s="424"/>
      <c r="C17" s="425"/>
      <c r="D17" s="425"/>
      <c r="E17" s="425"/>
      <c r="F17" s="426"/>
      <c r="G17" s="422"/>
      <c r="H17" s="423"/>
      <c r="J17" s="223"/>
    </row>
    <row r="18" spans="2:10" x14ac:dyDescent="0.3">
      <c r="B18" s="424"/>
      <c r="C18" s="425"/>
      <c r="D18" s="425"/>
      <c r="E18" s="425"/>
      <c r="F18" s="426"/>
      <c r="G18" s="422"/>
      <c r="H18" s="423"/>
      <c r="J18" s="223"/>
    </row>
    <row r="19" spans="2:10" x14ac:dyDescent="0.3">
      <c r="B19" s="424"/>
      <c r="C19" s="425"/>
      <c r="D19" s="425"/>
      <c r="E19" s="425"/>
      <c r="F19" s="426"/>
      <c r="G19" s="422"/>
      <c r="H19" s="423"/>
      <c r="J19" s="223"/>
    </row>
    <row r="20" spans="2:10" x14ac:dyDescent="0.3">
      <c r="B20" s="424"/>
      <c r="C20" s="425"/>
      <c r="D20" s="425"/>
      <c r="E20" s="425"/>
      <c r="F20" s="426"/>
      <c r="G20" s="422"/>
      <c r="H20" s="423"/>
      <c r="J20" s="223"/>
    </row>
    <row r="21" spans="2:10" x14ac:dyDescent="0.3">
      <c r="B21" s="424"/>
      <c r="C21" s="425"/>
      <c r="D21" s="425"/>
      <c r="E21" s="425"/>
      <c r="F21" s="426"/>
      <c r="G21" s="422"/>
      <c r="H21" s="423"/>
      <c r="J21" s="223"/>
    </row>
    <row r="22" spans="2:10" x14ac:dyDescent="0.3">
      <c r="B22" s="424"/>
      <c r="C22" s="425"/>
      <c r="D22" s="425"/>
      <c r="E22" s="425"/>
      <c r="F22" s="426"/>
      <c r="G22" s="422"/>
      <c r="H22" s="423"/>
      <c r="J22" s="223"/>
    </row>
    <row r="23" spans="2:10" x14ac:dyDescent="0.3">
      <c r="B23" s="424"/>
      <c r="C23" s="425"/>
      <c r="D23" s="425"/>
      <c r="E23" s="425"/>
      <c r="F23" s="426"/>
      <c r="G23" s="422"/>
      <c r="H23" s="423"/>
      <c r="J23" s="223"/>
    </row>
    <row r="24" spans="2:10" x14ac:dyDescent="0.3">
      <c r="B24" s="424"/>
      <c r="C24" s="425"/>
      <c r="D24" s="425"/>
      <c r="E24" s="425"/>
      <c r="F24" s="426"/>
      <c r="G24" s="422"/>
      <c r="H24" s="423"/>
      <c r="J24" s="223"/>
    </row>
    <row r="25" spans="2:10" x14ac:dyDescent="0.3">
      <c r="B25" s="424"/>
      <c r="C25" s="425"/>
      <c r="D25" s="425"/>
      <c r="E25" s="425"/>
      <c r="F25" s="426"/>
      <c r="G25" s="422"/>
      <c r="H25" s="423"/>
      <c r="J25" s="223"/>
    </row>
    <row r="26" spans="2:10" x14ac:dyDescent="0.3">
      <c r="B26" s="424"/>
      <c r="C26" s="425"/>
      <c r="D26" s="425"/>
      <c r="E26" s="425"/>
      <c r="F26" s="426"/>
      <c r="G26" s="422"/>
      <c r="H26" s="423"/>
      <c r="J26" s="223"/>
    </row>
    <row r="27" spans="2:10" x14ac:dyDescent="0.3">
      <c r="B27" s="424"/>
      <c r="C27" s="425"/>
      <c r="D27" s="425"/>
      <c r="E27" s="425"/>
      <c r="F27" s="426"/>
      <c r="G27" s="422"/>
      <c r="H27" s="423"/>
      <c r="J27" s="223"/>
    </row>
    <row r="28" spans="2:10" x14ac:dyDescent="0.3">
      <c r="B28" s="424"/>
      <c r="C28" s="425"/>
      <c r="D28" s="425"/>
      <c r="E28" s="425"/>
      <c r="F28" s="426"/>
      <c r="G28" s="422"/>
      <c r="H28" s="423"/>
      <c r="J28" s="223"/>
    </row>
    <row r="29" spans="2:10" x14ac:dyDescent="0.3">
      <c r="B29" s="424"/>
      <c r="C29" s="425"/>
      <c r="D29" s="425"/>
      <c r="E29" s="425"/>
      <c r="F29" s="426"/>
      <c r="G29" s="422"/>
      <c r="H29" s="423"/>
      <c r="J29" s="223"/>
    </row>
    <row r="30" spans="2:10" x14ac:dyDescent="0.3">
      <c r="B30" s="424"/>
      <c r="C30" s="425"/>
      <c r="D30" s="425"/>
      <c r="E30" s="425"/>
      <c r="F30" s="426"/>
      <c r="G30" s="422"/>
      <c r="H30" s="423"/>
      <c r="J30" s="223"/>
    </row>
    <row r="31" spans="2:10" x14ac:dyDescent="0.3">
      <c r="B31" s="424"/>
      <c r="C31" s="425"/>
      <c r="D31" s="425"/>
      <c r="E31" s="425"/>
      <c r="F31" s="426"/>
      <c r="G31" s="422"/>
      <c r="H31" s="423"/>
      <c r="J31" s="223"/>
    </row>
    <row r="32" spans="2:10" x14ac:dyDescent="0.3">
      <c r="B32" s="424"/>
      <c r="C32" s="425"/>
      <c r="D32" s="425"/>
      <c r="E32" s="425"/>
      <c r="F32" s="426"/>
      <c r="G32" s="422"/>
      <c r="H32" s="423"/>
      <c r="J32" s="223"/>
    </row>
    <row r="33" spans="2:10" x14ac:dyDescent="0.3">
      <c r="B33" s="428"/>
      <c r="C33" s="429"/>
      <c r="D33" s="429"/>
      <c r="E33" s="429"/>
      <c r="F33" s="430"/>
      <c r="G33" s="441"/>
      <c r="H33" s="431"/>
      <c r="J33" s="223"/>
    </row>
    <row r="34" spans="2:10" x14ac:dyDescent="0.3">
      <c r="B34" s="424"/>
      <c r="C34" s="425"/>
      <c r="D34" s="425"/>
      <c r="E34" s="425"/>
      <c r="F34" s="426"/>
      <c r="G34" s="422"/>
      <c r="H34" s="423"/>
      <c r="J34" s="223"/>
    </row>
    <row r="35" spans="2:10" x14ac:dyDescent="0.3">
      <c r="B35" s="424"/>
      <c r="C35" s="425"/>
      <c r="D35" s="425"/>
      <c r="E35" s="425"/>
      <c r="F35" s="426"/>
      <c r="G35" s="422"/>
      <c r="H35" s="423"/>
      <c r="J35" s="223"/>
    </row>
    <row r="36" spans="2:10" x14ac:dyDescent="0.3">
      <c r="B36" s="424"/>
      <c r="C36" s="425"/>
      <c r="D36" s="425"/>
      <c r="E36" s="425"/>
      <c r="F36" s="426"/>
      <c r="G36" s="422"/>
      <c r="H36" s="423"/>
      <c r="J36" s="223"/>
    </row>
    <row r="37" spans="2:10" x14ac:dyDescent="0.3">
      <c r="B37" s="432"/>
      <c r="C37" s="433"/>
      <c r="D37" s="427"/>
      <c r="E37" s="427"/>
      <c r="F37" s="427"/>
      <c r="G37" s="422"/>
      <c r="H37" s="423"/>
      <c r="J37" s="223"/>
    </row>
    <row r="38" spans="2:10" x14ac:dyDescent="0.3">
      <c r="B38" s="432"/>
      <c r="C38" s="434"/>
      <c r="D38" s="434"/>
      <c r="E38" s="434"/>
      <c r="F38" s="427"/>
      <c r="G38" s="422"/>
      <c r="H38" s="423"/>
      <c r="J38" s="223"/>
    </row>
    <row r="39" spans="2:10" x14ac:dyDescent="0.3">
      <c r="B39" s="432"/>
      <c r="C39" s="433"/>
      <c r="D39" s="427"/>
      <c r="E39" s="427"/>
      <c r="F39" s="427"/>
      <c r="G39" s="422"/>
      <c r="H39" s="423"/>
      <c r="J39" s="223"/>
    </row>
    <row r="40" spans="2:10" x14ac:dyDescent="0.3">
      <c r="B40" s="432"/>
      <c r="C40" s="434"/>
      <c r="D40" s="434"/>
      <c r="E40" s="434"/>
      <c r="F40" s="427"/>
      <c r="G40" s="422"/>
      <c r="H40" s="423"/>
      <c r="J40" s="223"/>
    </row>
    <row r="41" spans="2:10" x14ac:dyDescent="0.3">
      <c r="B41" s="407"/>
      <c r="C41" s="408"/>
      <c r="D41" s="408"/>
      <c r="E41" s="408"/>
      <c r="F41" s="408"/>
      <c r="G41" s="422"/>
      <c r="H41" s="423"/>
      <c r="J41" s="223"/>
    </row>
    <row r="42" spans="2:10" x14ac:dyDescent="0.3">
      <c r="B42" s="407"/>
      <c r="C42" s="408"/>
      <c r="D42" s="408"/>
      <c r="E42" s="408"/>
      <c r="F42" s="408"/>
      <c r="G42" s="422"/>
      <c r="H42" s="423"/>
      <c r="J42" s="223"/>
    </row>
    <row r="43" spans="2:10" x14ac:dyDescent="0.3">
      <c r="B43" s="407"/>
      <c r="C43" s="408"/>
      <c r="D43" s="408"/>
      <c r="E43" s="408"/>
      <c r="F43" s="408"/>
      <c r="G43" s="422"/>
      <c r="H43" s="423"/>
      <c r="J43" s="223"/>
    </row>
    <row r="44" spans="2:10" ht="17.25" thickBot="1" x14ac:dyDescent="0.35">
      <c r="B44" s="409"/>
      <c r="C44" s="410"/>
      <c r="D44" s="410"/>
      <c r="E44" s="410"/>
      <c r="F44" s="410"/>
      <c r="G44" s="474"/>
      <c r="H44" s="475"/>
      <c r="J44" s="223"/>
    </row>
    <row r="45" spans="2:10" s="123" customFormat="1" ht="18.75" thickBot="1" x14ac:dyDescent="0.4">
      <c r="B45" s="350"/>
      <c r="C45" s="351"/>
      <c r="D45" s="352"/>
      <c r="E45" s="353"/>
      <c r="F45" s="579" t="str">
        <f ca="1">IF(OR($H$9&lt;&gt;"", $G$9&lt;&gt;""), "Please provide an explanation for the error in the Notes box below", "")</f>
        <v/>
      </c>
      <c r="H45" s="353"/>
      <c r="J45" s="221"/>
    </row>
    <row r="46" spans="2:10" s="123" customFormat="1" ht="18.75" thickBot="1" x14ac:dyDescent="0.4">
      <c r="B46" s="642" t="s">
        <v>265</v>
      </c>
      <c r="C46" s="643"/>
      <c r="D46" s="643"/>
      <c r="E46" s="643"/>
      <c r="F46" s="643"/>
      <c r="G46" s="643"/>
      <c r="H46" s="644"/>
      <c r="J46" s="221"/>
    </row>
    <row r="47" spans="2:10" s="123" customFormat="1" ht="17.850000000000001" customHeight="1" x14ac:dyDescent="0.35">
      <c r="B47" s="633"/>
      <c r="C47" s="634"/>
      <c r="D47" s="634"/>
      <c r="E47" s="634"/>
      <c r="F47" s="634"/>
      <c r="G47" s="634"/>
      <c r="H47" s="635"/>
      <c r="J47" s="221"/>
    </row>
    <row r="48" spans="2:10" s="123" customFormat="1" ht="18" x14ac:dyDescent="0.35">
      <c r="B48" s="636"/>
      <c r="C48" s="637"/>
      <c r="D48" s="637"/>
      <c r="E48" s="637"/>
      <c r="F48" s="637"/>
      <c r="G48" s="637"/>
      <c r="H48" s="638"/>
      <c r="J48" s="221"/>
    </row>
    <row r="49" spans="1:10" s="123" customFormat="1" ht="18" x14ac:dyDescent="0.35">
      <c r="B49" s="636"/>
      <c r="C49" s="637"/>
      <c r="D49" s="637"/>
      <c r="E49" s="637"/>
      <c r="F49" s="637"/>
      <c r="G49" s="637"/>
      <c r="H49" s="638"/>
      <c r="J49" s="221"/>
    </row>
    <row r="50" spans="1:10" s="123" customFormat="1" ht="18" x14ac:dyDescent="0.35">
      <c r="B50" s="636"/>
      <c r="C50" s="637"/>
      <c r="D50" s="637"/>
      <c r="E50" s="637"/>
      <c r="F50" s="637"/>
      <c r="G50" s="637"/>
      <c r="H50" s="638"/>
      <c r="J50" s="221"/>
    </row>
    <row r="51" spans="1:10" s="123" customFormat="1" ht="18" x14ac:dyDescent="0.35">
      <c r="B51" s="636"/>
      <c r="C51" s="637"/>
      <c r="D51" s="637"/>
      <c r="E51" s="637"/>
      <c r="F51" s="637"/>
      <c r="G51" s="637"/>
      <c r="H51" s="638"/>
      <c r="J51" s="221"/>
    </row>
    <row r="52" spans="1:10" s="123" customFormat="1" ht="18" x14ac:dyDescent="0.35">
      <c r="B52" s="636"/>
      <c r="C52" s="637"/>
      <c r="D52" s="637"/>
      <c r="E52" s="637"/>
      <c r="F52" s="637"/>
      <c r="G52" s="637"/>
      <c r="H52" s="638"/>
      <c r="J52" s="221"/>
    </row>
    <row r="53" spans="1:10" s="123" customFormat="1" ht="18" x14ac:dyDescent="0.35">
      <c r="B53" s="636"/>
      <c r="C53" s="637"/>
      <c r="D53" s="637"/>
      <c r="E53" s="637"/>
      <c r="F53" s="637"/>
      <c r="G53" s="637"/>
      <c r="H53" s="638"/>
      <c r="J53" s="221"/>
    </row>
    <row r="54" spans="1:10" s="123" customFormat="1" ht="18" x14ac:dyDescent="0.35">
      <c r="B54" s="636"/>
      <c r="C54" s="637"/>
      <c r="D54" s="637"/>
      <c r="E54" s="637"/>
      <c r="F54" s="637"/>
      <c r="G54" s="637"/>
      <c r="H54" s="638"/>
      <c r="J54" s="221"/>
    </row>
    <row r="55" spans="1:10" s="123" customFormat="1" ht="18" x14ac:dyDescent="0.35">
      <c r="B55" s="636"/>
      <c r="C55" s="637"/>
      <c r="D55" s="637"/>
      <c r="E55" s="637"/>
      <c r="F55" s="637"/>
      <c r="G55" s="637"/>
      <c r="H55" s="638"/>
      <c r="J55" s="221"/>
    </row>
    <row r="56" spans="1:10" s="123" customFormat="1" ht="18" x14ac:dyDescent="0.35">
      <c r="B56" s="636"/>
      <c r="C56" s="637"/>
      <c r="D56" s="637"/>
      <c r="E56" s="637"/>
      <c r="F56" s="637"/>
      <c r="G56" s="637"/>
      <c r="H56" s="638"/>
      <c r="J56" s="221"/>
    </row>
    <row r="57" spans="1:10" s="123" customFormat="1" ht="18.75" thickBot="1" x14ac:dyDescent="0.4">
      <c r="B57" s="639"/>
      <c r="C57" s="640"/>
      <c r="D57" s="640"/>
      <c r="E57" s="640"/>
      <c r="F57" s="640"/>
      <c r="G57" s="640"/>
      <c r="H57" s="641"/>
      <c r="J57" s="221"/>
    </row>
    <row r="58" spans="1:10" x14ac:dyDescent="0.3">
      <c r="J58" s="223"/>
    </row>
    <row r="59" spans="1:10" x14ac:dyDescent="0.3">
      <c r="A59" s="223"/>
      <c r="B59" s="223"/>
      <c r="C59" s="223"/>
      <c r="D59" s="223"/>
      <c r="E59" s="223"/>
      <c r="F59" s="223"/>
      <c r="G59" s="223"/>
      <c r="H59" s="223"/>
      <c r="I59" s="223"/>
      <c r="J59" s="223"/>
    </row>
  </sheetData>
  <sheetProtection algorithmName="SHA-512" hashValue="s4s7CALZYOoBE5n15ouR0QddY9QvRxdu4UhmcRXyqOWc06xiO9WmwrpHMjtEdE433Gqq7ePofJEA05F2+lJOIQ==" saltValue="ockgUh3jkEjDHx9IPdinMw==" spinCount="100000" sheet="1" selectLockedCells="1"/>
  <protectedRanges>
    <protectedRange sqref="G46:G57 H13:H57 B13:E57 F13:G44 F46:F57" name="Range1"/>
  </protectedRanges>
  <mergeCells count="6">
    <mergeCell ref="B2:C2"/>
    <mergeCell ref="B11:H11"/>
    <mergeCell ref="B46:H46"/>
    <mergeCell ref="B47:H57"/>
    <mergeCell ref="G9:G10"/>
    <mergeCell ref="H9:H10"/>
  </mergeCells>
  <hyperlinks>
    <hyperlink ref="E2" location="Instructions!C35"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L175"/>
  <sheetViews>
    <sheetView showGridLines="0" zoomScale="80" zoomScaleNormal="80" workbookViewId="0">
      <selection activeCell="B12" sqref="B12:F50"/>
    </sheetView>
  </sheetViews>
  <sheetFormatPr defaultColWidth="9.42578125" defaultRowHeight="16.5" x14ac:dyDescent="0.3"/>
  <cols>
    <col min="1" max="1" width="3.5703125" style="294" customWidth="1"/>
    <col min="2" max="2" width="30.5703125" style="294" customWidth="1"/>
    <col min="3" max="3" width="52.42578125" style="294" customWidth="1"/>
    <col min="4" max="4" width="9.42578125" style="294" customWidth="1"/>
    <col min="5" max="5" width="24.42578125" style="294" bestFit="1" customWidth="1"/>
    <col min="6" max="6" width="16.42578125" style="294" customWidth="1"/>
    <col min="7" max="7" width="6.5703125" style="294" customWidth="1"/>
    <col min="8" max="8" width="5.42578125" style="294" customWidth="1"/>
    <col min="9" max="16" width="9.42578125" style="294"/>
    <col min="17" max="17" width="16.5703125" style="294" customWidth="1"/>
    <col min="18" max="21" width="9.42578125" style="294"/>
    <col min="22" max="22" width="7.42578125" style="294" customWidth="1"/>
    <col min="23" max="23" width="4.5703125" style="294" customWidth="1"/>
    <col min="24" max="30" width="9.42578125" style="294"/>
    <col min="31" max="31" width="15" style="294" customWidth="1"/>
    <col min="32" max="36" width="9.42578125" style="294"/>
    <col min="37" max="37" width="4" style="294" customWidth="1"/>
    <col min="38" max="38" width="4.42578125" style="294" customWidth="1"/>
    <col min="39" max="16384" width="9.42578125" style="294"/>
  </cols>
  <sheetData>
    <row r="1" spans="1:38" ht="17.25" thickBot="1" x14ac:dyDescent="0.35">
      <c r="A1" s="33"/>
      <c r="AL1" s="224"/>
    </row>
    <row r="2" spans="1:38" ht="18" thickBot="1" x14ac:dyDescent="0.35">
      <c r="A2" s="33"/>
      <c r="B2" s="615" t="str">
        <f>'Version Control'!$B$2</f>
        <v>Title Block</v>
      </c>
      <c r="C2" s="616"/>
      <c r="AL2" s="224"/>
    </row>
    <row r="3" spans="1:38" x14ac:dyDescent="0.3">
      <c r="A3" s="33"/>
      <c r="B3" s="391" t="str">
        <f>'Version Control'!$B$3</f>
        <v>Test Report Template Name:</v>
      </c>
      <c r="C3" s="392" t="str">
        <f>'Version Control'!$C$3</f>
        <v xml:space="preserve">Residential Clothes Washer J </v>
      </c>
      <c r="E3" s="328" t="s">
        <v>138</v>
      </c>
      <c r="F3" s="354"/>
      <c r="G3" s="354"/>
      <c r="AL3" s="224"/>
    </row>
    <row r="4" spans="1:38" x14ac:dyDescent="0.3">
      <c r="A4" s="33"/>
      <c r="B4" s="393" t="str">
        <f>'Version Control'!$B$4</f>
        <v>Version Number:</v>
      </c>
      <c r="C4" s="394" t="str">
        <f>'Version Control'!$C$4</f>
        <v>v1.1</v>
      </c>
      <c r="AL4" s="224"/>
    </row>
    <row r="5" spans="1:38" x14ac:dyDescent="0.3">
      <c r="A5" s="33"/>
      <c r="B5" s="395" t="str">
        <f>'Version Control'!$B$5</f>
        <v xml:space="preserve">Latest Template Revision: </v>
      </c>
      <c r="C5" s="396">
        <f>'Version Control'!$C$5</f>
        <v>45672</v>
      </c>
      <c r="AL5" s="224"/>
    </row>
    <row r="6" spans="1:38" x14ac:dyDescent="0.3">
      <c r="A6" s="33"/>
      <c r="B6" s="395" t="str">
        <f>'Version Control'!$B$6</f>
        <v>Tab Name:</v>
      </c>
      <c r="C6" s="394" t="str">
        <f ca="1">MID(CELL("filename",B1), FIND("]", CELL("filename", B1))+ 1, 255)</f>
        <v>Photos</v>
      </c>
      <c r="AL6" s="224"/>
    </row>
    <row r="7" spans="1:38" ht="36" customHeight="1" x14ac:dyDescent="0.3">
      <c r="A7" s="33"/>
      <c r="B7" s="397" t="str">
        <f>'Version Control'!$B$7</f>
        <v>File Name:</v>
      </c>
      <c r="C7" s="398" t="str">
        <f ca="1">'Version Control'!$C$7</f>
        <v>Residential Clothes Washer J - v1.1draft_with26.xlsx</v>
      </c>
      <c r="AL7" s="224"/>
    </row>
    <row r="8" spans="1:38" ht="17.25" thickBot="1" x14ac:dyDescent="0.35">
      <c r="A8" s="33"/>
      <c r="B8" s="399" t="str">
        <f>'Version Control'!$B$8</f>
        <v xml:space="preserve">Test Completion Date: </v>
      </c>
      <c r="C8" s="400" t="str">
        <f>'Version Control'!$C$8</f>
        <v>[MM/DD/YYYY]</v>
      </c>
      <c r="AL8" s="224"/>
    </row>
    <row r="9" spans="1:38" x14ac:dyDescent="0.3">
      <c r="A9" s="33"/>
      <c r="AL9" s="224"/>
    </row>
    <row r="10" spans="1:38" ht="17.25" thickBot="1" x14ac:dyDescent="0.35">
      <c r="A10" s="33"/>
      <c r="AL10" s="224"/>
    </row>
    <row r="11" spans="1:38" ht="18" thickBot="1" x14ac:dyDescent="0.35">
      <c r="A11" s="33"/>
      <c r="B11" s="673" t="s">
        <v>448</v>
      </c>
      <c r="C11" s="674"/>
      <c r="D11" s="674"/>
      <c r="E11" s="674"/>
      <c r="F11" s="675"/>
      <c r="H11" s="673" t="s">
        <v>259</v>
      </c>
      <c r="I11" s="674"/>
      <c r="J11" s="674"/>
      <c r="K11" s="674"/>
      <c r="L11" s="674"/>
      <c r="M11" s="674"/>
      <c r="N11" s="674"/>
      <c r="O11" s="674"/>
      <c r="P11" s="674"/>
      <c r="Q11" s="674"/>
      <c r="R11" s="674"/>
      <c r="S11" s="674"/>
      <c r="T11" s="674"/>
      <c r="U11" s="675"/>
      <c r="W11" s="673" t="s">
        <v>163</v>
      </c>
      <c r="X11" s="674"/>
      <c r="Y11" s="674"/>
      <c r="Z11" s="674"/>
      <c r="AA11" s="674"/>
      <c r="AB11" s="674"/>
      <c r="AC11" s="674"/>
      <c r="AD11" s="674"/>
      <c r="AE11" s="674"/>
      <c r="AF11" s="674"/>
      <c r="AG11" s="674"/>
      <c r="AH11" s="674"/>
      <c r="AI11" s="674"/>
      <c r="AJ11" s="675"/>
      <c r="AL11" s="224"/>
    </row>
    <row r="12" spans="1:38" x14ac:dyDescent="0.3">
      <c r="A12" s="33"/>
      <c r="B12" s="667"/>
      <c r="C12" s="668"/>
      <c r="D12" s="668"/>
      <c r="E12" s="668"/>
      <c r="F12" s="669"/>
      <c r="H12" s="664"/>
      <c r="I12" s="665"/>
      <c r="J12" s="665"/>
      <c r="K12" s="665"/>
      <c r="L12" s="665"/>
      <c r="M12" s="665"/>
      <c r="N12" s="665"/>
      <c r="O12" s="665"/>
      <c r="P12" s="665"/>
      <c r="Q12" s="665"/>
      <c r="R12" s="665"/>
      <c r="S12" s="665"/>
      <c r="T12" s="665"/>
      <c r="U12" s="666"/>
      <c r="W12" s="664"/>
      <c r="X12" s="665"/>
      <c r="Y12" s="665"/>
      <c r="Z12" s="665"/>
      <c r="AA12" s="665"/>
      <c r="AB12" s="665"/>
      <c r="AC12" s="665"/>
      <c r="AD12" s="665"/>
      <c r="AE12" s="665"/>
      <c r="AF12" s="665"/>
      <c r="AG12" s="665"/>
      <c r="AH12" s="665"/>
      <c r="AI12" s="665"/>
      <c r="AJ12" s="666"/>
      <c r="AL12" s="224"/>
    </row>
    <row r="13" spans="1:38" x14ac:dyDescent="0.3">
      <c r="A13" s="33"/>
      <c r="B13" s="667"/>
      <c r="C13" s="668"/>
      <c r="D13" s="668"/>
      <c r="E13" s="668"/>
      <c r="F13" s="669"/>
      <c r="H13" s="667"/>
      <c r="I13" s="668"/>
      <c r="J13" s="668"/>
      <c r="K13" s="668"/>
      <c r="L13" s="668"/>
      <c r="M13" s="668"/>
      <c r="N13" s="668"/>
      <c r="O13" s="668"/>
      <c r="P13" s="668"/>
      <c r="Q13" s="668"/>
      <c r="R13" s="668"/>
      <c r="S13" s="668"/>
      <c r="T13" s="668"/>
      <c r="U13" s="669"/>
      <c r="W13" s="667"/>
      <c r="X13" s="668"/>
      <c r="Y13" s="668"/>
      <c r="Z13" s="668"/>
      <c r="AA13" s="668"/>
      <c r="AB13" s="668"/>
      <c r="AC13" s="668"/>
      <c r="AD13" s="668"/>
      <c r="AE13" s="668"/>
      <c r="AF13" s="668"/>
      <c r="AG13" s="668"/>
      <c r="AH13" s="668"/>
      <c r="AI13" s="668"/>
      <c r="AJ13" s="669"/>
      <c r="AL13" s="224"/>
    </row>
    <row r="14" spans="1:38" x14ac:dyDescent="0.3">
      <c r="A14" s="33"/>
      <c r="B14" s="667"/>
      <c r="C14" s="668"/>
      <c r="D14" s="668"/>
      <c r="E14" s="668"/>
      <c r="F14" s="669"/>
      <c r="H14" s="667"/>
      <c r="I14" s="668"/>
      <c r="J14" s="668"/>
      <c r="K14" s="668"/>
      <c r="L14" s="668"/>
      <c r="M14" s="668"/>
      <c r="N14" s="668"/>
      <c r="O14" s="668"/>
      <c r="P14" s="668"/>
      <c r="Q14" s="668"/>
      <c r="R14" s="668"/>
      <c r="S14" s="668"/>
      <c r="T14" s="668"/>
      <c r="U14" s="669"/>
      <c r="W14" s="667"/>
      <c r="X14" s="668"/>
      <c r="Y14" s="668"/>
      <c r="Z14" s="668"/>
      <c r="AA14" s="668"/>
      <c r="AB14" s="668"/>
      <c r="AC14" s="668"/>
      <c r="AD14" s="668"/>
      <c r="AE14" s="668"/>
      <c r="AF14" s="668"/>
      <c r="AG14" s="668"/>
      <c r="AH14" s="668"/>
      <c r="AI14" s="668"/>
      <c r="AJ14" s="669"/>
      <c r="AL14" s="224"/>
    </row>
    <row r="15" spans="1:38" x14ac:dyDescent="0.3">
      <c r="A15" s="33"/>
      <c r="B15" s="667"/>
      <c r="C15" s="668"/>
      <c r="D15" s="668"/>
      <c r="E15" s="668"/>
      <c r="F15" s="669"/>
      <c r="H15" s="667"/>
      <c r="I15" s="668"/>
      <c r="J15" s="668"/>
      <c r="K15" s="668"/>
      <c r="L15" s="668"/>
      <c r="M15" s="668"/>
      <c r="N15" s="668"/>
      <c r="O15" s="668"/>
      <c r="P15" s="668"/>
      <c r="Q15" s="668"/>
      <c r="R15" s="668"/>
      <c r="S15" s="668"/>
      <c r="T15" s="668"/>
      <c r="U15" s="669"/>
      <c r="W15" s="667"/>
      <c r="X15" s="668"/>
      <c r="Y15" s="668"/>
      <c r="Z15" s="668"/>
      <c r="AA15" s="668"/>
      <c r="AB15" s="668"/>
      <c r="AC15" s="668"/>
      <c r="AD15" s="668"/>
      <c r="AE15" s="668"/>
      <c r="AF15" s="668"/>
      <c r="AG15" s="668"/>
      <c r="AH15" s="668"/>
      <c r="AI15" s="668"/>
      <c r="AJ15" s="669"/>
      <c r="AL15" s="224"/>
    </row>
    <row r="16" spans="1:38" x14ac:dyDescent="0.3">
      <c r="A16" s="33"/>
      <c r="B16" s="667"/>
      <c r="C16" s="668"/>
      <c r="D16" s="668"/>
      <c r="E16" s="668"/>
      <c r="F16" s="669"/>
      <c r="H16" s="667"/>
      <c r="I16" s="668"/>
      <c r="J16" s="668"/>
      <c r="K16" s="668"/>
      <c r="L16" s="668"/>
      <c r="M16" s="668"/>
      <c r="N16" s="668"/>
      <c r="O16" s="668"/>
      <c r="P16" s="668"/>
      <c r="Q16" s="668"/>
      <c r="R16" s="668"/>
      <c r="S16" s="668"/>
      <c r="T16" s="668"/>
      <c r="U16" s="669"/>
      <c r="W16" s="667"/>
      <c r="X16" s="668"/>
      <c r="Y16" s="668"/>
      <c r="Z16" s="668"/>
      <c r="AA16" s="668"/>
      <c r="AB16" s="668"/>
      <c r="AC16" s="668"/>
      <c r="AD16" s="668"/>
      <c r="AE16" s="668"/>
      <c r="AF16" s="668"/>
      <c r="AG16" s="668"/>
      <c r="AH16" s="668"/>
      <c r="AI16" s="668"/>
      <c r="AJ16" s="669"/>
      <c r="AL16" s="224"/>
    </row>
    <row r="17" spans="1:38" x14ac:dyDescent="0.3">
      <c r="A17" s="33"/>
      <c r="B17" s="667"/>
      <c r="C17" s="668"/>
      <c r="D17" s="668"/>
      <c r="E17" s="668"/>
      <c r="F17" s="669"/>
      <c r="H17" s="667"/>
      <c r="I17" s="668"/>
      <c r="J17" s="668"/>
      <c r="K17" s="668"/>
      <c r="L17" s="668"/>
      <c r="M17" s="668"/>
      <c r="N17" s="668"/>
      <c r="O17" s="668"/>
      <c r="P17" s="668"/>
      <c r="Q17" s="668"/>
      <c r="R17" s="668"/>
      <c r="S17" s="668"/>
      <c r="T17" s="668"/>
      <c r="U17" s="669"/>
      <c r="W17" s="667"/>
      <c r="X17" s="668"/>
      <c r="Y17" s="668"/>
      <c r="Z17" s="668"/>
      <c r="AA17" s="668"/>
      <c r="AB17" s="668"/>
      <c r="AC17" s="668"/>
      <c r="AD17" s="668"/>
      <c r="AE17" s="668"/>
      <c r="AF17" s="668"/>
      <c r="AG17" s="668"/>
      <c r="AH17" s="668"/>
      <c r="AI17" s="668"/>
      <c r="AJ17" s="669"/>
      <c r="AL17" s="224"/>
    </row>
    <row r="18" spans="1:38" x14ac:dyDescent="0.3">
      <c r="A18" s="33"/>
      <c r="B18" s="667"/>
      <c r="C18" s="668"/>
      <c r="D18" s="668"/>
      <c r="E18" s="668"/>
      <c r="F18" s="669"/>
      <c r="H18" s="667"/>
      <c r="I18" s="668"/>
      <c r="J18" s="668"/>
      <c r="K18" s="668"/>
      <c r="L18" s="668"/>
      <c r="M18" s="668"/>
      <c r="N18" s="668"/>
      <c r="O18" s="668"/>
      <c r="P18" s="668"/>
      <c r="Q18" s="668"/>
      <c r="R18" s="668"/>
      <c r="S18" s="668"/>
      <c r="T18" s="668"/>
      <c r="U18" s="669"/>
      <c r="W18" s="667"/>
      <c r="X18" s="668"/>
      <c r="Y18" s="668"/>
      <c r="Z18" s="668"/>
      <c r="AA18" s="668"/>
      <c r="AB18" s="668"/>
      <c r="AC18" s="668"/>
      <c r="AD18" s="668"/>
      <c r="AE18" s="668"/>
      <c r="AF18" s="668"/>
      <c r="AG18" s="668"/>
      <c r="AH18" s="668"/>
      <c r="AI18" s="668"/>
      <c r="AJ18" s="669"/>
      <c r="AL18" s="224"/>
    </row>
    <row r="19" spans="1:38" x14ac:dyDescent="0.3">
      <c r="A19" s="33"/>
      <c r="B19" s="667"/>
      <c r="C19" s="668"/>
      <c r="D19" s="668"/>
      <c r="E19" s="668"/>
      <c r="F19" s="669"/>
      <c r="H19" s="667"/>
      <c r="I19" s="668"/>
      <c r="J19" s="668"/>
      <c r="K19" s="668"/>
      <c r="L19" s="668"/>
      <c r="M19" s="668"/>
      <c r="N19" s="668"/>
      <c r="O19" s="668"/>
      <c r="P19" s="668"/>
      <c r="Q19" s="668"/>
      <c r="R19" s="668"/>
      <c r="S19" s="668"/>
      <c r="T19" s="668"/>
      <c r="U19" s="669"/>
      <c r="W19" s="667"/>
      <c r="X19" s="668"/>
      <c r="Y19" s="668"/>
      <c r="Z19" s="668"/>
      <c r="AA19" s="668"/>
      <c r="AB19" s="668"/>
      <c r="AC19" s="668"/>
      <c r="AD19" s="668"/>
      <c r="AE19" s="668"/>
      <c r="AF19" s="668"/>
      <c r="AG19" s="668"/>
      <c r="AH19" s="668"/>
      <c r="AI19" s="668"/>
      <c r="AJ19" s="669"/>
      <c r="AL19" s="224"/>
    </row>
    <row r="20" spans="1:38" x14ac:dyDescent="0.3">
      <c r="A20" s="33"/>
      <c r="B20" s="667"/>
      <c r="C20" s="668"/>
      <c r="D20" s="668"/>
      <c r="E20" s="668"/>
      <c r="F20" s="669"/>
      <c r="H20" s="667"/>
      <c r="I20" s="668"/>
      <c r="J20" s="668"/>
      <c r="K20" s="668"/>
      <c r="L20" s="668"/>
      <c r="M20" s="668"/>
      <c r="N20" s="668"/>
      <c r="O20" s="668"/>
      <c r="P20" s="668"/>
      <c r="Q20" s="668"/>
      <c r="R20" s="668"/>
      <c r="S20" s="668"/>
      <c r="T20" s="668"/>
      <c r="U20" s="669"/>
      <c r="W20" s="667"/>
      <c r="X20" s="668"/>
      <c r="Y20" s="668"/>
      <c r="Z20" s="668"/>
      <c r="AA20" s="668"/>
      <c r="AB20" s="668"/>
      <c r="AC20" s="668"/>
      <c r="AD20" s="668"/>
      <c r="AE20" s="668"/>
      <c r="AF20" s="668"/>
      <c r="AG20" s="668"/>
      <c r="AH20" s="668"/>
      <c r="AI20" s="668"/>
      <c r="AJ20" s="669"/>
      <c r="AL20" s="224"/>
    </row>
    <row r="21" spans="1:38" x14ac:dyDescent="0.3">
      <c r="A21" s="33"/>
      <c r="B21" s="667"/>
      <c r="C21" s="668"/>
      <c r="D21" s="668"/>
      <c r="E21" s="668"/>
      <c r="F21" s="669"/>
      <c r="H21" s="667"/>
      <c r="I21" s="668"/>
      <c r="J21" s="668"/>
      <c r="K21" s="668"/>
      <c r="L21" s="668"/>
      <c r="M21" s="668"/>
      <c r="N21" s="668"/>
      <c r="O21" s="668"/>
      <c r="P21" s="668"/>
      <c r="Q21" s="668"/>
      <c r="R21" s="668"/>
      <c r="S21" s="668"/>
      <c r="T21" s="668"/>
      <c r="U21" s="669"/>
      <c r="W21" s="667"/>
      <c r="X21" s="668"/>
      <c r="Y21" s="668"/>
      <c r="Z21" s="668"/>
      <c r="AA21" s="668"/>
      <c r="AB21" s="668"/>
      <c r="AC21" s="668"/>
      <c r="AD21" s="668"/>
      <c r="AE21" s="668"/>
      <c r="AF21" s="668"/>
      <c r="AG21" s="668"/>
      <c r="AH21" s="668"/>
      <c r="AI21" s="668"/>
      <c r="AJ21" s="669"/>
      <c r="AL21" s="224"/>
    </row>
    <row r="22" spans="1:38" x14ac:dyDescent="0.3">
      <c r="A22" s="33"/>
      <c r="B22" s="667"/>
      <c r="C22" s="668"/>
      <c r="D22" s="668"/>
      <c r="E22" s="668"/>
      <c r="F22" s="669"/>
      <c r="H22" s="667"/>
      <c r="I22" s="668"/>
      <c r="J22" s="668"/>
      <c r="K22" s="668"/>
      <c r="L22" s="668"/>
      <c r="M22" s="668"/>
      <c r="N22" s="668"/>
      <c r="O22" s="668"/>
      <c r="P22" s="668"/>
      <c r="Q22" s="668"/>
      <c r="R22" s="668"/>
      <c r="S22" s="668"/>
      <c r="T22" s="668"/>
      <c r="U22" s="669"/>
      <c r="W22" s="667"/>
      <c r="X22" s="668"/>
      <c r="Y22" s="668"/>
      <c r="Z22" s="668"/>
      <c r="AA22" s="668"/>
      <c r="AB22" s="668"/>
      <c r="AC22" s="668"/>
      <c r="AD22" s="668"/>
      <c r="AE22" s="668"/>
      <c r="AF22" s="668"/>
      <c r="AG22" s="668"/>
      <c r="AH22" s="668"/>
      <c r="AI22" s="668"/>
      <c r="AJ22" s="669"/>
      <c r="AL22" s="224"/>
    </row>
    <row r="23" spans="1:38" x14ac:dyDescent="0.3">
      <c r="A23" s="33"/>
      <c r="B23" s="667"/>
      <c r="C23" s="668"/>
      <c r="D23" s="668"/>
      <c r="E23" s="668"/>
      <c r="F23" s="669"/>
      <c r="H23" s="667"/>
      <c r="I23" s="668"/>
      <c r="J23" s="668"/>
      <c r="K23" s="668"/>
      <c r="L23" s="668"/>
      <c r="M23" s="668"/>
      <c r="N23" s="668"/>
      <c r="O23" s="668"/>
      <c r="P23" s="668"/>
      <c r="Q23" s="668"/>
      <c r="R23" s="668"/>
      <c r="S23" s="668"/>
      <c r="T23" s="668"/>
      <c r="U23" s="669"/>
      <c r="W23" s="667"/>
      <c r="X23" s="668"/>
      <c r="Y23" s="668"/>
      <c r="Z23" s="668"/>
      <c r="AA23" s="668"/>
      <c r="AB23" s="668"/>
      <c r="AC23" s="668"/>
      <c r="AD23" s="668"/>
      <c r="AE23" s="668"/>
      <c r="AF23" s="668"/>
      <c r="AG23" s="668"/>
      <c r="AH23" s="668"/>
      <c r="AI23" s="668"/>
      <c r="AJ23" s="669"/>
      <c r="AL23" s="224"/>
    </row>
    <row r="24" spans="1:38" x14ac:dyDescent="0.3">
      <c r="A24" s="33"/>
      <c r="B24" s="667"/>
      <c r="C24" s="668"/>
      <c r="D24" s="668"/>
      <c r="E24" s="668"/>
      <c r="F24" s="669"/>
      <c r="H24" s="667"/>
      <c r="I24" s="668"/>
      <c r="J24" s="668"/>
      <c r="K24" s="668"/>
      <c r="L24" s="668"/>
      <c r="M24" s="668"/>
      <c r="N24" s="668"/>
      <c r="O24" s="668"/>
      <c r="P24" s="668"/>
      <c r="Q24" s="668"/>
      <c r="R24" s="668"/>
      <c r="S24" s="668"/>
      <c r="T24" s="668"/>
      <c r="U24" s="669"/>
      <c r="W24" s="667"/>
      <c r="X24" s="668"/>
      <c r="Y24" s="668"/>
      <c r="Z24" s="668"/>
      <c r="AA24" s="668"/>
      <c r="AB24" s="668"/>
      <c r="AC24" s="668"/>
      <c r="AD24" s="668"/>
      <c r="AE24" s="668"/>
      <c r="AF24" s="668"/>
      <c r="AG24" s="668"/>
      <c r="AH24" s="668"/>
      <c r="AI24" s="668"/>
      <c r="AJ24" s="669"/>
      <c r="AL24" s="224"/>
    </row>
    <row r="25" spans="1:38" x14ac:dyDescent="0.3">
      <c r="A25" s="33"/>
      <c r="B25" s="667"/>
      <c r="C25" s="668"/>
      <c r="D25" s="668"/>
      <c r="E25" s="668"/>
      <c r="F25" s="669"/>
      <c r="H25" s="667"/>
      <c r="I25" s="668"/>
      <c r="J25" s="668"/>
      <c r="K25" s="668"/>
      <c r="L25" s="668"/>
      <c r="M25" s="668"/>
      <c r="N25" s="668"/>
      <c r="O25" s="668"/>
      <c r="P25" s="668"/>
      <c r="Q25" s="668"/>
      <c r="R25" s="668"/>
      <c r="S25" s="668"/>
      <c r="T25" s="668"/>
      <c r="U25" s="669"/>
      <c r="W25" s="667"/>
      <c r="X25" s="668"/>
      <c r="Y25" s="668"/>
      <c r="Z25" s="668"/>
      <c r="AA25" s="668"/>
      <c r="AB25" s="668"/>
      <c r="AC25" s="668"/>
      <c r="AD25" s="668"/>
      <c r="AE25" s="668"/>
      <c r="AF25" s="668"/>
      <c r="AG25" s="668"/>
      <c r="AH25" s="668"/>
      <c r="AI25" s="668"/>
      <c r="AJ25" s="669"/>
      <c r="AL25" s="224"/>
    </row>
    <row r="26" spans="1:38" x14ac:dyDescent="0.3">
      <c r="A26" s="33"/>
      <c r="B26" s="667"/>
      <c r="C26" s="668"/>
      <c r="D26" s="668"/>
      <c r="E26" s="668"/>
      <c r="F26" s="669"/>
      <c r="H26" s="667"/>
      <c r="I26" s="668"/>
      <c r="J26" s="668"/>
      <c r="K26" s="668"/>
      <c r="L26" s="668"/>
      <c r="M26" s="668"/>
      <c r="N26" s="668"/>
      <c r="O26" s="668"/>
      <c r="P26" s="668"/>
      <c r="Q26" s="668"/>
      <c r="R26" s="668"/>
      <c r="S26" s="668"/>
      <c r="T26" s="668"/>
      <c r="U26" s="669"/>
      <c r="W26" s="667"/>
      <c r="X26" s="668"/>
      <c r="Y26" s="668"/>
      <c r="Z26" s="668"/>
      <c r="AA26" s="668"/>
      <c r="AB26" s="668"/>
      <c r="AC26" s="668"/>
      <c r="AD26" s="668"/>
      <c r="AE26" s="668"/>
      <c r="AF26" s="668"/>
      <c r="AG26" s="668"/>
      <c r="AH26" s="668"/>
      <c r="AI26" s="668"/>
      <c r="AJ26" s="669"/>
      <c r="AL26" s="224"/>
    </row>
    <row r="27" spans="1:38" x14ac:dyDescent="0.3">
      <c r="A27" s="33"/>
      <c r="B27" s="667"/>
      <c r="C27" s="668"/>
      <c r="D27" s="668"/>
      <c r="E27" s="668"/>
      <c r="F27" s="669"/>
      <c r="H27" s="667"/>
      <c r="I27" s="668"/>
      <c r="J27" s="668"/>
      <c r="K27" s="668"/>
      <c r="L27" s="668"/>
      <c r="M27" s="668"/>
      <c r="N27" s="668"/>
      <c r="O27" s="668"/>
      <c r="P27" s="668"/>
      <c r="Q27" s="668"/>
      <c r="R27" s="668"/>
      <c r="S27" s="668"/>
      <c r="T27" s="668"/>
      <c r="U27" s="669"/>
      <c r="W27" s="667"/>
      <c r="X27" s="668"/>
      <c r="Y27" s="668"/>
      <c r="Z27" s="668"/>
      <c r="AA27" s="668"/>
      <c r="AB27" s="668"/>
      <c r="AC27" s="668"/>
      <c r="AD27" s="668"/>
      <c r="AE27" s="668"/>
      <c r="AF27" s="668"/>
      <c r="AG27" s="668"/>
      <c r="AH27" s="668"/>
      <c r="AI27" s="668"/>
      <c r="AJ27" s="669"/>
      <c r="AL27" s="224"/>
    </row>
    <row r="28" spans="1:38" x14ac:dyDescent="0.3">
      <c r="A28" s="33"/>
      <c r="B28" s="667"/>
      <c r="C28" s="668"/>
      <c r="D28" s="668"/>
      <c r="E28" s="668"/>
      <c r="F28" s="669"/>
      <c r="H28" s="667"/>
      <c r="I28" s="668"/>
      <c r="J28" s="668"/>
      <c r="K28" s="668"/>
      <c r="L28" s="668"/>
      <c r="M28" s="668"/>
      <c r="N28" s="668"/>
      <c r="O28" s="668"/>
      <c r="P28" s="668"/>
      <c r="Q28" s="668"/>
      <c r="R28" s="668"/>
      <c r="S28" s="668"/>
      <c r="T28" s="668"/>
      <c r="U28" s="669"/>
      <c r="W28" s="667"/>
      <c r="X28" s="668"/>
      <c r="Y28" s="668"/>
      <c r="Z28" s="668"/>
      <c r="AA28" s="668"/>
      <c r="AB28" s="668"/>
      <c r="AC28" s="668"/>
      <c r="AD28" s="668"/>
      <c r="AE28" s="668"/>
      <c r="AF28" s="668"/>
      <c r="AG28" s="668"/>
      <c r="AH28" s="668"/>
      <c r="AI28" s="668"/>
      <c r="AJ28" s="669"/>
      <c r="AL28" s="224"/>
    </row>
    <row r="29" spans="1:38" x14ac:dyDescent="0.3">
      <c r="A29" s="33"/>
      <c r="B29" s="667"/>
      <c r="C29" s="668"/>
      <c r="D29" s="668"/>
      <c r="E29" s="668"/>
      <c r="F29" s="669"/>
      <c r="H29" s="667"/>
      <c r="I29" s="668"/>
      <c r="J29" s="668"/>
      <c r="K29" s="668"/>
      <c r="L29" s="668"/>
      <c r="M29" s="668"/>
      <c r="N29" s="668"/>
      <c r="O29" s="668"/>
      <c r="P29" s="668"/>
      <c r="Q29" s="668"/>
      <c r="R29" s="668"/>
      <c r="S29" s="668"/>
      <c r="T29" s="668"/>
      <c r="U29" s="669"/>
      <c r="W29" s="667"/>
      <c r="X29" s="668"/>
      <c r="Y29" s="668"/>
      <c r="Z29" s="668"/>
      <c r="AA29" s="668"/>
      <c r="AB29" s="668"/>
      <c r="AC29" s="668"/>
      <c r="AD29" s="668"/>
      <c r="AE29" s="668"/>
      <c r="AF29" s="668"/>
      <c r="AG29" s="668"/>
      <c r="AH29" s="668"/>
      <c r="AI29" s="668"/>
      <c r="AJ29" s="669"/>
      <c r="AL29" s="224"/>
    </row>
    <row r="30" spans="1:38" x14ac:dyDescent="0.3">
      <c r="A30" s="33"/>
      <c r="B30" s="667"/>
      <c r="C30" s="668"/>
      <c r="D30" s="668"/>
      <c r="E30" s="668"/>
      <c r="F30" s="669"/>
      <c r="H30" s="667"/>
      <c r="I30" s="668"/>
      <c r="J30" s="668"/>
      <c r="K30" s="668"/>
      <c r="L30" s="668"/>
      <c r="M30" s="668"/>
      <c r="N30" s="668"/>
      <c r="O30" s="668"/>
      <c r="P30" s="668"/>
      <c r="Q30" s="668"/>
      <c r="R30" s="668"/>
      <c r="S30" s="668"/>
      <c r="T30" s="668"/>
      <c r="U30" s="669"/>
      <c r="W30" s="667"/>
      <c r="X30" s="668"/>
      <c r="Y30" s="668"/>
      <c r="Z30" s="668"/>
      <c r="AA30" s="668"/>
      <c r="AB30" s="668"/>
      <c r="AC30" s="668"/>
      <c r="AD30" s="668"/>
      <c r="AE30" s="668"/>
      <c r="AF30" s="668"/>
      <c r="AG30" s="668"/>
      <c r="AH30" s="668"/>
      <c r="AI30" s="668"/>
      <c r="AJ30" s="669"/>
      <c r="AL30" s="224"/>
    </row>
    <row r="31" spans="1:38" x14ac:dyDescent="0.3">
      <c r="A31" s="33"/>
      <c r="B31" s="667"/>
      <c r="C31" s="668"/>
      <c r="D31" s="668"/>
      <c r="E31" s="668"/>
      <c r="F31" s="669"/>
      <c r="H31" s="667"/>
      <c r="I31" s="668"/>
      <c r="J31" s="668"/>
      <c r="K31" s="668"/>
      <c r="L31" s="668"/>
      <c r="M31" s="668"/>
      <c r="N31" s="668"/>
      <c r="O31" s="668"/>
      <c r="P31" s="668"/>
      <c r="Q31" s="668"/>
      <c r="R31" s="668"/>
      <c r="S31" s="668"/>
      <c r="T31" s="668"/>
      <c r="U31" s="669"/>
      <c r="W31" s="667"/>
      <c r="X31" s="668"/>
      <c r="Y31" s="668"/>
      <c r="Z31" s="668"/>
      <c r="AA31" s="668"/>
      <c r="AB31" s="668"/>
      <c r="AC31" s="668"/>
      <c r="AD31" s="668"/>
      <c r="AE31" s="668"/>
      <c r="AF31" s="668"/>
      <c r="AG31" s="668"/>
      <c r="AH31" s="668"/>
      <c r="AI31" s="668"/>
      <c r="AJ31" s="669"/>
      <c r="AL31" s="224"/>
    </row>
    <row r="32" spans="1:38" x14ac:dyDescent="0.3">
      <c r="A32" s="33"/>
      <c r="B32" s="667"/>
      <c r="C32" s="668"/>
      <c r="D32" s="668"/>
      <c r="E32" s="668"/>
      <c r="F32" s="669"/>
      <c r="H32" s="667"/>
      <c r="I32" s="668"/>
      <c r="J32" s="668"/>
      <c r="K32" s="668"/>
      <c r="L32" s="668"/>
      <c r="M32" s="668"/>
      <c r="N32" s="668"/>
      <c r="O32" s="668"/>
      <c r="P32" s="668"/>
      <c r="Q32" s="668"/>
      <c r="R32" s="668"/>
      <c r="S32" s="668"/>
      <c r="T32" s="668"/>
      <c r="U32" s="669"/>
      <c r="W32" s="667"/>
      <c r="X32" s="668"/>
      <c r="Y32" s="668"/>
      <c r="Z32" s="668"/>
      <c r="AA32" s="668"/>
      <c r="AB32" s="668"/>
      <c r="AC32" s="668"/>
      <c r="AD32" s="668"/>
      <c r="AE32" s="668"/>
      <c r="AF32" s="668"/>
      <c r="AG32" s="668"/>
      <c r="AH32" s="668"/>
      <c r="AI32" s="668"/>
      <c r="AJ32" s="669"/>
      <c r="AL32" s="224"/>
    </row>
    <row r="33" spans="1:38" x14ac:dyDescent="0.3">
      <c r="A33" s="33"/>
      <c r="B33" s="667"/>
      <c r="C33" s="668"/>
      <c r="D33" s="668"/>
      <c r="E33" s="668"/>
      <c r="F33" s="669"/>
      <c r="H33" s="667"/>
      <c r="I33" s="668"/>
      <c r="J33" s="668"/>
      <c r="K33" s="668"/>
      <c r="L33" s="668"/>
      <c r="M33" s="668"/>
      <c r="N33" s="668"/>
      <c r="O33" s="668"/>
      <c r="P33" s="668"/>
      <c r="Q33" s="668"/>
      <c r="R33" s="668"/>
      <c r="S33" s="668"/>
      <c r="T33" s="668"/>
      <c r="U33" s="669"/>
      <c r="W33" s="667"/>
      <c r="X33" s="668"/>
      <c r="Y33" s="668"/>
      <c r="Z33" s="668"/>
      <c r="AA33" s="668"/>
      <c r="AB33" s="668"/>
      <c r="AC33" s="668"/>
      <c r="AD33" s="668"/>
      <c r="AE33" s="668"/>
      <c r="AF33" s="668"/>
      <c r="AG33" s="668"/>
      <c r="AH33" s="668"/>
      <c r="AI33" s="668"/>
      <c r="AJ33" s="669"/>
      <c r="AL33" s="224"/>
    </row>
    <row r="34" spans="1:38" x14ac:dyDescent="0.3">
      <c r="A34" s="33"/>
      <c r="B34" s="667"/>
      <c r="C34" s="668"/>
      <c r="D34" s="668"/>
      <c r="E34" s="668"/>
      <c r="F34" s="669"/>
      <c r="H34" s="667"/>
      <c r="I34" s="668"/>
      <c r="J34" s="668"/>
      <c r="K34" s="668"/>
      <c r="L34" s="668"/>
      <c r="M34" s="668"/>
      <c r="N34" s="668"/>
      <c r="O34" s="668"/>
      <c r="P34" s="668"/>
      <c r="Q34" s="668"/>
      <c r="R34" s="668"/>
      <c r="S34" s="668"/>
      <c r="T34" s="668"/>
      <c r="U34" s="669"/>
      <c r="W34" s="667"/>
      <c r="X34" s="668"/>
      <c r="Y34" s="668"/>
      <c r="Z34" s="668"/>
      <c r="AA34" s="668"/>
      <c r="AB34" s="668"/>
      <c r="AC34" s="668"/>
      <c r="AD34" s="668"/>
      <c r="AE34" s="668"/>
      <c r="AF34" s="668"/>
      <c r="AG34" s="668"/>
      <c r="AH34" s="668"/>
      <c r="AI34" s="668"/>
      <c r="AJ34" s="669"/>
      <c r="AL34" s="224"/>
    </row>
    <row r="35" spans="1:38" x14ac:dyDescent="0.3">
      <c r="A35" s="33"/>
      <c r="B35" s="667"/>
      <c r="C35" s="668"/>
      <c r="D35" s="668"/>
      <c r="E35" s="668"/>
      <c r="F35" s="669"/>
      <c r="H35" s="667"/>
      <c r="I35" s="668"/>
      <c r="J35" s="668"/>
      <c r="K35" s="668"/>
      <c r="L35" s="668"/>
      <c r="M35" s="668"/>
      <c r="N35" s="668"/>
      <c r="O35" s="668"/>
      <c r="P35" s="668"/>
      <c r="Q35" s="668"/>
      <c r="R35" s="668"/>
      <c r="S35" s="668"/>
      <c r="T35" s="668"/>
      <c r="U35" s="669"/>
      <c r="W35" s="667"/>
      <c r="X35" s="668"/>
      <c r="Y35" s="668"/>
      <c r="Z35" s="668"/>
      <c r="AA35" s="668"/>
      <c r="AB35" s="668"/>
      <c r="AC35" s="668"/>
      <c r="AD35" s="668"/>
      <c r="AE35" s="668"/>
      <c r="AF35" s="668"/>
      <c r="AG35" s="668"/>
      <c r="AH35" s="668"/>
      <c r="AI35" s="668"/>
      <c r="AJ35" s="669"/>
      <c r="AL35" s="224"/>
    </row>
    <row r="36" spans="1:38" x14ac:dyDescent="0.3">
      <c r="A36" s="33"/>
      <c r="B36" s="667"/>
      <c r="C36" s="668"/>
      <c r="D36" s="668"/>
      <c r="E36" s="668"/>
      <c r="F36" s="669"/>
      <c r="H36" s="667"/>
      <c r="I36" s="668"/>
      <c r="J36" s="668"/>
      <c r="K36" s="668"/>
      <c r="L36" s="668"/>
      <c r="M36" s="668"/>
      <c r="N36" s="668"/>
      <c r="O36" s="668"/>
      <c r="P36" s="668"/>
      <c r="Q36" s="668"/>
      <c r="R36" s="668"/>
      <c r="S36" s="668"/>
      <c r="T36" s="668"/>
      <c r="U36" s="669"/>
      <c r="W36" s="667"/>
      <c r="X36" s="668"/>
      <c r="Y36" s="668"/>
      <c r="Z36" s="668"/>
      <c r="AA36" s="668"/>
      <c r="AB36" s="668"/>
      <c r="AC36" s="668"/>
      <c r="AD36" s="668"/>
      <c r="AE36" s="668"/>
      <c r="AF36" s="668"/>
      <c r="AG36" s="668"/>
      <c r="AH36" s="668"/>
      <c r="AI36" s="668"/>
      <c r="AJ36" s="669"/>
      <c r="AL36" s="224"/>
    </row>
    <row r="37" spans="1:38" x14ac:dyDescent="0.3">
      <c r="A37" s="33"/>
      <c r="B37" s="667"/>
      <c r="C37" s="668"/>
      <c r="D37" s="668"/>
      <c r="E37" s="668"/>
      <c r="F37" s="669"/>
      <c r="H37" s="667"/>
      <c r="I37" s="668"/>
      <c r="J37" s="668"/>
      <c r="K37" s="668"/>
      <c r="L37" s="668"/>
      <c r="M37" s="668"/>
      <c r="N37" s="668"/>
      <c r="O37" s="668"/>
      <c r="P37" s="668"/>
      <c r="Q37" s="668"/>
      <c r="R37" s="668"/>
      <c r="S37" s="668"/>
      <c r="T37" s="668"/>
      <c r="U37" s="669"/>
      <c r="W37" s="667"/>
      <c r="X37" s="668"/>
      <c r="Y37" s="668"/>
      <c r="Z37" s="668"/>
      <c r="AA37" s="668"/>
      <c r="AB37" s="668"/>
      <c r="AC37" s="668"/>
      <c r="AD37" s="668"/>
      <c r="AE37" s="668"/>
      <c r="AF37" s="668"/>
      <c r="AG37" s="668"/>
      <c r="AH37" s="668"/>
      <c r="AI37" s="668"/>
      <c r="AJ37" s="669"/>
      <c r="AL37" s="224"/>
    </row>
    <row r="38" spans="1:38" x14ac:dyDescent="0.3">
      <c r="A38" s="33"/>
      <c r="B38" s="667"/>
      <c r="C38" s="668"/>
      <c r="D38" s="668"/>
      <c r="E38" s="668"/>
      <c r="F38" s="669"/>
      <c r="H38" s="667"/>
      <c r="I38" s="668"/>
      <c r="J38" s="668"/>
      <c r="K38" s="668"/>
      <c r="L38" s="668"/>
      <c r="M38" s="668"/>
      <c r="N38" s="668"/>
      <c r="O38" s="668"/>
      <c r="P38" s="668"/>
      <c r="Q38" s="668"/>
      <c r="R38" s="668"/>
      <c r="S38" s="668"/>
      <c r="T38" s="668"/>
      <c r="U38" s="669"/>
      <c r="W38" s="667"/>
      <c r="X38" s="668"/>
      <c r="Y38" s="668"/>
      <c r="Z38" s="668"/>
      <c r="AA38" s="668"/>
      <c r="AB38" s="668"/>
      <c r="AC38" s="668"/>
      <c r="AD38" s="668"/>
      <c r="AE38" s="668"/>
      <c r="AF38" s="668"/>
      <c r="AG38" s="668"/>
      <c r="AH38" s="668"/>
      <c r="AI38" s="668"/>
      <c r="AJ38" s="669"/>
      <c r="AL38" s="224"/>
    </row>
    <row r="39" spans="1:38" x14ac:dyDescent="0.3">
      <c r="A39" s="33"/>
      <c r="B39" s="667"/>
      <c r="C39" s="668"/>
      <c r="D39" s="668"/>
      <c r="E39" s="668"/>
      <c r="F39" s="669"/>
      <c r="H39" s="667"/>
      <c r="I39" s="668"/>
      <c r="J39" s="668"/>
      <c r="K39" s="668"/>
      <c r="L39" s="668"/>
      <c r="M39" s="668"/>
      <c r="N39" s="668"/>
      <c r="O39" s="668"/>
      <c r="P39" s="668"/>
      <c r="Q39" s="668"/>
      <c r="R39" s="668"/>
      <c r="S39" s="668"/>
      <c r="T39" s="668"/>
      <c r="U39" s="669"/>
      <c r="W39" s="667"/>
      <c r="X39" s="668"/>
      <c r="Y39" s="668"/>
      <c r="Z39" s="668"/>
      <c r="AA39" s="668"/>
      <c r="AB39" s="668"/>
      <c r="AC39" s="668"/>
      <c r="AD39" s="668"/>
      <c r="AE39" s="668"/>
      <c r="AF39" s="668"/>
      <c r="AG39" s="668"/>
      <c r="AH39" s="668"/>
      <c r="AI39" s="668"/>
      <c r="AJ39" s="669"/>
      <c r="AL39" s="224"/>
    </row>
    <row r="40" spans="1:38" x14ac:dyDescent="0.3">
      <c r="A40" s="33"/>
      <c r="B40" s="667"/>
      <c r="C40" s="668"/>
      <c r="D40" s="668"/>
      <c r="E40" s="668"/>
      <c r="F40" s="669"/>
      <c r="H40" s="667"/>
      <c r="I40" s="668"/>
      <c r="J40" s="668"/>
      <c r="K40" s="668"/>
      <c r="L40" s="668"/>
      <c r="M40" s="668"/>
      <c r="N40" s="668"/>
      <c r="O40" s="668"/>
      <c r="P40" s="668"/>
      <c r="Q40" s="668"/>
      <c r="R40" s="668"/>
      <c r="S40" s="668"/>
      <c r="T40" s="668"/>
      <c r="U40" s="669"/>
      <c r="W40" s="667"/>
      <c r="X40" s="668"/>
      <c r="Y40" s="668"/>
      <c r="Z40" s="668"/>
      <c r="AA40" s="668"/>
      <c r="AB40" s="668"/>
      <c r="AC40" s="668"/>
      <c r="AD40" s="668"/>
      <c r="AE40" s="668"/>
      <c r="AF40" s="668"/>
      <c r="AG40" s="668"/>
      <c r="AH40" s="668"/>
      <c r="AI40" s="668"/>
      <c r="AJ40" s="669"/>
      <c r="AL40" s="224"/>
    </row>
    <row r="41" spans="1:38" x14ac:dyDescent="0.3">
      <c r="A41" s="33"/>
      <c r="B41" s="667"/>
      <c r="C41" s="668"/>
      <c r="D41" s="668"/>
      <c r="E41" s="668"/>
      <c r="F41" s="669"/>
      <c r="H41" s="667"/>
      <c r="I41" s="668"/>
      <c r="J41" s="668"/>
      <c r="K41" s="668"/>
      <c r="L41" s="668"/>
      <c r="M41" s="668"/>
      <c r="N41" s="668"/>
      <c r="O41" s="668"/>
      <c r="P41" s="668"/>
      <c r="Q41" s="668"/>
      <c r="R41" s="668"/>
      <c r="S41" s="668"/>
      <c r="T41" s="668"/>
      <c r="U41" s="669"/>
      <c r="W41" s="667"/>
      <c r="X41" s="668"/>
      <c r="Y41" s="668"/>
      <c r="Z41" s="668"/>
      <c r="AA41" s="668"/>
      <c r="AB41" s="668"/>
      <c r="AC41" s="668"/>
      <c r="AD41" s="668"/>
      <c r="AE41" s="668"/>
      <c r="AF41" s="668"/>
      <c r="AG41" s="668"/>
      <c r="AH41" s="668"/>
      <c r="AI41" s="668"/>
      <c r="AJ41" s="669"/>
      <c r="AL41" s="224"/>
    </row>
    <row r="42" spans="1:38" x14ac:dyDescent="0.3">
      <c r="A42" s="33"/>
      <c r="B42" s="667"/>
      <c r="C42" s="668"/>
      <c r="D42" s="668"/>
      <c r="E42" s="668"/>
      <c r="F42" s="669"/>
      <c r="H42" s="667"/>
      <c r="I42" s="668"/>
      <c r="J42" s="668"/>
      <c r="K42" s="668"/>
      <c r="L42" s="668"/>
      <c r="M42" s="668"/>
      <c r="N42" s="668"/>
      <c r="O42" s="668"/>
      <c r="P42" s="668"/>
      <c r="Q42" s="668"/>
      <c r="R42" s="668"/>
      <c r="S42" s="668"/>
      <c r="T42" s="668"/>
      <c r="U42" s="669"/>
      <c r="W42" s="667"/>
      <c r="X42" s="668"/>
      <c r="Y42" s="668"/>
      <c r="Z42" s="668"/>
      <c r="AA42" s="668"/>
      <c r="AB42" s="668"/>
      <c r="AC42" s="668"/>
      <c r="AD42" s="668"/>
      <c r="AE42" s="668"/>
      <c r="AF42" s="668"/>
      <c r="AG42" s="668"/>
      <c r="AH42" s="668"/>
      <c r="AI42" s="668"/>
      <c r="AJ42" s="669"/>
      <c r="AL42" s="224"/>
    </row>
    <row r="43" spans="1:38" x14ac:dyDescent="0.3">
      <c r="A43" s="33"/>
      <c r="B43" s="667"/>
      <c r="C43" s="668"/>
      <c r="D43" s="668"/>
      <c r="E43" s="668"/>
      <c r="F43" s="669"/>
      <c r="H43" s="667"/>
      <c r="I43" s="668"/>
      <c r="J43" s="668"/>
      <c r="K43" s="668"/>
      <c r="L43" s="668"/>
      <c r="M43" s="668"/>
      <c r="N43" s="668"/>
      <c r="O43" s="668"/>
      <c r="P43" s="668"/>
      <c r="Q43" s="668"/>
      <c r="R43" s="668"/>
      <c r="S43" s="668"/>
      <c r="T43" s="668"/>
      <c r="U43" s="669"/>
      <c r="W43" s="667"/>
      <c r="X43" s="668"/>
      <c r="Y43" s="668"/>
      <c r="Z43" s="668"/>
      <c r="AA43" s="668"/>
      <c r="AB43" s="668"/>
      <c r="AC43" s="668"/>
      <c r="AD43" s="668"/>
      <c r="AE43" s="668"/>
      <c r="AF43" s="668"/>
      <c r="AG43" s="668"/>
      <c r="AH43" s="668"/>
      <c r="AI43" s="668"/>
      <c r="AJ43" s="669"/>
      <c r="AL43" s="224"/>
    </row>
    <row r="44" spans="1:38" x14ac:dyDescent="0.3">
      <c r="A44" s="33"/>
      <c r="B44" s="667"/>
      <c r="C44" s="668"/>
      <c r="D44" s="668"/>
      <c r="E44" s="668"/>
      <c r="F44" s="669"/>
      <c r="H44" s="667"/>
      <c r="I44" s="668"/>
      <c r="J44" s="668"/>
      <c r="K44" s="668"/>
      <c r="L44" s="668"/>
      <c r="M44" s="668"/>
      <c r="N44" s="668"/>
      <c r="O44" s="668"/>
      <c r="P44" s="668"/>
      <c r="Q44" s="668"/>
      <c r="R44" s="668"/>
      <c r="S44" s="668"/>
      <c r="T44" s="668"/>
      <c r="U44" s="669"/>
      <c r="W44" s="667"/>
      <c r="X44" s="668"/>
      <c r="Y44" s="668"/>
      <c r="Z44" s="668"/>
      <c r="AA44" s="668"/>
      <c r="AB44" s="668"/>
      <c r="AC44" s="668"/>
      <c r="AD44" s="668"/>
      <c r="AE44" s="668"/>
      <c r="AF44" s="668"/>
      <c r="AG44" s="668"/>
      <c r="AH44" s="668"/>
      <c r="AI44" s="668"/>
      <c r="AJ44" s="669"/>
      <c r="AL44" s="224"/>
    </row>
    <row r="45" spans="1:38" x14ac:dyDescent="0.3">
      <c r="A45" s="33"/>
      <c r="B45" s="667"/>
      <c r="C45" s="668"/>
      <c r="D45" s="668"/>
      <c r="E45" s="668"/>
      <c r="F45" s="669"/>
      <c r="H45" s="667"/>
      <c r="I45" s="668"/>
      <c r="J45" s="668"/>
      <c r="K45" s="668"/>
      <c r="L45" s="668"/>
      <c r="M45" s="668"/>
      <c r="N45" s="668"/>
      <c r="O45" s="668"/>
      <c r="P45" s="668"/>
      <c r="Q45" s="668"/>
      <c r="R45" s="668"/>
      <c r="S45" s="668"/>
      <c r="T45" s="668"/>
      <c r="U45" s="669"/>
      <c r="W45" s="667"/>
      <c r="X45" s="668"/>
      <c r="Y45" s="668"/>
      <c r="Z45" s="668"/>
      <c r="AA45" s="668"/>
      <c r="AB45" s="668"/>
      <c r="AC45" s="668"/>
      <c r="AD45" s="668"/>
      <c r="AE45" s="668"/>
      <c r="AF45" s="668"/>
      <c r="AG45" s="668"/>
      <c r="AH45" s="668"/>
      <c r="AI45" s="668"/>
      <c r="AJ45" s="669"/>
      <c r="AL45" s="224"/>
    </row>
    <row r="46" spans="1:38" x14ac:dyDescent="0.3">
      <c r="A46" s="33"/>
      <c r="B46" s="667"/>
      <c r="C46" s="668"/>
      <c r="D46" s="668"/>
      <c r="E46" s="668"/>
      <c r="F46" s="669"/>
      <c r="H46" s="667"/>
      <c r="I46" s="668"/>
      <c r="J46" s="668"/>
      <c r="K46" s="668"/>
      <c r="L46" s="668"/>
      <c r="M46" s="668"/>
      <c r="N46" s="668"/>
      <c r="O46" s="668"/>
      <c r="P46" s="668"/>
      <c r="Q46" s="668"/>
      <c r="R46" s="668"/>
      <c r="S46" s="668"/>
      <c r="T46" s="668"/>
      <c r="U46" s="669"/>
      <c r="W46" s="667"/>
      <c r="X46" s="668"/>
      <c r="Y46" s="668"/>
      <c r="Z46" s="668"/>
      <c r="AA46" s="668"/>
      <c r="AB46" s="668"/>
      <c r="AC46" s="668"/>
      <c r="AD46" s="668"/>
      <c r="AE46" s="668"/>
      <c r="AF46" s="668"/>
      <c r="AG46" s="668"/>
      <c r="AH46" s="668"/>
      <c r="AI46" s="668"/>
      <c r="AJ46" s="669"/>
      <c r="AL46" s="224"/>
    </row>
    <row r="47" spans="1:38" x14ac:dyDescent="0.3">
      <c r="A47" s="33"/>
      <c r="B47" s="667"/>
      <c r="C47" s="668"/>
      <c r="D47" s="668"/>
      <c r="E47" s="668"/>
      <c r="F47" s="669"/>
      <c r="H47" s="667"/>
      <c r="I47" s="668"/>
      <c r="J47" s="668"/>
      <c r="K47" s="668"/>
      <c r="L47" s="668"/>
      <c r="M47" s="668"/>
      <c r="N47" s="668"/>
      <c r="O47" s="668"/>
      <c r="P47" s="668"/>
      <c r="Q47" s="668"/>
      <c r="R47" s="668"/>
      <c r="S47" s="668"/>
      <c r="T47" s="668"/>
      <c r="U47" s="669"/>
      <c r="W47" s="667"/>
      <c r="X47" s="668"/>
      <c r="Y47" s="668"/>
      <c r="Z47" s="668"/>
      <c r="AA47" s="668"/>
      <c r="AB47" s="668"/>
      <c r="AC47" s="668"/>
      <c r="AD47" s="668"/>
      <c r="AE47" s="668"/>
      <c r="AF47" s="668"/>
      <c r="AG47" s="668"/>
      <c r="AH47" s="668"/>
      <c r="AI47" s="668"/>
      <c r="AJ47" s="669"/>
      <c r="AL47" s="224"/>
    </row>
    <row r="48" spans="1:38" x14ac:dyDescent="0.3">
      <c r="A48" s="33"/>
      <c r="B48" s="667"/>
      <c r="C48" s="668"/>
      <c r="D48" s="668"/>
      <c r="E48" s="668"/>
      <c r="F48" s="669"/>
      <c r="H48" s="667"/>
      <c r="I48" s="668"/>
      <c r="J48" s="668"/>
      <c r="K48" s="668"/>
      <c r="L48" s="668"/>
      <c r="M48" s="668"/>
      <c r="N48" s="668"/>
      <c r="O48" s="668"/>
      <c r="P48" s="668"/>
      <c r="Q48" s="668"/>
      <c r="R48" s="668"/>
      <c r="S48" s="668"/>
      <c r="T48" s="668"/>
      <c r="U48" s="669"/>
      <c r="W48" s="667"/>
      <c r="X48" s="668"/>
      <c r="Y48" s="668"/>
      <c r="Z48" s="668"/>
      <c r="AA48" s="668"/>
      <c r="AB48" s="668"/>
      <c r="AC48" s="668"/>
      <c r="AD48" s="668"/>
      <c r="AE48" s="668"/>
      <c r="AF48" s="668"/>
      <c r="AG48" s="668"/>
      <c r="AH48" s="668"/>
      <c r="AI48" s="668"/>
      <c r="AJ48" s="669"/>
      <c r="AL48" s="224"/>
    </row>
    <row r="49" spans="1:38" x14ac:dyDescent="0.3">
      <c r="A49" s="33"/>
      <c r="B49" s="667"/>
      <c r="C49" s="668"/>
      <c r="D49" s="668"/>
      <c r="E49" s="668"/>
      <c r="F49" s="669"/>
      <c r="H49" s="667"/>
      <c r="I49" s="668"/>
      <c r="J49" s="668"/>
      <c r="K49" s="668"/>
      <c r="L49" s="668"/>
      <c r="M49" s="668"/>
      <c r="N49" s="668"/>
      <c r="O49" s="668"/>
      <c r="P49" s="668"/>
      <c r="Q49" s="668"/>
      <c r="R49" s="668"/>
      <c r="S49" s="668"/>
      <c r="T49" s="668"/>
      <c r="U49" s="669"/>
      <c r="W49" s="667"/>
      <c r="X49" s="668"/>
      <c r="Y49" s="668"/>
      <c r="Z49" s="668"/>
      <c r="AA49" s="668"/>
      <c r="AB49" s="668"/>
      <c r="AC49" s="668"/>
      <c r="AD49" s="668"/>
      <c r="AE49" s="668"/>
      <c r="AF49" s="668"/>
      <c r="AG49" s="668"/>
      <c r="AH49" s="668"/>
      <c r="AI49" s="668"/>
      <c r="AJ49" s="669"/>
      <c r="AL49" s="224"/>
    </row>
    <row r="50" spans="1:38" ht="17.25" thickBot="1" x14ac:dyDescent="0.35">
      <c r="A50" s="33"/>
      <c r="B50" s="670"/>
      <c r="C50" s="671"/>
      <c r="D50" s="671"/>
      <c r="E50" s="671"/>
      <c r="F50" s="672"/>
      <c r="H50" s="670"/>
      <c r="I50" s="671"/>
      <c r="J50" s="671"/>
      <c r="K50" s="671"/>
      <c r="L50" s="671"/>
      <c r="M50" s="671"/>
      <c r="N50" s="671"/>
      <c r="O50" s="671"/>
      <c r="P50" s="671"/>
      <c r="Q50" s="671"/>
      <c r="R50" s="671"/>
      <c r="S50" s="671"/>
      <c r="T50" s="671"/>
      <c r="U50" s="672"/>
      <c r="W50" s="670"/>
      <c r="X50" s="671"/>
      <c r="Y50" s="671"/>
      <c r="Z50" s="671"/>
      <c r="AA50" s="671"/>
      <c r="AB50" s="671"/>
      <c r="AC50" s="671"/>
      <c r="AD50" s="671"/>
      <c r="AE50" s="671"/>
      <c r="AF50" s="671"/>
      <c r="AG50" s="671"/>
      <c r="AH50" s="671"/>
      <c r="AI50" s="671"/>
      <c r="AJ50" s="672"/>
      <c r="AL50" s="224"/>
    </row>
    <row r="51" spans="1:38" ht="17.25" thickBot="1" x14ac:dyDescent="0.35">
      <c r="A51" s="33"/>
      <c r="AL51" s="224"/>
    </row>
    <row r="52" spans="1:38" ht="18" thickBot="1" x14ac:dyDescent="0.35">
      <c r="A52" s="33"/>
      <c r="B52" s="673" t="s">
        <v>251</v>
      </c>
      <c r="C52" s="674"/>
      <c r="D52" s="674"/>
      <c r="E52" s="674"/>
      <c r="F52" s="675"/>
      <c r="H52" s="673" t="s">
        <v>180</v>
      </c>
      <c r="I52" s="674"/>
      <c r="J52" s="674"/>
      <c r="K52" s="674"/>
      <c r="L52" s="674"/>
      <c r="M52" s="674"/>
      <c r="N52" s="674"/>
      <c r="O52" s="674"/>
      <c r="P52" s="674"/>
      <c r="Q52" s="674"/>
      <c r="R52" s="674"/>
      <c r="S52" s="674"/>
      <c r="T52" s="674"/>
      <c r="U52" s="675"/>
      <c r="W52" s="673" t="s">
        <v>182</v>
      </c>
      <c r="X52" s="674"/>
      <c r="Y52" s="674"/>
      <c r="Z52" s="674"/>
      <c r="AA52" s="674"/>
      <c r="AB52" s="674"/>
      <c r="AC52" s="674"/>
      <c r="AD52" s="674"/>
      <c r="AE52" s="674"/>
      <c r="AF52" s="674"/>
      <c r="AG52" s="674"/>
      <c r="AH52" s="674"/>
      <c r="AI52" s="674"/>
      <c r="AJ52" s="675"/>
      <c r="AL52" s="224"/>
    </row>
    <row r="53" spans="1:38" x14ac:dyDescent="0.3">
      <c r="A53" s="33"/>
      <c r="B53" s="667"/>
      <c r="C53" s="668"/>
      <c r="D53" s="668"/>
      <c r="E53" s="668"/>
      <c r="F53" s="669"/>
      <c r="H53" s="664"/>
      <c r="I53" s="665"/>
      <c r="J53" s="665"/>
      <c r="K53" s="665"/>
      <c r="L53" s="665"/>
      <c r="M53" s="665"/>
      <c r="N53" s="665"/>
      <c r="O53" s="665"/>
      <c r="P53" s="665"/>
      <c r="Q53" s="665"/>
      <c r="R53" s="665"/>
      <c r="S53" s="665"/>
      <c r="T53" s="665"/>
      <c r="U53" s="666"/>
      <c r="W53" s="664"/>
      <c r="X53" s="665"/>
      <c r="Y53" s="665"/>
      <c r="Z53" s="665"/>
      <c r="AA53" s="665"/>
      <c r="AB53" s="665"/>
      <c r="AC53" s="665"/>
      <c r="AD53" s="665"/>
      <c r="AE53" s="665"/>
      <c r="AF53" s="665"/>
      <c r="AG53" s="665"/>
      <c r="AH53" s="665"/>
      <c r="AI53" s="665"/>
      <c r="AJ53" s="666"/>
      <c r="AL53" s="224"/>
    </row>
    <row r="54" spans="1:38" x14ac:dyDescent="0.3">
      <c r="A54" s="33"/>
      <c r="B54" s="667"/>
      <c r="C54" s="668"/>
      <c r="D54" s="668"/>
      <c r="E54" s="668"/>
      <c r="F54" s="669"/>
      <c r="H54" s="667"/>
      <c r="I54" s="668"/>
      <c r="J54" s="668"/>
      <c r="K54" s="668"/>
      <c r="L54" s="668"/>
      <c r="M54" s="668"/>
      <c r="N54" s="668"/>
      <c r="O54" s="668"/>
      <c r="P54" s="668"/>
      <c r="Q54" s="668"/>
      <c r="R54" s="668"/>
      <c r="S54" s="668"/>
      <c r="T54" s="668"/>
      <c r="U54" s="669"/>
      <c r="W54" s="667"/>
      <c r="X54" s="668"/>
      <c r="Y54" s="668"/>
      <c r="Z54" s="668"/>
      <c r="AA54" s="668"/>
      <c r="AB54" s="668"/>
      <c r="AC54" s="668"/>
      <c r="AD54" s="668"/>
      <c r="AE54" s="668"/>
      <c r="AF54" s="668"/>
      <c r="AG54" s="668"/>
      <c r="AH54" s="668"/>
      <c r="AI54" s="668"/>
      <c r="AJ54" s="669"/>
      <c r="AL54" s="224"/>
    </row>
    <row r="55" spans="1:38" x14ac:dyDescent="0.3">
      <c r="A55" s="33"/>
      <c r="B55" s="667"/>
      <c r="C55" s="668"/>
      <c r="D55" s="668"/>
      <c r="E55" s="668"/>
      <c r="F55" s="669"/>
      <c r="H55" s="667"/>
      <c r="I55" s="668"/>
      <c r="J55" s="668"/>
      <c r="K55" s="668"/>
      <c r="L55" s="668"/>
      <c r="M55" s="668"/>
      <c r="N55" s="668"/>
      <c r="O55" s="668"/>
      <c r="P55" s="668"/>
      <c r="Q55" s="668"/>
      <c r="R55" s="668"/>
      <c r="S55" s="668"/>
      <c r="T55" s="668"/>
      <c r="U55" s="669"/>
      <c r="W55" s="667"/>
      <c r="X55" s="668"/>
      <c r="Y55" s="668"/>
      <c r="Z55" s="668"/>
      <c r="AA55" s="668"/>
      <c r="AB55" s="668"/>
      <c r="AC55" s="668"/>
      <c r="AD55" s="668"/>
      <c r="AE55" s="668"/>
      <c r="AF55" s="668"/>
      <c r="AG55" s="668"/>
      <c r="AH55" s="668"/>
      <c r="AI55" s="668"/>
      <c r="AJ55" s="669"/>
      <c r="AL55" s="224"/>
    </row>
    <row r="56" spans="1:38" x14ac:dyDescent="0.3">
      <c r="A56" s="33"/>
      <c r="B56" s="667"/>
      <c r="C56" s="668"/>
      <c r="D56" s="668"/>
      <c r="E56" s="668"/>
      <c r="F56" s="669"/>
      <c r="H56" s="667"/>
      <c r="I56" s="668"/>
      <c r="J56" s="668"/>
      <c r="K56" s="668"/>
      <c r="L56" s="668"/>
      <c r="M56" s="668"/>
      <c r="N56" s="668"/>
      <c r="O56" s="668"/>
      <c r="P56" s="668"/>
      <c r="Q56" s="668"/>
      <c r="R56" s="668"/>
      <c r="S56" s="668"/>
      <c r="T56" s="668"/>
      <c r="U56" s="669"/>
      <c r="W56" s="667"/>
      <c r="X56" s="668"/>
      <c r="Y56" s="668"/>
      <c r="Z56" s="668"/>
      <c r="AA56" s="668"/>
      <c r="AB56" s="668"/>
      <c r="AC56" s="668"/>
      <c r="AD56" s="668"/>
      <c r="AE56" s="668"/>
      <c r="AF56" s="668"/>
      <c r="AG56" s="668"/>
      <c r="AH56" s="668"/>
      <c r="AI56" s="668"/>
      <c r="AJ56" s="669"/>
      <c r="AL56" s="224"/>
    </row>
    <row r="57" spans="1:38" x14ac:dyDescent="0.3">
      <c r="A57" s="33"/>
      <c r="B57" s="667"/>
      <c r="C57" s="668"/>
      <c r="D57" s="668"/>
      <c r="E57" s="668"/>
      <c r="F57" s="669"/>
      <c r="H57" s="667"/>
      <c r="I57" s="668"/>
      <c r="J57" s="668"/>
      <c r="K57" s="668"/>
      <c r="L57" s="668"/>
      <c r="M57" s="668"/>
      <c r="N57" s="668"/>
      <c r="O57" s="668"/>
      <c r="P57" s="668"/>
      <c r="Q57" s="668"/>
      <c r="R57" s="668"/>
      <c r="S57" s="668"/>
      <c r="T57" s="668"/>
      <c r="U57" s="669"/>
      <c r="W57" s="667"/>
      <c r="X57" s="668"/>
      <c r="Y57" s="668"/>
      <c r="Z57" s="668"/>
      <c r="AA57" s="668"/>
      <c r="AB57" s="668"/>
      <c r="AC57" s="668"/>
      <c r="AD57" s="668"/>
      <c r="AE57" s="668"/>
      <c r="AF57" s="668"/>
      <c r="AG57" s="668"/>
      <c r="AH57" s="668"/>
      <c r="AI57" s="668"/>
      <c r="AJ57" s="669"/>
      <c r="AL57" s="224"/>
    </row>
    <row r="58" spans="1:38" x14ac:dyDescent="0.3">
      <c r="A58" s="33"/>
      <c r="B58" s="667"/>
      <c r="C58" s="668"/>
      <c r="D58" s="668"/>
      <c r="E58" s="668"/>
      <c r="F58" s="669"/>
      <c r="H58" s="667"/>
      <c r="I58" s="668"/>
      <c r="J58" s="668"/>
      <c r="K58" s="668"/>
      <c r="L58" s="668"/>
      <c r="M58" s="668"/>
      <c r="N58" s="668"/>
      <c r="O58" s="668"/>
      <c r="P58" s="668"/>
      <c r="Q58" s="668"/>
      <c r="R58" s="668"/>
      <c r="S58" s="668"/>
      <c r="T58" s="668"/>
      <c r="U58" s="669"/>
      <c r="W58" s="667"/>
      <c r="X58" s="668"/>
      <c r="Y58" s="668"/>
      <c r="Z58" s="668"/>
      <c r="AA58" s="668"/>
      <c r="AB58" s="668"/>
      <c r="AC58" s="668"/>
      <c r="AD58" s="668"/>
      <c r="AE58" s="668"/>
      <c r="AF58" s="668"/>
      <c r="AG58" s="668"/>
      <c r="AH58" s="668"/>
      <c r="AI58" s="668"/>
      <c r="AJ58" s="669"/>
      <c r="AL58" s="224"/>
    </row>
    <row r="59" spans="1:38" x14ac:dyDescent="0.3">
      <c r="A59" s="33"/>
      <c r="B59" s="667"/>
      <c r="C59" s="668"/>
      <c r="D59" s="668"/>
      <c r="E59" s="668"/>
      <c r="F59" s="669"/>
      <c r="H59" s="667"/>
      <c r="I59" s="668"/>
      <c r="J59" s="668"/>
      <c r="K59" s="668"/>
      <c r="L59" s="668"/>
      <c r="M59" s="668"/>
      <c r="N59" s="668"/>
      <c r="O59" s="668"/>
      <c r="P59" s="668"/>
      <c r="Q59" s="668"/>
      <c r="R59" s="668"/>
      <c r="S59" s="668"/>
      <c r="T59" s="668"/>
      <c r="U59" s="669"/>
      <c r="W59" s="667"/>
      <c r="X59" s="668"/>
      <c r="Y59" s="668"/>
      <c r="Z59" s="668"/>
      <c r="AA59" s="668"/>
      <c r="AB59" s="668"/>
      <c r="AC59" s="668"/>
      <c r="AD59" s="668"/>
      <c r="AE59" s="668"/>
      <c r="AF59" s="668"/>
      <c r="AG59" s="668"/>
      <c r="AH59" s="668"/>
      <c r="AI59" s="668"/>
      <c r="AJ59" s="669"/>
      <c r="AL59" s="224"/>
    </row>
    <row r="60" spans="1:38" x14ac:dyDescent="0.3">
      <c r="A60" s="33"/>
      <c r="B60" s="667"/>
      <c r="C60" s="668"/>
      <c r="D60" s="668"/>
      <c r="E60" s="668"/>
      <c r="F60" s="669"/>
      <c r="H60" s="667"/>
      <c r="I60" s="668"/>
      <c r="J60" s="668"/>
      <c r="K60" s="668"/>
      <c r="L60" s="668"/>
      <c r="M60" s="668"/>
      <c r="N60" s="668"/>
      <c r="O60" s="668"/>
      <c r="P60" s="668"/>
      <c r="Q60" s="668"/>
      <c r="R60" s="668"/>
      <c r="S60" s="668"/>
      <c r="T60" s="668"/>
      <c r="U60" s="669"/>
      <c r="W60" s="667"/>
      <c r="X60" s="668"/>
      <c r="Y60" s="668"/>
      <c r="Z60" s="668"/>
      <c r="AA60" s="668"/>
      <c r="AB60" s="668"/>
      <c r="AC60" s="668"/>
      <c r="AD60" s="668"/>
      <c r="AE60" s="668"/>
      <c r="AF60" s="668"/>
      <c r="AG60" s="668"/>
      <c r="AH60" s="668"/>
      <c r="AI60" s="668"/>
      <c r="AJ60" s="669"/>
      <c r="AL60" s="224"/>
    </row>
    <row r="61" spans="1:38" x14ac:dyDescent="0.3">
      <c r="A61" s="33"/>
      <c r="B61" s="667"/>
      <c r="C61" s="668"/>
      <c r="D61" s="668"/>
      <c r="E61" s="668"/>
      <c r="F61" s="669"/>
      <c r="H61" s="667"/>
      <c r="I61" s="668"/>
      <c r="J61" s="668"/>
      <c r="K61" s="668"/>
      <c r="L61" s="668"/>
      <c r="M61" s="668"/>
      <c r="N61" s="668"/>
      <c r="O61" s="668"/>
      <c r="P61" s="668"/>
      <c r="Q61" s="668"/>
      <c r="R61" s="668"/>
      <c r="S61" s="668"/>
      <c r="T61" s="668"/>
      <c r="U61" s="669"/>
      <c r="W61" s="667"/>
      <c r="X61" s="668"/>
      <c r="Y61" s="668"/>
      <c r="Z61" s="668"/>
      <c r="AA61" s="668"/>
      <c r="AB61" s="668"/>
      <c r="AC61" s="668"/>
      <c r="AD61" s="668"/>
      <c r="AE61" s="668"/>
      <c r="AF61" s="668"/>
      <c r="AG61" s="668"/>
      <c r="AH61" s="668"/>
      <c r="AI61" s="668"/>
      <c r="AJ61" s="669"/>
      <c r="AL61" s="224"/>
    </row>
    <row r="62" spans="1:38" x14ac:dyDescent="0.3">
      <c r="A62" s="33"/>
      <c r="B62" s="667"/>
      <c r="C62" s="668"/>
      <c r="D62" s="668"/>
      <c r="E62" s="668"/>
      <c r="F62" s="669"/>
      <c r="H62" s="667"/>
      <c r="I62" s="668"/>
      <c r="J62" s="668"/>
      <c r="K62" s="668"/>
      <c r="L62" s="668"/>
      <c r="M62" s="668"/>
      <c r="N62" s="668"/>
      <c r="O62" s="668"/>
      <c r="P62" s="668"/>
      <c r="Q62" s="668"/>
      <c r="R62" s="668"/>
      <c r="S62" s="668"/>
      <c r="T62" s="668"/>
      <c r="U62" s="669"/>
      <c r="W62" s="667"/>
      <c r="X62" s="668"/>
      <c r="Y62" s="668"/>
      <c r="Z62" s="668"/>
      <c r="AA62" s="668"/>
      <c r="AB62" s="668"/>
      <c r="AC62" s="668"/>
      <c r="AD62" s="668"/>
      <c r="AE62" s="668"/>
      <c r="AF62" s="668"/>
      <c r="AG62" s="668"/>
      <c r="AH62" s="668"/>
      <c r="AI62" s="668"/>
      <c r="AJ62" s="669"/>
      <c r="AL62" s="224"/>
    </row>
    <row r="63" spans="1:38" x14ac:dyDescent="0.3">
      <c r="A63" s="33"/>
      <c r="B63" s="667"/>
      <c r="C63" s="668"/>
      <c r="D63" s="668"/>
      <c r="E63" s="668"/>
      <c r="F63" s="669"/>
      <c r="H63" s="667"/>
      <c r="I63" s="668"/>
      <c r="J63" s="668"/>
      <c r="K63" s="668"/>
      <c r="L63" s="668"/>
      <c r="M63" s="668"/>
      <c r="N63" s="668"/>
      <c r="O63" s="668"/>
      <c r="P63" s="668"/>
      <c r="Q63" s="668"/>
      <c r="R63" s="668"/>
      <c r="S63" s="668"/>
      <c r="T63" s="668"/>
      <c r="U63" s="669"/>
      <c r="W63" s="667"/>
      <c r="X63" s="668"/>
      <c r="Y63" s="668"/>
      <c r="Z63" s="668"/>
      <c r="AA63" s="668"/>
      <c r="AB63" s="668"/>
      <c r="AC63" s="668"/>
      <c r="AD63" s="668"/>
      <c r="AE63" s="668"/>
      <c r="AF63" s="668"/>
      <c r="AG63" s="668"/>
      <c r="AH63" s="668"/>
      <c r="AI63" s="668"/>
      <c r="AJ63" s="669"/>
      <c r="AL63" s="224"/>
    </row>
    <row r="64" spans="1:38" x14ac:dyDescent="0.3">
      <c r="A64" s="33"/>
      <c r="B64" s="667"/>
      <c r="C64" s="668"/>
      <c r="D64" s="668"/>
      <c r="E64" s="668"/>
      <c r="F64" s="669"/>
      <c r="H64" s="667"/>
      <c r="I64" s="668"/>
      <c r="J64" s="668"/>
      <c r="K64" s="668"/>
      <c r="L64" s="668"/>
      <c r="M64" s="668"/>
      <c r="N64" s="668"/>
      <c r="O64" s="668"/>
      <c r="P64" s="668"/>
      <c r="Q64" s="668"/>
      <c r="R64" s="668"/>
      <c r="S64" s="668"/>
      <c r="T64" s="668"/>
      <c r="U64" s="669"/>
      <c r="W64" s="667"/>
      <c r="X64" s="668"/>
      <c r="Y64" s="668"/>
      <c r="Z64" s="668"/>
      <c r="AA64" s="668"/>
      <c r="AB64" s="668"/>
      <c r="AC64" s="668"/>
      <c r="AD64" s="668"/>
      <c r="AE64" s="668"/>
      <c r="AF64" s="668"/>
      <c r="AG64" s="668"/>
      <c r="AH64" s="668"/>
      <c r="AI64" s="668"/>
      <c r="AJ64" s="669"/>
      <c r="AL64" s="224"/>
    </row>
    <row r="65" spans="1:38" x14ac:dyDescent="0.3">
      <c r="A65" s="33"/>
      <c r="B65" s="667"/>
      <c r="C65" s="668"/>
      <c r="D65" s="668"/>
      <c r="E65" s="668"/>
      <c r="F65" s="669"/>
      <c r="H65" s="667"/>
      <c r="I65" s="668"/>
      <c r="J65" s="668"/>
      <c r="K65" s="668"/>
      <c r="L65" s="668"/>
      <c r="M65" s="668"/>
      <c r="N65" s="668"/>
      <c r="O65" s="668"/>
      <c r="P65" s="668"/>
      <c r="Q65" s="668"/>
      <c r="R65" s="668"/>
      <c r="S65" s="668"/>
      <c r="T65" s="668"/>
      <c r="U65" s="669"/>
      <c r="W65" s="667"/>
      <c r="X65" s="668"/>
      <c r="Y65" s="668"/>
      <c r="Z65" s="668"/>
      <c r="AA65" s="668"/>
      <c r="AB65" s="668"/>
      <c r="AC65" s="668"/>
      <c r="AD65" s="668"/>
      <c r="AE65" s="668"/>
      <c r="AF65" s="668"/>
      <c r="AG65" s="668"/>
      <c r="AH65" s="668"/>
      <c r="AI65" s="668"/>
      <c r="AJ65" s="669"/>
      <c r="AL65" s="224"/>
    </row>
    <row r="66" spans="1:38" x14ac:dyDescent="0.3">
      <c r="A66" s="33"/>
      <c r="B66" s="667"/>
      <c r="C66" s="668"/>
      <c r="D66" s="668"/>
      <c r="E66" s="668"/>
      <c r="F66" s="669"/>
      <c r="H66" s="667"/>
      <c r="I66" s="668"/>
      <c r="J66" s="668"/>
      <c r="K66" s="668"/>
      <c r="L66" s="668"/>
      <c r="M66" s="668"/>
      <c r="N66" s="668"/>
      <c r="O66" s="668"/>
      <c r="P66" s="668"/>
      <c r="Q66" s="668"/>
      <c r="R66" s="668"/>
      <c r="S66" s="668"/>
      <c r="T66" s="668"/>
      <c r="U66" s="669"/>
      <c r="W66" s="667"/>
      <c r="X66" s="668"/>
      <c r="Y66" s="668"/>
      <c r="Z66" s="668"/>
      <c r="AA66" s="668"/>
      <c r="AB66" s="668"/>
      <c r="AC66" s="668"/>
      <c r="AD66" s="668"/>
      <c r="AE66" s="668"/>
      <c r="AF66" s="668"/>
      <c r="AG66" s="668"/>
      <c r="AH66" s="668"/>
      <c r="AI66" s="668"/>
      <c r="AJ66" s="669"/>
      <c r="AL66" s="224"/>
    </row>
    <row r="67" spans="1:38" x14ac:dyDescent="0.3">
      <c r="A67" s="33"/>
      <c r="B67" s="667"/>
      <c r="C67" s="668"/>
      <c r="D67" s="668"/>
      <c r="E67" s="668"/>
      <c r="F67" s="669"/>
      <c r="H67" s="667"/>
      <c r="I67" s="668"/>
      <c r="J67" s="668"/>
      <c r="K67" s="668"/>
      <c r="L67" s="668"/>
      <c r="M67" s="668"/>
      <c r="N67" s="668"/>
      <c r="O67" s="668"/>
      <c r="P67" s="668"/>
      <c r="Q67" s="668"/>
      <c r="R67" s="668"/>
      <c r="S67" s="668"/>
      <c r="T67" s="668"/>
      <c r="U67" s="669"/>
      <c r="W67" s="667"/>
      <c r="X67" s="668"/>
      <c r="Y67" s="668"/>
      <c r="Z67" s="668"/>
      <c r="AA67" s="668"/>
      <c r="AB67" s="668"/>
      <c r="AC67" s="668"/>
      <c r="AD67" s="668"/>
      <c r="AE67" s="668"/>
      <c r="AF67" s="668"/>
      <c r="AG67" s="668"/>
      <c r="AH67" s="668"/>
      <c r="AI67" s="668"/>
      <c r="AJ67" s="669"/>
      <c r="AL67" s="224"/>
    </row>
    <row r="68" spans="1:38" x14ac:dyDescent="0.3">
      <c r="A68" s="33"/>
      <c r="B68" s="667"/>
      <c r="C68" s="668"/>
      <c r="D68" s="668"/>
      <c r="E68" s="668"/>
      <c r="F68" s="669"/>
      <c r="H68" s="667"/>
      <c r="I68" s="668"/>
      <c r="J68" s="668"/>
      <c r="K68" s="668"/>
      <c r="L68" s="668"/>
      <c r="M68" s="668"/>
      <c r="N68" s="668"/>
      <c r="O68" s="668"/>
      <c r="P68" s="668"/>
      <c r="Q68" s="668"/>
      <c r="R68" s="668"/>
      <c r="S68" s="668"/>
      <c r="T68" s="668"/>
      <c r="U68" s="669"/>
      <c r="W68" s="667"/>
      <c r="X68" s="668"/>
      <c r="Y68" s="668"/>
      <c r="Z68" s="668"/>
      <c r="AA68" s="668"/>
      <c r="AB68" s="668"/>
      <c r="AC68" s="668"/>
      <c r="AD68" s="668"/>
      <c r="AE68" s="668"/>
      <c r="AF68" s="668"/>
      <c r="AG68" s="668"/>
      <c r="AH68" s="668"/>
      <c r="AI68" s="668"/>
      <c r="AJ68" s="669"/>
      <c r="AL68" s="224"/>
    </row>
    <row r="69" spans="1:38" x14ac:dyDescent="0.3">
      <c r="A69" s="33"/>
      <c r="B69" s="667"/>
      <c r="C69" s="668"/>
      <c r="D69" s="668"/>
      <c r="E69" s="668"/>
      <c r="F69" s="669"/>
      <c r="H69" s="667"/>
      <c r="I69" s="668"/>
      <c r="J69" s="668"/>
      <c r="K69" s="668"/>
      <c r="L69" s="668"/>
      <c r="M69" s="668"/>
      <c r="N69" s="668"/>
      <c r="O69" s="668"/>
      <c r="P69" s="668"/>
      <c r="Q69" s="668"/>
      <c r="R69" s="668"/>
      <c r="S69" s="668"/>
      <c r="T69" s="668"/>
      <c r="U69" s="669"/>
      <c r="W69" s="667"/>
      <c r="X69" s="668"/>
      <c r="Y69" s="668"/>
      <c r="Z69" s="668"/>
      <c r="AA69" s="668"/>
      <c r="AB69" s="668"/>
      <c r="AC69" s="668"/>
      <c r="AD69" s="668"/>
      <c r="AE69" s="668"/>
      <c r="AF69" s="668"/>
      <c r="AG69" s="668"/>
      <c r="AH69" s="668"/>
      <c r="AI69" s="668"/>
      <c r="AJ69" s="669"/>
      <c r="AL69" s="224"/>
    </row>
    <row r="70" spans="1:38" x14ac:dyDescent="0.3">
      <c r="A70" s="33"/>
      <c r="B70" s="667"/>
      <c r="C70" s="668"/>
      <c r="D70" s="668"/>
      <c r="E70" s="668"/>
      <c r="F70" s="669"/>
      <c r="H70" s="667"/>
      <c r="I70" s="668"/>
      <c r="J70" s="668"/>
      <c r="K70" s="668"/>
      <c r="L70" s="668"/>
      <c r="M70" s="668"/>
      <c r="N70" s="668"/>
      <c r="O70" s="668"/>
      <c r="P70" s="668"/>
      <c r="Q70" s="668"/>
      <c r="R70" s="668"/>
      <c r="S70" s="668"/>
      <c r="T70" s="668"/>
      <c r="U70" s="669"/>
      <c r="W70" s="667"/>
      <c r="X70" s="668"/>
      <c r="Y70" s="668"/>
      <c r="Z70" s="668"/>
      <c r="AA70" s="668"/>
      <c r="AB70" s="668"/>
      <c r="AC70" s="668"/>
      <c r="AD70" s="668"/>
      <c r="AE70" s="668"/>
      <c r="AF70" s="668"/>
      <c r="AG70" s="668"/>
      <c r="AH70" s="668"/>
      <c r="AI70" s="668"/>
      <c r="AJ70" s="669"/>
      <c r="AL70" s="224"/>
    </row>
    <row r="71" spans="1:38" x14ac:dyDescent="0.3">
      <c r="A71" s="33"/>
      <c r="B71" s="667"/>
      <c r="C71" s="668"/>
      <c r="D71" s="668"/>
      <c r="E71" s="668"/>
      <c r="F71" s="669"/>
      <c r="H71" s="667"/>
      <c r="I71" s="668"/>
      <c r="J71" s="668"/>
      <c r="K71" s="668"/>
      <c r="L71" s="668"/>
      <c r="M71" s="668"/>
      <c r="N71" s="668"/>
      <c r="O71" s="668"/>
      <c r="P71" s="668"/>
      <c r="Q71" s="668"/>
      <c r="R71" s="668"/>
      <c r="S71" s="668"/>
      <c r="T71" s="668"/>
      <c r="U71" s="669"/>
      <c r="W71" s="667"/>
      <c r="X71" s="668"/>
      <c r="Y71" s="668"/>
      <c r="Z71" s="668"/>
      <c r="AA71" s="668"/>
      <c r="AB71" s="668"/>
      <c r="AC71" s="668"/>
      <c r="AD71" s="668"/>
      <c r="AE71" s="668"/>
      <c r="AF71" s="668"/>
      <c r="AG71" s="668"/>
      <c r="AH71" s="668"/>
      <c r="AI71" s="668"/>
      <c r="AJ71" s="669"/>
      <c r="AL71" s="224"/>
    </row>
    <row r="72" spans="1:38" x14ac:dyDescent="0.3">
      <c r="A72" s="33"/>
      <c r="B72" s="667"/>
      <c r="C72" s="668"/>
      <c r="D72" s="668"/>
      <c r="E72" s="668"/>
      <c r="F72" s="669"/>
      <c r="H72" s="667"/>
      <c r="I72" s="668"/>
      <c r="J72" s="668"/>
      <c r="K72" s="668"/>
      <c r="L72" s="668"/>
      <c r="M72" s="668"/>
      <c r="N72" s="668"/>
      <c r="O72" s="668"/>
      <c r="P72" s="668"/>
      <c r="Q72" s="668"/>
      <c r="R72" s="668"/>
      <c r="S72" s="668"/>
      <c r="T72" s="668"/>
      <c r="U72" s="669"/>
      <c r="W72" s="667"/>
      <c r="X72" s="668"/>
      <c r="Y72" s="668"/>
      <c r="Z72" s="668"/>
      <c r="AA72" s="668"/>
      <c r="AB72" s="668"/>
      <c r="AC72" s="668"/>
      <c r="AD72" s="668"/>
      <c r="AE72" s="668"/>
      <c r="AF72" s="668"/>
      <c r="AG72" s="668"/>
      <c r="AH72" s="668"/>
      <c r="AI72" s="668"/>
      <c r="AJ72" s="669"/>
      <c r="AL72" s="224"/>
    </row>
    <row r="73" spans="1:38" x14ac:dyDescent="0.3">
      <c r="A73" s="33"/>
      <c r="B73" s="667"/>
      <c r="C73" s="668"/>
      <c r="D73" s="668"/>
      <c r="E73" s="668"/>
      <c r="F73" s="669"/>
      <c r="H73" s="667"/>
      <c r="I73" s="668"/>
      <c r="J73" s="668"/>
      <c r="K73" s="668"/>
      <c r="L73" s="668"/>
      <c r="M73" s="668"/>
      <c r="N73" s="668"/>
      <c r="O73" s="668"/>
      <c r="P73" s="668"/>
      <c r="Q73" s="668"/>
      <c r="R73" s="668"/>
      <c r="S73" s="668"/>
      <c r="T73" s="668"/>
      <c r="U73" s="669"/>
      <c r="W73" s="667"/>
      <c r="X73" s="668"/>
      <c r="Y73" s="668"/>
      <c r="Z73" s="668"/>
      <c r="AA73" s="668"/>
      <c r="AB73" s="668"/>
      <c r="AC73" s="668"/>
      <c r="AD73" s="668"/>
      <c r="AE73" s="668"/>
      <c r="AF73" s="668"/>
      <c r="AG73" s="668"/>
      <c r="AH73" s="668"/>
      <c r="AI73" s="668"/>
      <c r="AJ73" s="669"/>
      <c r="AL73" s="224"/>
    </row>
    <row r="74" spans="1:38" x14ac:dyDescent="0.3">
      <c r="A74" s="33"/>
      <c r="B74" s="667"/>
      <c r="C74" s="668"/>
      <c r="D74" s="668"/>
      <c r="E74" s="668"/>
      <c r="F74" s="669"/>
      <c r="H74" s="667"/>
      <c r="I74" s="668"/>
      <c r="J74" s="668"/>
      <c r="K74" s="668"/>
      <c r="L74" s="668"/>
      <c r="M74" s="668"/>
      <c r="N74" s="668"/>
      <c r="O74" s="668"/>
      <c r="P74" s="668"/>
      <c r="Q74" s="668"/>
      <c r="R74" s="668"/>
      <c r="S74" s="668"/>
      <c r="T74" s="668"/>
      <c r="U74" s="669"/>
      <c r="W74" s="667"/>
      <c r="X74" s="668"/>
      <c r="Y74" s="668"/>
      <c r="Z74" s="668"/>
      <c r="AA74" s="668"/>
      <c r="AB74" s="668"/>
      <c r="AC74" s="668"/>
      <c r="AD74" s="668"/>
      <c r="AE74" s="668"/>
      <c r="AF74" s="668"/>
      <c r="AG74" s="668"/>
      <c r="AH74" s="668"/>
      <c r="AI74" s="668"/>
      <c r="AJ74" s="669"/>
      <c r="AL74" s="224"/>
    </row>
    <row r="75" spans="1:38" x14ac:dyDescent="0.3">
      <c r="A75" s="33"/>
      <c r="B75" s="667"/>
      <c r="C75" s="668"/>
      <c r="D75" s="668"/>
      <c r="E75" s="668"/>
      <c r="F75" s="669"/>
      <c r="H75" s="667"/>
      <c r="I75" s="668"/>
      <c r="J75" s="668"/>
      <c r="K75" s="668"/>
      <c r="L75" s="668"/>
      <c r="M75" s="668"/>
      <c r="N75" s="668"/>
      <c r="O75" s="668"/>
      <c r="P75" s="668"/>
      <c r="Q75" s="668"/>
      <c r="R75" s="668"/>
      <c r="S75" s="668"/>
      <c r="T75" s="668"/>
      <c r="U75" s="669"/>
      <c r="W75" s="667"/>
      <c r="X75" s="668"/>
      <c r="Y75" s="668"/>
      <c r="Z75" s="668"/>
      <c r="AA75" s="668"/>
      <c r="AB75" s="668"/>
      <c r="AC75" s="668"/>
      <c r="AD75" s="668"/>
      <c r="AE75" s="668"/>
      <c r="AF75" s="668"/>
      <c r="AG75" s="668"/>
      <c r="AH75" s="668"/>
      <c r="AI75" s="668"/>
      <c r="AJ75" s="669"/>
      <c r="AL75" s="224"/>
    </row>
    <row r="76" spans="1:38" x14ac:dyDescent="0.3">
      <c r="A76" s="33"/>
      <c r="B76" s="667"/>
      <c r="C76" s="668"/>
      <c r="D76" s="668"/>
      <c r="E76" s="668"/>
      <c r="F76" s="669"/>
      <c r="H76" s="667"/>
      <c r="I76" s="668"/>
      <c r="J76" s="668"/>
      <c r="K76" s="668"/>
      <c r="L76" s="668"/>
      <c r="M76" s="668"/>
      <c r="N76" s="668"/>
      <c r="O76" s="668"/>
      <c r="P76" s="668"/>
      <c r="Q76" s="668"/>
      <c r="R76" s="668"/>
      <c r="S76" s="668"/>
      <c r="T76" s="668"/>
      <c r="U76" s="669"/>
      <c r="W76" s="667"/>
      <c r="X76" s="668"/>
      <c r="Y76" s="668"/>
      <c r="Z76" s="668"/>
      <c r="AA76" s="668"/>
      <c r="AB76" s="668"/>
      <c r="AC76" s="668"/>
      <c r="AD76" s="668"/>
      <c r="AE76" s="668"/>
      <c r="AF76" s="668"/>
      <c r="AG76" s="668"/>
      <c r="AH76" s="668"/>
      <c r="AI76" s="668"/>
      <c r="AJ76" s="669"/>
      <c r="AL76" s="224"/>
    </row>
    <row r="77" spans="1:38" x14ac:dyDescent="0.3">
      <c r="A77" s="33"/>
      <c r="B77" s="667"/>
      <c r="C77" s="668"/>
      <c r="D77" s="668"/>
      <c r="E77" s="668"/>
      <c r="F77" s="669"/>
      <c r="H77" s="667"/>
      <c r="I77" s="668"/>
      <c r="J77" s="668"/>
      <c r="K77" s="668"/>
      <c r="L77" s="668"/>
      <c r="M77" s="668"/>
      <c r="N77" s="668"/>
      <c r="O77" s="668"/>
      <c r="P77" s="668"/>
      <c r="Q77" s="668"/>
      <c r="R77" s="668"/>
      <c r="S77" s="668"/>
      <c r="T77" s="668"/>
      <c r="U77" s="669"/>
      <c r="W77" s="667"/>
      <c r="X77" s="668"/>
      <c r="Y77" s="668"/>
      <c r="Z77" s="668"/>
      <c r="AA77" s="668"/>
      <c r="AB77" s="668"/>
      <c r="AC77" s="668"/>
      <c r="AD77" s="668"/>
      <c r="AE77" s="668"/>
      <c r="AF77" s="668"/>
      <c r="AG77" s="668"/>
      <c r="AH77" s="668"/>
      <c r="AI77" s="668"/>
      <c r="AJ77" s="669"/>
      <c r="AL77" s="224"/>
    </row>
    <row r="78" spans="1:38" x14ac:dyDescent="0.3">
      <c r="A78" s="33"/>
      <c r="B78" s="667"/>
      <c r="C78" s="668"/>
      <c r="D78" s="668"/>
      <c r="E78" s="668"/>
      <c r="F78" s="669"/>
      <c r="H78" s="667"/>
      <c r="I78" s="668"/>
      <c r="J78" s="668"/>
      <c r="K78" s="668"/>
      <c r="L78" s="668"/>
      <c r="M78" s="668"/>
      <c r="N78" s="668"/>
      <c r="O78" s="668"/>
      <c r="P78" s="668"/>
      <c r="Q78" s="668"/>
      <c r="R78" s="668"/>
      <c r="S78" s="668"/>
      <c r="T78" s="668"/>
      <c r="U78" s="669"/>
      <c r="W78" s="667"/>
      <c r="X78" s="668"/>
      <c r="Y78" s="668"/>
      <c r="Z78" s="668"/>
      <c r="AA78" s="668"/>
      <c r="AB78" s="668"/>
      <c r="AC78" s="668"/>
      <c r="AD78" s="668"/>
      <c r="AE78" s="668"/>
      <c r="AF78" s="668"/>
      <c r="AG78" s="668"/>
      <c r="AH78" s="668"/>
      <c r="AI78" s="668"/>
      <c r="AJ78" s="669"/>
      <c r="AL78" s="224"/>
    </row>
    <row r="79" spans="1:38" x14ac:dyDescent="0.3">
      <c r="A79" s="33"/>
      <c r="B79" s="667"/>
      <c r="C79" s="668"/>
      <c r="D79" s="668"/>
      <c r="E79" s="668"/>
      <c r="F79" s="669"/>
      <c r="H79" s="667"/>
      <c r="I79" s="668"/>
      <c r="J79" s="668"/>
      <c r="K79" s="668"/>
      <c r="L79" s="668"/>
      <c r="M79" s="668"/>
      <c r="N79" s="668"/>
      <c r="O79" s="668"/>
      <c r="P79" s="668"/>
      <c r="Q79" s="668"/>
      <c r="R79" s="668"/>
      <c r="S79" s="668"/>
      <c r="T79" s="668"/>
      <c r="U79" s="669"/>
      <c r="W79" s="667"/>
      <c r="X79" s="668"/>
      <c r="Y79" s="668"/>
      <c r="Z79" s="668"/>
      <c r="AA79" s="668"/>
      <c r="AB79" s="668"/>
      <c r="AC79" s="668"/>
      <c r="AD79" s="668"/>
      <c r="AE79" s="668"/>
      <c r="AF79" s="668"/>
      <c r="AG79" s="668"/>
      <c r="AH79" s="668"/>
      <c r="AI79" s="668"/>
      <c r="AJ79" s="669"/>
      <c r="AL79" s="224"/>
    </row>
    <row r="80" spans="1:38" x14ac:dyDescent="0.3">
      <c r="A80" s="33"/>
      <c r="B80" s="667"/>
      <c r="C80" s="668"/>
      <c r="D80" s="668"/>
      <c r="E80" s="668"/>
      <c r="F80" s="669"/>
      <c r="H80" s="667"/>
      <c r="I80" s="668"/>
      <c r="J80" s="668"/>
      <c r="K80" s="668"/>
      <c r="L80" s="668"/>
      <c r="M80" s="668"/>
      <c r="N80" s="668"/>
      <c r="O80" s="668"/>
      <c r="P80" s="668"/>
      <c r="Q80" s="668"/>
      <c r="R80" s="668"/>
      <c r="S80" s="668"/>
      <c r="T80" s="668"/>
      <c r="U80" s="669"/>
      <c r="W80" s="667"/>
      <c r="X80" s="668"/>
      <c r="Y80" s="668"/>
      <c r="Z80" s="668"/>
      <c r="AA80" s="668"/>
      <c r="AB80" s="668"/>
      <c r="AC80" s="668"/>
      <c r="AD80" s="668"/>
      <c r="AE80" s="668"/>
      <c r="AF80" s="668"/>
      <c r="AG80" s="668"/>
      <c r="AH80" s="668"/>
      <c r="AI80" s="668"/>
      <c r="AJ80" s="669"/>
      <c r="AL80" s="224"/>
    </row>
    <row r="81" spans="1:38" x14ac:dyDescent="0.3">
      <c r="A81" s="33"/>
      <c r="B81" s="667"/>
      <c r="C81" s="668"/>
      <c r="D81" s="668"/>
      <c r="E81" s="668"/>
      <c r="F81" s="669"/>
      <c r="H81" s="667"/>
      <c r="I81" s="668"/>
      <c r="J81" s="668"/>
      <c r="K81" s="668"/>
      <c r="L81" s="668"/>
      <c r="M81" s="668"/>
      <c r="N81" s="668"/>
      <c r="O81" s="668"/>
      <c r="P81" s="668"/>
      <c r="Q81" s="668"/>
      <c r="R81" s="668"/>
      <c r="S81" s="668"/>
      <c r="T81" s="668"/>
      <c r="U81" s="669"/>
      <c r="W81" s="667"/>
      <c r="X81" s="668"/>
      <c r="Y81" s="668"/>
      <c r="Z81" s="668"/>
      <c r="AA81" s="668"/>
      <c r="AB81" s="668"/>
      <c r="AC81" s="668"/>
      <c r="AD81" s="668"/>
      <c r="AE81" s="668"/>
      <c r="AF81" s="668"/>
      <c r="AG81" s="668"/>
      <c r="AH81" s="668"/>
      <c r="AI81" s="668"/>
      <c r="AJ81" s="669"/>
      <c r="AL81" s="224"/>
    </row>
    <row r="82" spans="1:38" x14ac:dyDescent="0.3">
      <c r="A82" s="33"/>
      <c r="B82" s="667"/>
      <c r="C82" s="668"/>
      <c r="D82" s="668"/>
      <c r="E82" s="668"/>
      <c r="F82" s="669"/>
      <c r="H82" s="667"/>
      <c r="I82" s="668"/>
      <c r="J82" s="668"/>
      <c r="K82" s="668"/>
      <c r="L82" s="668"/>
      <c r="M82" s="668"/>
      <c r="N82" s="668"/>
      <c r="O82" s="668"/>
      <c r="P82" s="668"/>
      <c r="Q82" s="668"/>
      <c r="R82" s="668"/>
      <c r="S82" s="668"/>
      <c r="T82" s="668"/>
      <c r="U82" s="669"/>
      <c r="W82" s="667"/>
      <c r="X82" s="668"/>
      <c r="Y82" s="668"/>
      <c r="Z82" s="668"/>
      <c r="AA82" s="668"/>
      <c r="AB82" s="668"/>
      <c r="AC82" s="668"/>
      <c r="AD82" s="668"/>
      <c r="AE82" s="668"/>
      <c r="AF82" s="668"/>
      <c r="AG82" s="668"/>
      <c r="AH82" s="668"/>
      <c r="AI82" s="668"/>
      <c r="AJ82" s="669"/>
      <c r="AL82" s="224"/>
    </row>
    <row r="83" spans="1:38" x14ac:dyDescent="0.3">
      <c r="A83" s="33"/>
      <c r="B83" s="667"/>
      <c r="C83" s="668"/>
      <c r="D83" s="668"/>
      <c r="E83" s="668"/>
      <c r="F83" s="669"/>
      <c r="H83" s="667"/>
      <c r="I83" s="668"/>
      <c r="J83" s="668"/>
      <c r="K83" s="668"/>
      <c r="L83" s="668"/>
      <c r="M83" s="668"/>
      <c r="N83" s="668"/>
      <c r="O83" s="668"/>
      <c r="P83" s="668"/>
      <c r="Q83" s="668"/>
      <c r="R83" s="668"/>
      <c r="S83" s="668"/>
      <c r="T83" s="668"/>
      <c r="U83" s="669"/>
      <c r="W83" s="667"/>
      <c r="X83" s="668"/>
      <c r="Y83" s="668"/>
      <c r="Z83" s="668"/>
      <c r="AA83" s="668"/>
      <c r="AB83" s="668"/>
      <c r="AC83" s="668"/>
      <c r="AD83" s="668"/>
      <c r="AE83" s="668"/>
      <c r="AF83" s="668"/>
      <c r="AG83" s="668"/>
      <c r="AH83" s="668"/>
      <c r="AI83" s="668"/>
      <c r="AJ83" s="669"/>
      <c r="AL83" s="224"/>
    </row>
    <row r="84" spans="1:38" ht="16.5" customHeight="1" x14ac:dyDescent="0.3">
      <c r="A84" s="33"/>
      <c r="B84" s="667"/>
      <c r="C84" s="668"/>
      <c r="D84" s="668"/>
      <c r="E84" s="668"/>
      <c r="F84" s="669"/>
      <c r="H84" s="667"/>
      <c r="I84" s="668"/>
      <c r="J84" s="668"/>
      <c r="K84" s="668"/>
      <c r="L84" s="668"/>
      <c r="M84" s="668"/>
      <c r="N84" s="668"/>
      <c r="O84" s="668"/>
      <c r="P84" s="668"/>
      <c r="Q84" s="668"/>
      <c r="R84" s="668"/>
      <c r="S84" s="668"/>
      <c r="T84" s="668"/>
      <c r="U84" s="669"/>
      <c r="W84" s="667"/>
      <c r="X84" s="668"/>
      <c r="Y84" s="668"/>
      <c r="Z84" s="668"/>
      <c r="AA84" s="668"/>
      <c r="AB84" s="668"/>
      <c r="AC84" s="668"/>
      <c r="AD84" s="668"/>
      <c r="AE84" s="668"/>
      <c r="AF84" s="668"/>
      <c r="AG84" s="668"/>
      <c r="AH84" s="668"/>
      <c r="AI84" s="668"/>
      <c r="AJ84" s="669"/>
      <c r="AL84" s="224"/>
    </row>
    <row r="85" spans="1:38" x14ac:dyDescent="0.3">
      <c r="A85" s="33"/>
      <c r="B85" s="667"/>
      <c r="C85" s="668"/>
      <c r="D85" s="668"/>
      <c r="E85" s="668"/>
      <c r="F85" s="669"/>
      <c r="H85" s="667"/>
      <c r="I85" s="668"/>
      <c r="J85" s="668"/>
      <c r="K85" s="668"/>
      <c r="L85" s="668"/>
      <c r="M85" s="668"/>
      <c r="N85" s="668"/>
      <c r="O85" s="668"/>
      <c r="P85" s="668"/>
      <c r="Q85" s="668"/>
      <c r="R85" s="668"/>
      <c r="S85" s="668"/>
      <c r="T85" s="668"/>
      <c r="U85" s="669"/>
      <c r="W85" s="667"/>
      <c r="X85" s="668"/>
      <c r="Y85" s="668"/>
      <c r="Z85" s="668"/>
      <c r="AA85" s="668"/>
      <c r="AB85" s="668"/>
      <c r="AC85" s="668"/>
      <c r="AD85" s="668"/>
      <c r="AE85" s="668"/>
      <c r="AF85" s="668"/>
      <c r="AG85" s="668"/>
      <c r="AH85" s="668"/>
      <c r="AI85" s="668"/>
      <c r="AJ85" s="669"/>
      <c r="AL85" s="224"/>
    </row>
    <row r="86" spans="1:38" x14ac:dyDescent="0.3">
      <c r="A86" s="33"/>
      <c r="B86" s="667"/>
      <c r="C86" s="668"/>
      <c r="D86" s="668"/>
      <c r="E86" s="668"/>
      <c r="F86" s="669"/>
      <c r="H86" s="667"/>
      <c r="I86" s="668"/>
      <c r="J86" s="668"/>
      <c r="K86" s="668"/>
      <c r="L86" s="668"/>
      <c r="M86" s="668"/>
      <c r="N86" s="668"/>
      <c r="O86" s="668"/>
      <c r="P86" s="668"/>
      <c r="Q86" s="668"/>
      <c r="R86" s="668"/>
      <c r="S86" s="668"/>
      <c r="T86" s="668"/>
      <c r="U86" s="669"/>
      <c r="W86" s="667"/>
      <c r="X86" s="668"/>
      <c r="Y86" s="668"/>
      <c r="Z86" s="668"/>
      <c r="AA86" s="668"/>
      <c r="AB86" s="668"/>
      <c r="AC86" s="668"/>
      <c r="AD86" s="668"/>
      <c r="AE86" s="668"/>
      <c r="AF86" s="668"/>
      <c r="AG86" s="668"/>
      <c r="AH86" s="668"/>
      <c r="AI86" s="668"/>
      <c r="AJ86" s="669"/>
      <c r="AL86" s="224"/>
    </row>
    <row r="87" spans="1:38" x14ac:dyDescent="0.3">
      <c r="A87" s="33"/>
      <c r="B87" s="667"/>
      <c r="C87" s="668"/>
      <c r="D87" s="668"/>
      <c r="E87" s="668"/>
      <c r="F87" s="669"/>
      <c r="H87" s="667"/>
      <c r="I87" s="668"/>
      <c r="J87" s="668"/>
      <c r="K87" s="668"/>
      <c r="L87" s="668"/>
      <c r="M87" s="668"/>
      <c r="N87" s="668"/>
      <c r="O87" s="668"/>
      <c r="P87" s="668"/>
      <c r="Q87" s="668"/>
      <c r="R87" s="668"/>
      <c r="S87" s="668"/>
      <c r="T87" s="668"/>
      <c r="U87" s="669"/>
      <c r="W87" s="667"/>
      <c r="X87" s="668"/>
      <c r="Y87" s="668"/>
      <c r="Z87" s="668"/>
      <c r="AA87" s="668"/>
      <c r="AB87" s="668"/>
      <c r="AC87" s="668"/>
      <c r="AD87" s="668"/>
      <c r="AE87" s="668"/>
      <c r="AF87" s="668"/>
      <c r="AG87" s="668"/>
      <c r="AH87" s="668"/>
      <c r="AI87" s="668"/>
      <c r="AJ87" s="669"/>
      <c r="AL87" s="224"/>
    </row>
    <row r="88" spans="1:38" x14ac:dyDescent="0.3">
      <c r="A88" s="33"/>
      <c r="B88" s="667"/>
      <c r="C88" s="668"/>
      <c r="D88" s="668"/>
      <c r="E88" s="668"/>
      <c r="F88" s="669"/>
      <c r="H88" s="667"/>
      <c r="I88" s="668"/>
      <c r="J88" s="668"/>
      <c r="K88" s="668"/>
      <c r="L88" s="668"/>
      <c r="M88" s="668"/>
      <c r="N88" s="668"/>
      <c r="O88" s="668"/>
      <c r="P88" s="668"/>
      <c r="Q88" s="668"/>
      <c r="R88" s="668"/>
      <c r="S88" s="668"/>
      <c r="T88" s="668"/>
      <c r="U88" s="669"/>
      <c r="W88" s="667"/>
      <c r="X88" s="668"/>
      <c r="Y88" s="668"/>
      <c r="Z88" s="668"/>
      <c r="AA88" s="668"/>
      <c r="AB88" s="668"/>
      <c r="AC88" s="668"/>
      <c r="AD88" s="668"/>
      <c r="AE88" s="668"/>
      <c r="AF88" s="668"/>
      <c r="AG88" s="668"/>
      <c r="AH88" s="668"/>
      <c r="AI88" s="668"/>
      <c r="AJ88" s="669"/>
      <c r="AL88" s="224"/>
    </row>
    <row r="89" spans="1:38" x14ac:dyDescent="0.3">
      <c r="A89" s="33"/>
      <c r="B89" s="667"/>
      <c r="C89" s="668"/>
      <c r="D89" s="668"/>
      <c r="E89" s="668"/>
      <c r="F89" s="669"/>
      <c r="H89" s="667"/>
      <c r="I89" s="668"/>
      <c r="J89" s="668"/>
      <c r="K89" s="668"/>
      <c r="L89" s="668"/>
      <c r="M89" s="668"/>
      <c r="N89" s="668"/>
      <c r="O89" s="668"/>
      <c r="P89" s="668"/>
      <c r="Q89" s="668"/>
      <c r="R89" s="668"/>
      <c r="S89" s="668"/>
      <c r="T89" s="668"/>
      <c r="U89" s="669"/>
      <c r="W89" s="667"/>
      <c r="X89" s="668"/>
      <c r="Y89" s="668"/>
      <c r="Z89" s="668"/>
      <c r="AA89" s="668"/>
      <c r="AB89" s="668"/>
      <c r="AC89" s="668"/>
      <c r="AD89" s="668"/>
      <c r="AE89" s="668"/>
      <c r="AF89" s="668"/>
      <c r="AG89" s="668"/>
      <c r="AH89" s="668"/>
      <c r="AI89" s="668"/>
      <c r="AJ89" s="669"/>
      <c r="AL89" s="224"/>
    </row>
    <row r="90" spans="1:38" x14ac:dyDescent="0.3">
      <c r="A90" s="33"/>
      <c r="B90" s="667"/>
      <c r="C90" s="668"/>
      <c r="D90" s="668"/>
      <c r="E90" s="668"/>
      <c r="F90" s="669"/>
      <c r="H90" s="667"/>
      <c r="I90" s="668"/>
      <c r="J90" s="668"/>
      <c r="K90" s="668"/>
      <c r="L90" s="668"/>
      <c r="M90" s="668"/>
      <c r="N90" s="668"/>
      <c r="O90" s="668"/>
      <c r="P90" s="668"/>
      <c r="Q90" s="668"/>
      <c r="R90" s="668"/>
      <c r="S90" s="668"/>
      <c r="T90" s="668"/>
      <c r="U90" s="669"/>
      <c r="W90" s="667"/>
      <c r="X90" s="668"/>
      <c r="Y90" s="668"/>
      <c r="Z90" s="668"/>
      <c r="AA90" s="668"/>
      <c r="AB90" s="668"/>
      <c r="AC90" s="668"/>
      <c r="AD90" s="668"/>
      <c r="AE90" s="668"/>
      <c r="AF90" s="668"/>
      <c r="AG90" s="668"/>
      <c r="AH90" s="668"/>
      <c r="AI90" s="668"/>
      <c r="AJ90" s="669"/>
      <c r="AL90" s="224"/>
    </row>
    <row r="91" spans="1:38" ht="17.25" thickBot="1" x14ac:dyDescent="0.35">
      <c r="A91" s="33"/>
      <c r="B91" s="670"/>
      <c r="C91" s="671"/>
      <c r="D91" s="671"/>
      <c r="E91" s="671"/>
      <c r="F91" s="672"/>
      <c r="H91" s="670"/>
      <c r="I91" s="671"/>
      <c r="J91" s="671"/>
      <c r="K91" s="671"/>
      <c r="L91" s="671"/>
      <c r="M91" s="671"/>
      <c r="N91" s="671"/>
      <c r="O91" s="671"/>
      <c r="P91" s="671"/>
      <c r="Q91" s="671"/>
      <c r="R91" s="671"/>
      <c r="S91" s="671"/>
      <c r="T91" s="671"/>
      <c r="U91" s="672"/>
      <c r="W91" s="670"/>
      <c r="X91" s="671"/>
      <c r="Y91" s="671"/>
      <c r="Z91" s="671"/>
      <c r="AA91" s="671"/>
      <c r="AB91" s="671"/>
      <c r="AC91" s="671"/>
      <c r="AD91" s="671"/>
      <c r="AE91" s="671"/>
      <c r="AF91" s="671"/>
      <c r="AG91" s="671"/>
      <c r="AH91" s="671"/>
      <c r="AI91" s="671"/>
      <c r="AJ91" s="672"/>
      <c r="AL91" s="224"/>
    </row>
    <row r="92" spans="1:38" ht="17.25" thickBot="1" x14ac:dyDescent="0.35">
      <c r="A92" s="33"/>
      <c r="AL92" s="224"/>
    </row>
    <row r="93" spans="1:38" ht="18" thickBot="1" x14ac:dyDescent="0.35">
      <c r="A93" s="33"/>
      <c r="B93" s="673" t="s">
        <v>252</v>
      </c>
      <c r="C93" s="674"/>
      <c r="D93" s="674"/>
      <c r="E93" s="674"/>
      <c r="F93" s="675"/>
      <c r="H93" s="673" t="s">
        <v>181</v>
      </c>
      <c r="I93" s="674"/>
      <c r="J93" s="674"/>
      <c r="K93" s="674"/>
      <c r="L93" s="674"/>
      <c r="M93" s="674"/>
      <c r="N93" s="674"/>
      <c r="O93" s="674"/>
      <c r="P93" s="674"/>
      <c r="Q93" s="674"/>
      <c r="R93" s="674"/>
      <c r="S93" s="674"/>
      <c r="T93" s="674"/>
      <c r="U93" s="675"/>
      <c r="W93" s="673" t="s">
        <v>449</v>
      </c>
      <c r="X93" s="674"/>
      <c r="Y93" s="674"/>
      <c r="Z93" s="674"/>
      <c r="AA93" s="674"/>
      <c r="AB93" s="674"/>
      <c r="AC93" s="674"/>
      <c r="AD93" s="674"/>
      <c r="AE93" s="674"/>
      <c r="AF93" s="674"/>
      <c r="AG93" s="674"/>
      <c r="AH93" s="674"/>
      <c r="AI93" s="674"/>
      <c r="AJ93" s="675"/>
      <c r="AL93" s="224"/>
    </row>
    <row r="94" spans="1:38" x14ac:dyDescent="0.3">
      <c r="A94" s="33"/>
      <c r="B94" s="664"/>
      <c r="C94" s="665"/>
      <c r="D94" s="665"/>
      <c r="E94" s="665"/>
      <c r="F94" s="666"/>
      <c r="H94" s="664"/>
      <c r="I94" s="665"/>
      <c r="J94" s="665"/>
      <c r="K94" s="665"/>
      <c r="L94" s="665"/>
      <c r="M94" s="665"/>
      <c r="N94" s="665"/>
      <c r="O94" s="665"/>
      <c r="P94" s="665"/>
      <c r="Q94" s="665"/>
      <c r="R94" s="665"/>
      <c r="S94" s="665"/>
      <c r="T94" s="665"/>
      <c r="U94" s="666"/>
      <c r="W94" s="664"/>
      <c r="X94" s="665"/>
      <c r="Y94" s="665"/>
      <c r="Z94" s="665"/>
      <c r="AA94" s="665"/>
      <c r="AB94" s="665"/>
      <c r="AC94" s="665"/>
      <c r="AD94" s="665"/>
      <c r="AE94" s="665"/>
      <c r="AF94" s="665"/>
      <c r="AG94" s="665"/>
      <c r="AH94" s="665"/>
      <c r="AI94" s="665"/>
      <c r="AJ94" s="666"/>
      <c r="AL94" s="224"/>
    </row>
    <row r="95" spans="1:38" x14ac:dyDescent="0.3">
      <c r="A95" s="33"/>
      <c r="B95" s="667"/>
      <c r="C95" s="668"/>
      <c r="D95" s="668"/>
      <c r="E95" s="668"/>
      <c r="F95" s="669"/>
      <c r="H95" s="667"/>
      <c r="I95" s="668"/>
      <c r="J95" s="668"/>
      <c r="K95" s="668"/>
      <c r="L95" s="668"/>
      <c r="M95" s="668"/>
      <c r="N95" s="668"/>
      <c r="O95" s="668"/>
      <c r="P95" s="668"/>
      <c r="Q95" s="668"/>
      <c r="R95" s="668"/>
      <c r="S95" s="668"/>
      <c r="T95" s="668"/>
      <c r="U95" s="669"/>
      <c r="W95" s="667"/>
      <c r="X95" s="668"/>
      <c r="Y95" s="668"/>
      <c r="Z95" s="668"/>
      <c r="AA95" s="668"/>
      <c r="AB95" s="668"/>
      <c r="AC95" s="668"/>
      <c r="AD95" s="668"/>
      <c r="AE95" s="668"/>
      <c r="AF95" s="668"/>
      <c r="AG95" s="668"/>
      <c r="AH95" s="668"/>
      <c r="AI95" s="668"/>
      <c r="AJ95" s="669"/>
      <c r="AL95" s="224"/>
    </row>
    <row r="96" spans="1:38" x14ac:dyDescent="0.3">
      <c r="A96" s="33"/>
      <c r="B96" s="667"/>
      <c r="C96" s="668"/>
      <c r="D96" s="668"/>
      <c r="E96" s="668"/>
      <c r="F96" s="669"/>
      <c r="H96" s="667"/>
      <c r="I96" s="668"/>
      <c r="J96" s="668"/>
      <c r="K96" s="668"/>
      <c r="L96" s="668"/>
      <c r="M96" s="668"/>
      <c r="N96" s="668"/>
      <c r="O96" s="668"/>
      <c r="P96" s="668"/>
      <c r="Q96" s="668"/>
      <c r="R96" s="668"/>
      <c r="S96" s="668"/>
      <c r="T96" s="668"/>
      <c r="U96" s="669"/>
      <c r="W96" s="667"/>
      <c r="X96" s="668"/>
      <c r="Y96" s="668"/>
      <c r="Z96" s="668"/>
      <c r="AA96" s="668"/>
      <c r="AB96" s="668"/>
      <c r="AC96" s="668"/>
      <c r="AD96" s="668"/>
      <c r="AE96" s="668"/>
      <c r="AF96" s="668"/>
      <c r="AG96" s="668"/>
      <c r="AH96" s="668"/>
      <c r="AI96" s="668"/>
      <c r="AJ96" s="669"/>
      <c r="AL96" s="224"/>
    </row>
    <row r="97" spans="1:38" x14ac:dyDescent="0.3">
      <c r="A97" s="33"/>
      <c r="B97" s="667"/>
      <c r="C97" s="668"/>
      <c r="D97" s="668"/>
      <c r="E97" s="668"/>
      <c r="F97" s="669"/>
      <c r="H97" s="667"/>
      <c r="I97" s="668"/>
      <c r="J97" s="668"/>
      <c r="K97" s="668"/>
      <c r="L97" s="668"/>
      <c r="M97" s="668"/>
      <c r="N97" s="668"/>
      <c r="O97" s="668"/>
      <c r="P97" s="668"/>
      <c r="Q97" s="668"/>
      <c r="R97" s="668"/>
      <c r="S97" s="668"/>
      <c r="T97" s="668"/>
      <c r="U97" s="669"/>
      <c r="W97" s="667"/>
      <c r="X97" s="668"/>
      <c r="Y97" s="668"/>
      <c r="Z97" s="668"/>
      <c r="AA97" s="668"/>
      <c r="AB97" s="668"/>
      <c r="AC97" s="668"/>
      <c r="AD97" s="668"/>
      <c r="AE97" s="668"/>
      <c r="AF97" s="668"/>
      <c r="AG97" s="668"/>
      <c r="AH97" s="668"/>
      <c r="AI97" s="668"/>
      <c r="AJ97" s="669"/>
      <c r="AL97" s="224"/>
    </row>
    <row r="98" spans="1:38" x14ac:dyDescent="0.3">
      <c r="A98" s="33"/>
      <c r="B98" s="667"/>
      <c r="C98" s="668"/>
      <c r="D98" s="668"/>
      <c r="E98" s="668"/>
      <c r="F98" s="669"/>
      <c r="H98" s="667"/>
      <c r="I98" s="668"/>
      <c r="J98" s="668"/>
      <c r="K98" s="668"/>
      <c r="L98" s="668"/>
      <c r="M98" s="668"/>
      <c r="N98" s="668"/>
      <c r="O98" s="668"/>
      <c r="P98" s="668"/>
      <c r="Q98" s="668"/>
      <c r="R98" s="668"/>
      <c r="S98" s="668"/>
      <c r="T98" s="668"/>
      <c r="U98" s="669"/>
      <c r="W98" s="667"/>
      <c r="X98" s="668"/>
      <c r="Y98" s="668"/>
      <c r="Z98" s="668"/>
      <c r="AA98" s="668"/>
      <c r="AB98" s="668"/>
      <c r="AC98" s="668"/>
      <c r="AD98" s="668"/>
      <c r="AE98" s="668"/>
      <c r="AF98" s="668"/>
      <c r="AG98" s="668"/>
      <c r="AH98" s="668"/>
      <c r="AI98" s="668"/>
      <c r="AJ98" s="669"/>
      <c r="AL98" s="224"/>
    </row>
    <row r="99" spans="1:38" x14ac:dyDescent="0.3">
      <c r="A99" s="33"/>
      <c r="B99" s="667"/>
      <c r="C99" s="668"/>
      <c r="D99" s="668"/>
      <c r="E99" s="668"/>
      <c r="F99" s="669"/>
      <c r="H99" s="667"/>
      <c r="I99" s="668"/>
      <c r="J99" s="668"/>
      <c r="K99" s="668"/>
      <c r="L99" s="668"/>
      <c r="M99" s="668"/>
      <c r="N99" s="668"/>
      <c r="O99" s="668"/>
      <c r="P99" s="668"/>
      <c r="Q99" s="668"/>
      <c r="R99" s="668"/>
      <c r="S99" s="668"/>
      <c r="T99" s="668"/>
      <c r="U99" s="669"/>
      <c r="W99" s="667"/>
      <c r="X99" s="668"/>
      <c r="Y99" s="668"/>
      <c r="Z99" s="668"/>
      <c r="AA99" s="668"/>
      <c r="AB99" s="668"/>
      <c r="AC99" s="668"/>
      <c r="AD99" s="668"/>
      <c r="AE99" s="668"/>
      <c r="AF99" s="668"/>
      <c r="AG99" s="668"/>
      <c r="AH99" s="668"/>
      <c r="AI99" s="668"/>
      <c r="AJ99" s="669"/>
      <c r="AL99" s="224"/>
    </row>
    <row r="100" spans="1:38" x14ac:dyDescent="0.3">
      <c r="A100" s="33"/>
      <c r="B100" s="667"/>
      <c r="C100" s="668"/>
      <c r="D100" s="668"/>
      <c r="E100" s="668"/>
      <c r="F100" s="669"/>
      <c r="H100" s="667"/>
      <c r="I100" s="668"/>
      <c r="J100" s="668"/>
      <c r="K100" s="668"/>
      <c r="L100" s="668"/>
      <c r="M100" s="668"/>
      <c r="N100" s="668"/>
      <c r="O100" s="668"/>
      <c r="P100" s="668"/>
      <c r="Q100" s="668"/>
      <c r="R100" s="668"/>
      <c r="S100" s="668"/>
      <c r="T100" s="668"/>
      <c r="U100" s="669"/>
      <c r="W100" s="667"/>
      <c r="X100" s="668"/>
      <c r="Y100" s="668"/>
      <c r="Z100" s="668"/>
      <c r="AA100" s="668"/>
      <c r="AB100" s="668"/>
      <c r="AC100" s="668"/>
      <c r="AD100" s="668"/>
      <c r="AE100" s="668"/>
      <c r="AF100" s="668"/>
      <c r="AG100" s="668"/>
      <c r="AH100" s="668"/>
      <c r="AI100" s="668"/>
      <c r="AJ100" s="669"/>
      <c r="AL100" s="224"/>
    </row>
    <row r="101" spans="1:38" x14ac:dyDescent="0.3">
      <c r="A101" s="33"/>
      <c r="B101" s="667"/>
      <c r="C101" s="668"/>
      <c r="D101" s="668"/>
      <c r="E101" s="668"/>
      <c r="F101" s="669"/>
      <c r="H101" s="667"/>
      <c r="I101" s="668"/>
      <c r="J101" s="668"/>
      <c r="K101" s="668"/>
      <c r="L101" s="668"/>
      <c r="M101" s="668"/>
      <c r="N101" s="668"/>
      <c r="O101" s="668"/>
      <c r="P101" s="668"/>
      <c r="Q101" s="668"/>
      <c r="R101" s="668"/>
      <c r="S101" s="668"/>
      <c r="T101" s="668"/>
      <c r="U101" s="669"/>
      <c r="W101" s="667"/>
      <c r="X101" s="668"/>
      <c r="Y101" s="668"/>
      <c r="Z101" s="668"/>
      <c r="AA101" s="668"/>
      <c r="AB101" s="668"/>
      <c r="AC101" s="668"/>
      <c r="AD101" s="668"/>
      <c r="AE101" s="668"/>
      <c r="AF101" s="668"/>
      <c r="AG101" s="668"/>
      <c r="AH101" s="668"/>
      <c r="AI101" s="668"/>
      <c r="AJ101" s="669"/>
      <c r="AL101" s="224"/>
    </row>
    <row r="102" spans="1:38" x14ac:dyDescent="0.3">
      <c r="A102" s="33"/>
      <c r="B102" s="667"/>
      <c r="C102" s="668"/>
      <c r="D102" s="668"/>
      <c r="E102" s="668"/>
      <c r="F102" s="669"/>
      <c r="H102" s="667"/>
      <c r="I102" s="668"/>
      <c r="J102" s="668"/>
      <c r="K102" s="668"/>
      <c r="L102" s="668"/>
      <c r="M102" s="668"/>
      <c r="N102" s="668"/>
      <c r="O102" s="668"/>
      <c r="P102" s="668"/>
      <c r="Q102" s="668"/>
      <c r="R102" s="668"/>
      <c r="S102" s="668"/>
      <c r="T102" s="668"/>
      <c r="U102" s="669"/>
      <c r="W102" s="667"/>
      <c r="X102" s="668"/>
      <c r="Y102" s="668"/>
      <c r="Z102" s="668"/>
      <c r="AA102" s="668"/>
      <c r="AB102" s="668"/>
      <c r="AC102" s="668"/>
      <c r="AD102" s="668"/>
      <c r="AE102" s="668"/>
      <c r="AF102" s="668"/>
      <c r="AG102" s="668"/>
      <c r="AH102" s="668"/>
      <c r="AI102" s="668"/>
      <c r="AJ102" s="669"/>
      <c r="AL102" s="224"/>
    </row>
    <row r="103" spans="1:38" x14ac:dyDescent="0.3">
      <c r="A103" s="33"/>
      <c r="B103" s="667"/>
      <c r="C103" s="668"/>
      <c r="D103" s="668"/>
      <c r="E103" s="668"/>
      <c r="F103" s="669"/>
      <c r="H103" s="667"/>
      <c r="I103" s="668"/>
      <c r="J103" s="668"/>
      <c r="K103" s="668"/>
      <c r="L103" s="668"/>
      <c r="M103" s="668"/>
      <c r="N103" s="668"/>
      <c r="O103" s="668"/>
      <c r="P103" s="668"/>
      <c r="Q103" s="668"/>
      <c r="R103" s="668"/>
      <c r="S103" s="668"/>
      <c r="T103" s="668"/>
      <c r="U103" s="669"/>
      <c r="W103" s="667"/>
      <c r="X103" s="668"/>
      <c r="Y103" s="668"/>
      <c r="Z103" s="668"/>
      <c r="AA103" s="668"/>
      <c r="AB103" s="668"/>
      <c r="AC103" s="668"/>
      <c r="AD103" s="668"/>
      <c r="AE103" s="668"/>
      <c r="AF103" s="668"/>
      <c r="AG103" s="668"/>
      <c r="AH103" s="668"/>
      <c r="AI103" s="668"/>
      <c r="AJ103" s="669"/>
      <c r="AL103" s="224"/>
    </row>
    <row r="104" spans="1:38" x14ac:dyDescent="0.3">
      <c r="A104" s="33"/>
      <c r="B104" s="667"/>
      <c r="C104" s="668"/>
      <c r="D104" s="668"/>
      <c r="E104" s="668"/>
      <c r="F104" s="669"/>
      <c r="H104" s="667"/>
      <c r="I104" s="668"/>
      <c r="J104" s="668"/>
      <c r="K104" s="668"/>
      <c r="L104" s="668"/>
      <c r="M104" s="668"/>
      <c r="N104" s="668"/>
      <c r="O104" s="668"/>
      <c r="P104" s="668"/>
      <c r="Q104" s="668"/>
      <c r="R104" s="668"/>
      <c r="S104" s="668"/>
      <c r="T104" s="668"/>
      <c r="U104" s="669"/>
      <c r="W104" s="667"/>
      <c r="X104" s="668"/>
      <c r="Y104" s="668"/>
      <c r="Z104" s="668"/>
      <c r="AA104" s="668"/>
      <c r="AB104" s="668"/>
      <c r="AC104" s="668"/>
      <c r="AD104" s="668"/>
      <c r="AE104" s="668"/>
      <c r="AF104" s="668"/>
      <c r="AG104" s="668"/>
      <c r="AH104" s="668"/>
      <c r="AI104" s="668"/>
      <c r="AJ104" s="669"/>
      <c r="AL104" s="224"/>
    </row>
    <row r="105" spans="1:38" x14ac:dyDescent="0.3">
      <c r="A105" s="33"/>
      <c r="B105" s="667"/>
      <c r="C105" s="668"/>
      <c r="D105" s="668"/>
      <c r="E105" s="668"/>
      <c r="F105" s="669"/>
      <c r="H105" s="667"/>
      <c r="I105" s="668"/>
      <c r="J105" s="668"/>
      <c r="K105" s="668"/>
      <c r="L105" s="668"/>
      <c r="M105" s="668"/>
      <c r="N105" s="668"/>
      <c r="O105" s="668"/>
      <c r="P105" s="668"/>
      <c r="Q105" s="668"/>
      <c r="R105" s="668"/>
      <c r="S105" s="668"/>
      <c r="T105" s="668"/>
      <c r="U105" s="669"/>
      <c r="W105" s="667"/>
      <c r="X105" s="668"/>
      <c r="Y105" s="668"/>
      <c r="Z105" s="668"/>
      <c r="AA105" s="668"/>
      <c r="AB105" s="668"/>
      <c r="AC105" s="668"/>
      <c r="AD105" s="668"/>
      <c r="AE105" s="668"/>
      <c r="AF105" s="668"/>
      <c r="AG105" s="668"/>
      <c r="AH105" s="668"/>
      <c r="AI105" s="668"/>
      <c r="AJ105" s="669"/>
      <c r="AL105" s="224"/>
    </row>
    <row r="106" spans="1:38" x14ac:dyDescent="0.3">
      <c r="A106" s="33"/>
      <c r="B106" s="667"/>
      <c r="C106" s="668"/>
      <c r="D106" s="668"/>
      <c r="E106" s="668"/>
      <c r="F106" s="669"/>
      <c r="H106" s="667"/>
      <c r="I106" s="668"/>
      <c r="J106" s="668"/>
      <c r="K106" s="668"/>
      <c r="L106" s="668"/>
      <c r="M106" s="668"/>
      <c r="N106" s="668"/>
      <c r="O106" s="668"/>
      <c r="P106" s="668"/>
      <c r="Q106" s="668"/>
      <c r="R106" s="668"/>
      <c r="S106" s="668"/>
      <c r="T106" s="668"/>
      <c r="U106" s="669"/>
      <c r="W106" s="667"/>
      <c r="X106" s="668"/>
      <c r="Y106" s="668"/>
      <c r="Z106" s="668"/>
      <c r="AA106" s="668"/>
      <c r="AB106" s="668"/>
      <c r="AC106" s="668"/>
      <c r="AD106" s="668"/>
      <c r="AE106" s="668"/>
      <c r="AF106" s="668"/>
      <c r="AG106" s="668"/>
      <c r="AH106" s="668"/>
      <c r="AI106" s="668"/>
      <c r="AJ106" s="669"/>
      <c r="AL106" s="224"/>
    </row>
    <row r="107" spans="1:38" x14ac:dyDescent="0.3">
      <c r="A107" s="33"/>
      <c r="B107" s="667"/>
      <c r="C107" s="668"/>
      <c r="D107" s="668"/>
      <c r="E107" s="668"/>
      <c r="F107" s="669"/>
      <c r="H107" s="667"/>
      <c r="I107" s="668"/>
      <c r="J107" s="668"/>
      <c r="K107" s="668"/>
      <c r="L107" s="668"/>
      <c r="M107" s="668"/>
      <c r="N107" s="668"/>
      <c r="O107" s="668"/>
      <c r="P107" s="668"/>
      <c r="Q107" s="668"/>
      <c r="R107" s="668"/>
      <c r="S107" s="668"/>
      <c r="T107" s="668"/>
      <c r="U107" s="669"/>
      <c r="W107" s="667"/>
      <c r="X107" s="668"/>
      <c r="Y107" s="668"/>
      <c r="Z107" s="668"/>
      <c r="AA107" s="668"/>
      <c r="AB107" s="668"/>
      <c r="AC107" s="668"/>
      <c r="AD107" s="668"/>
      <c r="AE107" s="668"/>
      <c r="AF107" s="668"/>
      <c r="AG107" s="668"/>
      <c r="AH107" s="668"/>
      <c r="AI107" s="668"/>
      <c r="AJ107" s="669"/>
      <c r="AL107" s="224"/>
    </row>
    <row r="108" spans="1:38" x14ac:dyDescent="0.3">
      <c r="A108" s="33"/>
      <c r="B108" s="667"/>
      <c r="C108" s="668"/>
      <c r="D108" s="668"/>
      <c r="E108" s="668"/>
      <c r="F108" s="669"/>
      <c r="H108" s="667"/>
      <c r="I108" s="668"/>
      <c r="J108" s="668"/>
      <c r="K108" s="668"/>
      <c r="L108" s="668"/>
      <c r="M108" s="668"/>
      <c r="N108" s="668"/>
      <c r="O108" s="668"/>
      <c r="P108" s="668"/>
      <c r="Q108" s="668"/>
      <c r="R108" s="668"/>
      <c r="S108" s="668"/>
      <c r="T108" s="668"/>
      <c r="U108" s="669"/>
      <c r="W108" s="667"/>
      <c r="X108" s="668"/>
      <c r="Y108" s="668"/>
      <c r="Z108" s="668"/>
      <c r="AA108" s="668"/>
      <c r="AB108" s="668"/>
      <c r="AC108" s="668"/>
      <c r="AD108" s="668"/>
      <c r="AE108" s="668"/>
      <c r="AF108" s="668"/>
      <c r="AG108" s="668"/>
      <c r="AH108" s="668"/>
      <c r="AI108" s="668"/>
      <c r="AJ108" s="669"/>
      <c r="AL108" s="224"/>
    </row>
    <row r="109" spans="1:38" x14ac:dyDescent="0.3">
      <c r="A109" s="33"/>
      <c r="B109" s="667"/>
      <c r="C109" s="668"/>
      <c r="D109" s="668"/>
      <c r="E109" s="668"/>
      <c r="F109" s="669"/>
      <c r="H109" s="667"/>
      <c r="I109" s="668"/>
      <c r="J109" s="668"/>
      <c r="K109" s="668"/>
      <c r="L109" s="668"/>
      <c r="M109" s="668"/>
      <c r="N109" s="668"/>
      <c r="O109" s="668"/>
      <c r="P109" s="668"/>
      <c r="Q109" s="668"/>
      <c r="R109" s="668"/>
      <c r="S109" s="668"/>
      <c r="T109" s="668"/>
      <c r="U109" s="669"/>
      <c r="W109" s="667"/>
      <c r="X109" s="668"/>
      <c r="Y109" s="668"/>
      <c r="Z109" s="668"/>
      <c r="AA109" s="668"/>
      <c r="AB109" s="668"/>
      <c r="AC109" s="668"/>
      <c r="AD109" s="668"/>
      <c r="AE109" s="668"/>
      <c r="AF109" s="668"/>
      <c r="AG109" s="668"/>
      <c r="AH109" s="668"/>
      <c r="AI109" s="668"/>
      <c r="AJ109" s="669"/>
      <c r="AL109" s="224"/>
    </row>
    <row r="110" spans="1:38" x14ac:dyDescent="0.3">
      <c r="A110" s="33"/>
      <c r="B110" s="667"/>
      <c r="C110" s="668"/>
      <c r="D110" s="668"/>
      <c r="E110" s="668"/>
      <c r="F110" s="669"/>
      <c r="H110" s="667"/>
      <c r="I110" s="668"/>
      <c r="J110" s="668"/>
      <c r="K110" s="668"/>
      <c r="L110" s="668"/>
      <c r="M110" s="668"/>
      <c r="N110" s="668"/>
      <c r="O110" s="668"/>
      <c r="P110" s="668"/>
      <c r="Q110" s="668"/>
      <c r="R110" s="668"/>
      <c r="S110" s="668"/>
      <c r="T110" s="668"/>
      <c r="U110" s="669"/>
      <c r="W110" s="667"/>
      <c r="X110" s="668"/>
      <c r="Y110" s="668"/>
      <c r="Z110" s="668"/>
      <c r="AA110" s="668"/>
      <c r="AB110" s="668"/>
      <c r="AC110" s="668"/>
      <c r="AD110" s="668"/>
      <c r="AE110" s="668"/>
      <c r="AF110" s="668"/>
      <c r="AG110" s="668"/>
      <c r="AH110" s="668"/>
      <c r="AI110" s="668"/>
      <c r="AJ110" s="669"/>
      <c r="AL110" s="224"/>
    </row>
    <row r="111" spans="1:38" x14ac:dyDescent="0.3">
      <c r="A111" s="33"/>
      <c r="B111" s="667"/>
      <c r="C111" s="668"/>
      <c r="D111" s="668"/>
      <c r="E111" s="668"/>
      <c r="F111" s="669"/>
      <c r="H111" s="667"/>
      <c r="I111" s="668"/>
      <c r="J111" s="668"/>
      <c r="K111" s="668"/>
      <c r="L111" s="668"/>
      <c r="M111" s="668"/>
      <c r="N111" s="668"/>
      <c r="O111" s="668"/>
      <c r="P111" s="668"/>
      <c r="Q111" s="668"/>
      <c r="R111" s="668"/>
      <c r="S111" s="668"/>
      <c r="T111" s="668"/>
      <c r="U111" s="669"/>
      <c r="W111" s="667"/>
      <c r="X111" s="668"/>
      <c r="Y111" s="668"/>
      <c r="Z111" s="668"/>
      <c r="AA111" s="668"/>
      <c r="AB111" s="668"/>
      <c r="AC111" s="668"/>
      <c r="AD111" s="668"/>
      <c r="AE111" s="668"/>
      <c r="AF111" s="668"/>
      <c r="AG111" s="668"/>
      <c r="AH111" s="668"/>
      <c r="AI111" s="668"/>
      <c r="AJ111" s="669"/>
      <c r="AL111" s="224"/>
    </row>
    <row r="112" spans="1:38" x14ac:dyDescent="0.3">
      <c r="A112" s="33"/>
      <c r="B112" s="667"/>
      <c r="C112" s="668"/>
      <c r="D112" s="668"/>
      <c r="E112" s="668"/>
      <c r="F112" s="669"/>
      <c r="H112" s="667"/>
      <c r="I112" s="668"/>
      <c r="J112" s="668"/>
      <c r="K112" s="668"/>
      <c r="L112" s="668"/>
      <c r="M112" s="668"/>
      <c r="N112" s="668"/>
      <c r="O112" s="668"/>
      <c r="P112" s="668"/>
      <c r="Q112" s="668"/>
      <c r="R112" s="668"/>
      <c r="S112" s="668"/>
      <c r="T112" s="668"/>
      <c r="U112" s="669"/>
      <c r="W112" s="667"/>
      <c r="X112" s="668"/>
      <c r="Y112" s="668"/>
      <c r="Z112" s="668"/>
      <c r="AA112" s="668"/>
      <c r="AB112" s="668"/>
      <c r="AC112" s="668"/>
      <c r="AD112" s="668"/>
      <c r="AE112" s="668"/>
      <c r="AF112" s="668"/>
      <c r="AG112" s="668"/>
      <c r="AH112" s="668"/>
      <c r="AI112" s="668"/>
      <c r="AJ112" s="669"/>
      <c r="AL112" s="224"/>
    </row>
    <row r="113" spans="1:38" x14ac:dyDescent="0.3">
      <c r="A113" s="33"/>
      <c r="B113" s="667"/>
      <c r="C113" s="668"/>
      <c r="D113" s="668"/>
      <c r="E113" s="668"/>
      <c r="F113" s="669"/>
      <c r="H113" s="667"/>
      <c r="I113" s="668"/>
      <c r="J113" s="668"/>
      <c r="K113" s="668"/>
      <c r="L113" s="668"/>
      <c r="M113" s="668"/>
      <c r="N113" s="668"/>
      <c r="O113" s="668"/>
      <c r="P113" s="668"/>
      <c r="Q113" s="668"/>
      <c r="R113" s="668"/>
      <c r="S113" s="668"/>
      <c r="T113" s="668"/>
      <c r="U113" s="669"/>
      <c r="W113" s="667"/>
      <c r="X113" s="668"/>
      <c r="Y113" s="668"/>
      <c r="Z113" s="668"/>
      <c r="AA113" s="668"/>
      <c r="AB113" s="668"/>
      <c r="AC113" s="668"/>
      <c r="AD113" s="668"/>
      <c r="AE113" s="668"/>
      <c r="AF113" s="668"/>
      <c r="AG113" s="668"/>
      <c r="AH113" s="668"/>
      <c r="AI113" s="668"/>
      <c r="AJ113" s="669"/>
      <c r="AL113" s="224"/>
    </row>
    <row r="114" spans="1:38" x14ac:dyDescent="0.3">
      <c r="A114" s="33"/>
      <c r="B114" s="667"/>
      <c r="C114" s="668"/>
      <c r="D114" s="668"/>
      <c r="E114" s="668"/>
      <c r="F114" s="669"/>
      <c r="H114" s="667"/>
      <c r="I114" s="668"/>
      <c r="J114" s="668"/>
      <c r="K114" s="668"/>
      <c r="L114" s="668"/>
      <c r="M114" s="668"/>
      <c r="N114" s="668"/>
      <c r="O114" s="668"/>
      <c r="P114" s="668"/>
      <c r="Q114" s="668"/>
      <c r="R114" s="668"/>
      <c r="S114" s="668"/>
      <c r="T114" s="668"/>
      <c r="U114" s="669"/>
      <c r="W114" s="667"/>
      <c r="X114" s="668"/>
      <c r="Y114" s="668"/>
      <c r="Z114" s="668"/>
      <c r="AA114" s="668"/>
      <c r="AB114" s="668"/>
      <c r="AC114" s="668"/>
      <c r="AD114" s="668"/>
      <c r="AE114" s="668"/>
      <c r="AF114" s="668"/>
      <c r="AG114" s="668"/>
      <c r="AH114" s="668"/>
      <c r="AI114" s="668"/>
      <c r="AJ114" s="669"/>
      <c r="AL114" s="224"/>
    </row>
    <row r="115" spans="1:38" x14ac:dyDescent="0.3">
      <c r="A115" s="33"/>
      <c r="B115" s="667"/>
      <c r="C115" s="668"/>
      <c r="D115" s="668"/>
      <c r="E115" s="668"/>
      <c r="F115" s="669"/>
      <c r="H115" s="667"/>
      <c r="I115" s="668"/>
      <c r="J115" s="668"/>
      <c r="K115" s="668"/>
      <c r="L115" s="668"/>
      <c r="M115" s="668"/>
      <c r="N115" s="668"/>
      <c r="O115" s="668"/>
      <c r="P115" s="668"/>
      <c r="Q115" s="668"/>
      <c r="R115" s="668"/>
      <c r="S115" s="668"/>
      <c r="T115" s="668"/>
      <c r="U115" s="669"/>
      <c r="W115" s="667"/>
      <c r="X115" s="668"/>
      <c r="Y115" s="668"/>
      <c r="Z115" s="668"/>
      <c r="AA115" s="668"/>
      <c r="AB115" s="668"/>
      <c r="AC115" s="668"/>
      <c r="AD115" s="668"/>
      <c r="AE115" s="668"/>
      <c r="AF115" s="668"/>
      <c r="AG115" s="668"/>
      <c r="AH115" s="668"/>
      <c r="AI115" s="668"/>
      <c r="AJ115" s="669"/>
      <c r="AL115" s="224"/>
    </row>
    <row r="116" spans="1:38" x14ac:dyDescent="0.3">
      <c r="A116" s="33"/>
      <c r="B116" s="667"/>
      <c r="C116" s="668"/>
      <c r="D116" s="668"/>
      <c r="E116" s="668"/>
      <c r="F116" s="669"/>
      <c r="H116" s="667"/>
      <c r="I116" s="668"/>
      <c r="J116" s="668"/>
      <c r="K116" s="668"/>
      <c r="L116" s="668"/>
      <c r="M116" s="668"/>
      <c r="N116" s="668"/>
      <c r="O116" s="668"/>
      <c r="P116" s="668"/>
      <c r="Q116" s="668"/>
      <c r="R116" s="668"/>
      <c r="S116" s="668"/>
      <c r="T116" s="668"/>
      <c r="U116" s="669"/>
      <c r="W116" s="667"/>
      <c r="X116" s="668"/>
      <c r="Y116" s="668"/>
      <c r="Z116" s="668"/>
      <c r="AA116" s="668"/>
      <c r="AB116" s="668"/>
      <c r="AC116" s="668"/>
      <c r="AD116" s="668"/>
      <c r="AE116" s="668"/>
      <c r="AF116" s="668"/>
      <c r="AG116" s="668"/>
      <c r="AH116" s="668"/>
      <c r="AI116" s="668"/>
      <c r="AJ116" s="669"/>
      <c r="AL116" s="224"/>
    </row>
    <row r="117" spans="1:38" x14ac:dyDescent="0.3">
      <c r="A117" s="33"/>
      <c r="B117" s="667"/>
      <c r="C117" s="668"/>
      <c r="D117" s="668"/>
      <c r="E117" s="668"/>
      <c r="F117" s="669"/>
      <c r="H117" s="667"/>
      <c r="I117" s="668"/>
      <c r="J117" s="668"/>
      <c r="K117" s="668"/>
      <c r="L117" s="668"/>
      <c r="M117" s="668"/>
      <c r="N117" s="668"/>
      <c r="O117" s="668"/>
      <c r="P117" s="668"/>
      <c r="Q117" s="668"/>
      <c r="R117" s="668"/>
      <c r="S117" s="668"/>
      <c r="T117" s="668"/>
      <c r="U117" s="669"/>
      <c r="W117" s="667"/>
      <c r="X117" s="668"/>
      <c r="Y117" s="668"/>
      <c r="Z117" s="668"/>
      <c r="AA117" s="668"/>
      <c r="AB117" s="668"/>
      <c r="AC117" s="668"/>
      <c r="AD117" s="668"/>
      <c r="AE117" s="668"/>
      <c r="AF117" s="668"/>
      <c r="AG117" s="668"/>
      <c r="AH117" s="668"/>
      <c r="AI117" s="668"/>
      <c r="AJ117" s="669"/>
      <c r="AL117" s="224"/>
    </row>
    <row r="118" spans="1:38" x14ac:dyDescent="0.3">
      <c r="A118" s="33"/>
      <c r="B118" s="667"/>
      <c r="C118" s="668"/>
      <c r="D118" s="668"/>
      <c r="E118" s="668"/>
      <c r="F118" s="669"/>
      <c r="H118" s="667"/>
      <c r="I118" s="668"/>
      <c r="J118" s="668"/>
      <c r="K118" s="668"/>
      <c r="L118" s="668"/>
      <c r="M118" s="668"/>
      <c r="N118" s="668"/>
      <c r="O118" s="668"/>
      <c r="P118" s="668"/>
      <c r="Q118" s="668"/>
      <c r="R118" s="668"/>
      <c r="S118" s="668"/>
      <c r="T118" s="668"/>
      <c r="U118" s="669"/>
      <c r="W118" s="667"/>
      <c r="X118" s="668"/>
      <c r="Y118" s="668"/>
      <c r="Z118" s="668"/>
      <c r="AA118" s="668"/>
      <c r="AB118" s="668"/>
      <c r="AC118" s="668"/>
      <c r="AD118" s="668"/>
      <c r="AE118" s="668"/>
      <c r="AF118" s="668"/>
      <c r="AG118" s="668"/>
      <c r="AH118" s="668"/>
      <c r="AI118" s="668"/>
      <c r="AJ118" s="669"/>
      <c r="AL118" s="224"/>
    </row>
    <row r="119" spans="1:38" x14ac:dyDescent="0.3">
      <c r="A119" s="33"/>
      <c r="B119" s="667"/>
      <c r="C119" s="668"/>
      <c r="D119" s="668"/>
      <c r="E119" s="668"/>
      <c r="F119" s="669"/>
      <c r="H119" s="667"/>
      <c r="I119" s="668"/>
      <c r="J119" s="668"/>
      <c r="K119" s="668"/>
      <c r="L119" s="668"/>
      <c r="M119" s="668"/>
      <c r="N119" s="668"/>
      <c r="O119" s="668"/>
      <c r="P119" s="668"/>
      <c r="Q119" s="668"/>
      <c r="R119" s="668"/>
      <c r="S119" s="668"/>
      <c r="T119" s="668"/>
      <c r="U119" s="669"/>
      <c r="W119" s="667"/>
      <c r="X119" s="668"/>
      <c r="Y119" s="668"/>
      <c r="Z119" s="668"/>
      <c r="AA119" s="668"/>
      <c r="AB119" s="668"/>
      <c r="AC119" s="668"/>
      <c r="AD119" s="668"/>
      <c r="AE119" s="668"/>
      <c r="AF119" s="668"/>
      <c r="AG119" s="668"/>
      <c r="AH119" s="668"/>
      <c r="AI119" s="668"/>
      <c r="AJ119" s="669"/>
      <c r="AL119" s="224"/>
    </row>
    <row r="120" spans="1:38" x14ac:dyDescent="0.3">
      <c r="A120" s="33"/>
      <c r="B120" s="667"/>
      <c r="C120" s="668"/>
      <c r="D120" s="668"/>
      <c r="E120" s="668"/>
      <c r="F120" s="669"/>
      <c r="H120" s="667"/>
      <c r="I120" s="668"/>
      <c r="J120" s="668"/>
      <c r="K120" s="668"/>
      <c r="L120" s="668"/>
      <c r="M120" s="668"/>
      <c r="N120" s="668"/>
      <c r="O120" s="668"/>
      <c r="P120" s="668"/>
      <c r="Q120" s="668"/>
      <c r="R120" s="668"/>
      <c r="S120" s="668"/>
      <c r="T120" s="668"/>
      <c r="U120" s="669"/>
      <c r="W120" s="667"/>
      <c r="X120" s="668"/>
      <c r="Y120" s="668"/>
      <c r="Z120" s="668"/>
      <c r="AA120" s="668"/>
      <c r="AB120" s="668"/>
      <c r="AC120" s="668"/>
      <c r="AD120" s="668"/>
      <c r="AE120" s="668"/>
      <c r="AF120" s="668"/>
      <c r="AG120" s="668"/>
      <c r="AH120" s="668"/>
      <c r="AI120" s="668"/>
      <c r="AJ120" s="669"/>
      <c r="AL120" s="224"/>
    </row>
    <row r="121" spans="1:38" x14ac:dyDescent="0.3">
      <c r="A121" s="33"/>
      <c r="B121" s="667"/>
      <c r="C121" s="668"/>
      <c r="D121" s="668"/>
      <c r="E121" s="668"/>
      <c r="F121" s="669"/>
      <c r="H121" s="667"/>
      <c r="I121" s="668"/>
      <c r="J121" s="668"/>
      <c r="K121" s="668"/>
      <c r="L121" s="668"/>
      <c r="M121" s="668"/>
      <c r="N121" s="668"/>
      <c r="O121" s="668"/>
      <c r="P121" s="668"/>
      <c r="Q121" s="668"/>
      <c r="R121" s="668"/>
      <c r="S121" s="668"/>
      <c r="T121" s="668"/>
      <c r="U121" s="669"/>
      <c r="W121" s="667"/>
      <c r="X121" s="668"/>
      <c r="Y121" s="668"/>
      <c r="Z121" s="668"/>
      <c r="AA121" s="668"/>
      <c r="AB121" s="668"/>
      <c r="AC121" s="668"/>
      <c r="AD121" s="668"/>
      <c r="AE121" s="668"/>
      <c r="AF121" s="668"/>
      <c r="AG121" s="668"/>
      <c r="AH121" s="668"/>
      <c r="AI121" s="668"/>
      <c r="AJ121" s="669"/>
      <c r="AL121" s="224"/>
    </row>
    <row r="122" spans="1:38" x14ac:dyDescent="0.3">
      <c r="A122" s="33"/>
      <c r="B122" s="667"/>
      <c r="C122" s="668"/>
      <c r="D122" s="668"/>
      <c r="E122" s="668"/>
      <c r="F122" s="669"/>
      <c r="H122" s="667"/>
      <c r="I122" s="668"/>
      <c r="J122" s="668"/>
      <c r="K122" s="668"/>
      <c r="L122" s="668"/>
      <c r="M122" s="668"/>
      <c r="N122" s="668"/>
      <c r="O122" s="668"/>
      <c r="P122" s="668"/>
      <c r="Q122" s="668"/>
      <c r="R122" s="668"/>
      <c r="S122" s="668"/>
      <c r="T122" s="668"/>
      <c r="U122" s="669"/>
      <c r="W122" s="667"/>
      <c r="X122" s="668"/>
      <c r="Y122" s="668"/>
      <c r="Z122" s="668"/>
      <c r="AA122" s="668"/>
      <c r="AB122" s="668"/>
      <c r="AC122" s="668"/>
      <c r="AD122" s="668"/>
      <c r="AE122" s="668"/>
      <c r="AF122" s="668"/>
      <c r="AG122" s="668"/>
      <c r="AH122" s="668"/>
      <c r="AI122" s="668"/>
      <c r="AJ122" s="669"/>
      <c r="AL122" s="224"/>
    </row>
    <row r="123" spans="1:38" x14ac:dyDescent="0.3">
      <c r="A123" s="33"/>
      <c r="B123" s="667"/>
      <c r="C123" s="668"/>
      <c r="D123" s="668"/>
      <c r="E123" s="668"/>
      <c r="F123" s="669"/>
      <c r="H123" s="667"/>
      <c r="I123" s="668"/>
      <c r="J123" s="668"/>
      <c r="K123" s="668"/>
      <c r="L123" s="668"/>
      <c r="M123" s="668"/>
      <c r="N123" s="668"/>
      <c r="O123" s="668"/>
      <c r="P123" s="668"/>
      <c r="Q123" s="668"/>
      <c r="R123" s="668"/>
      <c r="S123" s="668"/>
      <c r="T123" s="668"/>
      <c r="U123" s="669"/>
      <c r="W123" s="667"/>
      <c r="X123" s="668"/>
      <c r="Y123" s="668"/>
      <c r="Z123" s="668"/>
      <c r="AA123" s="668"/>
      <c r="AB123" s="668"/>
      <c r="AC123" s="668"/>
      <c r="AD123" s="668"/>
      <c r="AE123" s="668"/>
      <c r="AF123" s="668"/>
      <c r="AG123" s="668"/>
      <c r="AH123" s="668"/>
      <c r="AI123" s="668"/>
      <c r="AJ123" s="669"/>
      <c r="AL123" s="224"/>
    </row>
    <row r="124" spans="1:38" x14ac:dyDescent="0.3">
      <c r="A124" s="33"/>
      <c r="B124" s="667"/>
      <c r="C124" s="668"/>
      <c r="D124" s="668"/>
      <c r="E124" s="668"/>
      <c r="F124" s="669"/>
      <c r="H124" s="667"/>
      <c r="I124" s="668"/>
      <c r="J124" s="668"/>
      <c r="K124" s="668"/>
      <c r="L124" s="668"/>
      <c r="M124" s="668"/>
      <c r="N124" s="668"/>
      <c r="O124" s="668"/>
      <c r="P124" s="668"/>
      <c r="Q124" s="668"/>
      <c r="R124" s="668"/>
      <c r="S124" s="668"/>
      <c r="T124" s="668"/>
      <c r="U124" s="669"/>
      <c r="W124" s="667"/>
      <c r="X124" s="668"/>
      <c r="Y124" s="668"/>
      <c r="Z124" s="668"/>
      <c r="AA124" s="668"/>
      <c r="AB124" s="668"/>
      <c r="AC124" s="668"/>
      <c r="AD124" s="668"/>
      <c r="AE124" s="668"/>
      <c r="AF124" s="668"/>
      <c r="AG124" s="668"/>
      <c r="AH124" s="668"/>
      <c r="AI124" s="668"/>
      <c r="AJ124" s="669"/>
      <c r="AL124" s="224"/>
    </row>
    <row r="125" spans="1:38" x14ac:dyDescent="0.3">
      <c r="A125" s="33"/>
      <c r="B125" s="667"/>
      <c r="C125" s="668"/>
      <c r="D125" s="668"/>
      <c r="E125" s="668"/>
      <c r="F125" s="669"/>
      <c r="H125" s="667"/>
      <c r="I125" s="668"/>
      <c r="J125" s="668"/>
      <c r="K125" s="668"/>
      <c r="L125" s="668"/>
      <c r="M125" s="668"/>
      <c r="N125" s="668"/>
      <c r="O125" s="668"/>
      <c r="P125" s="668"/>
      <c r="Q125" s="668"/>
      <c r="R125" s="668"/>
      <c r="S125" s="668"/>
      <c r="T125" s="668"/>
      <c r="U125" s="669"/>
      <c r="W125" s="667"/>
      <c r="X125" s="668"/>
      <c r="Y125" s="668"/>
      <c r="Z125" s="668"/>
      <c r="AA125" s="668"/>
      <c r="AB125" s="668"/>
      <c r="AC125" s="668"/>
      <c r="AD125" s="668"/>
      <c r="AE125" s="668"/>
      <c r="AF125" s="668"/>
      <c r="AG125" s="668"/>
      <c r="AH125" s="668"/>
      <c r="AI125" s="668"/>
      <c r="AJ125" s="669"/>
      <c r="AL125" s="224"/>
    </row>
    <row r="126" spans="1:38" x14ac:dyDescent="0.3">
      <c r="A126" s="33"/>
      <c r="B126" s="667"/>
      <c r="C126" s="668"/>
      <c r="D126" s="668"/>
      <c r="E126" s="668"/>
      <c r="F126" s="669"/>
      <c r="H126" s="667"/>
      <c r="I126" s="668"/>
      <c r="J126" s="668"/>
      <c r="K126" s="668"/>
      <c r="L126" s="668"/>
      <c r="M126" s="668"/>
      <c r="N126" s="668"/>
      <c r="O126" s="668"/>
      <c r="P126" s="668"/>
      <c r="Q126" s="668"/>
      <c r="R126" s="668"/>
      <c r="S126" s="668"/>
      <c r="T126" s="668"/>
      <c r="U126" s="669"/>
      <c r="W126" s="667"/>
      <c r="X126" s="668"/>
      <c r="Y126" s="668"/>
      <c r="Z126" s="668"/>
      <c r="AA126" s="668"/>
      <c r="AB126" s="668"/>
      <c r="AC126" s="668"/>
      <c r="AD126" s="668"/>
      <c r="AE126" s="668"/>
      <c r="AF126" s="668"/>
      <c r="AG126" s="668"/>
      <c r="AH126" s="668"/>
      <c r="AI126" s="668"/>
      <c r="AJ126" s="669"/>
      <c r="AL126" s="224"/>
    </row>
    <row r="127" spans="1:38" x14ac:dyDescent="0.3">
      <c r="A127" s="33"/>
      <c r="B127" s="667"/>
      <c r="C127" s="668"/>
      <c r="D127" s="668"/>
      <c r="E127" s="668"/>
      <c r="F127" s="669"/>
      <c r="H127" s="667"/>
      <c r="I127" s="668"/>
      <c r="J127" s="668"/>
      <c r="K127" s="668"/>
      <c r="L127" s="668"/>
      <c r="M127" s="668"/>
      <c r="N127" s="668"/>
      <c r="O127" s="668"/>
      <c r="P127" s="668"/>
      <c r="Q127" s="668"/>
      <c r="R127" s="668"/>
      <c r="S127" s="668"/>
      <c r="T127" s="668"/>
      <c r="U127" s="669"/>
      <c r="W127" s="667"/>
      <c r="X127" s="668"/>
      <c r="Y127" s="668"/>
      <c r="Z127" s="668"/>
      <c r="AA127" s="668"/>
      <c r="AB127" s="668"/>
      <c r="AC127" s="668"/>
      <c r="AD127" s="668"/>
      <c r="AE127" s="668"/>
      <c r="AF127" s="668"/>
      <c r="AG127" s="668"/>
      <c r="AH127" s="668"/>
      <c r="AI127" s="668"/>
      <c r="AJ127" s="669"/>
      <c r="AL127" s="224"/>
    </row>
    <row r="128" spans="1:38" x14ac:dyDescent="0.3">
      <c r="A128" s="33"/>
      <c r="B128" s="667"/>
      <c r="C128" s="668"/>
      <c r="D128" s="668"/>
      <c r="E128" s="668"/>
      <c r="F128" s="669"/>
      <c r="H128" s="667"/>
      <c r="I128" s="668"/>
      <c r="J128" s="668"/>
      <c r="K128" s="668"/>
      <c r="L128" s="668"/>
      <c r="M128" s="668"/>
      <c r="N128" s="668"/>
      <c r="O128" s="668"/>
      <c r="P128" s="668"/>
      <c r="Q128" s="668"/>
      <c r="R128" s="668"/>
      <c r="S128" s="668"/>
      <c r="T128" s="668"/>
      <c r="U128" s="669"/>
      <c r="W128" s="667"/>
      <c r="X128" s="668"/>
      <c r="Y128" s="668"/>
      <c r="Z128" s="668"/>
      <c r="AA128" s="668"/>
      <c r="AB128" s="668"/>
      <c r="AC128" s="668"/>
      <c r="AD128" s="668"/>
      <c r="AE128" s="668"/>
      <c r="AF128" s="668"/>
      <c r="AG128" s="668"/>
      <c r="AH128" s="668"/>
      <c r="AI128" s="668"/>
      <c r="AJ128" s="669"/>
      <c r="AL128" s="224"/>
    </row>
    <row r="129" spans="1:38" x14ac:dyDescent="0.3">
      <c r="A129" s="33"/>
      <c r="B129" s="667"/>
      <c r="C129" s="668"/>
      <c r="D129" s="668"/>
      <c r="E129" s="668"/>
      <c r="F129" s="669"/>
      <c r="H129" s="667"/>
      <c r="I129" s="668"/>
      <c r="J129" s="668"/>
      <c r="K129" s="668"/>
      <c r="L129" s="668"/>
      <c r="M129" s="668"/>
      <c r="N129" s="668"/>
      <c r="O129" s="668"/>
      <c r="P129" s="668"/>
      <c r="Q129" s="668"/>
      <c r="R129" s="668"/>
      <c r="S129" s="668"/>
      <c r="T129" s="668"/>
      <c r="U129" s="669"/>
      <c r="W129" s="667"/>
      <c r="X129" s="668"/>
      <c r="Y129" s="668"/>
      <c r="Z129" s="668"/>
      <c r="AA129" s="668"/>
      <c r="AB129" s="668"/>
      <c r="AC129" s="668"/>
      <c r="AD129" s="668"/>
      <c r="AE129" s="668"/>
      <c r="AF129" s="668"/>
      <c r="AG129" s="668"/>
      <c r="AH129" s="668"/>
      <c r="AI129" s="668"/>
      <c r="AJ129" s="669"/>
      <c r="AL129" s="224"/>
    </row>
    <row r="130" spans="1:38" x14ac:dyDescent="0.3">
      <c r="A130" s="33"/>
      <c r="B130" s="667"/>
      <c r="C130" s="668"/>
      <c r="D130" s="668"/>
      <c r="E130" s="668"/>
      <c r="F130" s="669"/>
      <c r="H130" s="667"/>
      <c r="I130" s="668"/>
      <c r="J130" s="668"/>
      <c r="K130" s="668"/>
      <c r="L130" s="668"/>
      <c r="M130" s="668"/>
      <c r="N130" s="668"/>
      <c r="O130" s="668"/>
      <c r="P130" s="668"/>
      <c r="Q130" s="668"/>
      <c r="R130" s="668"/>
      <c r="S130" s="668"/>
      <c r="T130" s="668"/>
      <c r="U130" s="669"/>
      <c r="W130" s="667"/>
      <c r="X130" s="668"/>
      <c r="Y130" s="668"/>
      <c r="Z130" s="668"/>
      <c r="AA130" s="668"/>
      <c r="AB130" s="668"/>
      <c r="AC130" s="668"/>
      <c r="AD130" s="668"/>
      <c r="AE130" s="668"/>
      <c r="AF130" s="668"/>
      <c r="AG130" s="668"/>
      <c r="AH130" s="668"/>
      <c r="AI130" s="668"/>
      <c r="AJ130" s="669"/>
      <c r="AL130" s="224"/>
    </row>
    <row r="131" spans="1:38" x14ac:dyDescent="0.3">
      <c r="A131" s="33"/>
      <c r="B131" s="667"/>
      <c r="C131" s="668"/>
      <c r="D131" s="668"/>
      <c r="E131" s="668"/>
      <c r="F131" s="669"/>
      <c r="H131" s="667"/>
      <c r="I131" s="668"/>
      <c r="J131" s="668"/>
      <c r="K131" s="668"/>
      <c r="L131" s="668"/>
      <c r="M131" s="668"/>
      <c r="N131" s="668"/>
      <c r="O131" s="668"/>
      <c r="P131" s="668"/>
      <c r="Q131" s="668"/>
      <c r="R131" s="668"/>
      <c r="S131" s="668"/>
      <c r="T131" s="668"/>
      <c r="U131" s="669"/>
      <c r="W131" s="667"/>
      <c r="X131" s="668"/>
      <c r="Y131" s="668"/>
      <c r="Z131" s="668"/>
      <c r="AA131" s="668"/>
      <c r="AB131" s="668"/>
      <c r="AC131" s="668"/>
      <c r="AD131" s="668"/>
      <c r="AE131" s="668"/>
      <c r="AF131" s="668"/>
      <c r="AG131" s="668"/>
      <c r="AH131" s="668"/>
      <c r="AI131" s="668"/>
      <c r="AJ131" s="669"/>
      <c r="AL131" s="224"/>
    </row>
    <row r="132" spans="1:38" ht="17.25" thickBot="1" x14ac:dyDescent="0.35">
      <c r="A132" s="33"/>
      <c r="B132" s="670"/>
      <c r="C132" s="671"/>
      <c r="D132" s="671"/>
      <c r="E132" s="671"/>
      <c r="F132" s="672"/>
      <c r="H132" s="670"/>
      <c r="I132" s="671"/>
      <c r="J132" s="671"/>
      <c r="K132" s="671"/>
      <c r="L132" s="671"/>
      <c r="M132" s="671"/>
      <c r="N132" s="671"/>
      <c r="O132" s="671"/>
      <c r="P132" s="671"/>
      <c r="Q132" s="671"/>
      <c r="R132" s="671"/>
      <c r="S132" s="671"/>
      <c r="T132" s="671"/>
      <c r="U132" s="672"/>
      <c r="W132" s="670"/>
      <c r="X132" s="671"/>
      <c r="Y132" s="671"/>
      <c r="Z132" s="671"/>
      <c r="AA132" s="671"/>
      <c r="AB132" s="671"/>
      <c r="AC132" s="671"/>
      <c r="AD132" s="671"/>
      <c r="AE132" s="671"/>
      <c r="AF132" s="671"/>
      <c r="AG132" s="671"/>
      <c r="AH132" s="671"/>
      <c r="AI132" s="671"/>
      <c r="AJ132" s="672"/>
      <c r="AL132" s="224"/>
    </row>
    <row r="133" spans="1:38" ht="17.25" thickBot="1" x14ac:dyDescent="0.35">
      <c r="A133" s="33"/>
      <c r="AL133" s="224"/>
    </row>
    <row r="134" spans="1:38" ht="18" thickBot="1" x14ac:dyDescent="0.35">
      <c r="A134" s="33"/>
      <c r="B134" s="673" t="s">
        <v>250</v>
      </c>
      <c r="C134" s="674"/>
      <c r="D134" s="674"/>
      <c r="E134" s="674"/>
      <c r="F134" s="674"/>
      <c r="G134" s="674"/>
      <c r="H134" s="674"/>
      <c r="I134" s="674"/>
      <c r="J134" s="674"/>
      <c r="K134" s="674"/>
      <c r="L134" s="674"/>
      <c r="M134" s="674"/>
      <c r="N134" s="674"/>
      <c r="O134" s="674"/>
      <c r="P134" s="674"/>
      <c r="Q134" s="674"/>
      <c r="R134" s="674"/>
      <c r="S134" s="674"/>
      <c r="T134" s="674"/>
      <c r="U134" s="674"/>
      <c r="V134" s="674"/>
      <c r="W134" s="674"/>
      <c r="X134" s="674"/>
      <c r="Y134" s="674"/>
      <c r="Z134" s="674"/>
      <c r="AA134" s="674"/>
      <c r="AB134" s="674"/>
      <c r="AC134" s="674"/>
      <c r="AD134" s="674"/>
      <c r="AE134" s="674"/>
      <c r="AF134" s="674"/>
      <c r="AG134" s="674"/>
      <c r="AH134" s="674"/>
      <c r="AI134" s="674"/>
      <c r="AJ134" s="675"/>
      <c r="AL134" s="224"/>
    </row>
    <row r="135" spans="1:38" x14ac:dyDescent="0.3">
      <c r="A135" s="33"/>
      <c r="B135" s="664"/>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6"/>
      <c r="AL135" s="224"/>
    </row>
    <row r="136" spans="1:38" x14ac:dyDescent="0.3">
      <c r="A136" s="33"/>
      <c r="B136" s="667"/>
      <c r="C136" s="668"/>
      <c r="D136" s="668"/>
      <c r="E136" s="668"/>
      <c r="F136" s="668"/>
      <c r="G136" s="668"/>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9"/>
      <c r="AL136" s="224"/>
    </row>
    <row r="137" spans="1:38" x14ac:dyDescent="0.3">
      <c r="A137" s="33"/>
      <c r="B137" s="667"/>
      <c r="C137" s="668"/>
      <c r="D137" s="668"/>
      <c r="E137" s="668"/>
      <c r="F137" s="668"/>
      <c r="G137" s="668"/>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9"/>
      <c r="AL137" s="224"/>
    </row>
    <row r="138" spans="1:38" x14ac:dyDescent="0.3">
      <c r="A138" s="33"/>
      <c r="B138" s="667"/>
      <c r="C138" s="668"/>
      <c r="D138" s="668"/>
      <c r="E138" s="668"/>
      <c r="F138" s="668"/>
      <c r="G138" s="668"/>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9"/>
      <c r="AL138" s="224"/>
    </row>
    <row r="139" spans="1:38" x14ac:dyDescent="0.3">
      <c r="A139" s="33"/>
      <c r="B139" s="667"/>
      <c r="C139" s="668"/>
      <c r="D139" s="668"/>
      <c r="E139" s="668"/>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8"/>
      <c r="AD139" s="668"/>
      <c r="AE139" s="668"/>
      <c r="AF139" s="668"/>
      <c r="AG139" s="668"/>
      <c r="AH139" s="668"/>
      <c r="AI139" s="668"/>
      <c r="AJ139" s="669"/>
      <c r="AL139" s="224"/>
    </row>
    <row r="140" spans="1:38" x14ac:dyDescent="0.3">
      <c r="A140" s="33"/>
      <c r="B140" s="667"/>
      <c r="C140" s="668"/>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9"/>
      <c r="AL140" s="224"/>
    </row>
    <row r="141" spans="1:38" x14ac:dyDescent="0.3">
      <c r="A141" s="33"/>
      <c r="B141" s="667"/>
      <c r="C141" s="668"/>
      <c r="D141" s="668"/>
      <c r="E141" s="668"/>
      <c r="F141" s="668"/>
      <c r="G141" s="668"/>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9"/>
      <c r="AL141" s="224"/>
    </row>
    <row r="142" spans="1:38" x14ac:dyDescent="0.3">
      <c r="A142" s="33"/>
      <c r="B142" s="667"/>
      <c r="C142" s="668"/>
      <c r="D142" s="668"/>
      <c r="E142" s="668"/>
      <c r="F142" s="668"/>
      <c r="G142" s="668"/>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9"/>
      <c r="AL142" s="224"/>
    </row>
    <row r="143" spans="1:38" x14ac:dyDescent="0.3">
      <c r="A143" s="33"/>
      <c r="B143" s="667"/>
      <c r="C143" s="668"/>
      <c r="D143" s="668"/>
      <c r="E143" s="668"/>
      <c r="F143" s="668"/>
      <c r="G143" s="668"/>
      <c r="H143" s="668"/>
      <c r="I143" s="668"/>
      <c r="J143" s="668"/>
      <c r="K143" s="668"/>
      <c r="L143" s="668"/>
      <c r="M143" s="668"/>
      <c r="N143" s="668"/>
      <c r="O143" s="668"/>
      <c r="P143" s="668"/>
      <c r="Q143" s="668"/>
      <c r="R143" s="668"/>
      <c r="S143" s="668"/>
      <c r="T143" s="668"/>
      <c r="U143" s="668"/>
      <c r="V143" s="668"/>
      <c r="W143" s="668"/>
      <c r="X143" s="668"/>
      <c r="Y143" s="668"/>
      <c r="Z143" s="668"/>
      <c r="AA143" s="668"/>
      <c r="AB143" s="668"/>
      <c r="AC143" s="668"/>
      <c r="AD143" s="668"/>
      <c r="AE143" s="668"/>
      <c r="AF143" s="668"/>
      <c r="AG143" s="668"/>
      <c r="AH143" s="668"/>
      <c r="AI143" s="668"/>
      <c r="AJ143" s="669"/>
      <c r="AL143" s="224"/>
    </row>
    <row r="144" spans="1:38" x14ac:dyDescent="0.3">
      <c r="A144" s="33"/>
      <c r="B144" s="667"/>
      <c r="C144" s="668"/>
      <c r="D144" s="668"/>
      <c r="E144" s="668"/>
      <c r="F144" s="668"/>
      <c r="G144" s="668"/>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9"/>
      <c r="AL144" s="224"/>
    </row>
    <row r="145" spans="1:38" x14ac:dyDescent="0.3">
      <c r="A145" s="33"/>
      <c r="B145" s="667"/>
      <c r="C145" s="668"/>
      <c r="D145" s="668"/>
      <c r="E145" s="668"/>
      <c r="F145" s="668"/>
      <c r="G145" s="668"/>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9"/>
      <c r="AL145" s="224"/>
    </row>
    <row r="146" spans="1:38" x14ac:dyDescent="0.3">
      <c r="A146" s="33"/>
      <c r="B146" s="667"/>
      <c r="C146" s="668"/>
      <c r="D146" s="668"/>
      <c r="E146" s="668"/>
      <c r="F146" s="668"/>
      <c r="G146" s="668"/>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9"/>
      <c r="AL146" s="224"/>
    </row>
    <row r="147" spans="1:38" x14ac:dyDescent="0.3">
      <c r="A147" s="33"/>
      <c r="B147" s="667"/>
      <c r="C147" s="668"/>
      <c r="D147" s="668"/>
      <c r="E147" s="668"/>
      <c r="F147" s="668"/>
      <c r="G147" s="668"/>
      <c r="H147" s="668"/>
      <c r="I147" s="668"/>
      <c r="J147" s="668"/>
      <c r="K147" s="668"/>
      <c r="L147" s="668"/>
      <c r="M147" s="668"/>
      <c r="N147" s="668"/>
      <c r="O147" s="668"/>
      <c r="P147" s="668"/>
      <c r="Q147" s="668"/>
      <c r="R147" s="668"/>
      <c r="S147" s="668"/>
      <c r="T147" s="668"/>
      <c r="U147" s="668"/>
      <c r="V147" s="668"/>
      <c r="W147" s="668"/>
      <c r="X147" s="668"/>
      <c r="Y147" s="668"/>
      <c r="Z147" s="668"/>
      <c r="AA147" s="668"/>
      <c r="AB147" s="668"/>
      <c r="AC147" s="668"/>
      <c r="AD147" s="668"/>
      <c r="AE147" s="668"/>
      <c r="AF147" s="668"/>
      <c r="AG147" s="668"/>
      <c r="AH147" s="668"/>
      <c r="AI147" s="668"/>
      <c r="AJ147" s="669"/>
      <c r="AL147" s="224"/>
    </row>
    <row r="148" spans="1:38" x14ac:dyDescent="0.3">
      <c r="A148" s="33"/>
      <c r="B148" s="667"/>
      <c r="C148" s="668"/>
      <c r="D148" s="668"/>
      <c r="E148" s="668"/>
      <c r="F148" s="668"/>
      <c r="G148" s="668"/>
      <c r="H148" s="668"/>
      <c r="I148" s="668"/>
      <c r="J148" s="668"/>
      <c r="K148" s="668"/>
      <c r="L148" s="668"/>
      <c r="M148" s="668"/>
      <c r="N148" s="668"/>
      <c r="O148" s="668"/>
      <c r="P148" s="668"/>
      <c r="Q148" s="668"/>
      <c r="R148" s="668"/>
      <c r="S148" s="668"/>
      <c r="T148" s="668"/>
      <c r="U148" s="668"/>
      <c r="V148" s="668"/>
      <c r="W148" s="668"/>
      <c r="X148" s="668"/>
      <c r="Y148" s="668"/>
      <c r="Z148" s="668"/>
      <c r="AA148" s="668"/>
      <c r="AB148" s="668"/>
      <c r="AC148" s="668"/>
      <c r="AD148" s="668"/>
      <c r="AE148" s="668"/>
      <c r="AF148" s="668"/>
      <c r="AG148" s="668"/>
      <c r="AH148" s="668"/>
      <c r="AI148" s="668"/>
      <c r="AJ148" s="669"/>
      <c r="AL148" s="224"/>
    </row>
    <row r="149" spans="1:38" x14ac:dyDescent="0.3">
      <c r="A149" s="33"/>
      <c r="B149" s="667"/>
      <c r="C149" s="668"/>
      <c r="D149" s="668"/>
      <c r="E149" s="668"/>
      <c r="F149" s="668"/>
      <c r="G149" s="668"/>
      <c r="H149" s="668"/>
      <c r="I149" s="668"/>
      <c r="J149" s="668"/>
      <c r="K149" s="668"/>
      <c r="L149" s="668"/>
      <c r="M149" s="668"/>
      <c r="N149" s="668"/>
      <c r="O149" s="668"/>
      <c r="P149" s="668"/>
      <c r="Q149" s="668"/>
      <c r="R149" s="668"/>
      <c r="S149" s="668"/>
      <c r="T149" s="668"/>
      <c r="U149" s="668"/>
      <c r="V149" s="668"/>
      <c r="W149" s="668"/>
      <c r="X149" s="668"/>
      <c r="Y149" s="668"/>
      <c r="Z149" s="668"/>
      <c r="AA149" s="668"/>
      <c r="AB149" s="668"/>
      <c r="AC149" s="668"/>
      <c r="AD149" s="668"/>
      <c r="AE149" s="668"/>
      <c r="AF149" s="668"/>
      <c r="AG149" s="668"/>
      <c r="AH149" s="668"/>
      <c r="AI149" s="668"/>
      <c r="AJ149" s="669"/>
      <c r="AL149" s="224"/>
    </row>
    <row r="150" spans="1:38" x14ac:dyDescent="0.3">
      <c r="A150" s="33"/>
      <c r="B150" s="667"/>
      <c r="C150" s="668"/>
      <c r="D150" s="668"/>
      <c r="E150" s="668"/>
      <c r="F150" s="668"/>
      <c r="G150" s="668"/>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8"/>
      <c r="AD150" s="668"/>
      <c r="AE150" s="668"/>
      <c r="AF150" s="668"/>
      <c r="AG150" s="668"/>
      <c r="AH150" s="668"/>
      <c r="AI150" s="668"/>
      <c r="AJ150" s="669"/>
      <c r="AL150" s="224"/>
    </row>
    <row r="151" spans="1:38" x14ac:dyDescent="0.3">
      <c r="A151" s="33"/>
      <c r="B151" s="667"/>
      <c r="C151" s="668"/>
      <c r="D151" s="668"/>
      <c r="E151" s="668"/>
      <c r="F151" s="668"/>
      <c r="G151" s="668"/>
      <c r="H151" s="668"/>
      <c r="I151" s="668"/>
      <c r="J151" s="668"/>
      <c r="K151" s="668"/>
      <c r="L151" s="668"/>
      <c r="M151" s="668"/>
      <c r="N151" s="668"/>
      <c r="O151" s="668"/>
      <c r="P151" s="668"/>
      <c r="Q151" s="668"/>
      <c r="R151" s="668"/>
      <c r="S151" s="668"/>
      <c r="T151" s="668"/>
      <c r="U151" s="668"/>
      <c r="V151" s="668"/>
      <c r="W151" s="668"/>
      <c r="X151" s="668"/>
      <c r="Y151" s="668"/>
      <c r="Z151" s="668"/>
      <c r="AA151" s="668"/>
      <c r="AB151" s="668"/>
      <c r="AC151" s="668"/>
      <c r="AD151" s="668"/>
      <c r="AE151" s="668"/>
      <c r="AF151" s="668"/>
      <c r="AG151" s="668"/>
      <c r="AH151" s="668"/>
      <c r="AI151" s="668"/>
      <c r="AJ151" s="669"/>
      <c r="AL151" s="224"/>
    </row>
    <row r="152" spans="1:38" x14ac:dyDescent="0.3">
      <c r="A152" s="33"/>
      <c r="B152" s="667"/>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8"/>
      <c r="AJ152" s="669"/>
      <c r="AL152" s="224"/>
    </row>
    <row r="153" spans="1:38" x14ac:dyDescent="0.3">
      <c r="A153" s="33"/>
      <c r="B153" s="667"/>
      <c r="C153" s="668"/>
      <c r="D153" s="668"/>
      <c r="E153" s="668"/>
      <c r="F153" s="668"/>
      <c r="G153" s="668"/>
      <c r="H153" s="668"/>
      <c r="I153" s="668"/>
      <c r="J153" s="668"/>
      <c r="K153" s="668"/>
      <c r="L153" s="668"/>
      <c r="M153" s="668"/>
      <c r="N153" s="668"/>
      <c r="O153" s="668"/>
      <c r="P153" s="668"/>
      <c r="Q153" s="668"/>
      <c r="R153" s="668"/>
      <c r="S153" s="668"/>
      <c r="T153" s="668"/>
      <c r="U153" s="668"/>
      <c r="V153" s="668"/>
      <c r="W153" s="668"/>
      <c r="X153" s="668"/>
      <c r="Y153" s="668"/>
      <c r="Z153" s="668"/>
      <c r="AA153" s="668"/>
      <c r="AB153" s="668"/>
      <c r="AC153" s="668"/>
      <c r="AD153" s="668"/>
      <c r="AE153" s="668"/>
      <c r="AF153" s="668"/>
      <c r="AG153" s="668"/>
      <c r="AH153" s="668"/>
      <c r="AI153" s="668"/>
      <c r="AJ153" s="669"/>
      <c r="AL153" s="224"/>
    </row>
    <row r="154" spans="1:38" x14ac:dyDescent="0.3">
      <c r="A154" s="33"/>
      <c r="B154" s="667"/>
      <c r="C154" s="668"/>
      <c r="D154" s="668"/>
      <c r="E154" s="668"/>
      <c r="F154" s="668"/>
      <c r="G154" s="668"/>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9"/>
      <c r="AL154" s="224"/>
    </row>
    <row r="155" spans="1:38" x14ac:dyDescent="0.3">
      <c r="A155" s="33"/>
      <c r="B155" s="667"/>
      <c r="C155" s="668"/>
      <c r="D155" s="668"/>
      <c r="E155" s="668"/>
      <c r="F155" s="668"/>
      <c r="G155" s="668"/>
      <c r="H155" s="668"/>
      <c r="I155" s="668"/>
      <c r="J155" s="668"/>
      <c r="K155" s="668"/>
      <c r="L155" s="668"/>
      <c r="M155" s="668"/>
      <c r="N155" s="668"/>
      <c r="O155" s="668"/>
      <c r="P155" s="668"/>
      <c r="Q155" s="668"/>
      <c r="R155" s="668"/>
      <c r="S155" s="668"/>
      <c r="T155" s="668"/>
      <c r="U155" s="668"/>
      <c r="V155" s="668"/>
      <c r="W155" s="668"/>
      <c r="X155" s="668"/>
      <c r="Y155" s="668"/>
      <c r="Z155" s="668"/>
      <c r="AA155" s="668"/>
      <c r="AB155" s="668"/>
      <c r="AC155" s="668"/>
      <c r="AD155" s="668"/>
      <c r="AE155" s="668"/>
      <c r="AF155" s="668"/>
      <c r="AG155" s="668"/>
      <c r="AH155" s="668"/>
      <c r="AI155" s="668"/>
      <c r="AJ155" s="669"/>
      <c r="AL155" s="224"/>
    </row>
    <row r="156" spans="1:38" x14ac:dyDescent="0.3">
      <c r="A156" s="33"/>
      <c r="B156" s="667"/>
      <c r="C156" s="668"/>
      <c r="D156" s="668"/>
      <c r="E156" s="668"/>
      <c r="F156" s="668"/>
      <c r="G156" s="668"/>
      <c r="H156" s="668"/>
      <c r="I156" s="668"/>
      <c r="J156" s="668"/>
      <c r="K156" s="668"/>
      <c r="L156" s="668"/>
      <c r="M156" s="668"/>
      <c r="N156" s="668"/>
      <c r="O156" s="668"/>
      <c r="P156" s="668"/>
      <c r="Q156" s="668"/>
      <c r="R156" s="668"/>
      <c r="S156" s="668"/>
      <c r="T156" s="668"/>
      <c r="U156" s="668"/>
      <c r="V156" s="668"/>
      <c r="W156" s="668"/>
      <c r="X156" s="668"/>
      <c r="Y156" s="668"/>
      <c r="Z156" s="668"/>
      <c r="AA156" s="668"/>
      <c r="AB156" s="668"/>
      <c r="AC156" s="668"/>
      <c r="AD156" s="668"/>
      <c r="AE156" s="668"/>
      <c r="AF156" s="668"/>
      <c r="AG156" s="668"/>
      <c r="AH156" s="668"/>
      <c r="AI156" s="668"/>
      <c r="AJ156" s="669"/>
      <c r="AL156" s="224"/>
    </row>
    <row r="157" spans="1:38" x14ac:dyDescent="0.3">
      <c r="A157" s="33"/>
      <c r="B157" s="667"/>
      <c r="C157" s="668"/>
      <c r="D157" s="668"/>
      <c r="E157" s="668"/>
      <c r="F157" s="668"/>
      <c r="G157" s="668"/>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9"/>
      <c r="AL157" s="224"/>
    </row>
    <row r="158" spans="1:38" x14ac:dyDescent="0.3">
      <c r="A158" s="33"/>
      <c r="B158" s="667"/>
      <c r="C158" s="668"/>
      <c r="D158" s="668"/>
      <c r="E158" s="668"/>
      <c r="F158" s="668"/>
      <c r="G158" s="668"/>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9"/>
      <c r="AL158" s="224"/>
    </row>
    <row r="159" spans="1:38" x14ac:dyDescent="0.3">
      <c r="A159" s="33"/>
      <c r="B159" s="667"/>
      <c r="C159" s="668"/>
      <c r="D159" s="668"/>
      <c r="E159" s="668"/>
      <c r="F159" s="668"/>
      <c r="G159" s="668"/>
      <c r="H159" s="668"/>
      <c r="I159" s="668"/>
      <c r="J159" s="668"/>
      <c r="K159" s="668"/>
      <c r="L159" s="668"/>
      <c r="M159" s="668"/>
      <c r="N159" s="668"/>
      <c r="O159" s="668"/>
      <c r="P159" s="668"/>
      <c r="Q159" s="668"/>
      <c r="R159" s="668"/>
      <c r="S159" s="668"/>
      <c r="T159" s="668"/>
      <c r="U159" s="668"/>
      <c r="V159" s="668"/>
      <c r="W159" s="668"/>
      <c r="X159" s="668"/>
      <c r="Y159" s="668"/>
      <c r="Z159" s="668"/>
      <c r="AA159" s="668"/>
      <c r="AB159" s="668"/>
      <c r="AC159" s="668"/>
      <c r="AD159" s="668"/>
      <c r="AE159" s="668"/>
      <c r="AF159" s="668"/>
      <c r="AG159" s="668"/>
      <c r="AH159" s="668"/>
      <c r="AI159" s="668"/>
      <c r="AJ159" s="669"/>
      <c r="AL159" s="224"/>
    </row>
    <row r="160" spans="1:38" x14ac:dyDescent="0.3">
      <c r="A160" s="33"/>
      <c r="B160" s="667"/>
      <c r="C160" s="668"/>
      <c r="D160" s="668"/>
      <c r="E160" s="668"/>
      <c r="F160" s="668"/>
      <c r="G160" s="668"/>
      <c r="H160" s="668"/>
      <c r="I160" s="668"/>
      <c r="J160" s="668"/>
      <c r="K160" s="668"/>
      <c r="L160" s="668"/>
      <c r="M160" s="668"/>
      <c r="N160" s="668"/>
      <c r="O160" s="668"/>
      <c r="P160" s="668"/>
      <c r="Q160" s="668"/>
      <c r="R160" s="668"/>
      <c r="S160" s="668"/>
      <c r="T160" s="668"/>
      <c r="U160" s="668"/>
      <c r="V160" s="668"/>
      <c r="W160" s="668"/>
      <c r="X160" s="668"/>
      <c r="Y160" s="668"/>
      <c r="Z160" s="668"/>
      <c r="AA160" s="668"/>
      <c r="AB160" s="668"/>
      <c r="AC160" s="668"/>
      <c r="AD160" s="668"/>
      <c r="AE160" s="668"/>
      <c r="AF160" s="668"/>
      <c r="AG160" s="668"/>
      <c r="AH160" s="668"/>
      <c r="AI160" s="668"/>
      <c r="AJ160" s="669"/>
      <c r="AL160" s="224"/>
    </row>
    <row r="161" spans="1:38" x14ac:dyDescent="0.3">
      <c r="A161" s="33"/>
      <c r="B161" s="667"/>
      <c r="C161" s="668"/>
      <c r="D161" s="668"/>
      <c r="E161" s="668"/>
      <c r="F161" s="668"/>
      <c r="G161" s="668"/>
      <c r="H161" s="668"/>
      <c r="I161" s="668"/>
      <c r="J161" s="668"/>
      <c r="K161" s="668"/>
      <c r="L161" s="668"/>
      <c r="M161" s="668"/>
      <c r="N161" s="668"/>
      <c r="O161" s="668"/>
      <c r="P161" s="668"/>
      <c r="Q161" s="668"/>
      <c r="R161" s="668"/>
      <c r="S161" s="668"/>
      <c r="T161" s="668"/>
      <c r="U161" s="668"/>
      <c r="V161" s="668"/>
      <c r="W161" s="668"/>
      <c r="X161" s="668"/>
      <c r="Y161" s="668"/>
      <c r="Z161" s="668"/>
      <c r="AA161" s="668"/>
      <c r="AB161" s="668"/>
      <c r="AC161" s="668"/>
      <c r="AD161" s="668"/>
      <c r="AE161" s="668"/>
      <c r="AF161" s="668"/>
      <c r="AG161" s="668"/>
      <c r="AH161" s="668"/>
      <c r="AI161" s="668"/>
      <c r="AJ161" s="669"/>
      <c r="AL161" s="224"/>
    </row>
    <row r="162" spans="1:38" x14ac:dyDescent="0.3">
      <c r="A162" s="33"/>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9"/>
      <c r="AL162" s="224"/>
    </row>
    <row r="163" spans="1:38" x14ac:dyDescent="0.3">
      <c r="A163" s="33"/>
      <c r="B163" s="667"/>
      <c r="C163" s="668"/>
      <c r="D163" s="668"/>
      <c r="E163" s="668"/>
      <c r="F163" s="668"/>
      <c r="G163" s="668"/>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9"/>
      <c r="AL163" s="224"/>
    </row>
    <row r="164" spans="1:38" x14ac:dyDescent="0.3">
      <c r="A164" s="33"/>
      <c r="B164" s="667"/>
      <c r="C164" s="668"/>
      <c r="D164" s="668"/>
      <c r="E164" s="668"/>
      <c r="F164" s="668"/>
      <c r="G164" s="668"/>
      <c r="H164" s="668"/>
      <c r="I164" s="668"/>
      <c r="J164" s="668"/>
      <c r="K164" s="668"/>
      <c r="L164" s="668"/>
      <c r="M164" s="668"/>
      <c r="N164" s="668"/>
      <c r="O164" s="668"/>
      <c r="P164" s="668"/>
      <c r="Q164" s="668"/>
      <c r="R164" s="668"/>
      <c r="S164" s="668"/>
      <c r="T164" s="668"/>
      <c r="U164" s="668"/>
      <c r="V164" s="668"/>
      <c r="W164" s="668"/>
      <c r="X164" s="668"/>
      <c r="Y164" s="668"/>
      <c r="Z164" s="668"/>
      <c r="AA164" s="668"/>
      <c r="AB164" s="668"/>
      <c r="AC164" s="668"/>
      <c r="AD164" s="668"/>
      <c r="AE164" s="668"/>
      <c r="AF164" s="668"/>
      <c r="AG164" s="668"/>
      <c r="AH164" s="668"/>
      <c r="AI164" s="668"/>
      <c r="AJ164" s="669"/>
      <c r="AL164" s="224"/>
    </row>
    <row r="165" spans="1:38" x14ac:dyDescent="0.3">
      <c r="A165" s="33"/>
      <c r="B165" s="667"/>
      <c r="C165" s="668"/>
      <c r="D165" s="668"/>
      <c r="E165" s="668"/>
      <c r="F165" s="668"/>
      <c r="G165" s="668"/>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9"/>
      <c r="AL165" s="224"/>
    </row>
    <row r="166" spans="1:38" x14ac:dyDescent="0.3">
      <c r="A166" s="33"/>
      <c r="B166" s="667"/>
      <c r="C166" s="668"/>
      <c r="D166" s="668"/>
      <c r="E166" s="668"/>
      <c r="F166" s="668"/>
      <c r="G166" s="668"/>
      <c r="H166" s="668"/>
      <c r="I166" s="668"/>
      <c r="J166" s="668"/>
      <c r="K166" s="668"/>
      <c r="L166" s="668"/>
      <c r="M166" s="668"/>
      <c r="N166" s="668"/>
      <c r="O166" s="668"/>
      <c r="P166" s="668"/>
      <c r="Q166" s="668"/>
      <c r="R166" s="668"/>
      <c r="S166" s="668"/>
      <c r="T166" s="668"/>
      <c r="U166" s="668"/>
      <c r="V166" s="668"/>
      <c r="W166" s="668"/>
      <c r="X166" s="668"/>
      <c r="Y166" s="668"/>
      <c r="Z166" s="668"/>
      <c r="AA166" s="668"/>
      <c r="AB166" s="668"/>
      <c r="AC166" s="668"/>
      <c r="AD166" s="668"/>
      <c r="AE166" s="668"/>
      <c r="AF166" s="668"/>
      <c r="AG166" s="668"/>
      <c r="AH166" s="668"/>
      <c r="AI166" s="668"/>
      <c r="AJ166" s="669"/>
      <c r="AL166" s="224"/>
    </row>
    <row r="167" spans="1:38" x14ac:dyDescent="0.3">
      <c r="A167" s="33"/>
      <c r="B167" s="667"/>
      <c r="C167" s="668"/>
      <c r="D167" s="668"/>
      <c r="E167" s="668"/>
      <c r="F167" s="668"/>
      <c r="G167" s="668"/>
      <c r="H167" s="668"/>
      <c r="I167" s="668"/>
      <c r="J167" s="668"/>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L167" s="224"/>
    </row>
    <row r="168" spans="1:38" x14ac:dyDescent="0.3">
      <c r="A168" s="33"/>
      <c r="B168" s="667"/>
      <c r="C168" s="668"/>
      <c r="D168" s="668"/>
      <c r="E168" s="668"/>
      <c r="F168" s="668"/>
      <c r="G168" s="668"/>
      <c r="H168" s="668"/>
      <c r="I168" s="668"/>
      <c r="J168" s="668"/>
      <c r="K168" s="668"/>
      <c r="L168" s="668"/>
      <c r="M168" s="668"/>
      <c r="N168" s="668"/>
      <c r="O168" s="668"/>
      <c r="P168" s="668"/>
      <c r="Q168" s="668"/>
      <c r="R168" s="668"/>
      <c r="S168" s="668"/>
      <c r="T168" s="668"/>
      <c r="U168" s="668"/>
      <c r="V168" s="668"/>
      <c r="W168" s="668"/>
      <c r="X168" s="668"/>
      <c r="Y168" s="668"/>
      <c r="Z168" s="668"/>
      <c r="AA168" s="668"/>
      <c r="AB168" s="668"/>
      <c r="AC168" s="668"/>
      <c r="AD168" s="668"/>
      <c r="AE168" s="668"/>
      <c r="AF168" s="668"/>
      <c r="AG168" s="668"/>
      <c r="AH168" s="668"/>
      <c r="AI168" s="668"/>
      <c r="AJ168" s="669"/>
      <c r="AL168" s="224"/>
    </row>
    <row r="169" spans="1:38" x14ac:dyDescent="0.3">
      <c r="A169" s="33"/>
      <c r="B169" s="667"/>
      <c r="C169" s="668"/>
      <c r="D169" s="668"/>
      <c r="E169" s="668"/>
      <c r="F169" s="668"/>
      <c r="G169" s="668"/>
      <c r="H169" s="668"/>
      <c r="I169" s="668"/>
      <c r="J169" s="668"/>
      <c r="K169" s="668"/>
      <c r="L169" s="668"/>
      <c r="M169" s="668"/>
      <c r="N169" s="668"/>
      <c r="O169" s="668"/>
      <c r="P169" s="668"/>
      <c r="Q169" s="668"/>
      <c r="R169" s="668"/>
      <c r="S169" s="668"/>
      <c r="T169" s="668"/>
      <c r="U169" s="668"/>
      <c r="V169" s="668"/>
      <c r="W169" s="668"/>
      <c r="X169" s="668"/>
      <c r="Y169" s="668"/>
      <c r="Z169" s="668"/>
      <c r="AA169" s="668"/>
      <c r="AB169" s="668"/>
      <c r="AC169" s="668"/>
      <c r="AD169" s="668"/>
      <c r="AE169" s="668"/>
      <c r="AF169" s="668"/>
      <c r="AG169" s="668"/>
      <c r="AH169" s="668"/>
      <c r="AI169" s="668"/>
      <c r="AJ169" s="669"/>
      <c r="AL169" s="224"/>
    </row>
    <row r="170" spans="1:38" x14ac:dyDescent="0.3">
      <c r="A170" s="33"/>
      <c r="B170" s="667"/>
      <c r="C170" s="668"/>
      <c r="D170" s="668"/>
      <c r="E170" s="668"/>
      <c r="F170" s="668"/>
      <c r="G170" s="668"/>
      <c r="H170" s="668"/>
      <c r="I170" s="668"/>
      <c r="J170" s="668"/>
      <c r="K170" s="668"/>
      <c r="L170" s="668"/>
      <c r="M170" s="668"/>
      <c r="N170" s="668"/>
      <c r="O170" s="668"/>
      <c r="P170" s="668"/>
      <c r="Q170" s="668"/>
      <c r="R170" s="668"/>
      <c r="S170" s="668"/>
      <c r="T170" s="668"/>
      <c r="U170" s="668"/>
      <c r="V170" s="668"/>
      <c r="W170" s="668"/>
      <c r="X170" s="668"/>
      <c r="Y170" s="668"/>
      <c r="Z170" s="668"/>
      <c r="AA170" s="668"/>
      <c r="AB170" s="668"/>
      <c r="AC170" s="668"/>
      <c r="AD170" s="668"/>
      <c r="AE170" s="668"/>
      <c r="AF170" s="668"/>
      <c r="AG170" s="668"/>
      <c r="AH170" s="668"/>
      <c r="AI170" s="668"/>
      <c r="AJ170" s="669"/>
      <c r="AL170" s="224"/>
    </row>
    <row r="171" spans="1:38" x14ac:dyDescent="0.3">
      <c r="A171" s="33"/>
      <c r="B171" s="667"/>
      <c r="C171" s="668"/>
      <c r="D171" s="668"/>
      <c r="E171" s="668"/>
      <c r="F171" s="668"/>
      <c r="G171" s="668"/>
      <c r="H171" s="668"/>
      <c r="I171" s="668"/>
      <c r="J171" s="668"/>
      <c r="K171" s="668"/>
      <c r="L171" s="668"/>
      <c r="M171" s="668"/>
      <c r="N171" s="668"/>
      <c r="O171" s="668"/>
      <c r="P171" s="668"/>
      <c r="Q171" s="668"/>
      <c r="R171" s="668"/>
      <c r="S171" s="668"/>
      <c r="T171" s="668"/>
      <c r="U171" s="668"/>
      <c r="V171" s="668"/>
      <c r="W171" s="668"/>
      <c r="X171" s="668"/>
      <c r="Y171" s="668"/>
      <c r="Z171" s="668"/>
      <c r="AA171" s="668"/>
      <c r="AB171" s="668"/>
      <c r="AC171" s="668"/>
      <c r="AD171" s="668"/>
      <c r="AE171" s="668"/>
      <c r="AF171" s="668"/>
      <c r="AG171" s="668"/>
      <c r="AH171" s="668"/>
      <c r="AI171" s="668"/>
      <c r="AJ171" s="669"/>
      <c r="AL171" s="224"/>
    </row>
    <row r="172" spans="1:38" x14ac:dyDescent="0.3">
      <c r="A172" s="33"/>
      <c r="B172" s="667"/>
      <c r="C172" s="668"/>
      <c r="D172" s="668"/>
      <c r="E172" s="668"/>
      <c r="F172" s="668"/>
      <c r="G172" s="668"/>
      <c r="H172" s="668"/>
      <c r="I172" s="668"/>
      <c r="J172" s="668"/>
      <c r="K172" s="668"/>
      <c r="L172" s="668"/>
      <c r="M172" s="668"/>
      <c r="N172" s="668"/>
      <c r="O172" s="668"/>
      <c r="P172" s="668"/>
      <c r="Q172" s="668"/>
      <c r="R172" s="668"/>
      <c r="S172" s="668"/>
      <c r="T172" s="668"/>
      <c r="U172" s="668"/>
      <c r="V172" s="668"/>
      <c r="W172" s="668"/>
      <c r="X172" s="668"/>
      <c r="Y172" s="668"/>
      <c r="Z172" s="668"/>
      <c r="AA172" s="668"/>
      <c r="AB172" s="668"/>
      <c r="AC172" s="668"/>
      <c r="AD172" s="668"/>
      <c r="AE172" s="668"/>
      <c r="AF172" s="668"/>
      <c r="AG172" s="668"/>
      <c r="AH172" s="668"/>
      <c r="AI172" s="668"/>
      <c r="AJ172" s="669"/>
      <c r="AL172" s="224"/>
    </row>
    <row r="173" spans="1:38" ht="17.25" thickBot="1" x14ac:dyDescent="0.35">
      <c r="A173" s="33"/>
      <c r="B173" s="670"/>
      <c r="C173" s="671"/>
      <c r="D173" s="671"/>
      <c r="E173" s="671"/>
      <c r="F173" s="671"/>
      <c r="G173" s="671"/>
      <c r="H173" s="671"/>
      <c r="I173" s="671"/>
      <c r="J173" s="671"/>
      <c r="K173" s="671"/>
      <c r="L173" s="671"/>
      <c r="M173" s="671"/>
      <c r="N173" s="671"/>
      <c r="O173" s="671"/>
      <c r="P173" s="671"/>
      <c r="Q173" s="671"/>
      <c r="R173" s="671"/>
      <c r="S173" s="671"/>
      <c r="T173" s="671"/>
      <c r="U173" s="671"/>
      <c r="V173" s="671"/>
      <c r="W173" s="671"/>
      <c r="X173" s="671"/>
      <c r="Y173" s="671"/>
      <c r="Z173" s="671"/>
      <c r="AA173" s="671"/>
      <c r="AB173" s="671"/>
      <c r="AC173" s="671"/>
      <c r="AD173" s="671"/>
      <c r="AE173" s="671"/>
      <c r="AF173" s="671"/>
      <c r="AG173" s="671"/>
      <c r="AH173" s="671"/>
      <c r="AI173" s="671"/>
      <c r="AJ173" s="672"/>
      <c r="AL173" s="224"/>
    </row>
    <row r="174" spans="1:38" x14ac:dyDescent="0.3">
      <c r="A174" s="33"/>
      <c r="AL174" s="224"/>
    </row>
    <row r="175" spans="1:38" x14ac:dyDescent="0.3">
      <c r="A175" s="224"/>
      <c r="B175" s="224"/>
      <c r="C175" s="224"/>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row>
  </sheetData>
  <sheetProtection algorithmName="SHA-512" hashValue="qZ7uGY/dMINFE9DHfpeM9dnThCmPbW241r+b/Sr7J2IsfGv6swnlZePJbtNj3Ef7iibtgWs6aT9bDaT9r+MEdQ==" saltValue="fGEN03YpAlGbofhX/YHpsQ==" spinCount="100000" sheet="1" selectLockedCells="1"/>
  <mergeCells count="21">
    <mergeCell ref="B135:AJ173"/>
    <mergeCell ref="B134:AJ134"/>
    <mergeCell ref="B2:C2"/>
    <mergeCell ref="W12:AJ50"/>
    <mergeCell ref="B12:F50"/>
    <mergeCell ref="H12:U50"/>
    <mergeCell ref="B53:F91"/>
    <mergeCell ref="B11:F11"/>
    <mergeCell ref="B52:F52"/>
    <mergeCell ref="H11:U11"/>
    <mergeCell ref="W11:AJ11"/>
    <mergeCell ref="H52:U52"/>
    <mergeCell ref="W52:AJ52"/>
    <mergeCell ref="B94:F132"/>
    <mergeCell ref="H94:U132"/>
    <mergeCell ref="W94:AJ132"/>
    <mergeCell ref="H53:U91"/>
    <mergeCell ref="W53:AJ91"/>
    <mergeCell ref="W93:AJ93"/>
    <mergeCell ref="B93:F93"/>
    <mergeCell ref="H93:U93"/>
  </mergeCells>
  <hyperlinks>
    <hyperlink ref="E3" location="Instructions!C35" display="Back to Instructions tab" xr:uid="{00000000-0004-0000-0300-000000000000}"/>
  </hyperlink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R55"/>
  <sheetViews>
    <sheetView zoomScale="80" zoomScaleNormal="80" workbookViewId="0">
      <selection activeCell="C20" sqref="C20"/>
    </sheetView>
  </sheetViews>
  <sheetFormatPr defaultColWidth="9.42578125" defaultRowHeight="15" x14ac:dyDescent="0.3"/>
  <cols>
    <col min="1" max="1" width="5" style="8" customWidth="1"/>
    <col min="2" max="2" width="32.5703125" style="8" customWidth="1"/>
    <col min="3" max="3" width="16.5703125" style="8" customWidth="1"/>
    <col min="4" max="4" width="16.5703125" style="8" bestFit="1" customWidth="1"/>
    <col min="5" max="5" width="13.42578125" style="8" customWidth="1"/>
    <col min="6" max="6" width="9.5703125" style="8" customWidth="1"/>
    <col min="7" max="16" width="9.42578125" style="8"/>
    <col min="17" max="17" width="3.5703125" style="8" customWidth="1"/>
    <col min="18" max="18" width="3.42578125" style="8" customWidth="1"/>
    <col min="19" max="16384" width="9.42578125" style="8"/>
  </cols>
  <sheetData>
    <row r="1" spans="2:18" ht="15.75" thickBot="1" x14ac:dyDescent="0.35">
      <c r="R1" s="225"/>
    </row>
    <row r="2" spans="2:18" ht="15.75" thickBot="1" x14ac:dyDescent="0.35">
      <c r="B2" s="698" t="str">
        <f>'Version Control'!$B$2</f>
        <v>Title Block</v>
      </c>
      <c r="C2" s="699"/>
      <c r="D2" s="699"/>
      <c r="E2" s="700"/>
      <c r="R2" s="225"/>
    </row>
    <row r="3" spans="2:18" x14ac:dyDescent="0.3">
      <c r="B3" s="467" t="str">
        <f>'Version Control'!$B$3</f>
        <v>Test Report Template Name:</v>
      </c>
      <c r="C3" s="688" t="str">
        <f>'Version Control'!$C$3</f>
        <v xml:space="preserve">Residential Clothes Washer J </v>
      </c>
      <c r="D3" s="689"/>
      <c r="E3" s="690"/>
      <c r="R3" s="225"/>
    </row>
    <row r="4" spans="2:18" ht="16.5" x14ac:dyDescent="0.3">
      <c r="B4" s="387" t="str">
        <f>'Version Control'!$B$4</f>
        <v>Version Number:</v>
      </c>
      <c r="C4" s="676" t="str">
        <f>'Version Control'!$C$4</f>
        <v>v1.1</v>
      </c>
      <c r="D4" s="677"/>
      <c r="E4" s="678"/>
      <c r="G4" s="694" t="s">
        <v>138</v>
      </c>
      <c r="H4" s="694"/>
      <c r="I4" s="694"/>
      <c r="R4" s="225"/>
    </row>
    <row r="5" spans="2:18" x14ac:dyDescent="0.3">
      <c r="B5" s="388" t="str">
        <f>'Version Control'!$B$5</f>
        <v xml:space="preserve">Latest Template Revision: </v>
      </c>
      <c r="C5" s="691">
        <f>'Version Control'!$C$5</f>
        <v>45672</v>
      </c>
      <c r="D5" s="692"/>
      <c r="E5" s="693"/>
      <c r="R5" s="225"/>
    </row>
    <row r="6" spans="2:18" x14ac:dyDescent="0.3">
      <c r="B6" s="388" t="str">
        <f>'Version Control'!$B$6</f>
        <v>Tab Name:</v>
      </c>
      <c r="C6" s="676" t="str">
        <f ca="1">MID(CELL("filename",A1), FIND("]", CELL("filename", A1))+ 1, 255)</f>
        <v>Test Conditions</v>
      </c>
      <c r="D6" s="677"/>
      <c r="E6" s="678"/>
      <c r="R6" s="225"/>
    </row>
    <row r="7" spans="2:18" ht="34.5" customHeight="1" x14ac:dyDescent="0.3">
      <c r="B7" s="389" t="str">
        <f>'Version Control'!$B$7</f>
        <v>File Name:</v>
      </c>
      <c r="C7" s="682" t="str">
        <f ca="1">'Version Control'!$C$7</f>
        <v>Residential Clothes Washer J - v1.1draft_with26.xlsx</v>
      </c>
      <c r="D7" s="683"/>
      <c r="E7" s="684"/>
      <c r="R7" s="225"/>
    </row>
    <row r="8" spans="2:18" ht="15.75" thickBot="1" x14ac:dyDescent="0.35">
      <c r="B8" s="390" t="str">
        <f>'Version Control'!$B$8</f>
        <v xml:space="preserve">Test Completion Date: </v>
      </c>
      <c r="C8" s="685" t="str">
        <f>'Version Control'!$C$8</f>
        <v>[MM/DD/YYYY]</v>
      </c>
      <c r="D8" s="686"/>
      <c r="E8" s="687"/>
      <c r="R8" s="225"/>
    </row>
    <row r="9" spans="2:18" x14ac:dyDescent="0.3">
      <c r="R9" s="225"/>
    </row>
    <row r="10" spans="2:18" ht="15.75" thickBot="1" x14ac:dyDescent="0.35">
      <c r="R10" s="225"/>
    </row>
    <row r="11" spans="2:18" ht="18" thickBot="1" x14ac:dyDescent="0.35">
      <c r="B11" s="695" t="s">
        <v>64</v>
      </c>
      <c r="C11" s="696"/>
      <c r="D11" s="696"/>
      <c r="E11" s="697"/>
      <c r="R11" s="225"/>
    </row>
    <row r="12" spans="2:18" x14ac:dyDescent="0.3">
      <c r="B12" s="207" t="s">
        <v>18</v>
      </c>
      <c r="C12" s="688" t="str">
        <f>IF('General Info &amp; Test Results'!C31="", "Please enter line voltage on General Info tab", 'General Info &amp; Test Results'!C31 &amp; " V ± 2%")</f>
        <v>Please enter line voltage on General Info tab</v>
      </c>
      <c r="D12" s="689"/>
      <c r="E12" s="690"/>
      <c r="F12" s="34"/>
      <c r="G12" s="34"/>
      <c r="H12" s="9"/>
      <c r="R12" s="225"/>
    </row>
    <row r="13" spans="2:18" x14ac:dyDescent="0.3">
      <c r="B13" s="208" t="s">
        <v>17</v>
      </c>
      <c r="C13" s="676" t="s">
        <v>283</v>
      </c>
      <c r="D13" s="677"/>
      <c r="E13" s="678"/>
      <c r="F13" s="12"/>
      <c r="G13" s="12"/>
      <c r="R13" s="225"/>
    </row>
    <row r="14" spans="2:18" x14ac:dyDescent="0.3">
      <c r="B14" s="208" t="s">
        <v>16</v>
      </c>
      <c r="C14" s="691" t="s">
        <v>141</v>
      </c>
      <c r="D14" s="692"/>
      <c r="E14" s="693"/>
      <c r="F14" s="12"/>
      <c r="G14" s="12"/>
      <c r="R14" s="225"/>
    </row>
    <row r="15" spans="2:18" x14ac:dyDescent="0.3">
      <c r="B15" s="208" t="s">
        <v>19</v>
      </c>
      <c r="C15" s="676" t="s">
        <v>20</v>
      </c>
      <c r="D15" s="677"/>
      <c r="E15" s="678"/>
      <c r="F15" s="12"/>
      <c r="G15" s="12"/>
      <c r="R15" s="225"/>
    </row>
    <row r="16" spans="2:18" ht="16.5" thickBot="1" x14ac:dyDescent="0.35">
      <c r="B16" s="209" t="s">
        <v>144</v>
      </c>
      <c r="C16" s="679" t="s">
        <v>142</v>
      </c>
      <c r="D16" s="680"/>
      <c r="E16" s="681"/>
      <c r="F16" s="12"/>
      <c r="G16" s="310"/>
      <c r="H16" s="310"/>
      <c r="I16" s="310"/>
      <c r="J16" s="310"/>
      <c r="K16" s="310"/>
      <c r="L16" s="310"/>
      <c r="M16" s="310"/>
      <c r="N16" s="310"/>
      <c r="R16" s="225"/>
    </row>
    <row r="17" spans="2:18" ht="16.5" thickBot="1" x14ac:dyDescent="0.35">
      <c r="G17" s="310"/>
      <c r="H17" s="310"/>
      <c r="I17" s="310"/>
      <c r="J17" s="310"/>
      <c r="K17" s="310"/>
      <c r="L17" s="310"/>
      <c r="M17" s="310"/>
      <c r="N17" s="310"/>
      <c r="R17" s="225"/>
    </row>
    <row r="18" spans="2:18" ht="18" thickBot="1" x14ac:dyDescent="0.35">
      <c r="B18" s="10" t="s">
        <v>261</v>
      </c>
      <c r="C18" s="120"/>
      <c r="D18" s="120"/>
      <c r="E18" s="121"/>
      <c r="G18" s="310"/>
      <c r="H18" s="310"/>
      <c r="I18" s="310"/>
      <c r="J18" s="310"/>
      <c r="K18" s="310"/>
      <c r="L18" s="310"/>
      <c r="M18" s="310"/>
      <c r="N18" s="310"/>
      <c r="R18" s="225"/>
    </row>
    <row r="19" spans="2:18" ht="32.1" customHeight="1" thickBot="1" x14ac:dyDescent="0.35">
      <c r="B19" s="468" t="s">
        <v>115</v>
      </c>
      <c r="C19" s="470" t="s">
        <v>262</v>
      </c>
      <c r="D19" s="470" t="s">
        <v>263</v>
      </c>
      <c r="E19" s="469" t="s">
        <v>106</v>
      </c>
      <c r="G19" s="310"/>
      <c r="H19" s="310"/>
      <c r="I19" s="310"/>
      <c r="J19" s="310"/>
      <c r="K19" s="310"/>
      <c r="L19" s="310"/>
      <c r="M19" s="310"/>
      <c r="N19" s="310"/>
      <c r="R19" s="225"/>
    </row>
    <row r="20" spans="2:18" ht="15.75" x14ac:dyDescent="0.3">
      <c r="B20" s="210" t="s">
        <v>18</v>
      </c>
      <c r="C20" s="471"/>
      <c r="D20" s="471"/>
      <c r="E20" s="211" t="s">
        <v>66</v>
      </c>
      <c r="F20" s="34"/>
      <c r="G20" s="310"/>
      <c r="H20" s="310"/>
      <c r="I20" s="310"/>
      <c r="J20" s="310"/>
      <c r="K20" s="310"/>
      <c r="L20" s="310"/>
      <c r="M20" s="310"/>
      <c r="N20" s="310"/>
      <c r="R20" s="225"/>
    </row>
    <row r="21" spans="2:18" ht="15.75" x14ac:dyDescent="0.3">
      <c r="B21" s="212" t="s">
        <v>17</v>
      </c>
      <c r="C21" s="472"/>
      <c r="D21" s="472"/>
      <c r="E21" s="213" t="s">
        <v>67</v>
      </c>
      <c r="F21" s="12"/>
      <c r="G21" s="310"/>
      <c r="H21" s="310"/>
      <c r="I21" s="310"/>
      <c r="J21" s="310"/>
      <c r="K21" s="310"/>
      <c r="L21" s="310"/>
      <c r="M21" s="310"/>
      <c r="N21" s="310"/>
      <c r="R21" s="225"/>
    </row>
    <row r="22" spans="2:18" ht="15.75" x14ac:dyDescent="0.3">
      <c r="B22" s="212" t="s">
        <v>16</v>
      </c>
      <c r="C22" s="472"/>
      <c r="D22" s="472"/>
      <c r="E22" s="213" t="s">
        <v>67</v>
      </c>
      <c r="F22" s="12"/>
      <c r="G22" s="310"/>
      <c r="H22" s="310"/>
      <c r="I22" s="310"/>
      <c r="J22" s="310"/>
      <c r="K22" s="310"/>
      <c r="L22" s="310"/>
      <c r="M22" s="310"/>
      <c r="N22" s="310"/>
      <c r="R22" s="225"/>
    </row>
    <row r="23" spans="2:18" ht="15.75" x14ac:dyDescent="0.3">
      <c r="B23" s="212" t="s">
        <v>70</v>
      </c>
      <c r="C23" s="472"/>
      <c r="D23" s="472"/>
      <c r="E23" s="213" t="s">
        <v>68</v>
      </c>
      <c r="F23" s="12"/>
      <c r="G23" s="310"/>
      <c r="H23" s="310"/>
      <c r="I23" s="310"/>
      <c r="J23" s="310"/>
      <c r="K23" s="310"/>
      <c r="L23" s="310"/>
      <c r="M23" s="310"/>
      <c r="N23" s="310"/>
      <c r="R23" s="225"/>
    </row>
    <row r="24" spans="2:18" ht="15.75" x14ac:dyDescent="0.3">
      <c r="B24" s="212" t="s">
        <v>69</v>
      </c>
      <c r="C24" s="472"/>
      <c r="D24" s="472"/>
      <c r="E24" s="213" t="s">
        <v>68</v>
      </c>
      <c r="G24" s="310"/>
      <c r="H24" s="310"/>
      <c r="I24" s="310"/>
      <c r="J24" s="310"/>
      <c r="K24" s="310"/>
      <c r="L24" s="310"/>
      <c r="M24" s="310"/>
      <c r="N24" s="310"/>
      <c r="R24" s="225"/>
    </row>
    <row r="25" spans="2:18" ht="16.5" thickBot="1" x14ac:dyDescent="0.35">
      <c r="B25" s="214" t="s">
        <v>144</v>
      </c>
      <c r="C25" s="473"/>
      <c r="D25" s="473"/>
      <c r="E25" s="215" t="s">
        <v>67</v>
      </c>
      <c r="G25" s="310"/>
      <c r="H25" s="310"/>
      <c r="I25" s="310"/>
      <c r="J25" s="310"/>
      <c r="K25" s="310"/>
      <c r="L25" s="310"/>
      <c r="M25" s="310"/>
      <c r="N25" s="310"/>
      <c r="R25" s="225"/>
    </row>
    <row r="26" spans="2:18" ht="15.75" thickBot="1" x14ac:dyDescent="0.35">
      <c r="R26" s="225"/>
    </row>
    <row r="27" spans="2:18" ht="18" thickBot="1" x14ac:dyDescent="0.35">
      <c r="B27" s="10" t="s">
        <v>136</v>
      </c>
      <c r="C27" s="119"/>
      <c r="D27" s="119"/>
      <c r="E27" s="119"/>
      <c r="F27" s="119"/>
      <c r="G27" s="119"/>
      <c r="H27" s="119"/>
      <c r="I27" s="119"/>
      <c r="J27" s="119"/>
      <c r="K27" s="119"/>
      <c r="L27" s="119"/>
      <c r="M27" s="119"/>
      <c r="N27" s="119"/>
      <c r="O27" s="119"/>
      <c r="P27" s="11"/>
      <c r="R27" s="225"/>
    </row>
    <row r="28" spans="2:18" ht="15.75" customHeight="1" x14ac:dyDescent="0.3">
      <c r="B28" s="718" t="s">
        <v>145</v>
      </c>
      <c r="C28" s="716"/>
      <c r="D28" s="716"/>
      <c r="E28" s="716"/>
      <c r="F28" s="716"/>
      <c r="G28" s="716"/>
      <c r="H28" s="716"/>
      <c r="I28" s="716"/>
      <c r="J28" s="716"/>
      <c r="K28" s="716"/>
      <c r="L28" s="716"/>
      <c r="M28" s="716"/>
      <c r="N28" s="716"/>
      <c r="O28" s="716"/>
      <c r="P28" s="717"/>
      <c r="R28" s="225"/>
    </row>
    <row r="29" spans="2:18" x14ac:dyDescent="0.3">
      <c r="B29" s="710"/>
      <c r="C29" s="712"/>
      <c r="D29" s="712"/>
      <c r="E29" s="712"/>
      <c r="F29" s="712"/>
      <c r="G29" s="712"/>
      <c r="H29" s="712"/>
      <c r="I29" s="712"/>
      <c r="J29" s="712"/>
      <c r="K29" s="712"/>
      <c r="L29" s="712"/>
      <c r="M29" s="712"/>
      <c r="N29" s="712"/>
      <c r="O29" s="712"/>
      <c r="P29" s="713"/>
      <c r="R29" s="225"/>
    </row>
    <row r="30" spans="2:18" x14ac:dyDescent="0.3">
      <c r="B30" s="710"/>
      <c r="C30" s="712"/>
      <c r="D30" s="712"/>
      <c r="E30" s="712"/>
      <c r="F30" s="712"/>
      <c r="G30" s="712"/>
      <c r="H30" s="712"/>
      <c r="I30" s="712"/>
      <c r="J30" s="712"/>
      <c r="K30" s="712"/>
      <c r="L30" s="712"/>
      <c r="M30" s="712"/>
      <c r="N30" s="712"/>
      <c r="O30" s="712"/>
      <c r="P30" s="713"/>
      <c r="R30" s="225"/>
    </row>
    <row r="31" spans="2:18" x14ac:dyDescent="0.3">
      <c r="B31" s="710" t="s">
        <v>146</v>
      </c>
      <c r="C31" s="712"/>
      <c r="D31" s="712"/>
      <c r="E31" s="712"/>
      <c r="F31" s="712"/>
      <c r="G31" s="712"/>
      <c r="H31" s="712"/>
      <c r="I31" s="712"/>
      <c r="J31" s="712"/>
      <c r="K31" s="712"/>
      <c r="L31" s="712"/>
      <c r="M31" s="712"/>
      <c r="N31" s="712"/>
      <c r="O31" s="712"/>
      <c r="P31" s="713"/>
      <c r="R31" s="225"/>
    </row>
    <row r="32" spans="2:18" x14ac:dyDescent="0.3">
      <c r="B32" s="710"/>
      <c r="C32" s="712"/>
      <c r="D32" s="712"/>
      <c r="E32" s="712"/>
      <c r="F32" s="712"/>
      <c r="G32" s="712"/>
      <c r="H32" s="712"/>
      <c r="I32" s="712"/>
      <c r="J32" s="712"/>
      <c r="K32" s="712"/>
      <c r="L32" s="712"/>
      <c r="M32" s="712"/>
      <c r="N32" s="712"/>
      <c r="O32" s="712"/>
      <c r="P32" s="713"/>
      <c r="R32" s="225"/>
    </row>
    <row r="33" spans="2:18" x14ac:dyDescent="0.3">
      <c r="B33" s="710"/>
      <c r="C33" s="712"/>
      <c r="D33" s="712"/>
      <c r="E33" s="712"/>
      <c r="F33" s="712"/>
      <c r="G33" s="712"/>
      <c r="H33" s="712"/>
      <c r="I33" s="712"/>
      <c r="J33" s="712"/>
      <c r="K33" s="712"/>
      <c r="L33" s="712"/>
      <c r="M33" s="712"/>
      <c r="N33" s="712"/>
      <c r="O33" s="712"/>
      <c r="P33" s="713"/>
      <c r="R33" s="225"/>
    </row>
    <row r="34" spans="2:18" x14ac:dyDescent="0.3">
      <c r="B34" s="710" t="s">
        <v>147</v>
      </c>
      <c r="C34" s="712"/>
      <c r="D34" s="712"/>
      <c r="E34" s="712"/>
      <c r="F34" s="712"/>
      <c r="G34" s="712"/>
      <c r="H34" s="712"/>
      <c r="I34" s="712"/>
      <c r="J34" s="712"/>
      <c r="K34" s="712"/>
      <c r="L34" s="712"/>
      <c r="M34" s="712"/>
      <c r="N34" s="712"/>
      <c r="O34" s="712"/>
      <c r="P34" s="713"/>
      <c r="R34" s="225"/>
    </row>
    <row r="35" spans="2:18" x14ac:dyDescent="0.3">
      <c r="B35" s="710"/>
      <c r="C35" s="712"/>
      <c r="D35" s="712"/>
      <c r="E35" s="712"/>
      <c r="F35" s="712"/>
      <c r="G35" s="712"/>
      <c r="H35" s="712"/>
      <c r="I35" s="712"/>
      <c r="J35" s="712"/>
      <c r="K35" s="712"/>
      <c r="L35" s="712"/>
      <c r="M35" s="712"/>
      <c r="N35" s="712"/>
      <c r="O35" s="712"/>
      <c r="P35" s="713"/>
      <c r="R35" s="225"/>
    </row>
    <row r="36" spans="2:18" x14ac:dyDescent="0.3">
      <c r="B36" s="710"/>
      <c r="C36" s="712"/>
      <c r="D36" s="712"/>
      <c r="E36" s="712"/>
      <c r="F36" s="712"/>
      <c r="G36" s="712"/>
      <c r="H36" s="712"/>
      <c r="I36" s="712"/>
      <c r="J36" s="712"/>
      <c r="K36" s="712"/>
      <c r="L36" s="712"/>
      <c r="M36" s="712"/>
      <c r="N36" s="712"/>
      <c r="O36" s="712"/>
      <c r="P36" s="713"/>
      <c r="R36" s="225"/>
    </row>
    <row r="37" spans="2:18" x14ac:dyDescent="0.3">
      <c r="B37" s="710" t="s">
        <v>143</v>
      </c>
      <c r="C37" s="712"/>
      <c r="D37" s="712"/>
      <c r="E37" s="712"/>
      <c r="F37" s="712"/>
      <c r="G37" s="712"/>
      <c r="H37" s="712"/>
      <c r="I37" s="712"/>
      <c r="J37" s="712"/>
      <c r="K37" s="712"/>
      <c r="L37" s="712"/>
      <c r="M37" s="712"/>
      <c r="N37" s="712"/>
      <c r="O37" s="712"/>
      <c r="P37" s="713"/>
      <c r="R37" s="225"/>
    </row>
    <row r="38" spans="2:18" x14ac:dyDescent="0.3">
      <c r="B38" s="710"/>
      <c r="C38" s="712"/>
      <c r="D38" s="712"/>
      <c r="E38" s="712"/>
      <c r="F38" s="712"/>
      <c r="G38" s="712"/>
      <c r="H38" s="712"/>
      <c r="I38" s="712"/>
      <c r="J38" s="712"/>
      <c r="K38" s="712"/>
      <c r="L38" s="712"/>
      <c r="M38" s="712"/>
      <c r="N38" s="712"/>
      <c r="O38" s="712"/>
      <c r="P38" s="713"/>
      <c r="R38" s="225"/>
    </row>
    <row r="39" spans="2:18" ht="15.75" thickBot="1" x14ac:dyDescent="0.35">
      <c r="B39" s="711"/>
      <c r="C39" s="714"/>
      <c r="D39" s="714"/>
      <c r="E39" s="714"/>
      <c r="F39" s="714"/>
      <c r="G39" s="714"/>
      <c r="H39" s="714"/>
      <c r="I39" s="714"/>
      <c r="J39" s="714"/>
      <c r="K39" s="714"/>
      <c r="L39" s="714"/>
      <c r="M39" s="714"/>
      <c r="N39" s="714"/>
      <c r="O39" s="714"/>
      <c r="P39" s="715"/>
      <c r="R39" s="225"/>
    </row>
    <row r="40" spans="2:18" ht="15.75" thickBot="1" x14ac:dyDescent="0.35">
      <c r="R40" s="225"/>
    </row>
    <row r="41" spans="2:18" ht="18" thickBot="1" x14ac:dyDescent="0.35">
      <c r="B41" s="10" t="s">
        <v>260</v>
      </c>
      <c r="C41" s="119"/>
      <c r="D41" s="119"/>
      <c r="E41" s="119"/>
      <c r="F41" s="119"/>
      <c r="G41" s="119"/>
      <c r="H41" s="119"/>
      <c r="I41" s="119"/>
      <c r="J41" s="119"/>
      <c r="K41" s="119"/>
      <c r="L41" s="119"/>
      <c r="M41" s="119"/>
      <c r="N41" s="119"/>
      <c r="O41" s="119"/>
      <c r="P41" s="11"/>
      <c r="R41" s="225"/>
    </row>
    <row r="42" spans="2:18" x14ac:dyDescent="0.3">
      <c r="B42" s="701"/>
      <c r="C42" s="702"/>
      <c r="D42" s="702"/>
      <c r="E42" s="702"/>
      <c r="F42" s="702"/>
      <c r="G42" s="702"/>
      <c r="H42" s="702"/>
      <c r="I42" s="702"/>
      <c r="J42" s="702"/>
      <c r="K42" s="702"/>
      <c r="L42" s="702"/>
      <c r="M42" s="702"/>
      <c r="N42" s="702"/>
      <c r="O42" s="702"/>
      <c r="P42" s="703"/>
      <c r="R42" s="225"/>
    </row>
    <row r="43" spans="2:18" x14ac:dyDescent="0.3">
      <c r="B43" s="704"/>
      <c r="C43" s="705"/>
      <c r="D43" s="705"/>
      <c r="E43" s="705"/>
      <c r="F43" s="705"/>
      <c r="G43" s="705"/>
      <c r="H43" s="705"/>
      <c r="I43" s="705"/>
      <c r="J43" s="705"/>
      <c r="K43" s="705"/>
      <c r="L43" s="705"/>
      <c r="M43" s="705"/>
      <c r="N43" s="705"/>
      <c r="O43" s="705"/>
      <c r="P43" s="706"/>
      <c r="R43" s="225"/>
    </row>
    <row r="44" spans="2:18" x14ac:dyDescent="0.3">
      <c r="B44" s="704"/>
      <c r="C44" s="705"/>
      <c r="D44" s="705"/>
      <c r="E44" s="705"/>
      <c r="F44" s="705"/>
      <c r="G44" s="705"/>
      <c r="H44" s="705"/>
      <c r="I44" s="705"/>
      <c r="J44" s="705"/>
      <c r="K44" s="705"/>
      <c r="L44" s="705"/>
      <c r="M44" s="705"/>
      <c r="N44" s="705"/>
      <c r="O44" s="705"/>
      <c r="P44" s="706"/>
      <c r="R44" s="225"/>
    </row>
    <row r="45" spans="2:18" x14ac:dyDescent="0.3">
      <c r="B45" s="704"/>
      <c r="C45" s="705"/>
      <c r="D45" s="705"/>
      <c r="E45" s="705"/>
      <c r="F45" s="705"/>
      <c r="G45" s="705"/>
      <c r="H45" s="705"/>
      <c r="I45" s="705"/>
      <c r="J45" s="705"/>
      <c r="K45" s="705"/>
      <c r="L45" s="705"/>
      <c r="M45" s="705"/>
      <c r="N45" s="705"/>
      <c r="O45" s="705"/>
      <c r="P45" s="706"/>
      <c r="R45" s="225"/>
    </row>
    <row r="46" spans="2:18" x14ac:dyDescent="0.3">
      <c r="B46" s="704"/>
      <c r="C46" s="705"/>
      <c r="D46" s="705"/>
      <c r="E46" s="705"/>
      <c r="F46" s="705"/>
      <c r="G46" s="705"/>
      <c r="H46" s="705"/>
      <c r="I46" s="705"/>
      <c r="J46" s="705"/>
      <c r="K46" s="705"/>
      <c r="L46" s="705"/>
      <c r="M46" s="705"/>
      <c r="N46" s="705"/>
      <c r="O46" s="705"/>
      <c r="P46" s="706"/>
      <c r="R46" s="225"/>
    </row>
    <row r="47" spans="2:18" x14ac:dyDescent="0.3">
      <c r="B47" s="704"/>
      <c r="C47" s="705"/>
      <c r="D47" s="705"/>
      <c r="E47" s="705"/>
      <c r="F47" s="705"/>
      <c r="G47" s="705"/>
      <c r="H47" s="705"/>
      <c r="I47" s="705"/>
      <c r="J47" s="705"/>
      <c r="K47" s="705"/>
      <c r="L47" s="705"/>
      <c r="M47" s="705"/>
      <c r="N47" s="705"/>
      <c r="O47" s="705"/>
      <c r="P47" s="706"/>
      <c r="R47" s="225"/>
    </row>
    <row r="48" spans="2:18" x14ac:dyDescent="0.3">
      <c r="B48" s="704"/>
      <c r="C48" s="705"/>
      <c r="D48" s="705"/>
      <c r="E48" s="705"/>
      <c r="F48" s="705"/>
      <c r="G48" s="705"/>
      <c r="H48" s="705"/>
      <c r="I48" s="705"/>
      <c r="J48" s="705"/>
      <c r="K48" s="705"/>
      <c r="L48" s="705"/>
      <c r="M48" s="705"/>
      <c r="N48" s="705"/>
      <c r="O48" s="705"/>
      <c r="P48" s="706"/>
      <c r="R48" s="225"/>
    </row>
    <row r="49" spans="1:18" x14ac:dyDescent="0.3">
      <c r="B49" s="704"/>
      <c r="C49" s="705"/>
      <c r="D49" s="705"/>
      <c r="E49" s="705"/>
      <c r="F49" s="705"/>
      <c r="G49" s="705"/>
      <c r="H49" s="705"/>
      <c r="I49" s="705"/>
      <c r="J49" s="705"/>
      <c r="K49" s="705"/>
      <c r="L49" s="705"/>
      <c r="M49" s="705"/>
      <c r="N49" s="705"/>
      <c r="O49" s="705"/>
      <c r="P49" s="706"/>
      <c r="R49" s="225"/>
    </row>
    <row r="50" spans="1:18" x14ac:dyDescent="0.3">
      <c r="B50" s="704"/>
      <c r="C50" s="705"/>
      <c r="D50" s="705"/>
      <c r="E50" s="705"/>
      <c r="F50" s="705"/>
      <c r="G50" s="705"/>
      <c r="H50" s="705"/>
      <c r="I50" s="705"/>
      <c r="J50" s="705"/>
      <c r="K50" s="705"/>
      <c r="L50" s="705"/>
      <c r="M50" s="705"/>
      <c r="N50" s="705"/>
      <c r="O50" s="705"/>
      <c r="P50" s="706"/>
      <c r="R50" s="225"/>
    </row>
    <row r="51" spans="1:18" x14ac:dyDescent="0.3">
      <c r="B51" s="704"/>
      <c r="C51" s="705"/>
      <c r="D51" s="705"/>
      <c r="E51" s="705"/>
      <c r="F51" s="705"/>
      <c r="G51" s="705"/>
      <c r="H51" s="705"/>
      <c r="I51" s="705"/>
      <c r="J51" s="705"/>
      <c r="K51" s="705"/>
      <c r="L51" s="705"/>
      <c r="M51" s="705"/>
      <c r="N51" s="705"/>
      <c r="O51" s="705"/>
      <c r="P51" s="706"/>
      <c r="R51" s="225"/>
    </row>
    <row r="52" spans="1:18" x14ac:dyDescent="0.3">
      <c r="B52" s="704"/>
      <c r="C52" s="705"/>
      <c r="D52" s="705"/>
      <c r="E52" s="705"/>
      <c r="F52" s="705"/>
      <c r="G52" s="705"/>
      <c r="H52" s="705"/>
      <c r="I52" s="705"/>
      <c r="J52" s="705"/>
      <c r="K52" s="705"/>
      <c r="L52" s="705"/>
      <c r="M52" s="705"/>
      <c r="N52" s="705"/>
      <c r="O52" s="705"/>
      <c r="P52" s="706"/>
      <c r="R52" s="225"/>
    </row>
    <row r="53" spans="1:18" ht="15.75" thickBot="1" x14ac:dyDescent="0.35">
      <c r="B53" s="707"/>
      <c r="C53" s="708"/>
      <c r="D53" s="708"/>
      <c r="E53" s="708"/>
      <c r="F53" s="708"/>
      <c r="G53" s="708"/>
      <c r="H53" s="708"/>
      <c r="I53" s="708"/>
      <c r="J53" s="708"/>
      <c r="K53" s="708"/>
      <c r="L53" s="708"/>
      <c r="M53" s="708"/>
      <c r="N53" s="708"/>
      <c r="O53" s="708"/>
      <c r="P53" s="709"/>
      <c r="R53" s="225"/>
    </row>
    <row r="54" spans="1:18" x14ac:dyDescent="0.3">
      <c r="R54" s="225"/>
    </row>
    <row r="55" spans="1:18" x14ac:dyDescent="0.3">
      <c r="A55" s="225"/>
      <c r="B55" s="225"/>
      <c r="C55" s="225"/>
      <c r="D55" s="225"/>
      <c r="E55" s="225"/>
      <c r="F55" s="225"/>
      <c r="G55" s="225"/>
      <c r="H55" s="225"/>
      <c r="I55" s="225"/>
      <c r="J55" s="225"/>
      <c r="K55" s="225"/>
      <c r="L55" s="225"/>
      <c r="M55" s="225"/>
      <c r="N55" s="225"/>
      <c r="O55" s="225"/>
      <c r="P55" s="225"/>
      <c r="Q55" s="225"/>
      <c r="R55" s="225"/>
    </row>
  </sheetData>
  <sheetProtection algorithmName="SHA-512" hashValue="lVoq5mxGWBcYWqTWX5BNT7y8lwIILv2SnZm8E9EkcD0I9dCm8yW5GpThCyYQbmCl/3wG7hx3p6Z9j5IMT5qgYA==" saltValue="oyfqG9oLWQVTOmT2UxG6ug==" spinCount="100000" sheet="1" selectLockedCells="1"/>
  <mergeCells count="23">
    <mergeCell ref="B42:P53"/>
    <mergeCell ref="B37:B39"/>
    <mergeCell ref="C37:P39"/>
    <mergeCell ref="C28:P30"/>
    <mergeCell ref="B28:B30"/>
    <mergeCell ref="B31:B33"/>
    <mergeCell ref="C31:P33"/>
    <mergeCell ref="B34:B36"/>
    <mergeCell ref="C34:P36"/>
    <mergeCell ref="G4:I4"/>
    <mergeCell ref="B11:E11"/>
    <mergeCell ref="B2:E2"/>
    <mergeCell ref="C3:E3"/>
    <mergeCell ref="C4:E4"/>
    <mergeCell ref="C5:E5"/>
    <mergeCell ref="C6:E6"/>
    <mergeCell ref="C15:E15"/>
    <mergeCell ref="C16:E16"/>
    <mergeCell ref="C7:E7"/>
    <mergeCell ref="C8:E8"/>
    <mergeCell ref="C12:E12"/>
    <mergeCell ref="C13:E13"/>
    <mergeCell ref="C14:E14"/>
  </mergeCells>
  <conditionalFormatting sqref="C21:D21">
    <cfRule type="containsBlanks" dxfId="21" priority="2" stopIfTrue="1">
      <formula>LEN(TRIM(C21))=0</formula>
    </cfRule>
    <cfRule type="cellIs" dxfId="20" priority="3" stopIfTrue="1" operator="notBetween">
      <formula>120</formula>
      <formula>125</formula>
    </cfRule>
  </conditionalFormatting>
  <conditionalFormatting sqref="C22:D22">
    <cfRule type="containsBlanks" dxfId="19" priority="4" stopIfTrue="1">
      <formula>LEN(TRIM(C22))=0</formula>
    </cfRule>
    <cfRule type="cellIs" dxfId="18" priority="5" stopIfTrue="1" operator="notBetween">
      <formula>55</formula>
      <formula>60</formula>
    </cfRule>
  </conditionalFormatting>
  <conditionalFormatting sqref="C23:D24">
    <cfRule type="containsBlanks" dxfId="17" priority="6" stopIfTrue="1">
      <formula>LEN(TRIM(C23))=0</formula>
    </cfRule>
    <cfRule type="cellIs" dxfId="16" priority="7" stopIfTrue="1" operator="notBetween">
      <formula>32.5</formula>
      <formula>37.5</formula>
    </cfRule>
  </conditionalFormatting>
  <conditionalFormatting sqref="C25:D25">
    <cfRule type="containsBlanks" dxfId="15" priority="8" stopIfTrue="1">
      <formula>LEN(TRIM(C25))=0</formula>
    </cfRule>
    <cfRule type="cellIs" dxfId="14" priority="9" stopIfTrue="1" operator="notBetween">
      <formula>70</formula>
      <formula>80</formula>
    </cfRule>
  </conditionalFormatting>
  <hyperlinks>
    <hyperlink ref="G4" location="Instructions!C35"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J107"/>
  <sheetViews>
    <sheetView zoomScale="80" zoomScaleNormal="80" workbookViewId="0">
      <selection activeCell="C12" sqref="C12"/>
    </sheetView>
  </sheetViews>
  <sheetFormatPr defaultColWidth="9.42578125" defaultRowHeight="18" x14ac:dyDescent="0.35"/>
  <cols>
    <col min="1" max="1" width="4.5703125" style="123" customWidth="1"/>
    <col min="2" max="2" width="47.42578125" style="123" customWidth="1"/>
    <col min="3" max="4" width="20.5703125" style="123" customWidth="1"/>
    <col min="5" max="5" width="21.42578125" style="123" customWidth="1"/>
    <col min="6" max="6" width="19.42578125" style="123" customWidth="1"/>
    <col min="7" max="8" width="19.5703125" style="123" customWidth="1"/>
    <col min="9" max="9" width="6.42578125" style="123" customWidth="1"/>
    <col min="10" max="10" width="4.5703125" style="123" customWidth="1"/>
    <col min="11" max="16384" width="9.42578125" style="123"/>
  </cols>
  <sheetData>
    <row r="1" spans="1:10" ht="18.75" thickBot="1" x14ac:dyDescent="0.4">
      <c r="J1" s="221"/>
    </row>
    <row r="2" spans="1:10" ht="18.75" thickBot="1" x14ac:dyDescent="0.4">
      <c r="B2" s="719" t="str">
        <f>'Version Control'!$B$2</f>
        <v>Title Block</v>
      </c>
      <c r="C2" s="720"/>
      <c r="D2" s="720"/>
      <c r="E2" s="721"/>
      <c r="J2" s="221"/>
    </row>
    <row r="3" spans="1:10" ht="18" customHeight="1" x14ac:dyDescent="0.35">
      <c r="B3" s="335" t="str">
        <f>'Version Control'!$B$3</f>
        <v>Test Report Template Name:</v>
      </c>
      <c r="C3" s="722" t="str">
        <f>'Version Control'!$C$3</f>
        <v xml:space="preserve">Residential Clothes Washer J </v>
      </c>
      <c r="D3" s="723"/>
      <c r="E3" s="724"/>
      <c r="G3" s="124" t="s">
        <v>138</v>
      </c>
      <c r="J3" s="221"/>
    </row>
    <row r="4" spans="1:10" x14ac:dyDescent="0.35">
      <c r="B4" s="206" t="str">
        <f>'Version Control'!$B$4</f>
        <v>Version Number:</v>
      </c>
      <c r="C4" s="725" t="str">
        <f>'Version Control'!$C$4</f>
        <v>v1.1</v>
      </c>
      <c r="D4" s="726"/>
      <c r="E4" s="727"/>
      <c r="J4" s="221"/>
    </row>
    <row r="5" spans="1:10" x14ac:dyDescent="0.35">
      <c r="B5" s="186" t="str">
        <f>'Version Control'!$B$5</f>
        <v xml:space="preserve">Latest Template Revision: </v>
      </c>
      <c r="C5" s="728">
        <f>'Version Control'!$C$5</f>
        <v>45672</v>
      </c>
      <c r="D5" s="729"/>
      <c r="E5" s="730"/>
      <c r="J5" s="221"/>
    </row>
    <row r="6" spans="1:10" x14ac:dyDescent="0.35">
      <c r="B6" s="186" t="str">
        <f>'Version Control'!$B$6</f>
        <v>Tab Name:</v>
      </c>
      <c r="C6" s="725" t="str">
        <f ca="1">MID(CELL("filename",A1), FIND("]", CELL("filename", A1))+ 1, 255)</f>
        <v>Test Data Inputs</v>
      </c>
      <c r="D6" s="726"/>
      <c r="E6" s="727"/>
      <c r="J6" s="221"/>
    </row>
    <row r="7" spans="1:10" ht="37.5" customHeight="1" x14ac:dyDescent="0.35">
      <c r="B7" s="382" t="str">
        <f>'Version Control'!$B$7</f>
        <v>File Name:</v>
      </c>
      <c r="C7" s="734" t="str">
        <f ca="1">'Version Control'!$C$7</f>
        <v>Residential Clothes Washer J - v1.1draft_with26.xlsx</v>
      </c>
      <c r="D7" s="735"/>
      <c r="E7" s="736"/>
      <c r="J7" s="221"/>
    </row>
    <row r="8" spans="1:10" ht="18.75" thickBot="1" x14ac:dyDescent="0.4">
      <c r="B8" s="187" t="str">
        <f>'Version Control'!$B$8</f>
        <v xml:space="preserve">Test Completion Date: </v>
      </c>
      <c r="C8" s="731" t="str">
        <f>'Version Control'!$C$8</f>
        <v>[MM/DD/YYYY]</v>
      </c>
      <c r="D8" s="732"/>
      <c r="E8" s="733"/>
      <c r="J8" s="221"/>
    </row>
    <row r="9" spans="1:10" x14ac:dyDescent="0.35">
      <c r="J9" s="221"/>
    </row>
    <row r="10" spans="1:10" ht="18.75" thickBot="1" x14ac:dyDescent="0.4">
      <c r="J10" s="221"/>
    </row>
    <row r="11" spans="1:10" ht="18.75" thickBot="1" x14ac:dyDescent="0.4">
      <c r="A11" s="113"/>
      <c r="B11" s="184" t="s">
        <v>8</v>
      </c>
      <c r="C11" s="185"/>
      <c r="D11" s="182"/>
      <c r="F11" s="125"/>
      <c r="J11" s="221"/>
    </row>
    <row r="12" spans="1:10" x14ac:dyDescent="0.35">
      <c r="A12" s="113"/>
      <c r="B12" s="146" t="s">
        <v>21</v>
      </c>
      <c r="C12" s="447"/>
      <c r="D12" s="216" t="s">
        <v>22</v>
      </c>
      <c r="F12" s="125"/>
      <c r="J12" s="221"/>
    </row>
    <row r="13" spans="1:10" x14ac:dyDescent="0.35">
      <c r="A13" s="113"/>
      <c r="B13" s="146" t="s">
        <v>23</v>
      </c>
      <c r="C13" s="447"/>
      <c r="D13" s="216" t="s">
        <v>22</v>
      </c>
      <c r="F13" s="125"/>
      <c r="J13" s="221"/>
    </row>
    <row r="14" spans="1:10" x14ac:dyDescent="0.35">
      <c r="A14" s="113"/>
      <c r="B14" s="147" t="s">
        <v>58</v>
      </c>
      <c r="C14" s="177"/>
      <c r="D14" s="216" t="s">
        <v>67</v>
      </c>
      <c r="F14" s="125"/>
      <c r="J14" s="221"/>
    </row>
    <row r="15" spans="1:10" ht="20.25" x14ac:dyDescent="0.35">
      <c r="A15" s="113"/>
      <c r="B15" s="494" t="s">
        <v>295</v>
      </c>
      <c r="C15" s="178" t="str">
        <f>IF(C14=60,62.3,IF(C14=100,62,""))</f>
        <v/>
      </c>
      <c r="D15" s="202" t="s">
        <v>139</v>
      </c>
      <c r="F15" s="125"/>
      <c r="J15" s="221"/>
    </row>
    <row r="16" spans="1:10" ht="18.75" thickBot="1" x14ac:dyDescent="0.4">
      <c r="B16" s="129" t="s">
        <v>24</v>
      </c>
      <c r="C16" s="179" t="str">
        <f>IF(C15="", "", MROUND((C13-C12)/C15, 0.01))</f>
        <v/>
      </c>
      <c r="D16" s="217" t="s">
        <v>25</v>
      </c>
      <c r="F16" s="125"/>
      <c r="J16" s="221"/>
    </row>
    <row r="17" spans="2:10" ht="18.75" thickBot="1" x14ac:dyDescent="0.4">
      <c r="E17" s="130"/>
      <c r="J17" s="221"/>
    </row>
    <row r="18" spans="2:10" ht="18.75" thickBot="1" x14ac:dyDescent="0.4">
      <c r="B18" s="184" t="s">
        <v>187</v>
      </c>
      <c r="C18" s="185"/>
      <c r="D18" s="182"/>
      <c r="E18" s="130"/>
      <c r="J18" s="221"/>
    </row>
    <row r="19" spans="2:10" ht="36" customHeight="1" x14ac:dyDescent="0.35">
      <c r="B19" s="555"/>
      <c r="C19" s="320" t="s">
        <v>186</v>
      </c>
      <c r="D19" s="242"/>
      <c r="E19" s="130"/>
      <c r="J19" s="221"/>
    </row>
    <row r="20" spans="2:10" x14ac:dyDescent="0.35">
      <c r="B20" s="554" t="s">
        <v>284</v>
      </c>
      <c r="C20" s="316" t="str">
        <f>IF(C16="", "", IF(C16&gt;=Tables!$C$96,"Capacity &gt; 8.0 cu.ft.", INDEX(Tables!$F$24:$F$96, MATCH(C16, Tables!$B$24:$B$96, 1))))</f>
        <v/>
      </c>
      <c r="D20" s="556" t="s">
        <v>22</v>
      </c>
      <c r="E20" s="130"/>
      <c r="J20" s="221"/>
    </row>
    <row r="21" spans="2:10" ht="18.75" thickBot="1" x14ac:dyDescent="0.4">
      <c r="B21" s="180" t="s">
        <v>285</v>
      </c>
      <c r="C21" s="317" t="str">
        <f>IF(C16="", "", IF(C16&gt;=Tables!$C$96,"Capacity &gt; 8.0 cu.ft.", INDEX(Tables!$H$24:$H$96, MATCH(C16, Tables!$B$24:$B$96, 1))))</f>
        <v/>
      </c>
      <c r="D21" s="246" t="s">
        <v>22</v>
      </c>
      <c r="E21" s="130"/>
      <c r="J21" s="221"/>
    </row>
    <row r="22" spans="2:10" ht="18.75" thickBot="1" x14ac:dyDescent="0.4">
      <c r="J22" s="221"/>
    </row>
    <row r="23" spans="2:10" ht="18.75" thickBot="1" x14ac:dyDescent="0.4">
      <c r="B23" s="184" t="s">
        <v>183</v>
      </c>
      <c r="C23" s="185"/>
      <c r="D23" s="182"/>
      <c r="J23" s="221"/>
    </row>
    <row r="24" spans="2:10" ht="19.5" x14ac:dyDescent="0.35">
      <c r="B24" s="318" t="s">
        <v>237</v>
      </c>
      <c r="C24" s="593" t="str">
        <f>IF('General Info &amp; Test Results'!C44&lt;&gt;0, 'General Info &amp; Test Results'!C44, "")</f>
        <v/>
      </c>
      <c r="D24" s="566"/>
      <c r="J24" s="221"/>
    </row>
    <row r="25" spans="2:10" x14ac:dyDescent="0.35">
      <c r="B25" s="148" t="s">
        <v>238</v>
      </c>
      <c r="C25" s="177"/>
      <c r="D25" s="126" t="s">
        <v>184</v>
      </c>
      <c r="J25" s="221"/>
    </row>
    <row r="26" spans="2:10" ht="18.75" thickBot="1" x14ac:dyDescent="0.4">
      <c r="B26" s="181" t="s">
        <v>239</v>
      </c>
      <c r="C26" s="456"/>
      <c r="D26" s="246" t="s">
        <v>184</v>
      </c>
      <c r="J26" s="221"/>
    </row>
    <row r="27" spans="2:10" ht="18.75" thickBot="1" x14ac:dyDescent="0.4">
      <c r="J27" s="221"/>
    </row>
    <row r="28" spans="2:10" ht="18.75" thickBot="1" x14ac:dyDescent="0.4">
      <c r="B28" s="184" t="s">
        <v>296</v>
      </c>
      <c r="C28" s="185"/>
      <c r="D28" s="185"/>
      <c r="E28" s="185"/>
      <c r="F28" s="185"/>
      <c r="G28" s="185"/>
      <c r="H28" s="182"/>
      <c r="I28" s="125"/>
      <c r="J28" s="221"/>
    </row>
    <row r="29" spans="2:10" x14ac:dyDescent="0.35">
      <c r="B29" s="565" t="s">
        <v>412</v>
      </c>
      <c r="C29" s="575" t="str">
        <f>IF('General Info &amp; Test Results'!C29&lt;&gt;0, 'General Info &amp; Test Results'!C29, "")</f>
        <v/>
      </c>
      <c r="D29" s="572"/>
      <c r="E29" s="573"/>
      <c r="F29" s="573"/>
      <c r="G29" s="573"/>
      <c r="H29" s="574"/>
      <c r="I29" s="125"/>
      <c r="J29" s="221"/>
    </row>
    <row r="30" spans="2:10" x14ac:dyDescent="0.35">
      <c r="B30" s="564" t="s">
        <v>292</v>
      </c>
      <c r="C30" s="576" t="str">
        <f>IF('General Info &amp; Test Results'!C32&lt;&gt;0, 'General Info &amp; Test Results'!C32, "")</f>
        <v/>
      </c>
      <c r="D30" s="319"/>
      <c r="E30" s="125"/>
      <c r="F30" s="125"/>
      <c r="G30" s="125"/>
      <c r="H30" s="126"/>
      <c r="I30" s="125"/>
      <c r="J30" s="221"/>
    </row>
    <row r="31" spans="2:10" x14ac:dyDescent="0.35">
      <c r="B31" s="492" t="s">
        <v>387</v>
      </c>
      <c r="C31" s="576" t="str">
        <f>IF('General Info &amp; Test Results'!C33&lt;&gt;0, 'General Info &amp; Test Results'!C33, "")</f>
        <v/>
      </c>
      <c r="D31" s="319"/>
      <c r="E31" s="125"/>
      <c r="F31" s="125"/>
      <c r="G31" s="125"/>
      <c r="H31" s="126"/>
      <c r="I31" s="125"/>
      <c r="J31" s="221"/>
    </row>
    <row r="32" spans="2:10" x14ac:dyDescent="0.35">
      <c r="B32" s="492" t="s">
        <v>388</v>
      </c>
      <c r="C32" s="576" t="str">
        <f>IF('General Info &amp; Test Results'!C34&lt;&gt;0, 'General Info &amp; Test Results'!C34, "")</f>
        <v/>
      </c>
      <c r="D32" s="319"/>
      <c r="E32" s="125"/>
      <c r="F32" s="125"/>
      <c r="G32" s="125"/>
      <c r="H32" s="126"/>
      <c r="I32" s="125"/>
      <c r="J32" s="221"/>
    </row>
    <row r="33" spans="2:10" x14ac:dyDescent="0.35">
      <c r="B33" s="258" t="s">
        <v>177</v>
      </c>
      <c r="C33" s="576"/>
      <c r="D33" s="125"/>
      <c r="E33" s="125"/>
      <c r="F33" s="125"/>
      <c r="G33" s="125"/>
      <c r="H33" s="126"/>
      <c r="I33" s="125"/>
      <c r="J33" s="221"/>
    </row>
    <row r="34" spans="2:10" x14ac:dyDescent="0.35">
      <c r="B34" s="495" t="s">
        <v>172</v>
      </c>
      <c r="C34" s="576" t="str">
        <f>IF('General Info &amp; Test Results'!C36&lt;&gt;0, 'General Info &amp; Test Results'!C36, "")</f>
        <v/>
      </c>
      <c r="D34" s="125"/>
      <c r="E34" s="125"/>
      <c r="F34" s="125"/>
      <c r="G34" s="125"/>
      <c r="H34" s="126"/>
      <c r="I34" s="125"/>
      <c r="J34" s="221"/>
    </row>
    <row r="35" spans="2:10" x14ac:dyDescent="0.35">
      <c r="B35" s="495" t="s">
        <v>173</v>
      </c>
      <c r="C35" s="576" t="str">
        <f>IF('General Info &amp; Test Results'!C38&lt;&gt;0, 'General Info &amp; Test Results'!C38, "")</f>
        <v/>
      </c>
      <c r="D35" s="125"/>
      <c r="E35" s="125"/>
      <c r="F35" s="125"/>
      <c r="G35" s="125"/>
      <c r="H35" s="126"/>
      <c r="I35" s="125"/>
      <c r="J35" s="221"/>
    </row>
    <row r="36" spans="2:10" x14ac:dyDescent="0.35">
      <c r="B36" s="496" t="s">
        <v>290</v>
      </c>
      <c r="C36" s="576" t="str">
        <f>IF('General Info &amp; Test Results'!C39&lt;&gt;0, 'General Info &amp; Test Results'!C39, "")</f>
        <v/>
      </c>
      <c r="D36" s="125"/>
      <c r="E36" s="125"/>
      <c r="F36" s="125"/>
      <c r="G36" s="125"/>
      <c r="H36" s="126"/>
      <c r="I36" s="125"/>
      <c r="J36" s="221"/>
    </row>
    <row r="37" spans="2:10" x14ac:dyDescent="0.35">
      <c r="B37" s="495" t="s">
        <v>174</v>
      </c>
      <c r="C37" s="576" t="str">
        <f>IF('General Info &amp; Test Results'!C40&lt;&gt;0, 'General Info &amp; Test Results'!C40, "")</f>
        <v/>
      </c>
      <c r="D37" s="125"/>
      <c r="E37" s="125"/>
      <c r="F37" s="125"/>
      <c r="G37" s="125"/>
      <c r="H37" s="126"/>
      <c r="I37" s="125"/>
      <c r="J37" s="221"/>
    </row>
    <row r="38" spans="2:10" x14ac:dyDescent="0.35">
      <c r="B38" s="496" t="s">
        <v>291</v>
      </c>
      <c r="C38" s="576" t="str">
        <f>IF('General Info &amp; Test Results'!C41&lt;&gt;0, 'General Info &amp; Test Results'!C41, "")</f>
        <v/>
      </c>
      <c r="D38" s="125"/>
      <c r="E38" s="125"/>
      <c r="F38" s="125"/>
      <c r="G38" s="125"/>
      <c r="H38" s="126"/>
      <c r="I38" s="125"/>
      <c r="J38" s="221"/>
    </row>
    <row r="39" spans="2:10" x14ac:dyDescent="0.35">
      <c r="B39" s="495" t="s">
        <v>175</v>
      </c>
      <c r="C39" s="576" t="str">
        <f>IF('General Info &amp; Test Results'!C37&lt;&gt;0, 'General Info &amp; Test Results'!C37, "")</f>
        <v/>
      </c>
      <c r="D39" s="125"/>
      <c r="E39" s="125"/>
      <c r="F39" s="125"/>
      <c r="G39" s="125"/>
      <c r="H39" s="126"/>
      <c r="I39" s="125"/>
      <c r="J39" s="221"/>
    </row>
    <row r="40" spans="2:10" x14ac:dyDescent="0.35">
      <c r="B40" s="495" t="s">
        <v>176</v>
      </c>
      <c r="C40" s="576" t="str">
        <f>IF('General Info &amp; Test Results'!C42&lt;&gt;0, 'General Info &amp; Test Results'!C42, "")</f>
        <v/>
      </c>
      <c r="D40" s="125"/>
      <c r="E40" s="125"/>
      <c r="F40" s="125"/>
      <c r="G40" s="125"/>
      <c r="H40" s="126"/>
      <c r="I40" s="125"/>
      <c r="J40" s="221"/>
    </row>
    <row r="41" spans="2:10" x14ac:dyDescent="0.35">
      <c r="B41" s="128"/>
      <c r="C41" s="125"/>
      <c r="D41" s="125"/>
      <c r="E41" s="125"/>
      <c r="F41" s="125"/>
      <c r="G41" s="125"/>
      <c r="H41" s="126"/>
      <c r="I41" s="125"/>
      <c r="J41" s="221"/>
    </row>
    <row r="42" spans="2:10" x14ac:dyDescent="0.35">
      <c r="B42" s="132" t="str">
        <f>"Water Fill Control System #1: " &amp;  IF($C$31="","unspecified",$C$31)</f>
        <v>Water Fill Control System #1: unspecified</v>
      </c>
      <c r="C42" s="133"/>
      <c r="D42" s="133"/>
      <c r="E42" s="133"/>
      <c r="F42" s="133"/>
      <c r="G42" s="133"/>
      <c r="H42" s="134"/>
      <c r="I42" s="125"/>
      <c r="J42" s="221"/>
    </row>
    <row r="43" spans="2:10" ht="36" x14ac:dyDescent="0.35">
      <c r="B43" s="135" t="s">
        <v>288</v>
      </c>
      <c r="C43" s="446" t="s">
        <v>293</v>
      </c>
      <c r="D43" s="446" t="s">
        <v>41</v>
      </c>
      <c r="E43" s="446" t="s">
        <v>33</v>
      </c>
      <c r="F43" s="321" t="s">
        <v>32</v>
      </c>
      <c r="G43" s="321" t="s">
        <v>227</v>
      </c>
      <c r="H43" s="242" t="s">
        <v>294</v>
      </c>
      <c r="I43" s="125"/>
      <c r="J43" s="221"/>
    </row>
    <row r="44" spans="2:10" x14ac:dyDescent="0.35">
      <c r="B44" s="146" t="str">
        <f>IF($C$29="Semi-automatic clothes washer", "Cold cycle:", "Cold/Cold cycle:")</f>
        <v>Cold/Cold cycle:</v>
      </c>
      <c r="C44" s="457"/>
      <c r="D44" s="457"/>
      <c r="E44" s="457"/>
      <c r="F44" s="452"/>
      <c r="G44" s="531"/>
      <c r="H44" s="521"/>
      <c r="I44" s="125"/>
      <c r="J44" s="221"/>
    </row>
    <row r="45" spans="2:10" x14ac:dyDescent="0.35">
      <c r="B45" s="568" t="str">
        <f>IF($C$36="No", "Warm/Cold cycle:", "Warm/Cold cycle - Coldest:")</f>
        <v>Warm/Cold cycle - Coldest:</v>
      </c>
      <c r="C45" s="457"/>
      <c r="D45" s="457"/>
      <c r="E45" s="457"/>
      <c r="F45" s="452"/>
      <c r="G45" s="531"/>
      <c r="H45" s="521"/>
      <c r="I45" s="125"/>
      <c r="J45" s="221"/>
    </row>
    <row r="46" spans="2:10" x14ac:dyDescent="0.35">
      <c r="B46" s="568" t="str">
        <f>IF($C$36="No", "Warm/Cold cycle - Not applicable", "Warm/Cold cycle - Hottest:")</f>
        <v>Warm/Cold cycle - Hottest:</v>
      </c>
      <c r="C46" s="457"/>
      <c r="D46" s="457"/>
      <c r="E46" s="457"/>
      <c r="F46" s="452"/>
      <c r="G46" s="531"/>
      <c r="H46" s="521"/>
      <c r="I46" s="125"/>
      <c r="J46" s="221"/>
    </row>
    <row r="47" spans="2:10" x14ac:dyDescent="0.35">
      <c r="B47" s="247" t="str">
        <f>IF($C$29="Semi-automatic clothes washer", "Warm cycle:", "Warm/Cold cycle (Calculated Average):")</f>
        <v>Warm/Cold cycle (Calculated Average):</v>
      </c>
      <c r="C47" s="458" t="str">
        <f>IF($C$29="Semi-automatic clothes washer",C44,IF($C$29="Automatic clothes washer",IF(C45="","",AVERAGE(C45:C46)),""))</f>
        <v/>
      </c>
      <c r="D47" s="458" t="str">
        <f>IF($C$29="Semi-automatic clothes washer",D44/2,IF($C$29="Automatic clothes washer",IF(D45="","",AVERAGE(D45:D46)),""))</f>
        <v/>
      </c>
      <c r="E47" s="458" t="str">
        <f>IF($C$29="Semi-automatic clothes washer",D44/2,IF($C$29="Automatic clothes washer",IF(E45="","",AVERAGE(E45:E46)),""))</f>
        <v/>
      </c>
      <c r="F47" s="357" t="str">
        <f>IF($C$29="Semi-automatic clothes washer",F44,IF($C$29="Automatic clothes washer",IF(F45="","",AVERAGE(F45:F46)),""))</f>
        <v/>
      </c>
      <c r="G47" s="458" t="str">
        <f>IF($C$29="Semi-automatic clothes washer",G44,IF($C$29="Automatic clothes washer",IF(G45="","",AVERAGE(G45:G46)),""))</f>
        <v/>
      </c>
      <c r="H47" s="522" t="str">
        <f>IF($C$29="Semi-automatic clothes washer",H44,IF($C$29="Automatic clothes washer",IF(H45="","",AVERAGE(H45:H46)),""))</f>
        <v/>
      </c>
      <c r="I47" s="125"/>
      <c r="J47" s="221"/>
    </row>
    <row r="48" spans="2:10" x14ac:dyDescent="0.35">
      <c r="B48" s="568" t="str">
        <f>IF($C$38="No", "Warm/Warm cycle:", "Warm/Warm cycle - Coldest:")</f>
        <v>Warm/Warm cycle - Coldest:</v>
      </c>
      <c r="C48" s="457"/>
      <c r="D48" s="457"/>
      <c r="E48" s="457"/>
      <c r="F48" s="452"/>
      <c r="G48" s="531"/>
      <c r="H48" s="521"/>
      <c r="I48" s="125"/>
      <c r="J48" s="221"/>
    </row>
    <row r="49" spans="2:10" x14ac:dyDescent="0.35">
      <c r="B49" s="568" t="str">
        <f>IF($C$38="No", "Warm/Warm cycle - Not applicable", "Warm/Warm cycle - Hottest:")</f>
        <v>Warm/Warm cycle - Hottest:</v>
      </c>
      <c r="C49" s="457"/>
      <c r="D49" s="457"/>
      <c r="E49" s="457"/>
      <c r="F49" s="452"/>
      <c r="G49" s="531"/>
      <c r="H49" s="521"/>
      <c r="I49" s="125"/>
      <c r="J49" s="221"/>
    </row>
    <row r="50" spans="2:10" x14ac:dyDescent="0.35">
      <c r="B50" s="247" t="s">
        <v>434</v>
      </c>
      <c r="C50" s="458" t="str">
        <f t="shared" ref="C50" si="0">IF(C48="","",AVERAGE(C48:C49))</f>
        <v/>
      </c>
      <c r="D50" s="458" t="str">
        <f>IF(D48="","",AVERAGE(D48:D49))</f>
        <v/>
      </c>
      <c r="E50" s="458" t="str">
        <f>IF(E48="","",AVERAGE(E48:E49))</f>
        <v/>
      </c>
      <c r="F50" s="357" t="str">
        <f>IF(F48="","",AVERAGE(F48:F49))</f>
        <v/>
      </c>
      <c r="G50" s="458" t="str">
        <f>IF(G48="","",AVERAGE(G48:G49))</f>
        <v/>
      </c>
      <c r="H50" s="522" t="str">
        <f>IF(H48="","",AVERAGE(H48:H49))</f>
        <v/>
      </c>
      <c r="I50" s="125"/>
      <c r="J50" s="221"/>
    </row>
    <row r="51" spans="2:10" x14ac:dyDescent="0.35">
      <c r="B51" s="146" t="s">
        <v>34</v>
      </c>
      <c r="C51" s="457"/>
      <c r="D51" s="457"/>
      <c r="E51" s="457"/>
      <c r="F51" s="452"/>
      <c r="G51" s="531"/>
      <c r="H51" s="521"/>
      <c r="I51" s="125"/>
      <c r="J51" s="221"/>
    </row>
    <row r="52" spans="2:10" x14ac:dyDescent="0.35">
      <c r="B52" s="247" t="str">
        <f>IF($C$29="Semi-automatic clothes washer", "Hot cycle:", "Hot/Cold cycle (For Calculations):")</f>
        <v>Hot/Cold cycle (For Calculations):</v>
      </c>
      <c r="C52" s="458" t="str">
        <f>IF($C$29="Semi-automatic clothes washer",C44,IF($C$29="Automatic clothes washer",IF(C51="","",C51),""))</f>
        <v/>
      </c>
      <c r="D52" s="458" t="str">
        <f>IF($C$29="Semi-automatic clothes washer",0,IF($C$29="Automatic clothes washer",IF(D51="","",D51),""))</f>
        <v/>
      </c>
      <c r="E52" s="458" t="str">
        <f>IF($C$29="Semi-automatic clothes washer",D44,IF($C$29="Automatic clothes washer",IF(E51="","",E51),""))</f>
        <v/>
      </c>
      <c r="F52" s="357" t="str">
        <f>IF($C$29="Semi-automatic clothes washer",F44,IF($C$29="Automatic clothes washer",IF(F51="","",F51),""))</f>
        <v/>
      </c>
      <c r="G52" s="458" t="str">
        <f>IF($C$29="Semi-automatic clothes washer",G44,IF($C$29="Automatic clothes washer",IF(G51="","",G51),""))</f>
        <v/>
      </c>
      <c r="H52" s="522" t="str">
        <f>IF($C$29="Semi-automatic clothes washer",H44,IF($C$29="Automatic clothes washer",IF(H51="","",H51),""))</f>
        <v/>
      </c>
      <c r="I52" s="125"/>
      <c r="J52" s="221"/>
    </row>
    <row r="53" spans="2:10" x14ac:dyDescent="0.35">
      <c r="B53" s="146" t="s">
        <v>429</v>
      </c>
      <c r="C53" s="457"/>
      <c r="D53" s="457"/>
      <c r="E53" s="457"/>
      <c r="F53" s="452"/>
      <c r="G53" s="531"/>
      <c r="H53" s="521"/>
      <c r="I53" s="125"/>
      <c r="J53" s="221"/>
    </row>
    <row r="54" spans="2:10" ht="15" customHeight="1" x14ac:dyDescent="0.35">
      <c r="B54" s="128"/>
      <c r="C54" s="527"/>
      <c r="D54" s="493"/>
      <c r="E54" s="493"/>
      <c r="F54" s="460"/>
      <c r="G54" s="532"/>
      <c r="H54" s="523"/>
      <c r="I54" s="322"/>
      <c r="J54" s="221"/>
    </row>
    <row r="55" spans="2:10" ht="36" x14ac:dyDescent="0.35">
      <c r="B55" s="135" t="s">
        <v>289</v>
      </c>
      <c r="C55" s="528" t="s">
        <v>293</v>
      </c>
      <c r="D55" s="446" t="s">
        <v>41</v>
      </c>
      <c r="E55" s="446" t="s">
        <v>33</v>
      </c>
      <c r="F55" s="569" t="s">
        <v>32</v>
      </c>
      <c r="G55" s="533" t="s">
        <v>227</v>
      </c>
      <c r="H55" s="524" t="s">
        <v>294</v>
      </c>
      <c r="I55" s="322"/>
      <c r="J55" s="221"/>
    </row>
    <row r="56" spans="2:10" x14ac:dyDescent="0.35">
      <c r="B56" s="146" t="str">
        <f>IF($C$29="Semi-automatic clothes washer", "Cold cycle:", "Cold/Cold cycle:")</f>
        <v>Cold/Cold cycle:</v>
      </c>
      <c r="C56" s="457"/>
      <c r="D56" s="457"/>
      <c r="E56" s="459"/>
      <c r="F56" s="452"/>
      <c r="G56" s="531"/>
      <c r="H56" s="521"/>
      <c r="I56" s="322"/>
      <c r="J56" s="221"/>
    </row>
    <row r="57" spans="2:10" x14ac:dyDescent="0.35">
      <c r="B57" s="568" t="str">
        <f>IF($C$36="No", "Warm/Cold cycle:", "Warm/Cold cycle - Coldest:")</f>
        <v>Warm/Cold cycle - Coldest:</v>
      </c>
      <c r="C57" s="457"/>
      <c r="D57" s="457"/>
      <c r="E57" s="457"/>
      <c r="F57" s="452"/>
      <c r="G57" s="531"/>
      <c r="H57" s="521"/>
      <c r="I57" s="322"/>
      <c r="J57" s="221"/>
    </row>
    <row r="58" spans="2:10" x14ac:dyDescent="0.35">
      <c r="B58" s="568" t="str">
        <f>IF($C$36="No", "Warm/Cold cycle - Not applicable", "Warm/Cold cycle - Hottest:")</f>
        <v>Warm/Cold cycle - Hottest:</v>
      </c>
      <c r="C58" s="457"/>
      <c r="D58" s="457"/>
      <c r="E58" s="457"/>
      <c r="F58" s="452"/>
      <c r="G58" s="531"/>
      <c r="H58" s="521"/>
      <c r="I58" s="322"/>
      <c r="J58" s="221"/>
    </row>
    <row r="59" spans="2:10" x14ac:dyDescent="0.35">
      <c r="B59" s="247" t="str">
        <f>IF($C$29="Semi-automatic clothes washer", "Warm cycle:", "Warm/Cold cycle (Calculated Average):")</f>
        <v>Warm/Cold cycle (Calculated Average):</v>
      </c>
      <c r="C59" s="458" t="str">
        <f>IF($C$29="Semi-automatic clothes washer",C56,IF($C$29="Automatic clothes washer",IF(C57="","",AVERAGE(C57:C58)),""))</f>
        <v/>
      </c>
      <c r="D59" s="458" t="str">
        <f>IF($C$29="Semi-automatic clothes washer",D56/2,IF($C$29="Automatic clothes washer",IF(D57="","",AVERAGE(D57:D58)),""))</f>
        <v/>
      </c>
      <c r="E59" s="458" t="str">
        <f>IF($C$29="Semi-automatic clothes washer",D56/2,IF($C$29="Automatic clothes washer",IF(E57="","",AVERAGE(E57:E58)),""))</f>
        <v/>
      </c>
      <c r="F59" s="357" t="str">
        <f>IF($C$29="Semi-automatic clothes washer",F56,IF($C$29="Automatic clothes washer",IF(F57="","",AVERAGE(F57:F58)),""))</f>
        <v/>
      </c>
      <c r="G59" s="458" t="str">
        <f>IF($C$29="Semi-automatic clothes washer",G56,IF($C$29="Automatic clothes washer",IF(G57="","",AVERAGE(G57:G58)),""))</f>
        <v/>
      </c>
      <c r="H59" s="522" t="str">
        <f>IF($C$29="Semi-automatic clothes washer",H56,IF($C$29="Automatic clothes washer",IF(H57="","",AVERAGE(H57:H58)),""))</f>
        <v/>
      </c>
      <c r="I59" s="322"/>
      <c r="J59" s="221"/>
    </row>
    <row r="60" spans="2:10" x14ac:dyDescent="0.35">
      <c r="B60" s="568" t="str">
        <f>IF($C$38="No", "Warm/Warm cycle:", "Warm/Warm cycle - Coldest:")</f>
        <v>Warm/Warm cycle - Coldest:</v>
      </c>
      <c r="C60" s="457"/>
      <c r="D60" s="457"/>
      <c r="E60" s="457"/>
      <c r="F60" s="452"/>
      <c r="G60" s="531"/>
      <c r="H60" s="521"/>
      <c r="I60" s="322"/>
      <c r="J60" s="221"/>
    </row>
    <row r="61" spans="2:10" x14ac:dyDescent="0.35">
      <c r="B61" s="568" t="str">
        <f>IF($C$38="No", "Warm/Warm cycle - Not applicable", "Warm/Warm cycle - Hottest:")</f>
        <v>Warm/Warm cycle - Hottest:</v>
      </c>
      <c r="C61" s="457"/>
      <c r="D61" s="457"/>
      <c r="E61" s="457"/>
      <c r="F61" s="452"/>
      <c r="G61" s="531"/>
      <c r="H61" s="521"/>
      <c r="I61" s="322"/>
      <c r="J61" s="221"/>
    </row>
    <row r="62" spans="2:10" x14ac:dyDescent="0.35">
      <c r="B62" s="247" t="s">
        <v>434</v>
      </c>
      <c r="C62" s="458" t="str">
        <f t="shared" ref="C62" si="1">IF(C60="","",AVERAGE(C60:C61))</f>
        <v/>
      </c>
      <c r="D62" s="458" t="str">
        <f>IF(D60="","",AVERAGE(D60:D61))</f>
        <v/>
      </c>
      <c r="E62" s="458" t="str">
        <f>IF(E60="","",AVERAGE(E60:E61))</f>
        <v/>
      </c>
      <c r="F62" s="357" t="str">
        <f>IF(F60="","",AVERAGE(F60:F61))</f>
        <v/>
      </c>
      <c r="G62" s="458" t="str">
        <f>IF(G60="","",AVERAGE(G60:G61))</f>
        <v/>
      </c>
      <c r="H62" s="522" t="str">
        <f>IF(H60="","",AVERAGE(H60:H61))</f>
        <v/>
      </c>
      <c r="I62" s="322"/>
      <c r="J62" s="221"/>
    </row>
    <row r="63" spans="2:10" x14ac:dyDescent="0.35">
      <c r="B63" s="568" t="s">
        <v>34</v>
      </c>
      <c r="C63" s="457"/>
      <c r="D63" s="457"/>
      <c r="E63" s="457"/>
      <c r="F63" s="452"/>
      <c r="G63" s="531"/>
      <c r="H63" s="521"/>
      <c r="I63" s="446"/>
      <c r="J63" s="221"/>
    </row>
    <row r="64" spans="2:10" x14ac:dyDescent="0.35">
      <c r="B64" s="247" t="str">
        <f>IF($C$29="Semi-automatic clothes washer", "Hot cycle:", "Hot/Cold cycle (For Calculations):")</f>
        <v>Hot/Cold cycle (For Calculations):</v>
      </c>
      <c r="C64" s="458" t="str">
        <f>IF($C$29="Semi-automatic clothes washer",C56,IF($C$29="Automatic clothes washer",IF(C63="","",C63),""))</f>
        <v/>
      </c>
      <c r="D64" s="458" t="str">
        <f>IF($C$29="Semi-automatic clothes washer",0,IF($C$29="Automatic clothes washer",IF(D63="","",D63),""))</f>
        <v/>
      </c>
      <c r="E64" s="458" t="str">
        <f>IF($C$29="Semi-automatic clothes washer",D56,IF($C$29="Automatic clothes washer",IF(E63="","",E63),""))</f>
        <v/>
      </c>
      <c r="F64" s="357" t="str">
        <f>IF($C$29="Semi-automatic clothes washer",F56,IF($C$29="Automatic clothes washer",IF(F63="","",F63),""))</f>
        <v/>
      </c>
      <c r="G64" s="458" t="str">
        <f>IF($C$29="Semi-automatic clothes washer",G56,IF($C$29="Automatic clothes washer",IF(G63="","",G63),""))</f>
        <v/>
      </c>
      <c r="H64" s="522" t="str">
        <f>IF($C$29="Semi-automatic clothes washer",H56,IF($C$29="Automatic clothes washer",IF(H63="","",H63),""))</f>
        <v/>
      </c>
      <c r="I64" s="322"/>
      <c r="J64" s="221"/>
    </row>
    <row r="65" spans="2:10" x14ac:dyDescent="0.35">
      <c r="B65" s="146" t="s">
        <v>429</v>
      </c>
      <c r="C65" s="457"/>
      <c r="D65" s="457"/>
      <c r="E65" s="457"/>
      <c r="F65" s="452"/>
      <c r="G65" s="531"/>
      <c r="H65" s="521"/>
      <c r="I65" s="322"/>
      <c r="J65" s="221"/>
    </row>
    <row r="66" spans="2:10" x14ac:dyDescent="0.35">
      <c r="B66" s="128"/>
      <c r="C66" s="529"/>
      <c r="D66" s="125"/>
      <c r="E66" s="125"/>
      <c r="F66" s="570"/>
      <c r="G66" s="534"/>
      <c r="H66" s="525"/>
      <c r="I66" s="322"/>
      <c r="J66" s="221"/>
    </row>
    <row r="67" spans="2:10" x14ac:dyDescent="0.35">
      <c r="B67" s="132" t="str">
        <f>"Water Fill Control System #2: " &amp; IF($C$30="No","not applicable",IF($C$30="Yes",IF($C$32="","unspecified",$C$32),"unspecified"))</f>
        <v>Water Fill Control System #2: unspecified</v>
      </c>
      <c r="C67" s="530"/>
      <c r="D67" s="133"/>
      <c r="E67" s="133"/>
      <c r="F67" s="571"/>
      <c r="G67" s="535"/>
      <c r="H67" s="526"/>
      <c r="I67" s="125"/>
      <c r="J67" s="221"/>
    </row>
    <row r="68" spans="2:10" ht="36" x14ac:dyDescent="0.35">
      <c r="B68" s="135" t="s">
        <v>288</v>
      </c>
      <c r="C68" s="528" t="s">
        <v>293</v>
      </c>
      <c r="D68" s="446" t="s">
        <v>41</v>
      </c>
      <c r="E68" s="446" t="s">
        <v>33</v>
      </c>
      <c r="F68" s="569" t="s">
        <v>32</v>
      </c>
      <c r="G68" s="533" t="s">
        <v>227</v>
      </c>
      <c r="H68" s="524" t="s">
        <v>294</v>
      </c>
      <c r="I68" s="131"/>
      <c r="J68" s="221"/>
    </row>
    <row r="69" spans="2:10" x14ac:dyDescent="0.35">
      <c r="B69" s="146" t="str">
        <f>IF($C$29="Semi-automatic clothes washer", "Cold cycle:", "Cold/Cold cycle:")</f>
        <v>Cold/Cold cycle:</v>
      </c>
      <c r="C69" s="457"/>
      <c r="D69" s="457"/>
      <c r="E69" s="457"/>
      <c r="F69" s="452"/>
      <c r="G69" s="531"/>
      <c r="H69" s="521"/>
      <c r="I69" s="131"/>
      <c r="J69" s="221"/>
    </row>
    <row r="70" spans="2:10" x14ac:dyDescent="0.35">
      <c r="B70" s="568" t="str">
        <f>IF($C$36="No", "Warm/Cold cycle:", "Warm/Cold cycle - Coldest:")</f>
        <v>Warm/Cold cycle - Coldest:</v>
      </c>
      <c r="C70" s="457"/>
      <c r="D70" s="457"/>
      <c r="E70" s="457"/>
      <c r="F70" s="452"/>
      <c r="G70" s="531"/>
      <c r="H70" s="521"/>
      <c r="I70" s="131"/>
      <c r="J70" s="221"/>
    </row>
    <row r="71" spans="2:10" x14ac:dyDescent="0.35">
      <c r="B71" s="568" t="str">
        <f>IF($C$36="No", "Warm/Cold cycle - Not applicable", "Warm/Cold cycle - Hottest:")</f>
        <v>Warm/Cold cycle - Hottest:</v>
      </c>
      <c r="C71" s="457"/>
      <c r="D71" s="457"/>
      <c r="E71" s="457"/>
      <c r="F71" s="452"/>
      <c r="G71" s="531"/>
      <c r="H71" s="521"/>
      <c r="I71" s="131"/>
      <c r="J71" s="221"/>
    </row>
    <row r="72" spans="2:10" x14ac:dyDescent="0.35">
      <c r="B72" s="247" t="str">
        <f>IF($C$29="Semi-automatic clothes washer", "Warm cycle:", "Warm/Cold cycle (Calculated Average):")</f>
        <v>Warm/Cold cycle (Calculated Average):</v>
      </c>
      <c r="C72" s="458" t="str">
        <f>IF($C$30="Yes", IF($C$29="Semi-automatic clothes washer",C69,IF($C$29="Automatic clothes washer",IF(C70="","",AVERAGE(C70:C71)),"")), "")</f>
        <v/>
      </c>
      <c r="D72" s="458" t="str">
        <f>IF($C$30="Yes", IF($C$29="Semi-automatic clothes washer",D69/2,IF($C$29="Automatic clothes washer",IF(D70="","",AVERAGE(D70:D71)),"")), "")</f>
        <v/>
      </c>
      <c r="E72" s="458" t="str">
        <f>IF($C$30="Yes", IF($C$29="Semi-automatic clothes washer",D69/2,IF($C$29="Automatic clothes washer",IF(E70="","",AVERAGE(E70:E71)),"")), "")</f>
        <v/>
      </c>
      <c r="F72" s="357" t="str">
        <f>IF($C$30="Yes", IF($C$29="Semi-automatic clothes washer",F69,IF($C$29="Automatic clothes washer",IF(F70="","",AVERAGE(F70:F71)),"")), "")</f>
        <v/>
      </c>
      <c r="G72" s="458" t="str">
        <f>IF($C$30="Yes", IF($C$29="Semi-automatic clothes washer",G69,IF($C$29="Automatic clothes washer",IF(G70="","",AVERAGE(G70:G71)),"")), "")</f>
        <v/>
      </c>
      <c r="H72" s="522" t="str">
        <f>IF($C$30="Yes", IF($C$29="Semi-automatic clothes washer",H69,IF($C$29="Automatic clothes washer",IF(H70="","",AVERAGE(H70:H71)),"")), "")</f>
        <v/>
      </c>
      <c r="I72" s="131"/>
      <c r="J72" s="221"/>
    </row>
    <row r="73" spans="2:10" x14ac:dyDescent="0.35">
      <c r="B73" s="568" t="str">
        <f>IF($C$38="No", "Warm/Warm cycle:", "Warm/Warm cycle - Coldest:")</f>
        <v>Warm/Warm cycle - Coldest:</v>
      </c>
      <c r="C73" s="457"/>
      <c r="D73" s="457"/>
      <c r="E73" s="457"/>
      <c r="F73" s="452"/>
      <c r="G73" s="531"/>
      <c r="H73" s="521"/>
      <c r="I73" s="131"/>
      <c r="J73" s="221"/>
    </row>
    <row r="74" spans="2:10" x14ac:dyDescent="0.35">
      <c r="B74" s="568" t="str">
        <f>IF($C$38="No", "Warm/Warm cycle - Not applicable", "Warm/Warm cycle - Hottest:")</f>
        <v>Warm/Warm cycle - Hottest:</v>
      </c>
      <c r="C74" s="457"/>
      <c r="D74" s="457"/>
      <c r="E74" s="457"/>
      <c r="F74" s="452"/>
      <c r="G74" s="531"/>
      <c r="H74" s="521"/>
      <c r="I74" s="131"/>
      <c r="J74" s="221"/>
    </row>
    <row r="75" spans="2:10" x14ac:dyDescent="0.35">
      <c r="B75" s="247" t="s">
        <v>434</v>
      </c>
      <c r="C75" s="458" t="str">
        <f t="shared" ref="C75" si="2">IF(C73="","",AVERAGE(C73:C74))</f>
        <v/>
      </c>
      <c r="D75" s="458" t="str">
        <f>IF(D73="","",AVERAGE(D73:D74))</f>
        <v/>
      </c>
      <c r="E75" s="458" t="str">
        <f>IF(E73="","",AVERAGE(E73:E74))</f>
        <v/>
      </c>
      <c r="F75" s="357" t="str">
        <f>IF(F73="","",AVERAGE(F73:F74))</f>
        <v/>
      </c>
      <c r="G75" s="458" t="str">
        <f>IF(G73="","",AVERAGE(G73:G74))</f>
        <v/>
      </c>
      <c r="H75" s="522" t="str">
        <f>IF(H73="","",AVERAGE(H73:H74))</f>
        <v/>
      </c>
      <c r="I75" s="131"/>
      <c r="J75" s="221"/>
    </row>
    <row r="76" spans="2:10" x14ac:dyDescent="0.35">
      <c r="B76" s="146" t="s">
        <v>34</v>
      </c>
      <c r="C76" s="177"/>
      <c r="D76" s="177"/>
      <c r="E76" s="177"/>
      <c r="F76" s="448"/>
      <c r="G76" s="537"/>
      <c r="H76" s="521"/>
      <c r="I76" s="131"/>
      <c r="J76" s="221"/>
    </row>
    <row r="77" spans="2:10" x14ac:dyDescent="0.35">
      <c r="B77" s="247" t="str">
        <f>IF($C$29="Semi-automatic clothes washer", "Hot cycle:", "Hot/Cold cycle (For Calculations):")</f>
        <v>Hot/Cold cycle (For Calculations):</v>
      </c>
      <c r="C77" s="458" t="str">
        <f>IF($C$30="Yes", IF($C$29="Semi-automatic clothes washer",C69,IF($C$29="Automatic clothes washer",IF(C76="","",C76),"")), "")</f>
        <v/>
      </c>
      <c r="D77" s="458" t="str">
        <f>IF($C$30="Yes", IF($C$29="Semi-automatic clothes washer",0,IF($C$29="Automatic clothes washer",IF(D76="","",D76),"")), "")</f>
        <v/>
      </c>
      <c r="E77" s="458" t="str">
        <f>IF($C$30="Yes", IF($C$29="Semi-automatic clothes washer",D69,IF($C$29="Automatic clothes washer",IF(E76="","",E76),"")), "")</f>
        <v/>
      </c>
      <c r="F77" s="357" t="str">
        <f>IF($C$30="Yes", IF($C$29="Semi-automatic clothes washer",F69,IF($C$29="Automatic clothes washer",IF(F76="","",F76),"")), "")</f>
        <v/>
      </c>
      <c r="G77" s="458" t="str">
        <f>IF($C$30="Yes", IF($C$29="Semi-automatic clothes washer",G69,IF($C$29="Automatic clothes washer",IF(G76="","",G76),"")), "")</f>
        <v/>
      </c>
      <c r="H77" s="522" t="str">
        <f>IF($C$30="Yes", IF($C$29="Semi-automatic clothes washer",H69,IF($C$29="Automatic clothes washer",IF(H76="","",H76),"")), "")</f>
        <v/>
      </c>
      <c r="I77" s="131"/>
      <c r="J77" s="221"/>
    </row>
    <row r="78" spans="2:10" x14ac:dyDescent="0.35">
      <c r="B78" s="146" t="s">
        <v>429</v>
      </c>
      <c r="C78" s="457"/>
      <c r="D78" s="457"/>
      <c r="E78" s="457"/>
      <c r="F78" s="452"/>
      <c r="G78" s="531"/>
      <c r="H78" s="521"/>
      <c r="I78" s="131"/>
      <c r="J78" s="221"/>
    </row>
    <row r="79" spans="2:10" x14ac:dyDescent="0.35">
      <c r="B79" s="128"/>
      <c r="C79" s="131"/>
      <c r="D79" s="131"/>
      <c r="E79" s="131"/>
      <c r="F79" s="461"/>
      <c r="G79" s="536"/>
      <c r="H79" s="183"/>
      <c r="I79" s="131"/>
      <c r="J79" s="221"/>
    </row>
    <row r="80" spans="2:10" ht="36" x14ac:dyDescent="0.35">
      <c r="B80" s="135" t="s">
        <v>289</v>
      </c>
      <c r="C80" s="528" t="s">
        <v>293</v>
      </c>
      <c r="D80" s="446" t="s">
        <v>41</v>
      </c>
      <c r="E80" s="446" t="s">
        <v>33</v>
      </c>
      <c r="F80" s="569" t="s">
        <v>32</v>
      </c>
      <c r="G80" s="533" t="s">
        <v>227</v>
      </c>
      <c r="H80" s="524" t="s">
        <v>294</v>
      </c>
      <c r="I80" s="131"/>
      <c r="J80" s="221"/>
    </row>
    <row r="81" spans="2:10" x14ac:dyDescent="0.35">
      <c r="B81" s="146" t="str">
        <f>IF($C$29="Semi-automatic clothes washer", "Cold cycle:", "Cold/Cold cycle:")</f>
        <v>Cold/Cold cycle:</v>
      </c>
      <c r="C81" s="177"/>
      <c r="D81" s="177"/>
      <c r="E81" s="177"/>
      <c r="F81" s="448"/>
      <c r="G81" s="537"/>
      <c r="H81" s="521"/>
      <c r="I81" s="131"/>
      <c r="J81" s="221"/>
    </row>
    <row r="82" spans="2:10" x14ac:dyDescent="0.35">
      <c r="B82" s="568" t="str">
        <f>IF($C$36="No", "Warm/Cold cycle:", "Warm/Cold cycle - Coldest:")</f>
        <v>Warm/Cold cycle - Coldest:</v>
      </c>
      <c r="C82" s="177"/>
      <c r="D82" s="177"/>
      <c r="E82" s="177"/>
      <c r="F82" s="448"/>
      <c r="G82" s="537"/>
      <c r="H82" s="521"/>
      <c r="I82" s="131"/>
      <c r="J82" s="221"/>
    </row>
    <row r="83" spans="2:10" x14ac:dyDescent="0.35">
      <c r="B83" s="568" t="str">
        <f>IF($C$36="No", "Warm/Cold cycle - Not applicable", "Warm/Cold cycle - Hottest:")</f>
        <v>Warm/Cold cycle - Hottest:</v>
      </c>
      <c r="C83" s="177"/>
      <c r="D83" s="177"/>
      <c r="E83" s="177"/>
      <c r="F83" s="448"/>
      <c r="G83" s="537"/>
      <c r="H83" s="521"/>
      <c r="I83" s="131"/>
      <c r="J83" s="221"/>
    </row>
    <row r="84" spans="2:10" x14ac:dyDescent="0.35">
      <c r="B84" s="247" t="str">
        <f>IF($C$29="Semi-automatic clothes washer", "Warm cycle:", "Warm/Cold cycle (Calculated Average):")</f>
        <v>Warm/Cold cycle (Calculated Average):</v>
      </c>
      <c r="C84" s="458" t="str">
        <f>IF($C$30="Yes", IF($C$29="Semi-automatic clothes washer",C81,IF($C$29="Automatic clothes washer",IF(C82="","",AVERAGE(C82:C83)),"")), "")</f>
        <v/>
      </c>
      <c r="D84" s="458" t="str">
        <f>IF($C$30="Yes", IF($C$29="Semi-automatic clothes washer",D81/2,IF($C$29="Automatic clothes washer",IF(D82="","",AVERAGE(D82:D83)),"")), "")</f>
        <v/>
      </c>
      <c r="E84" s="458" t="str">
        <f>IF($C$30="Yes", IF($C$29="Semi-automatic clothes washer",D81/2,IF($C$29="Automatic clothes washer",IF(E82="","",AVERAGE(E82:E83)),"")), "")</f>
        <v/>
      </c>
      <c r="F84" s="357" t="str">
        <f>IF($C$30="Yes", IF($C$29="Semi-automatic clothes washer",F81,IF($C$29="Automatic clothes washer",IF(F82="","",AVERAGE(F82:F83)),"")), "")</f>
        <v/>
      </c>
      <c r="G84" s="458" t="str">
        <f>IF($C$30="Yes", IF($C$29="Semi-automatic clothes washer",G81,IF($C$29="Automatic clothes washer",IF(G82="","",AVERAGE(G82:G83)),"")), "")</f>
        <v/>
      </c>
      <c r="H84" s="522" t="str">
        <f>IF($C$30="Yes", IF($C$29="Semi-automatic clothes washer",H81,IF($C$29="Automatic clothes washer",IF(H82="","",AVERAGE(H82:H83)),"")), "")</f>
        <v/>
      </c>
      <c r="I84" s="131"/>
      <c r="J84" s="221"/>
    </row>
    <row r="85" spans="2:10" x14ac:dyDescent="0.35">
      <c r="B85" s="568" t="str">
        <f>IF($C$38="No", "Warm/Warm cycle:", "Warm/Warm cycle - Coldest:")</f>
        <v>Warm/Warm cycle - Coldest:</v>
      </c>
      <c r="C85" s="457"/>
      <c r="D85" s="457"/>
      <c r="E85" s="457"/>
      <c r="F85" s="452"/>
      <c r="G85" s="531"/>
      <c r="H85" s="521"/>
      <c r="I85" s="131"/>
      <c r="J85" s="221"/>
    </row>
    <row r="86" spans="2:10" x14ac:dyDescent="0.35">
      <c r="B86" s="568" t="str">
        <f>IF($C$38="No", "Warm/Warm cycle - Not applicable", "Warm/Warm cycle - Hottest:")</f>
        <v>Warm/Warm cycle - Hottest:</v>
      </c>
      <c r="C86" s="457"/>
      <c r="D86" s="457"/>
      <c r="E86" s="457"/>
      <c r="F86" s="452"/>
      <c r="G86" s="531"/>
      <c r="H86" s="521"/>
      <c r="I86" s="131"/>
      <c r="J86" s="221"/>
    </row>
    <row r="87" spans="2:10" x14ac:dyDescent="0.35">
      <c r="B87" s="247" t="s">
        <v>434</v>
      </c>
      <c r="C87" s="458" t="str">
        <f t="shared" ref="C87" si="3">IF(C85="","",AVERAGE(C85:C86))</f>
        <v/>
      </c>
      <c r="D87" s="458" t="str">
        <f>IF(D85="","",AVERAGE(D85:D86))</f>
        <v/>
      </c>
      <c r="E87" s="458" t="str">
        <f>IF(E85="","",AVERAGE(E85:E86))</f>
        <v/>
      </c>
      <c r="F87" s="357" t="str">
        <f>IF(F85="","",AVERAGE(F85:F86))</f>
        <v/>
      </c>
      <c r="G87" s="458" t="str">
        <f>IF(G85="","",AVERAGE(G85:G86))</f>
        <v/>
      </c>
      <c r="H87" s="522" t="str">
        <f>IF(H85="","",AVERAGE(H85:H86))</f>
        <v/>
      </c>
      <c r="I87" s="131"/>
      <c r="J87" s="221"/>
    </row>
    <row r="88" spans="2:10" x14ac:dyDescent="0.35">
      <c r="B88" s="146" t="s">
        <v>34</v>
      </c>
      <c r="C88" s="177"/>
      <c r="D88" s="177"/>
      <c r="E88" s="177"/>
      <c r="F88" s="448"/>
      <c r="G88" s="537"/>
      <c r="H88" s="521"/>
      <c r="I88" s="131"/>
      <c r="J88" s="221"/>
    </row>
    <row r="89" spans="2:10" x14ac:dyDescent="0.35">
      <c r="B89" s="247" t="str">
        <f>IF($C$29="Semi-automatic clothes washer", "Hot cycle:", "Hot/Cold cycle (For Calculations):")</f>
        <v>Hot/Cold cycle (For Calculations):</v>
      </c>
      <c r="C89" s="458" t="str">
        <f>IF($C$30="Yes", IF($C$29="Semi-automatic clothes washer",C81,IF($C$29="Automatic clothes washer",IF(C88="","",C88),"")), "")</f>
        <v/>
      </c>
      <c r="D89" s="458" t="str">
        <f>IF($C$30="Yes", IF($C$29="Semi-automatic clothes washer",0,IF($C$29="Automatic clothes washer",IF(D88="","",D88),"")), "")</f>
        <v/>
      </c>
      <c r="E89" s="458" t="str">
        <f>IF($C$30="Yes", IF($C$29="Semi-automatic clothes washer",D81,IF($C$29="Automatic clothes washer",IF(E88="","",E88),"")), "")</f>
        <v/>
      </c>
      <c r="F89" s="357" t="str">
        <f>IF($C$30="Yes", IF($C$29="Semi-automatic clothes washer",F81,IF($C$29="Automatic clothes washer",IF(F88="","",F88),"")), "")</f>
        <v/>
      </c>
      <c r="G89" s="458" t="str">
        <f>IF($C$30="Yes", IF($C$29="Semi-automatic clothes washer",G81,IF($C$29="Automatic clothes washer",IF(G88="","",G88),"")), "")</f>
        <v/>
      </c>
      <c r="H89" s="522" t="str">
        <f>IF($C$30="Yes", IF($C$29="Semi-automatic clothes washer",H81,IF($C$29="Automatic clothes washer",IF(H88="","",H88),"")), "")</f>
        <v/>
      </c>
      <c r="I89" s="131"/>
      <c r="J89" s="221"/>
    </row>
    <row r="90" spans="2:10" x14ac:dyDescent="0.35">
      <c r="B90" s="146" t="s">
        <v>429</v>
      </c>
      <c r="C90" s="177"/>
      <c r="D90" s="177"/>
      <c r="E90" s="177"/>
      <c r="F90" s="448"/>
      <c r="G90" s="537"/>
      <c r="H90" s="521"/>
      <c r="I90" s="131"/>
      <c r="J90" s="221"/>
    </row>
    <row r="91" spans="2:10" ht="18.75" thickBot="1" x14ac:dyDescent="0.4">
      <c r="B91" s="567"/>
      <c r="C91" s="127"/>
      <c r="D91" s="127"/>
      <c r="E91" s="127"/>
      <c r="F91" s="127"/>
      <c r="G91" s="127"/>
      <c r="H91" s="246"/>
      <c r="I91" s="131"/>
      <c r="J91" s="221"/>
    </row>
    <row r="92" spans="2:10" ht="18.75" thickBot="1" x14ac:dyDescent="0.4">
      <c r="J92" s="221"/>
    </row>
    <row r="93" spans="2:10" ht="18.75" thickBot="1" x14ac:dyDescent="0.4">
      <c r="B93" s="248" t="s">
        <v>267</v>
      </c>
      <c r="C93" s="249"/>
      <c r="D93" s="249"/>
      <c r="E93" s="249"/>
      <c r="F93" s="249"/>
      <c r="G93" s="249"/>
      <c r="H93" s="250"/>
      <c r="I93" s="355"/>
      <c r="J93" s="221"/>
    </row>
    <row r="94" spans="2:10" x14ac:dyDescent="0.35">
      <c r="B94" s="633"/>
      <c r="C94" s="634"/>
      <c r="D94" s="634"/>
      <c r="E94" s="634"/>
      <c r="F94" s="634"/>
      <c r="G94" s="634"/>
      <c r="H94" s="635"/>
      <c r="I94" s="356"/>
      <c r="J94" s="221"/>
    </row>
    <row r="95" spans="2:10" x14ac:dyDescent="0.35">
      <c r="B95" s="636"/>
      <c r="C95" s="637"/>
      <c r="D95" s="637"/>
      <c r="E95" s="637"/>
      <c r="F95" s="637"/>
      <c r="G95" s="637"/>
      <c r="H95" s="638"/>
      <c r="I95" s="356"/>
      <c r="J95" s="221"/>
    </row>
    <row r="96" spans="2:10" x14ac:dyDescent="0.35">
      <c r="B96" s="636"/>
      <c r="C96" s="637"/>
      <c r="D96" s="637"/>
      <c r="E96" s="637"/>
      <c r="F96" s="637"/>
      <c r="G96" s="637"/>
      <c r="H96" s="638"/>
      <c r="I96" s="356"/>
      <c r="J96" s="221"/>
    </row>
    <row r="97" spans="1:10" x14ac:dyDescent="0.35">
      <c r="B97" s="636"/>
      <c r="C97" s="637"/>
      <c r="D97" s="637"/>
      <c r="E97" s="637"/>
      <c r="F97" s="637"/>
      <c r="G97" s="637"/>
      <c r="H97" s="638"/>
      <c r="I97" s="356"/>
      <c r="J97" s="221"/>
    </row>
    <row r="98" spans="1:10" x14ac:dyDescent="0.35">
      <c r="B98" s="636"/>
      <c r="C98" s="637"/>
      <c r="D98" s="637"/>
      <c r="E98" s="637"/>
      <c r="F98" s="637"/>
      <c r="G98" s="637"/>
      <c r="H98" s="638"/>
      <c r="I98" s="356"/>
      <c r="J98" s="221"/>
    </row>
    <row r="99" spans="1:10" x14ac:dyDescent="0.35">
      <c r="B99" s="636"/>
      <c r="C99" s="637"/>
      <c r="D99" s="637"/>
      <c r="E99" s="637"/>
      <c r="F99" s="637"/>
      <c r="G99" s="637"/>
      <c r="H99" s="638"/>
      <c r="I99" s="356"/>
      <c r="J99" s="221"/>
    </row>
    <row r="100" spans="1:10" x14ac:dyDescent="0.35">
      <c r="B100" s="636"/>
      <c r="C100" s="637"/>
      <c r="D100" s="637"/>
      <c r="E100" s="637"/>
      <c r="F100" s="637"/>
      <c r="G100" s="637"/>
      <c r="H100" s="638"/>
      <c r="I100" s="356"/>
      <c r="J100" s="221"/>
    </row>
    <row r="101" spans="1:10" x14ac:dyDescent="0.35">
      <c r="B101" s="636"/>
      <c r="C101" s="637"/>
      <c r="D101" s="637"/>
      <c r="E101" s="637"/>
      <c r="F101" s="637"/>
      <c r="G101" s="637"/>
      <c r="H101" s="638"/>
      <c r="I101" s="356"/>
      <c r="J101" s="221"/>
    </row>
    <row r="102" spans="1:10" x14ac:dyDescent="0.35">
      <c r="B102" s="636"/>
      <c r="C102" s="637"/>
      <c r="D102" s="637"/>
      <c r="E102" s="637"/>
      <c r="F102" s="637"/>
      <c r="G102" s="637"/>
      <c r="H102" s="638"/>
      <c r="I102" s="356"/>
      <c r="J102" s="221"/>
    </row>
    <row r="103" spans="1:10" x14ac:dyDescent="0.35">
      <c r="B103" s="636"/>
      <c r="C103" s="637"/>
      <c r="D103" s="637"/>
      <c r="E103" s="637"/>
      <c r="F103" s="637"/>
      <c r="G103" s="637"/>
      <c r="H103" s="638"/>
      <c r="I103" s="356"/>
      <c r="J103" s="221"/>
    </row>
    <row r="104" spans="1:10" x14ac:dyDescent="0.35">
      <c r="B104" s="636"/>
      <c r="C104" s="637"/>
      <c r="D104" s="637"/>
      <c r="E104" s="637"/>
      <c r="F104" s="637"/>
      <c r="G104" s="637"/>
      <c r="H104" s="638"/>
      <c r="I104" s="356"/>
      <c r="J104" s="221"/>
    </row>
    <row r="105" spans="1:10" ht="18.75" thickBot="1" x14ac:dyDescent="0.4">
      <c r="B105" s="639"/>
      <c r="C105" s="640"/>
      <c r="D105" s="640"/>
      <c r="E105" s="640"/>
      <c r="F105" s="640"/>
      <c r="G105" s="640"/>
      <c r="H105" s="641"/>
      <c r="I105" s="356"/>
      <c r="J105" s="221"/>
    </row>
    <row r="106" spans="1:10" x14ac:dyDescent="0.35">
      <c r="B106" s="136"/>
      <c r="C106" s="136"/>
      <c r="D106" s="136"/>
      <c r="E106" s="136"/>
      <c r="F106" s="136"/>
      <c r="I106" s="136"/>
      <c r="J106" s="221"/>
    </row>
    <row r="107" spans="1:10" x14ac:dyDescent="0.35">
      <c r="A107" s="221"/>
      <c r="B107" s="221"/>
      <c r="C107" s="221"/>
      <c r="D107" s="221"/>
      <c r="E107" s="221"/>
      <c r="F107" s="221"/>
      <c r="G107" s="221"/>
      <c r="H107" s="221"/>
      <c r="I107" s="221"/>
      <c r="J107" s="221"/>
    </row>
  </sheetData>
  <sheetProtection algorithmName="SHA-512" hashValue="14eLHWS96oSwZHIcQFNRidBLUyCW2HiwxBYGTBkPASiN9nHcCszGo10owmgC5Ml80wOuBg7/Efqrx2+KxoPOnw==" saltValue="gUxXo+5qtb9YknKHAXT0hA==" spinCount="100000" sheet="1" selectLockedCells="1"/>
  <mergeCells count="8">
    <mergeCell ref="B94:H105"/>
    <mergeCell ref="B2:E2"/>
    <mergeCell ref="C3:E3"/>
    <mergeCell ref="C4:E4"/>
    <mergeCell ref="C5:E5"/>
    <mergeCell ref="C6:E6"/>
    <mergeCell ref="C8:E8"/>
    <mergeCell ref="C7:E7"/>
  </mergeCells>
  <conditionalFormatting sqref="B68:H91">
    <cfRule type="expression" dxfId="13" priority="5">
      <formula>$C$30&lt;&gt;"Yes"</formula>
    </cfRule>
  </conditionalFormatting>
  <conditionalFormatting sqref="C26">
    <cfRule type="expression" dxfId="12" priority="4">
      <formula>OR($C$24="",$C$24="No")</formula>
    </cfRule>
  </conditionalFormatting>
  <conditionalFormatting sqref="C25">
    <cfRule type="expression" dxfId="11" priority="3">
      <formula>$C$24=""</formula>
    </cfRule>
  </conditionalFormatting>
  <conditionalFormatting sqref="C20:C21">
    <cfRule type="containsText" dxfId="10" priority="1" operator="containsText" text="&gt;">
      <formula>NOT(ISERROR(SEARCH("&gt;",C20)))</formula>
    </cfRule>
  </conditionalFormatting>
  <conditionalFormatting sqref="C44:H44 C56:H56 C69:H69 C81:H81">
    <cfRule type="expression" dxfId="9" priority="11">
      <formula>AND($C$29&lt;&gt;"Semi-automatic clothes washer", $C$34="No")</formula>
    </cfRule>
  </conditionalFormatting>
  <conditionalFormatting sqref="C47:H47 C59:H59 C72:H72 C84:H84">
    <cfRule type="expression" dxfId="8" priority="14">
      <formula>AND($C$29&lt;&gt;"Semi-automatic clothes washer", $C$35="No")</formula>
    </cfRule>
  </conditionalFormatting>
  <conditionalFormatting sqref="C46:H46 C58:H58 C71:H71 C83:H83">
    <cfRule type="expression" dxfId="7" priority="13">
      <formula>$C$36="No"</formula>
    </cfRule>
  </conditionalFormatting>
  <conditionalFormatting sqref="C48:H50 C60:H62 C73:H75 C85:H87">
    <cfRule type="expression" dxfId="6" priority="15">
      <formula>$C$37="No"</formula>
    </cfRule>
  </conditionalFormatting>
  <conditionalFormatting sqref="C49:H49 C61:H61 C74:H74 C86:H86">
    <cfRule type="expression" dxfId="5" priority="16">
      <formula>$C$38="No"</formula>
    </cfRule>
  </conditionalFormatting>
  <conditionalFormatting sqref="C53:H53 C65:H65 C78:H78 C90:H90">
    <cfRule type="expression" dxfId="4" priority="33">
      <formula>$C$40="No"</formula>
    </cfRule>
  </conditionalFormatting>
  <conditionalFormatting sqref="C52:H52 C64:H64 C77:H77 C89:H89">
    <cfRule type="expression" dxfId="3" priority="29">
      <formula>AND($C$29&lt;&gt;"Semi-automatic clothes washer", $C$39="No")</formula>
    </cfRule>
  </conditionalFormatting>
  <conditionalFormatting sqref="C45:H46 C57:H58 C70:H71 C82:H83">
    <cfRule type="expression" dxfId="2" priority="12">
      <formula>$C$35="No"</formula>
    </cfRule>
  </conditionalFormatting>
  <conditionalFormatting sqref="C51:H51 C63:H63 C76:H76 C88:H88">
    <cfRule type="expression" dxfId="1" priority="17">
      <formula>$C$39="No"</formula>
    </cfRule>
  </conditionalFormatting>
  <conditionalFormatting sqref="B45:H46 B48:H51 B53:H53 B57:H58 B60:H63 B65:H65 B70:H71 B73:H76 B78:H78 B82:H83 B85:H88 B90:H90">
    <cfRule type="expression" dxfId="0" priority="10">
      <formula>$C$29="Semi-automatic clothes washer"</formula>
    </cfRule>
  </conditionalFormatting>
  <dataValidations count="1">
    <dataValidation type="list" showInputMessage="1" showErrorMessage="1" sqref="C14" xr:uid="{00000000-0002-0000-0500-000000000000}">
      <formula1>WaterTemp</formula1>
    </dataValidation>
  </dataValidations>
  <hyperlinks>
    <hyperlink ref="G3" location="Instructions!C35" display="Back to Instructions tab" xr:uid="{00000000-0004-0000-0500-000000000000}"/>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sheetPr>
  <dimension ref="A1:G21"/>
  <sheetViews>
    <sheetView zoomScale="80" zoomScaleNormal="80" workbookViewId="0">
      <selection activeCell="E16" sqref="E16"/>
    </sheetView>
  </sheetViews>
  <sheetFormatPr defaultColWidth="9.42578125" defaultRowHeight="16.5" x14ac:dyDescent="0.3"/>
  <cols>
    <col min="1" max="1" width="4.42578125" style="300" customWidth="1"/>
    <col min="2" max="2" width="33.5703125" style="300" customWidth="1"/>
    <col min="3" max="3" width="53.42578125" style="300" customWidth="1"/>
    <col min="4" max="4" width="31.5703125" style="300" customWidth="1"/>
    <col min="5" max="5" width="36.42578125" style="300" customWidth="1"/>
    <col min="6" max="6" width="3.5703125" style="300" customWidth="1"/>
    <col min="7" max="7" width="4" style="300" customWidth="1"/>
    <col min="8" max="16384" width="9.42578125" style="300"/>
  </cols>
  <sheetData>
    <row r="1" spans="1:7" s="302" customFormat="1" ht="18.75" thickBot="1" x14ac:dyDescent="0.4">
      <c r="G1" s="303"/>
    </row>
    <row r="2" spans="1:7" s="302" customFormat="1" ht="18.75" thickBot="1" x14ac:dyDescent="0.4">
      <c r="B2" s="645" t="str">
        <f>'Version Control'!$B$2</f>
        <v>Title Block</v>
      </c>
      <c r="C2" s="646"/>
      <c r="G2" s="303"/>
    </row>
    <row r="3" spans="1:7" s="302" customFormat="1" ht="18" x14ac:dyDescent="0.35">
      <c r="B3" s="329" t="str">
        <f>'Version Control'!$B$3</f>
        <v>Test Report Template Name:</v>
      </c>
      <c r="C3" s="358" t="str">
        <f>'Version Control'!$C$3</f>
        <v xml:space="preserve">Residential Clothes Washer J </v>
      </c>
      <c r="E3" s="309" t="s">
        <v>138</v>
      </c>
      <c r="G3" s="303"/>
    </row>
    <row r="4" spans="1:7" s="302" customFormat="1" ht="18" x14ac:dyDescent="0.35">
      <c r="B4" s="330" t="str">
        <f>'Version Control'!$B$4</f>
        <v>Version Number:</v>
      </c>
      <c r="C4" s="384" t="str">
        <f>'Version Control'!$C$4</f>
        <v>v1.1</v>
      </c>
      <c r="G4" s="303"/>
    </row>
    <row r="5" spans="1:7" s="302" customFormat="1" ht="18" x14ac:dyDescent="0.35">
      <c r="B5" s="331" t="str">
        <f>'Version Control'!$B$5</f>
        <v xml:space="preserve">Latest Template Revision: </v>
      </c>
      <c r="C5" s="332">
        <f>'Version Control'!$C$5</f>
        <v>45672</v>
      </c>
      <c r="G5" s="303"/>
    </row>
    <row r="6" spans="1:7" s="302" customFormat="1" ht="18" x14ac:dyDescent="0.35">
      <c r="B6" s="331" t="str">
        <f>'Version Control'!$B$6</f>
        <v>Tab Name:</v>
      </c>
      <c r="C6" s="384" t="str">
        <f ca="1">MID(CELL("filename",B1), FIND("]", CELL("filename", B1))+ 1, 255)</f>
        <v>Report Sign-Off Block</v>
      </c>
      <c r="G6" s="303"/>
    </row>
    <row r="7" spans="1:7" s="302" customFormat="1" ht="42.75" customHeight="1" x14ac:dyDescent="0.35">
      <c r="B7" s="385" t="str">
        <f>'Version Control'!$B$7</f>
        <v>File Name:</v>
      </c>
      <c r="C7" s="386" t="str">
        <f ca="1">'Version Control'!$C$7</f>
        <v>Residential Clothes Washer J - v1.1draft_with26.xlsx</v>
      </c>
      <c r="G7" s="303"/>
    </row>
    <row r="8" spans="1:7" s="302" customFormat="1" ht="18.75" thickBot="1" x14ac:dyDescent="0.4">
      <c r="B8" s="333" t="str">
        <f>'Version Control'!$B$8</f>
        <v xml:space="preserve">Test Completion Date: </v>
      </c>
      <c r="C8" s="334" t="str">
        <f>'Version Control'!$C$8</f>
        <v>[MM/DD/YYYY]</v>
      </c>
      <c r="G8" s="303"/>
    </row>
    <row r="9" spans="1:7" x14ac:dyDescent="0.3">
      <c r="G9" s="223"/>
    </row>
    <row r="10" spans="1:7" ht="17.25" thickBot="1" x14ac:dyDescent="0.35">
      <c r="G10" s="223"/>
    </row>
    <row r="11" spans="1:7" s="302" customFormat="1" ht="18.75" thickBot="1" x14ac:dyDescent="0.4">
      <c r="A11" s="301"/>
      <c r="B11" s="645" t="s">
        <v>95</v>
      </c>
      <c r="C11" s="656"/>
      <c r="D11" s="656"/>
      <c r="E11" s="646"/>
      <c r="G11" s="303"/>
    </row>
    <row r="12" spans="1:7" s="302" customFormat="1" ht="18" x14ac:dyDescent="0.35">
      <c r="A12" s="301"/>
      <c r="B12" s="741" t="s">
        <v>162</v>
      </c>
      <c r="C12" s="742"/>
      <c r="D12" s="742"/>
      <c r="E12" s="743"/>
      <c r="G12" s="303"/>
    </row>
    <row r="13" spans="1:7" s="302" customFormat="1" ht="18" x14ac:dyDescent="0.35">
      <c r="A13" s="301"/>
      <c r="B13" s="744"/>
      <c r="C13" s="745"/>
      <c r="D13" s="745"/>
      <c r="E13" s="746"/>
      <c r="G13" s="303"/>
    </row>
    <row r="14" spans="1:7" s="302" customFormat="1" ht="18.75" thickBot="1" x14ac:dyDescent="0.4">
      <c r="A14" s="301"/>
      <c r="B14" s="747"/>
      <c r="C14" s="748"/>
      <c r="D14" s="748"/>
      <c r="E14" s="749"/>
      <c r="G14" s="303"/>
    </row>
    <row r="15" spans="1:7" s="302" customFormat="1" ht="18" x14ac:dyDescent="0.35">
      <c r="A15" s="301"/>
      <c r="B15" s="750" t="s">
        <v>96</v>
      </c>
      <c r="C15" s="751"/>
      <c r="D15" s="304" t="s">
        <v>94</v>
      </c>
      <c r="E15" s="305" t="s">
        <v>97</v>
      </c>
      <c r="G15" s="303"/>
    </row>
    <row r="16" spans="1:7" s="302" customFormat="1" ht="18" x14ac:dyDescent="0.35">
      <c r="A16" s="301"/>
      <c r="B16" s="752" t="s">
        <v>98</v>
      </c>
      <c r="C16" s="753"/>
      <c r="D16" s="306" t="str">
        <f>'General Info &amp; Test Results'!C17</f>
        <v>[MM/DD/YYYY]</v>
      </c>
      <c r="E16" s="403" t="s">
        <v>249</v>
      </c>
      <c r="G16" s="303"/>
    </row>
    <row r="17" spans="1:7" s="302" customFormat="1" ht="18" x14ac:dyDescent="0.35">
      <c r="A17" s="301"/>
      <c r="B17" s="754" t="s">
        <v>99</v>
      </c>
      <c r="C17" s="755"/>
      <c r="D17" s="307" t="s">
        <v>248</v>
      </c>
      <c r="E17" s="403" t="s">
        <v>249</v>
      </c>
      <c r="G17" s="303"/>
    </row>
    <row r="18" spans="1:7" s="302" customFormat="1" ht="18" x14ac:dyDescent="0.35">
      <c r="A18" s="301"/>
      <c r="B18" s="737" t="s">
        <v>155</v>
      </c>
      <c r="C18" s="738"/>
      <c r="D18" s="307" t="s">
        <v>248</v>
      </c>
      <c r="E18" s="403" t="s">
        <v>249</v>
      </c>
      <c r="G18" s="303"/>
    </row>
    <row r="19" spans="1:7" s="302" customFormat="1" ht="18.75" thickBot="1" x14ac:dyDescent="0.4">
      <c r="A19" s="301"/>
      <c r="B19" s="739" t="s">
        <v>155</v>
      </c>
      <c r="C19" s="740"/>
      <c r="D19" s="308" t="s">
        <v>248</v>
      </c>
      <c r="E19" s="415" t="s">
        <v>249</v>
      </c>
      <c r="G19" s="303"/>
    </row>
    <row r="20" spans="1:7" x14ac:dyDescent="0.3">
      <c r="G20" s="223"/>
    </row>
    <row r="21" spans="1:7" x14ac:dyDescent="0.3">
      <c r="A21" s="223"/>
      <c r="B21" s="223"/>
      <c r="C21" s="223"/>
      <c r="D21" s="223"/>
      <c r="E21" s="223"/>
      <c r="F21" s="223"/>
      <c r="G21" s="223"/>
    </row>
  </sheetData>
  <sheetProtection algorithmName="SHA-512" hashValue="W9s6236eqcx3iajmdcbHnfhgL8itI45Omqf+lFJC2atPD4WdxuZODU6POKTLTmZD/8lVigkCgRZpD/H/tUkmXQ==" saltValue="W3hApgfP6Cxpe3i+ucxD4w==" spinCount="100000" sheet="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xr:uid="{00000000-0004-0000-07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7"/>
  <sheetViews>
    <sheetView zoomScale="80" zoomScaleNormal="80" workbookViewId="0">
      <selection activeCell="F5" sqref="F5"/>
    </sheetView>
  </sheetViews>
  <sheetFormatPr defaultColWidth="9.42578125" defaultRowHeight="15" x14ac:dyDescent="0.3"/>
  <cols>
    <col min="1" max="1" width="4.5703125" style="8" customWidth="1"/>
    <col min="2" max="2" width="41.5703125" style="8" customWidth="1"/>
    <col min="3" max="3" width="16.5703125" style="8" customWidth="1"/>
    <col min="4" max="4" width="28.5703125" style="8" customWidth="1"/>
    <col min="5" max="5" width="4.42578125" style="8" customWidth="1"/>
    <col min="6" max="6" width="21.5703125" style="8" bestFit="1" customWidth="1"/>
    <col min="7" max="8" width="4.42578125" style="8" customWidth="1"/>
    <col min="9" max="16384" width="9.42578125" style="8"/>
  </cols>
  <sheetData>
    <row r="1" spans="2:8" ht="15.75" thickBot="1" x14ac:dyDescent="0.35">
      <c r="H1" s="225"/>
    </row>
    <row r="2" spans="2:8" ht="15.75" thickBot="1" x14ac:dyDescent="0.35">
      <c r="B2" s="758" t="str">
        <f>'Version Control'!$B$2</f>
        <v>Title Block</v>
      </c>
      <c r="C2" s="759"/>
      <c r="D2" s="760"/>
      <c r="H2" s="225"/>
    </row>
    <row r="3" spans="2:8" ht="15.75" customHeight="1" x14ac:dyDescent="0.3">
      <c r="B3" s="342" t="str">
        <f>'Version Control'!$B$3</f>
        <v>Test Report Template Name:</v>
      </c>
      <c r="C3" s="763" t="str">
        <f>'Version Control'!$C$3</f>
        <v xml:space="preserve">Residential Clothes Washer J </v>
      </c>
      <c r="D3" s="764"/>
      <c r="H3" s="225"/>
    </row>
    <row r="4" spans="2:8" x14ac:dyDescent="0.3">
      <c r="B4" s="343" t="str">
        <f>'Version Control'!$B$4</f>
        <v>Version Number:</v>
      </c>
      <c r="C4" s="765" t="str">
        <f>'Version Control'!$C$4</f>
        <v>v1.1</v>
      </c>
      <c r="D4" s="766"/>
      <c r="H4" s="225"/>
    </row>
    <row r="5" spans="2:8" x14ac:dyDescent="0.3">
      <c r="B5" s="344" t="str">
        <f>'Version Control'!$B$5</f>
        <v xml:space="preserve">Latest Template Revision: </v>
      </c>
      <c r="C5" s="767">
        <f>'Version Control'!$C$5</f>
        <v>45672</v>
      </c>
      <c r="D5" s="768"/>
      <c r="F5" s="346" t="s">
        <v>138</v>
      </c>
      <c r="H5" s="225"/>
    </row>
    <row r="6" spans="2:8" x14ac:dyDescent="0.3">
      <c r="B6" s="344" t="str">
        <f>'Version Control'!$B$6</f>
        <v>Tab Name:</v>
      </c>
      <c r="C6" s="765" t="str">
        <f ca="1">MID(CELL("filename",A1), FIND("]", CELL("filename", A1))+ 1, 255)</f>
        <v>Calculations - Metrics</v>
      </c>
      <c r="D6" s="766"/>
      <c r="H6" s="225"/>
    </row>
    <row r="7" spans="2:8" ht="32.25" customHeight="1" x14ac:dyDescent="0.3">
      <c r="B7" s="383" t="str">
        <f>'Version Control'!$B$7</f>
        <v>File Name:</v>
      </c>
      <c r="C7" s="761" t="str">
        <f ca="1">'Version Control'!$C$7</f>
        <v>Residential Clothes Washer J - v1.1draft_with26.xlsx</v>
      </c>
      <c r="D7" s="762"/>
      <c r="H7" s="225"/>
    </row>
    <row r="8" spans="2:8" ht="16.5" customHeight="1" thickBot="1" x14ac:dyDescent="0.35">
      <c r="B8" s="345" t="str">
        <f>'Version Control'!$B$8</f>
        <v xml:space="preserve">Test Completion Date: </v>
      </c>
      <c r="C8" s="756" t="str">
        <f>'Version Control'!$C$8</f>
        <v>[MM/DD/YYYY]</v>
      </c>
      <c r="D8" s="757"/>
      <c r="H8" s="225"/>
    </row>
    <row r="9" spans="2:8" x14ac:dyDescent="0.3">
      <c r="H9" s="225"/>
    </row>
    <row r="10" spans="2:8" ht="21" x14ac:dyDescent="0.4">
      <c r="B10" s="100" t="s">
        <v>362</v>
      </c>
      <c r="H10" s="225"/>
    </row>
    <row r="11" spans="2:8" x14ac:dyDescent="0.3">
      <c r="B11" s="16" t="s">
        <v>363</v>
      </c>
      <c r="H11" s="225"/>
    </row>
    <row r="12" spans="2:8" ht="15.75" thickBot="1" x14ac:dyDescent="0.35">
      <c r="H12" s="225"/>
    </row>
    <row r="13" spans="2:8" ht="15.75" thickBot="1" x14ac:dyDescent="0.35">
      <c r="B13" s="103" t="s">
        <v>300</v>
      </c>
      <c r="C13" s="287"/>
      <c r="D13" s="12"/>
      <c r="H13" s="225"/>
    </row>
    <row r="14" spans="2:8" ht="15.75" thickBot="1" x14ac:dyDescent="0.35">
      <c r="B14" s="45" t="s">
        <v>277</v>
      </c>
      <c r="C14" s="296" t="e">
        <f>C28/SUM(C31:C34)</f>
        <v>#VALUE!</v>
      </c>
      <c r="D14" s="12" t="s">
        <v>278</v>
      </c>
      <c r="H14" s="225"/>
    </row>
    <row r="15" spans="2:8" ht="15.75" thickBot="1" x14ac:dyDescent="0.35">
      <c r="B15" s="36"/>
      <c r="C15" s="38"/>
      <c r="D15" s="12"/>
      <c r="H15" s="225"/>
    </row>
    <row r="16" spans="2:8" ht="15.75" thickBot="1" x14ac:dyDescent="0.35">
      <c r="B16" s="103" t="s">
        <v>299</v>
      </c>
      <c r="C16" s="287"/>
      <c r="D16" s="12"/>
      <c r="H16" s="225"/>
    </row>
    <row r="17" spans="2:8" ht="15.75" thickBot="1" x14ac:dyDescent="0.35">
      <c r="B17" s="45" t="s">
        <v>279</v>
      </c>
      <c r="C17" s="296" t="e">
        <f>C28/C35</f>
        <v>#VALUE!</v>
      </c>
      <c r="D17" s="12" t="s">
        <v>280</v>
      </c>
      <c r="H17" s="225"/>
    </row>
    <row r="18" spans="2:8" ht="15.75" thickBot="1" x14ac:dyDescent="0.35">
      <c r="H18" s="225"/>
    </row>
    <row r="19" spans="2:8" ht="15.75" thickBot="1" x14ac:dyDescent="0.35">
      <c r="B19" s="98" t="s">
        <v>298</v>
      </c>
      <c r="C19" s="99"/>
      <c r="D19" s="12"/>
      <c r="H19" s="225"/>
    </row>
    <row r="20" spans="2:8" ht="15.75" thickBot="1" x14ac:dyDescent="0.35">
      <c r="B20" s="45" t="s">
        <v>297</v>
      </c>
      <c r="C20" s="226" t="e">
        <f>C28/SUM(C31:C33)</f>
        <v>#VALUE!</v>
      </c>
      <c r="D20" s="12" t="s">
        <v>278</v>
      </c>
      <c r="H20" s="225"/>
    </row>
    <row r="21" spans="2:8" x14ac:dyDescent="0.3">
      <c r="H21" s="225"/>
    </row>
    <row r="22" spans="2:8" ht="21.75" thickBot="1" x14ac:dyDescent="0.45">
      <c r="B22" s="100" t="s">
        <v>303</v>
      </c>
      <c r="H22" s="225"/>
    </row>
    <row r="23" spans="2:8" ht="15.75" thickBot="1" x14ac:dyDescent="0.35">
      <c r="B23" s="277" t="s">
        <v>306</v>
      </c>
      <c r="C23" s="278"/>
      <c r="H23" s="225"/>
    </row>
    <row r="24" spans="2:8" x14ac:dyDescent="0.3">
      <c r="B24" s="111" t="s">
        <v>307</v>
      </c>
      <c r="C24" s="282">
        <v>0.5</v>
      </c>
      <c r="H24" s="225"/>
    </row>
    <row r="25" spans="2:8" ht="15.75" thickBot="1" x14ac:dyDescent="0.35">
      <c r="B25" s="13" t="s">
        <v>309</v>
      </c>
      <c r="C25" s="498">
        <v>0.5</v>
      </c>
      <c r="H25" s="225"/>
    </row>
    <row r="26" spans="2:8" ht="15.75" thickBot="1" x14ac:dyDescent="0.35">
      <c r="H26" s="225"/>
    </row>
    <row r="27" spans="2:8" ht="15.75" thickBot="1" x14ac:dyDescent="0.35">
      <c r="B27" s="277" t="s">
        <v>308</v>
      </c>
      <c r="C27" s="278"/>
      <c r="H27" s="225"/>
    </row>
    <row r="28" spans="2:8" x14ac:dyDescent="0.3">
      <c r="B28" s="298" t="s">
        <v>301</v>
      </c>
      <c r="C28" s="299" t="e">
        <f>(LUFl*C30)+(LUFs*C29)</f>
        <v>#VALUE!</v>
      </c>
      <c r="D28" s="8" t="s">
        <v>302</v>
      </c>
      <c r="H28" s="225"/>
    </row>
    <row r="29" spans="2:8" x14ac:dyDescent="0.3">
      <c r="B29" s="297" t="s">
        <v>304</v>
      </c>
      <c r="C29" s="101" t="str">
        <f>'Test Data Inputs'!C20</f>
        <v/>
      </c>
      <c r="D29" s="8" t="s">
        <v>302</v>
      </c>
      <c r="H29" s="225"/>
    </row>
    <row r="30" spans="2:8" ht="15.75" thickBot="1" x14ac:dyDescent="0.35">
      <c r="B30" s="497" t="s">
        <v>305</v>
      </c>
      <c r="C30" s="102" t="str">
        <f>'Test Data Inputs'!C21</f>
        <v/>
      </c>
      <c r="D30" s="8" t="s">
        <v>302</v>
      </c>
      <c r="H30" s="225"/>
    </row>
    <row r="31" spans="2:8" x14ac:dyDescent="0.3">
      <c r="B31" s="44" t="s">
        <v>220</v>
      </c>
      <c r="C31" s="101" t="e">
        <f>'Calculations - Machine Elec'!$C$14</f>
        <v>#VALUE!</v>
      </c>
      <c r="D31" s="8" t="s">
        <v>38</v>
      </c>
      <c r="H31" s="225"/>
    </row>
    <row r="32" spans="2:8" x14ac:dyDescent="0.3">
      <c r="B32" s="44" t="s">
        <v>219</v>
      </c>
      <c r="C32" s="101" t="e">
        <f>'Calculations - Hot Water Energy'!$D$14</f>
        <v>#VALUE!</v>
      </c>
      <c r="D32" s="8" t="s">
        <v>38</v>
      </c>
      <c r="H32" s="225"/>
    </row>
    <row r="33" spans="1:8" x14ac:dyDescent="0.3">
      <c r="B33" s="35" t="s">
        <v>374</v>
      </c>
      <c r="C33" s="101" t="e">
        <f>'Calculations - Dryer Energy'!$C$14</f>
        <v>#VALUE!</v>
      </c>
      <c r="D33" s="8" t="s">
        <v>38</v>
      </c>
      <c r="H33" s="225"/>
    </row>
    <row r="34" spans="1:8" ht="15.75" thickBot="1" x14ac:dyDescent="0.35">
      <c r="B34" s="13" t="s">
        <v>221</v>
      </c>
      <c r="C34" s="102" t="e">
        <f>'Calculations - Low-Power Mode'!C14</f>
        <v>#VALUE!</v>
      </c>
      <c r="D34" s="8" t="s">
        <v>38</v>
      </c>
      <c r="H34" s="225"/>
    </row>
    <row r="35" spans="1:8" ht="15.75" thickBot="1" x14ac:dyDescent="0.35">
      <c r="B35" s="13" t="s">
        <v>222</v>
      </c>
      <c r="C35" s="102" t="e">
        <f>'Calculations - Water Use'!C14</f>
        <v>#VALUE!</v>
      </c>
      <c r="D35" s="8" t="s">
        <v>43</v>
      </c>
      <c r="H35" s="225"/>
    </row>
    <row r="36" spans="1:8" x14ac:dyDescent="0.3">
      <c r="H36" s="225"/>
    </row>
    <row r="37" spans="1:8" x14ac:dyDescent="0.3">
      <c r="A37" s="225"/>
      <c r="B37" s="225"/>
      <c r="C37" s="225"/>
      <c r="D37" s="225"/>
      <c r="E37" s="225"/>
      <c r="F37" s="225"/>
      <c r="G37" s="225"/>
      <c r="H37" s="225"/>
    </row>
  </sheetData>
  <sheetProtection algorithmName="SHA-512" hashValue="sP44/gv6v8nkLhmkWqO1PlMyfQWolzOdAkgYEaYPyBVrQn4+umMOQPQ55zVy5edISbMSyzaBnNh2fyOsVcCEiA==" saltValue="CB6dsjOBCQHu7K9m+nhjNw==" spinCount="100000" sheet="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800-000000000000}"/>
  </hyperlinks>
  <pageMargins left="0.7" right="0.7" top="0.75" bottom="0.75" header="0.3" footer="0.3"/>
  <pageSetup orientation="landscape" horizontalDpi="200" verticalDpi="200" r:id="rId1"/>
  <ignoredErrors>
    <ignoredError sqref="C31:C34 C14:C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I58"/>
  <sheetViews>
    <sheetView zoomScale="80" zoomScaleNormal="80" workbookViewId="0">
      <selection activeCell="G5" sqref="G5"/>
    </sheetView>
  </sheetViews>
  <sheetFormatPr defaultColWidth="9.42578125" defaultRowHeight="15" x14ac:dyDescent="0.3"/>
  <cols>
    <col min="1" max="1" width="4.5703125" style="8" customWidth="1"/>
    <col min="2" max="2" width="51.5703125" style="8" customWidth="1"/>
    <col min="3" max="3" width="21.5703125" style="8" customWidth="1"/>
    <col min="4" max="4" width="16.5703125" style="8" customWidth="1"/>
    <col min="5" max="5" width="5.5703125" style="8" customWidth="1"/>
    <col min="6" max="6" width="3.5703125" style="8" customWidth="1"/>
    <col min="7" max="7" width="21.5703125" style="8" bestFit="1" customWidth="1"/>
    <col min="8" max="8" width="3.5703125" style="8" customWidth="1"/>
    <col min="9" max="9" width="4.42578125" style="8" customWidth="1"/>
    <col min="10" max="16384" width="9.42578125" style="8"/>
  </cols>
  <sheetData>
    <row r="1" spans="2:9" ht="15.75" thickBot="1" x14ac:dyDescent="0.35">
      <c r="I1" s="225"/>
    </row>
    <row r="2" spans="2:9" ht="18" thickBot="1" x14ac:dyDescent="0.35">
      <c r="B2" s="719" t="str">
        <f>'Version Control'!$B$2</f>
        <v>Title Block</v>
      </c>
      <c r="C2" s="720"/>
      <c r="D2" s="720"/>
      <c r="E2" s="721"/>
      <c r="I2" s="225"/>
    </row>
    <row r="3" spans="2:9" ht="16.5" x14ac:dyDescent="0.3">
      <c r="B3" s="335" t="str">
        <f>'Version Control'!$B$3</f>
        <v>Test Report Template Name:</v>
      </c>
      <c r="C3" s="722" t="str">
        <f>'Version Control'!$C$3</f>
        <v xml:space="preserve">Residential Clothes Washer J </v>
      </c>
      <c r="D3" s="723"/>
      <c r="E3" s="724"/>
      <c r="I3" s="225"/>
    </row>
    <row r="4" spans="2:9" ht="16.5" x14ac:dyDescent="0.3">
      <c r="B4" s="206" t="str">
        <f>'Version Control'!$B$4</f>
        <v>Version Number:</v>
      </c>
      <c r="C4" s="725" t="str">
        <f>'Version Control'!$C$4</f>
        <v>v1.1</v>
      </c>
      <c r="D4" s="726"/>
      <c r="E4" s="727"/>
      <c r="I4" s="225"/>
    </row>
    <row r="5" spans="2:9" ht="16.5" x14ac:dyDescent="0.3">
      <c r="B5" s="186" t="str">
        <f>'Version Control'!$B$5</f>
        <v xml:space="preserve">Latest Template Revision: </v>
      </c>
      <c r="C5" s="728">
        <f>'Version Control'!$C$5</f>
        <v>45672</v>
      </c>
      <c r="D5" s="729"/>
      <c r="E5" s="730"/>
      <c r="G5" s="346" t="s">
        <v>138</v>
      </c>
      <c r="I5" s="225"/>
    </row>
    <row r="6" spans="2:9" ht="16.5" x14ac:dyDescent="0.3">
      <c r="B6" s="186" t="str">
        <f>'Version Control'!$B$6</f>
        <v>Tab Name:</v>
      </c>
      <c r="C6" s="725" t="str">
        <f ca="1">MID(CELL("filename",A1), FIND("]", CELL("filename", A1))+ 1, 255)</f>
        <v>Calculations - Low-Power Mode</v>
      </c>
      <c r="D6" s="726"/>
      <c r="E6" s="727"/>
      <c r="I6" s="225"/>
    </row>
    <row r="7" spans="2:9" ht="16.5" x14ac:dyDescent="0.3">
      <c r="B7" s="382" t="str">
        <f>'Version Control'!$B$7</f>
        <v>File Name:</v>
      </c>
      <c r="C7" s="734" t="str">
        <f ca="1">'Version Control'!$C$7</f>
        <v>Residential Clothes Washer J - v1.1draft_with26.xlsx</v>
      </c>
      <c r="D7" s="735"/>
      <c r="E7" s="736"/>
      <c r="I7" s="225"/>
    </row>
    <row r="8" spans="2:9" ht="17.25" thickBot="1" x14ac:dyDescent="0.35">
      <c r="B8" s="187" t="str">
        <f>'Version Control'!$B$8</f>
        <v xml:space="preserve">Test Completion Date: </v>
      </c>
      <c r="C8" s="731" t="str">
        <f>'Version Control'!$C$8</f>
        <v>[MM/DD/YYYY]</v>
      </c>
      <c r="D8" s="732"/>
      <c r="E8" s="733"/>
      <c r="I8" s="225"/>
    </row>
    <row r="9" spans="2:9" x14ac:dyDescent="0.3">
      <c r="I9" s="225"/>
    </row>
    <row r="10" spans="2:9" ht="21" x14ac:dyDescent="0.4">
      <c r="B10" s="100" t="s">
        <v>212</v>
      </c>
      <c r="I10" s="225"/>
    </row>
    <row r="11" spans="2:9" x14ac:dyDescent="0.3">
      <c r="B11" s="16" t="s">
        <v>361</v>
      </c>
      <c r="I11" s="225"/>
    </row>
    <row r="12" spans="2:9" ht="15.75" thickBot="1" x14ac:dyDescent="0.35">
      <c r="I12" s="225"/>
    </row>
    <row r="13" spans="2:9" ht="15.75" thickBot="1" x14ac:dyDescent="0.35">
      <c r="B13" s="103" t="s">
        <v>214</v>
      </c>
      <c r="C13" s="287"/>
      <c r="D13" s="12"/>
      <c r="I13" s="225"/>
    </row>
    <row r="14" spans="2:9" ht="15.75" thickBot="1" x14ac:dyDescent="0.35">
      <c r="B14" s="45" t="s">
        <v>218</v>
      </c>
      <c r="C14" s="602" t="e">
        <f>IF($C$20="Yes", AVERAGE(C28:C29), C28)</f>
        <v>#VALUE!</v>
      </c>
      <c r="D14" s="12" t="s">
        <v>38</v>
      </c>
      <c r="I14" s="225"/>
    </row>
    <row r="15" spans="2:9" x14ac:dyDescent="0.3">
      <c r="B15" s="36"/>
      <c r="C15" s="36"/>
      <c r="D15" s="12"/>
      <c r="I15" s="225"/>
    </row>
    <row r="16" spans="2:9" ht="21" x14ac:dyDescent="0.4">
      <c r="B16" s="100" t="s">
        <v>63</v>
      </c>
      <c r="I16" s="225"/>
    </row>
    <row r="17" spans="2:9" s="12" customFormat="1" ht="15.75" thickBot="1" x14ac:dyDescent="0.35">
      <c r="B17" s="36"/>
      <c r="C17" s="38"/>
      <c r="I17" s="341"/>
    </row>
    <row r="18" spans="2:9" ht="15.75" thickBot="1" x14ac:dyDescent="0.35">
      <c r="B18" s="22" t="s">
        <v>201</v>
      </c>
      <c r="C18" s="274"/>
      <c r="D18" s="24"/>
      <c r="I18" s="225"/>
    </row>
    <row r="19" spans="2:9" ht="30" x14ac:dyDescent="0.3">
      <c r="B19" s="275"/>
      <c r="C19" s="112"/>
      <c r="D19" s="276" t="s">
        <v>192</v>
      </c>
      <c r="I19" s="225"/>
    </row>
    <row r="20" spans="2:9" x14ac:dyDescent="0.3">
      <c r="B20" s="507" t="s">
        <v>292</v>
      </c>
      <c r="C20" s="614" t="str">
        <f>IF('General Info &amp; Test Results'!C32&lt;&gt;0, 'General Info &amp; Test Results'!C32, "")</f>
        <v/>
      </c>
      <c r="D20" s="587"/>
      <c r="I20" s="225"/>
    </row>
    <row r="21" spans="2:9" x14ac:dyDescent="0.3">
      <c r="B21" s="509" t="s">
        <v>15</v>
      </c>
      <c r="C21" s="614" t="str">
        <f>IF('General Info &amp; Test Results'!C33&lt;&gt;0, 'General Info &amp; Test Results'!C33, "")</f>
        <v/>
      </c>
      <c r="D21" s="587"/>
      <c r="I21" s="225"/>
    </row>
    <row r="22" spans="2:9" x14ac:dyDescent="0.3">
      <c r="B22" s="509" t="s">
        <v>15</v>
      </c>
      <c r="C22" s="614" t="str">
        <f>IF('General Info &amp; Test Results'!C34&lt;&gt;0, 'General Info &amp; Test Results'!C34, "")</f>
        <v/>
      </c>
      <c r="D22" s="587"/>
      <c r="I22" s="225"/>
    </row>
    <row r="23" spans="2:9" s="12" customFormat="1" x14ac:dyDescent="0.3">
      <c r="B23" s="507" t="s">
        <v>242</v>
      </c>
      <c r="C23" s="612">
        <f>'General Info &amp; Test Results'!$C$44</f>
        <v>0</v>
      </c>
      <c r="D23" s="513"/>
      <c r="I23" s="341"/>
    </row>
    <row r="24" spans="2:9" s="12" customFormat="1" ht="15.75" thickBot="1" x14ac:dyDescent="0.35">
      <c r="B24" s="512" t="s">
        <v>357</v>
      </c>
      <c r="C24" s="613">
        <f>IF(C23="Yes", 2, 1)</f>
        <v>1</v>
      </c>
      <c r="D24" s="500" t="s">
        <v>358</v>
      </c>
      <c r="I24" s="341"/>
    </row>
    <row r="25" spans="2:9" ht="15.75" thickBot="1" x14ac:dyDescent="0.35">
      <c r="D25" s="38"/>
      <c r="I25" s="225"/>
    </row>
    <row r="26" spans="2:9" ht="16.5" thickBot="1" x14ac:dyDescent="0.35">
      <c r="B26" s="582" t="s">
        <v>214</v>
      </c>
      <c r="C26" s="274"/>
      <c r="D26" s="278"/>
      <c r="F26" s="310"/>
      <c r="I26" s="225"/>
    </row>
    <row r="27" spans="2:9" ht="31.5" x14ac:dyDescent="0.3">
      <c r="B27" s="111"/>
      <c r="C27" s="505" t="s">
        <v>436</v>
      </c>
      <c r="D27" s="276"/>
      <c r="F27" s="310"/>
      <c r="I27" s="225"/>
    </row>
    <row r="28" spans="2:9" ht="15.75" x14ac:dyDescent="0.3">
      <c r="B28" s="35" t="str">
        <f>"Water Fill Control System #1: " &amp;  IF($C$21="","unspecified",$C$21)</f>
        <v>Water Fill Control System #1: unspecified</v>
      </c>
      <c r="C28" s="603" t="e">
        <f>((C34*C48)+(C35*C49))*C42/C40</f>
        <v>#VALUE!</v>
      </c>
      <c r="D28" s="581"/>
      <c r="F28" s="310"/>
      <c r="I28" s="225"/>
    </row>
    <row r="29" spans="2:9" x14ac:dyDescent="0.3">
      <c r="B29" s="35" t="str">
        <f>"Water Fill Control System #2: " &amp; IF($C$20="No","not applicable",IF($C$20="Yes",IF($C$22="","unspecified",$C$22),"unspecified"))</f>
        <v>Water Fill Control System #2: unspecified</v>
      </c>
      <c r="C29" s="603" t="e">
        <f>((C34*C54)+(C35*C55))*C42/C40</f>
        <v>#VALUE!</v>
      </c>
      <c r="D29" s="581"/>
      <c r="I29" s="225"/>
    </row>
    <row r="30" spans="2:9" ht="15.75" thickBot="1" x14ac:dyDescent="0.35">
      <c r="B30" s="13"/>
      <c r="C30" s="291"/>
      <c r="D30" s="110"/>
      <c r="I30" s="225"/>
    </row>
    <row r="31" spans="2:9" ht="15.75" thickBot="1" x14ac:dyDescent="0.35">
      <c r="D31" s="38"/>
      <c r="I31" s="225"/>
    </row>
    <row r="32" spans="2:9" ht="15.75" thickBot="1" x14ac:dyDescent="0.35">
      <c r="B32" s="277" t="s">
        <v>190</v>
      </c>
      <c r="C32" s="274"/>
      <c r="D32" s="278"/>
      <c r="I32" s="225"/>
    </row>
    <row r="33" spans="2:9" ht="30" x14ac:dyDescent="0.3">
      <c r="B33" s="275"/>
      <c r="C33" s="112"/>
      <c r="D33" s="276" t="s">
        <v>192</v>
      </c>
      <c r="I33" s="225"/>
    </row>
    <row r="34" spans="2:9" x14ac:dyDescent="0.3">
      <c r="B34" s="44" t="s">
        <v>438</v>
      </c>
      <c r="C34" s="107">
        <f>'Test Data Inputs'!C25</f>
        <v>0</v>
      </c>
      <c r="D34" s="108" t="s">
        <v>240</v>
      </c>
      <c r="I34" s="225"/>
    </row>
    <row r="35" spans="2:9" ht="15.75" thickBot="1" x14ac:dyDescent="0.35">
      <c r="B35" s="45" t="s">
        <v>439</v>
      </c>
      <c r="C35" s="291" t="str">
        <f>IF($C$23="No", 0, IF($C$23="Yes", 'Test Data Inputs'!C26, "unspecified"))</f>
        <v>unspecified</v>
      </c>
      <c r="D35" s="110" t="s">
        <v>241</v>
      </c>
      <c r="I35" s="225"/>
    </row>
    <row r="36" spans="2:9" s="12" customFormat="1" ht="15.75" thickBot="1" x14ac:dyDescent="0.35">
      <c r="C36" s="280"/>
      <c r="D36" s="281"/>
      <c r="F36" s="280"/>
      <c r="I36" s="341"/>
    </row>
    <row r="37" spans="2:9" ht="15.75" thickBot="1" x14ac:dyDescent="0.35">
      <c r="B37" s="277" t="s">
        <v>306</v>
      </c>
      <c r="C37" s="274"/>
      <c r="D37" s="278"/>
      <c r="I37" s="225"/>
    </row>
    <row r="38" spans="2:9" ht="30" x14ac:dyDescent="0.3">
      <c r="B38" s="275"/>
      <c r="C38" s="112"/>
      <c r="D38" s="276" t="s">
        <v>192</v>
      </c>
      <c r="I38" s="225"/>
    </row>
    <row r="39" spans="2:9" ht="17.100000000000001" customHeight="1" x14ac:dyDescent="0.3">
      <c r="B39" s="288" t="s">
        <v>356</v>
      </c>
      <c r="C39" s="510">
        <v>8760</v>
      </c>
      <c r="D39" s="511"/>
      <c r="I39" s="225"/>
    </row>
    <row r="40" spans="2:9" ht="30" x14ac:dyDescent="0.3">
      <c r="B40" s="288" t="s">
        <v>216</v>
      </c>
      <c r="C40" s="518">
        <v>234</v>
      </c>
      <c r="D40" s="511"/>
      <c r="I40" s="225"/>
    </row>
    <row r="41" spans="2:9" ht="17.100000000000001" customHeight="1" x14ac:dyDescent="0.3">
      <c r="B41" s="288" t="s">
        <v>365</v>
      </c>
      <c r="C41" s="510">
        <v>60</v>
      </c>
      <c r="D41" s="511"/>
      <c r="I41" s="225"/>
    </row>
    <row r="42" spans="2:9" ht="15.75" thickBot="1" x14ac:dyDescent="0.35">
      <c r="B42" s="45" t="s">
        <v>217</v>
      </c>
      <c r="C42" s="519">
        <v>1E-3</v>
      </c>
      <c r="D42" s="110" t="s">
        <v>215</v>
      </c>
      <c r="I42" s="225"/>
    </row>
    <row r="43" spans="2:9" ht="15.75" thickBot="1" x14ac:dyDescent="0.35">
      <c r="D43" s="38"/>
      <c r="I43" s="225"/>
    </row>
    <row r="44" spans="2:9" ht="15.75" thickBot="1" x14ac:dyDescent="0.35">
      <c r="B44" s="277" t="s">
        <v>367</v>
      </c>
      <c r="C44" s="274"/>
      <c r="D44" s="278"/>
      <c r="I44" s="225"/>
    </row>
    <row r="45" spans="2:9" x14ac:dyDescent="0.3">
      <c r="B45" s="105" t="str">
        <f>"Water Fill Control System #1: " &amp;  IF($C$21="","unspecified",$C$21)</f>
        <v>Water Fill Control System #1: unspecified</v>
      </c>
      <c r="C45" s="23"/>
      <c r="D45" s="24"/>
      <c r="I45" s="225"/>
    </row>
    <row r="46" spans="2:9" ht="30" x14ac:dyDescent="0.3">
      <c r="B46" s="586"/>
      <c r="C46" s="12"/>
      <c r="D46" s="106" t="s">
        <v>192</v>
      </c>
      <c r="I46" s="225"/>
    </row>
    <row r="47" spans="2:9" x14ac:dyDescent="0.3">
      <c r="B47" s="588" t="s">
        <v>366</v>
      </c>
      <c r="C47" s="518" t="e">
        <f>'Calculations - Cycle Time'!C14</f>
        <v>#VALUE!</v>
      </c>
      <c r="D47" s="513" t="s">
        <v>336</v>
      </c>
      <c r="I47" s="225"/>
    </row>
    <row r="48" spans="2:9" ht="17.100000000000001" customHeight="1" x14ac:dyDescent="0.3">
      <c r="B48" s="288" t="s">
        <v>246</v>
      </c>
      <c r="C48" s="510" t="e">
        <f>(C39-(C40*C47/C41))/C24</f>
        <v>#VALUE!</v>
      </c>
      <c r="D48" s="511" t="s">
        <v>243</v>
      </c>
      <c r="I48" s="225"/>
    </row>
    <row r="49" spans="1:9" x14ac:dyDescent="0.3">
      <c r="B49" s="589" t="s">
        <v>247</v>
      </c>
      <c r="C49" s="510" t="str">
        <f>IF($C$23="No", 0, IF($C$23="Yes",C48,"unspecified"))</f>
        <v>unspecified</v>
      </c>
      <c r="D49" s="511" t="s">
        <v>244</v>
      </c>
      <c r="I49" s="225"/>
    </row>
    <row r="50" spans="1:9" x14ac:dyDescent="0.3">
      <c r="B50" s="589"/>
      <c r="C50" s="590"/>
      <c r="D50" s="511"/>
      <c r="I50" s="225"/>
    </row>
    <row r="51" spans="1:9" x14ac:dyDescent="0.3">
      <c r="B51" s="39" t="str">
        <f>"Water Fill Control System #2: " &amp; IF($C$20="No","not applicable",IF($C$20="Yes",IF($C$22="","unspecified",$C$22),"unspecified"))</f>
        <v>Water Fill Control System #2: unspecified</v>
      </c>
      <c r="C51" s="40"/>
      <c r="D51" s="41"/>
      <c r="I51" s="225"/>
    </row>
    <row r="52" spans="1:9" ht="30" x14ac:dyDescent="0.3">
      <c r="B52" s="586"/>
      <c r="C52" s="12"/>
      <c r="D52" s="106" t="s">
        <v>192</v>
      </c>
      <c r="I52" s="225"/>
    </row>
    <row r="53" spans="1:9" x14ac:dyDescent="0.3">
      <c r="B53" s="588" t="s">
        <v>366</v>
      </c>
      <c r="C53" s="518" t="e">
        <f>'Calculations - Cycle Time'!C15</f>
        <v>#VALUE!</v>
      </c>
      <c r="D53" s="513" t="s">
        <v>336</v>
      </c>
      <c r="I53" s="225"/>
    </row>
    <row r="54" spans="1:9" ht="17.100000000000001" customHeight="1" x14ac:dyDescent="0.3">
      <c r="B54" s="288" t="s">
        <v>246</v>
      </c>
      <c r="C54" s="510" t="e">
        <f>(C39-(C40*C53/C41))/C24</f>
        <v>#VALUE!</v>
      </c>
      <c r="D54" s="511" t="s">
        <v>243</v>
      </c>
      <c r="I54" s="225"/>
    </row>
    <row r="55" spans="1:9" ht="17.100000000000001" customHeight="1" x14ac:dyDescent="0.3">
      <c r="B55" s="288" t="s">
        <v>247</v>
      </c>
      <c r="C55" s="510" t="str">
        <f>IF($C$23="No", 0, IF($C$23="Yes",C54,"unspecified"))</f>
        <v>unspecified</v>
      </c>
      <c r="D55" s="511" t="s">
        <v>244</v>
      </c>
      <c r="I55" s="225"/>
    </row>
    <row r="56" spans="1:9" ht="15.75" thickBot="1" x14ac:dyDescent="0.35">
      <c r="B56" s="515"/>
      <c r="C56" s="520"/>
      <c r="D56" s="295"/>
      <c r="I56" s="225"/>
    </row>
    <row r="57" spans="1:9" x14ac:dyDescent="0.3">
      <c r="I57" s="225"/>
    </row>
    <row r="58" spans="1:9" x14ac:dyDescent="0.3">
      <c r="A58" s="225"/>
      <c r="B58" s="225"/>
      <c r="C58" s="225"/>
      <c r="D58" s="225"/>
      <c r="E58" s="225"/>
      <c r="F58" s="225"/>
      <c r="G58" s="225"/>
      <c r="H58" s="225"/>
      <c r="I58" s="225"/>
    </row>
  </sheetData>
  <sheetProtection algorithmName="SHA-512" hashValue="fQRtJFhIqYu7dWTzM5zE6Mj16UCLv+4EW/jaWfSCNR3MB8mrWySQDvkIKAG666FEGuw6325rRUmnuyhmNUB0Gg==" saltValue="6fnO74W43wXUuesDspeAmQ==" spinCount="100000" sheet="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900-000000000000}"/>
  </hyperlinks>
  <pageMargins left="0.7" right="0.7" top="0.75" bottom="0.75" header="0.3" footer="0.3"/>
  <pageSetup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4E39-B222-4F60-8201-D97013E4A03B}">
  <dimension ref="A1:G70"/>
  <sheetViews>
    <sheetView zoomScale="80" zoomScaleNormal="80" workbookViewId="0">
      <selection activeCell="F5" sqref="F5"/>
    </sheetView>
  </sheetViews>
  <sheetFormatPr defaultColWidth="9.42578125" defaultRowHeight="15" x14ac:dyDescent="0.3"/>
  <cols>
    <col min="1" max="1" width="4.5703125" style="8" customWidth="1"/>
    <col min="2" max="2" width="45" style="8" customWidth="1"/>
    <col min="3" max="3" width="21.5703125" style="8" customWidth="1"/>
    <col min="4" max="4" width="19.28515625" style="8" customWidth="1"/>
    <col min="5" max="5" width="3.5703125" style="8" customWidth="1"/>
    <col min="6" max="6" width="21.5703125" style="8" bestFit="1" customWidth="1"/>
    <col min="7" max="7" width="4.42578125" style="8" customWidth="1"/>
    <col min="8" max="16384" width="9.42578125" style="8"/>
  </cols>
  <sheetData>
    <row r="1" spans="2:7" ht="15.75" thickBot="1" x14ac:dyDescent="0.35">
      <c r="G1" s="225"/>
    </row>
    <row r="2" spans="2:7" ht="18" thickBot="1" x14ac:dyDescent="0.35">
      <c r="B2" s="719" t="str">
        <f>'Version Control'!$B$2</f>
        <v>Title Block</v>
      </c>
      <c r="C2" s="720"/>
      <c r="D2" s="721"/>
      <c r="G2" s="225"/>
    </row>
    <row r="3" spans="2:7" ht="16.5" x14ac:dyDescent="0.3">
      <c r="B3" s="335" t="str">
        <f>'Version Control'!$B$3</f>
        <v>Test Report Template Name:</v>
      </c>
      <c r="C3" s="722" t="str">
        <f>'Version Control'!$C$3</f>
        <v xml:space="preserve">Residential Clothes Washer J </v>
      </c>
      <c r="D3" s="724"/>
      <c r="G3" s="225"/>
    </row>
    <row r="4" spans="2:7" ht="16.5" x14ac:dyDescent="0.3">
      <c r="B4" s="206" t="str">
        <f>'Version Control'!$B$4</f>
        <v>Version Number:</v>
      </c>
      <c r="C4" s="725" t="str">
        <f>'Version Control'!$C$4</f>
        <v>v1.1</v>
      </c>
      <c r="D4" s="727"/>
      <c r="G4" s="225"/>
    </row>
    <row r="5" spans="2:7" ht="16.5" x14ac:dyDescent="0.3">
      <c r="B5" s="186" t="str">
        <f>'Version Control'!$B$5</f>
        <v xml:space="preserve">Latest Template Revision: </v>
      </c>
      <c r="C5" s="728">
        <f>'Version Control'!$C$5</f>
        <v>45672</v>
      </c>
      <c r="D5" s="730"/>
      <c r="F5" s="346" t="s">
        <v>138</v>
      </c>
      <c r="G5" s="225"/>
    </row>
    <row r="6" spans="2:7" ht="16.5" x14ac:dyDescent="0.3">
      <c r="B6" s="186" t="str">
        <f>'Version Control'!$B$6</f>
        <v>Tab Name:</v>
      </c>
      <c r="C6" s="725" t="str">
        <f ca="1">MID(CELL("filename",A1), FIND("]", CELL("filename", A1))+ 1, 255)</f>
        <v>Calculations - Cycle Time</v>
      </c>
      <c r="D6" s="727"/>
      <c r="G6" s="225"/>
    </row>
    <row r="7" spans="2:7" ht="16.5" x14ac:dyDescent="0.3">
      <c r="B7" s="382" t="str">
        <f>'Version Control'!$B$7</f>
        <v>File Name:</v>
      </c>
      <c r="C7" s="734" t="str">
        <f ca="1">'Version Control'!$C$7</f>
        <v>Residential Clothes Washer J - v1.1draft_with26.xlsx</v>
      </c>
      <c r="D7" s="736"/>
      <c r="G7" s="225"/>
    </row>
    <row r="8" spans="2:7" ht="17.25" thickBot="1" x14ac:dyDescent="0.35">
      <c r="B8" s="187" t="str">
        <f>'Version Control'!$B$8</f>
        <v xml:space="preserve">Test Completion Date: </v>
      </c>
      <c r="C8" s="731" t="str">
        <f>'Version Control'!$C$8</f>
        <v>[MM/DD/YYYY]</v>
      </c>
      <c r="D8" s="733"/>
      <c r="G8" s="225"/>
    </row>
    <row r="9" spans="2:7" x14ac:dyDescent="0.3">
      <c r="G9" s="225"/>
    </row>
    <row r="10" spans="2:7" ht="21" x14ac:dyDescent="0.4">
      <c r="B10" s="100" t="s">
        <v>359</v>
      </c>
      <c r="G10" s="225"/>
    </row>
    <row r="11" spans="2:7" x14ac:dyDescent="0.3">
      <c r="B11" s="16" t="s">
        <v>360</v>
      </c>
      <c r="G11" s="225"/>
    </row>
    <row r="12" spans="2:7" ht="15.75" thickBot="1" x14ac:dyDescent="0.35">
      <c r="G12" s="225"/>
    </row>
    <row r="13" spans="2:7" ht="17.25" thickBot="1" x14ac:dyDescent="0.4">
      <c r="B13" s="499" t="s">
        <v>435</v>
      </c>
      <c r="C13" s="287"/>
      <c r="D13" s="12"/>
      <c r="G13" s="225"/>
    </row>
    <row r="14" spans="2:7" ht="15.75" thickBot="1" x14ac:dyDescent="0.35">
      <c r="B14" s="585" t="str">
        <f>"Water Fill Control System #1: " &amp;  IF($C$21="","unspecified",$C$21)</f>
        <v>Water Fill Control System #1: unspecified</v>
      </c>
      <c r="C14" s="604" t="e">
        <f>C29</f>
        <v>#VALUE!</v>
      </c>
      <c r="D14" s="12" t="s">
        <v>364</v>
      </c>
      <c r="G14" s="225"/>
    </row>
    <row r="15" spans="2:7" ht="15.75" thickBot="1" x14ac:dyDescent="0.35">
      <c r="B15" s="21" t="str">
        <f>"Water Fill Control System #2: " &amp; IF($C$20="No","not applicable",IF($C$20="Yes",IF($C$22="","unspecified",$C$22),"unspecified"))</f>
        <v>Water Fill Control System #2: unspecified</v>
      </c>
      <c r="C15" s="604" t="e">
        <f>C35</f>
        <v>#VALUE!</v>
      </c>
      <c r="D15" s="12" t="s">
        <v>364</v>
      </c>
      <c r="G15" s="225"/>
    </row>
    <row r="16" spans="2:7" x14ac:dyDescent="0.3">
      <c r="B16" s="36"/>
      <c r="C16" s="36"/>
      <c r="D16" s="12"/>
      <c r="G16" s="225"/>
    </row>
    <row r="17" spans="2:7" ht="21" x14ac:dyDescent="0.4">
      <c r="B17" s="100" t="s">
        <v>63</v>
      </c>
      <c r="G17" s="225"/>
    </row>
    <row r="18" spans="2:7" s="12" customFormat="1" ht="15.75" thickBot="1" x14ac:dyDescent="0.35">
      <c r="B18" s="36"/>
      <c r="C18" s="38"/>
      <c r="D18" s="8"/>
      <c r="G18" s="341"/>
    </row>
    <row r="19" spans="2:7" ht="15.75" thickBot="1" x14ac:dyDescent="0.35">
      <c r="B19" s="277" t="s">
        <v>201</v>
      </c>
      <c r="C19" s="271"/>
      <c r="D19" s="278"/>
      <c r="G19" s="225"/>
    </row>
    <row r="20" spans="2:7" x14ac:dyDescent="0.3">
      <c r="B20" s="507" t="s">
        <v>292</v>
      </c>
      <c r="C20" s="769" t="str">
        <f>IF('General Info &amp; Test Results'!C32&lt;&gt;0, 'General Info &amp; Test Results'!C32, "")</f>
        <v/>
      </c>
      <c r="D20" s="770" t="str">
        <f>IF('General Info &amp; Test Results'!D32&lt;&gt;0, 'General Info &amp; Test Results'!D32, "")</f>
        <v/>
      </c>
      <c r="G20" s="225"/>
    </row>
    <row r="21" spans="2:7" s="12" customFormat="1" x14ac:dyDescent="0.3">
      <c r="B21" s="509" t="s">
        <v>15</v>
      </c>
      <c r="C21" s="769" t="str">
        <f>IF('General Info &amp; Test Results'!C33&lt;&gt;0, 'General Info &amp; Test Results'!C33, "")</f>
        <v/>
      </c>
      <c r="D21" s="770" t="str">
        <f>IF('General Info &amp; Test Results'!D33&lt;&gt;0, 'General Info &amp; Test Results'!D33, "")</f>
        <v/>
      </c>
      <c r="G21" s="341"/>
    </row>
    <row r="22" spans="2:7" s="12" customFormat="1" ht="15.75" thickBot="1" x14ac:dyDescent="0.35">
      <c r="B22" s="501" t="s">
        <v>15</v>
      </c>
      <c r="C22" s="771" t="str">
        <f>IF('General Info &amp; Test Results'!C34&lt;&gt;0, 'General Info &amp; Test Results'!C34, "")</f>
        <v/>
      </c>
      <c r="D22" s="772" t="str">
        <f>IF('General Info &amp; Test Results'!D34&lt;&gt;0, 'General Info &amp; Test Results'!D34, "")</f>
        <v/>
      </c>
      <c r="G22" s="341"/>
    </row>
    <row r="23" spans="2:7" ht="15.75" thickBot="1" x14ac:dyDescent="0.35">
      <c r="D23" s="38"/>
      <c r="G23" s="225"/>
    </row>
    <row r="24" spans="2:7" ht="15.75" thickBot="1" x14ac:dyDescent="0.35">
      <c r="B24" s="499" t="s">
        <v>322</v>
      </c>
      <c r="C24" s="271"/>
      <c r="D24" s="278"/>
      <c r="G24" s="225"/>
    </row>
    <row r="25" spans="2:7" x14ac:dyDescent="0.3">
      <c r="B25" s="105" t="str">
        <f>"Water Fill Control System #1: " &amp;  IF($C$21="","unspecified",$C$21)</f>
        <v>Water Fill Control System #1: unspecified</v>
      </c>
      <c r="C25" s="23"/>
      <c r="D25" s="24"/>
      <c r="G25" s="225"/>
    </row>
    <row r="26" spans="2:7" ht="30" x14ac:dyDescent="0.3">
      <c r="B26" s="42"/>
      <c r="C26" s="502" t="s">
        <v>227</v>
      </c>
      <c r="D26" s="106" t="s">
        <v>192</v>
      </c>
      <c r="G26" s="225"/>
    </row>
    <row r="27" spans="2:7" x14ac:dyDescent="0.3">
      <c r="B27" s="35" t="s">
        <v>288</v>
      </c>
      <c r="C27" s="73" t="e">
        <f>(C41*TUFc)+(C42*TUFw)+(C43*TUFww)+(C44*TUFh)+(C45*TUFx)</f>
        <v>#VALUE!</v>
      </c>
      <c r="D27" s="108" t="s">
        <v>334</v>
      </c>
      <c r="G27" s="225"/>
    </row>
    <row r="28" spans="2:7" x14ac:dyDescent="0.3">
      <c r="B28" s="35" t="s">
        <v>289</v>
      </c>
      <c r="C28" s="73" t="e">
        <f>(C48*TUFc)+(C49*TUFw)+(C50*TUFww)+(C51*TUFh)+(C52*TUFx)</f>
        <v>#VALUE!</v>
      </c>
      <c r="D28" s="108" t="s">
        <v>335</v>
      </c>
      <c r="G28" s="225"/>
    </row>
    <row r="29" spans="2:7" x14ac:dyDescent="0.3">
      <c r="B29" s="35" t="s">
        <v>351</v>
      </c>
      <c r="C29" s="605" t="e">
        <f>MROUND((LUFl*C28)+(LUFs*C27),1)</f>
        <v>#VALUE!</v>
      </c>
      <c r="D29" s="108" t="s">
        <v>336</v>
      </c>
      <c r="G29" s="225"/>
    </row>
    <row r="30" spans="2:7" x14ac:dyDescent="0.3">
      <c r="B30" s="35"/>
      <c r="C30" s="541"/>
      <c r="D30" s="15"/>
      <c r="G30" s="225"/>
    </row>
    <row r="31" spans="2:7" x14ac:dyDescent="0.3">
      <c r="B31" s="39" t="str">
        <f>"Water Fill Control System #2: " &amp; IF($C$20="No","not applicable",IF($C$20="Yes",IF($C$22="","unspecified",$C$22),"unspecified"))</f>
        <v>Water Fill Control System #2: unspecified</v>
      </c>
      <c r="C31" s="542"/>
      <c r="D31" s="41"/>
      <c r="G31" s="225"/>
    </row>
    <row r="32" spans="2:7" ht="30" x14ac:dyDescent="0.3">
      <c r="B32" s="42"/>
      <c r="C32" s="543" t="s">
        <v>227</v>
      </c>
      <c r="D32" s="106" t="s">
        <v>192</v>
      </c>
      <c r="G32" s="225"/>
    </row>
    <row r="33" spans="2:7" x14ac:dyDescent="0.3">
      <c r="B33" s="35" t="s">
        <v>288</v>
      </c>
      <c r="C33" s="73" t="e">
        <f>(C56*TUFc)+(C57*TUFw)+(C58*TUFww)+(C59*TUFh)+(C60*TUFx)</f>
        <v>#VALUE!</v>
      </c>
      <c r="D33" s="108" t="s">
        <v>334</v>
      </c>
      <c r="G33" s="225"/>
    </row>
    <row r="34" spans="2:7" x14ac:dyDescent="0.3">
      <c r="B34" s="255" t="s">
        <v>289</v>
      </c>
      <c r="C34" s="73" t="e">
        <f>(C63*TUFc)+(C64*TUFw)+(C65*TUFww)+(C66*TUFh)+(C67*TUFx)</f>
        <v>#VALUE!</v>
      </c>
      <c r="D34" s="516" t="s">
        <v>335</v>
      </c>
      <c r="G34" s="225"/>
    </row>
    <row r="35" spans="2:7" x14ac:dyDescent="0.3">
      <c r="B35" s="255" t="s">
        <v>351</v>
      </c>
      <c r="C35" s="605" t="e">
        <f>MROUND((LUFl*C34)+(LUFs*C33),1)</f>
        <v>#VALUE!</v>
      </c>
      <c r="D35" s="516" t="s">
        <v>336</v>
      </c>
      <c r="G35" s="225"/>
    </row>
    <row r="36" spans="2:7" ht="15.75" thickBot="1" x14ac:dyDescent="0.35">
      <c r="B36" s="13"/>
      <c r="C36" s="544"/>
      <c r="D36" s="110"/>
      <c r="G36" s="225"/>
    </row>
    <row r="37" spans="2:7" ht="15.75" thickBot="1" x14ac:dyDescent="0.35">
      <c r="C37" s="545"/>
      <c r="G37" s="225"/>
    </row>
    <row r="38" spans="2:7" ht="15.75" thickBot="1" x14ac:dyDescent="0.35">
      <c r="B38" s="499" t="s">
        <v>323</v>
      </c>
      <c r="C38" s="546"/>
      <c r="D38" s="278"/>
      <c r="G38" s="225"/>
    </row>
    <row r="39" spans="2:7" x14ac:dyDescent="0.3">
      <c r="B39" s="105" t="str">
        <f>"Water Fill Control System #1: " &amp;  IF($C$21="","unspecified",$C$21)</f>
        <v>Water Fill Control System #1: unspecified</v>
      </c>
      <c r="C39" s="547"/>
      <c r="D39" s="24"/>
      <c r="G39" s="225"/>
    </row>
    <row r="40" spans="2:7" ht="30" x14ac:dyDescent="0.3">
      <c r="B40" s="42" t="s">
        <v>288</v>
      </c>
      <c r="C40" s="543" t="s">
        <v>227</v>
      </c>
      <c r="D40" s="106" t="s">
        <v>192</v>
      </c>
      <c r="G40" s="225"/>
    </row>
    <row r="41" spans="2:7" x14ac:dyDescent="0.3">
      <c r="B41" s="35" t="s">
        <v>31</v>
      </c>
      <c r="C41" s="548">
        <f>'Test Data Inputs'!G44</f>
        <v>0</v>
      </c>
      <c r="D41" s="108" t="s">
        <v>324</v>
      </c>
      <c r="G41" s="225"/>
    </row>
    <row r="42" spans="2:7" x14ac:dyDescent="0.3">
      <c r="B42" s="35" t="s">
        <v>189</v>
      </c>
      <c r="C42" s="548">
        <f>IF('Test Data Inputs'!G47="", 0, 'Test Data Inputs'!G47)</f>
        <v>0</v>
      </c>
      <c r="D42" s="108" t="s">
        <v>325</v>
      </c>
      <c r="G42" s="225"/>
    </row>
    <row r="43" spans="2:7" x14ac:dyDescent="0.3">
      <c r="B43" s="35" t="s">
        <v>188</v>
      </c>
      <c r="C43" s="548">
        <f>IF('Test Data Inputs'!G50="", 0, 'Test Data Inputs'!G50)</f>
        <v>0</v>
      </c>
      <c r="D43" s="108" t="s">
        <v>326</v>
      </c>
      <c r="G43" s="225"/>
    </row>
    <row r="44" spans="2:7" x14ac:dyDescent="0.3">
      <c r="B44" s="35" t="s">
        <v>34</v>
      </c>
      <c r="C44" s="548">
        <f>IF('Test Data Inputs'!G52="", 0, 'Test Data Inputs'!G52)</f>
        <v>0</v>
      </c>
      <c r="D44" s="108" t="s">
        <v>327</v>
      </c>
      <c r="G44" s="225"/>
    </row>
    <row r="45" spans="2:7" x14ac:dyDescent="0.3">
      <c r="B45" s="35" t="s">
        <v>429</v>
      </c>
      <c r="C45" s="548">
        <f>'Test Data Inputs'!G53</f>
        <v>0</v>
      </c>
      <c r="D45" s="108" t="s">
        <v>328</v>
      </c>
      <c r="G45" s="225"/>
    </row>
    <row r="46" spans="2:7" x14ac:dyDescent="0.3">
      <c r="B46" s="35"/>
      <c r="C46" s="549"/>
      <c r="D46" s="15"/>
      <c r="G46" s="225"/>
    </row>
    <row r="47" spans="2:7" ht="30" x14ac:dyDescent="0.3">
      <c r="B47" s="42" t="s">
        <v>289</v>
      </c>
      <c r="C47" s="543" t="s">
        <v>227</v>
      </c>
      <c r="D47" s="106" t="s">
        <v>192</v>
      </c>
      <c r="G47" s="225"/>
    </row>
    <row r="48" spans="2:7" x14ac:dyDescent="0.3">
      <c r="B48" s="35" t="s">
        <v>31</v>
      </c>
      <c r="C48" s="548">
        <f>'Test Data Inputs'!G56</f>
        <v>0</v>
      </c>
      <c r="D48" s="108" t="s">
        <v>329</v>
      </c>
      <c r="G48" s="225"/>
    </row>
    <row r="49" spans="2:7" x14ac:dyDescent="0.3">
      <c r="B49" s="35" t="s">
        <v>189</v>
      </c>
      <c r="C49" s="548">
        <f>IF('Test Data Inputs'!G59="", 0, 'Test Data Inputs'!G59)</f>
        <v>0</v>
      </c>
      <c r="D49" s="108" t="s">
        <v>330</v>
      </c>
      <c r="G49" s="225"/>
    </row>
    <row r="50" spans="2:7" x14ac:dyDescent="0.3">
      <c r="B50" s="35" t="s">
        <v>188</v>
      </c>
      <c r="C50" s="548">
        <f>IF('Test Data Inputs'!G62="", 0, 'Test Data Inputs'!G62)</f>
        <v>0</v>
      </c>
      <c r="D50" s="108" t="s">
        <v>331</v>
      </c>
      <c r="G50" s="225"/>
    </row>
    <row r="51" spans="2:7" x14ac:dyDescent="0.3">
      <c r="B51" s="35" t="s">
        <v>34</v>
      </c>
      <c r="C51" s="548">
        <f>IF('Test Data Inputs'!G64="", 0, 'Test Data Inputs'!G64)</f>
        <v>0</v>
      </c>
      <c r="D51" s="108" t="s">
        <v>332</v>
      </c>
      <c r="G51" s="225"/>
    </row>
    <row r="52" spans="2:7" x14ac:dyDescent="0.3">
      <c r="B52" s="35" t="s">
        <v>429</v>
      </c>
      <c r="C52" s="548">
        <f>'Test Data Inputs'!G65</f>
        <v>0</v>
      </c>
      <c r="D52" s="108" t="s">
        <v>333</v>
      </c>
      <c r="G52" s="225"/>
    </row>
    <row r="53" spans="2:7" x14ac:dyDescent="0.3">
      <c r="B53" s="35"/>
      <c r="C53" s="541"/>
      <c r="D53" s="15"/>
      <c r="G53" s="225"/>
    </row>
    <row r="54" spans="2:7" x14ac:dyDescent="0.3">
      <c r="B54" s="39" t="str">
        <f>"Water Fill Control System #2: " &amp; IF($C$20="No","not applicable",IF($C$20="Yes",IF($C$22="","unspecified",$C$22),"unspecified"))</f>
        <v>Water Fill Control System #2: unspecified</v>
      </c>
      <c r="C54" s="542"/>
      <c r="D54" s="41"/>
      <c r="G54" s="225"/>
    </row>
    <row r="55" spans="2:7" ht="30" x14ac:dyDescent="0.3">
      <c r="B55" s="42" t="s">
        <v>288</v>
      </c>
      <c r="C55" s="543" t="s">
        <v>227</v>
      </c>
      <c r="D55" s="106" t="s">
        <v>192</v>
      </c>
      <c r="G55" s="225"/>
    </row>
    <row r="56" spans="2:7" x14ac:dyDescent="0.3">
      <c r="B56" s="35" t="s">
        <v>31</v>
      </c>
      <c r="C56" s="548">
        <f>'Test Data Inputs'!G69</f>
        <v>0</v>
      </c>
      <c r="D56" s="108" t="s">
        <v>324</v>
      </c>
      <c r="G56" s="225"/>
    </row>
    <row r="57" spans="2:7" x14ac:dyDescent="0.3">
      <c r="B57" s="35" t="s">
        <v>189</v>
      </c>
      <c r="C57" s="548">
        <f>IF('Test Data Inputs'!G72="", 0, 'Test Data Inputs'!G72)</f>
        <v>0</v>
      </c>
      <c r="D57" s="108" t="s">
        <v>325</v>
      </c>
      <c r="G57" s="225"/>
    </row>
    <row r="58" spans="2:7" x14ac:dyDescent="0.3">
      <c r="B58" s="35" t="s">
        <v>188</v>
      </c>
      <c r="C58" s="548">
        <f>IF('Test Data Inputs'!G75="", 0, 'Test Data Inputs'!G75)</f>
        <v>0</v>
      </c>
      <c r="D58" s="108" t="s">
        <v>326</v>
      </c>
      <c r="G58" s="225"/>
    </row>
    <row r="59" spans="2:7" x14ac:dyDescent="0.3">
      <c r="B59" s="35" t="s">
        <v>34</v>
      </c>
      <c r="C59" s="548">
        <f>IF('Test Data Inputs'!G77="", 0, 'Test Data Inputs'!G77)</f>
        <v>0</v>
      </c>
      <c r="D59" s="108" t="s">
        <v>327</v>
      </c>
      <c r="G59" s="225"/>
    </row>
    <row r="60" spans="2:7" x14ac:dyDescent="0.3">
      <c r="B60" s="35" t="s">
        <v>429</v>
      </c>
      <c r="C60" s="548">
        <f>'Test Data Inputs'!G78</f>
        <v>0</v>
      </c>
      <c r="D60" s="108" t="s">
        <v>328</v>
      </c>
      <c r="G60" s="225"/>
    </row>
    <row r="61" spans="2:7" x14ac:dyDescent="0.3">
      <c r="B61" s="35"/>
      <c r="C61" s="550"/>
      <c r="D61" s="15"/>
      <c r="G61" s="225"/>
    </row>
    <row r="62" spans="2:7" ht="30" x14ac:dyDescent="0.3">
      <c r="B62" s="42" t="s">
        <v>289</v>
      </c>
      <c r="C62" s="543" t="s">
        <v>227</v>
      </c>
      <c r="D62" s="106" t="s">
        <v>192</v>
      </c>
      <c r="G62" s="225"/>
    </row>
    <row r="63" spans="2:7" x14ac:dyDescent="0.3">
      <c r="B63" s="255" t="s">
        <v>31</v>
      </c>
      <c r="C63" s="551">
        <f>'Test Data Inputs'!G81</f>
        <v>0</v>
      </c>
      <c r="D63" s="108" t="s">
        <v>329</v>
      </c>
      <c r="G63" s="225"/>
    </row>
    <row r="64" spans="2:7" x14ac:dyDescent="0.3">
      <c r="B64" s="35" t="s">
        <v>189</v>
      </c>
      <c r="C64" s="548">
        <f>IF('Test Data Inputs'!G84="", 0, 'Test Data Inputs'!G84)</f>
        <v>0</v>
      </c>
      <c r="D64" s="108" t="s">
        <v>330</v>
      </c>
      <c r="G64" s="225"/>
    </row>
    <row r="65" spans="1:7" x14ac:dyDescent="0.3">
      <c r="B65" s="35" t="s">
        <v>188</v>
      </c>
      <c r="C65" s="548">
        <f>IF('Test Data Inputs'!G87="", 0, 'Test Data Inputs'!G87)</f>
        <v>0</v>
      </c>
      <c r="D65" s="108" t="s">
        <v>331</v>
      </c>
      <c r="G65" s="225"/>
    </row>
    <row r="66" spans="1:7" x14ac:dyDescent="0.3">
      <c r="B66" s="35" t="s">
        <v>34</v>
      </c>
      <c r="C66" s="548">
        <f>IF('Test Data Inputs'!G89="", 0, 'Test Data Inputs'!G89)</f>
        <v>0</v>
      </c>
      <c r="D66" s="108" t="s">
        <v>332</v>
      </c>
      <c r="G66" s="225"/>
    </row>
    <row r="67" spans="1:7" x14ac:dyDescent="0.3">
      <c r="B67" s="35" t="s">
        <v>429</v>
      </c>
      <c r="C67" s="548">
        <f>'Test Data Inputs'!G90</f>
        <v>0</v>
      </c>
      <c r="D67" s="108" t="s">
        <v>333</v>
      </c>
      <c r="G67" s="225"/>
    </row>
    <row r="68" spans="1:7" ht="15.75" thickBot="1" x14ac:dyDescent="0.35">
      <c r="B68" s="13"/>
      <c r="C68" s="14"/>
      <c r="D68" s="517"/>
      <c r="G68" s="225"/>
    </row>
    <row r="69" spans="1:7" x14ac:dyDescent="0.3">
      <c r="G69" s="225"/>
    </row>
    <row r="70" spans="1:7" x14ac:dyDescent="0.3">
      <c r="A70" s="225"/>
      <c r="B70" s="225"/>
      <c r="C70" s="225"/>
      <c r="D70" s="225"/>
      <c r="E70" s="225"/>
      <c r="F70" s="225"/>
      <c r="G70" s="225"/>
    </row>
  </sheetData>
  <sheetProtection algorithmName="SHA-512" hashValue="TCETCs2EhwH9F62UJ0wxap6DpsQWQNI6LjqLy0QZzLngRCjyVAl0zosWAzcvRF0EnpYXFQB3Fruav1WwiQsWuA==" saltValue="VxlJ1UCAczmNEKBClp2DVw==" spinCount="100000" sheet="1" selectLockedCells="1"/>
  <mergeCells count="10">
    <mergeCell ref="C20:D20"/>
    <mergeCell ref="C21:D21"/>
    <mergeCell ref="C22:D22"/>
    <mergeCell ref="C8:D8"/>
    <mergeCell ref="B2:D2"/>
    <mergeCell ref="C3:D3"/>
    <mergeCell ref="C4:D4"/>
    <mergeCell ref="C5:D5"/>
    <mergeCell ref="C6:D6"/>
    <mergeCell ref="C7:D7"/>
  </mergeCells>
  <hyperlinks>
    <hyperlink ref="F5" location="Instructions!C35" display="Back to Instructions tab" xr:uid="{523D7F76-BEBB-4030-ACF4-9943B367A58A}"/>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41"/>
  <sheetViews>
    <sheetView zoomScale="80" zoomScaleNormal="80" workbookViewId="0">
      <selection activeCell="F5" sqref="F5"/>
    </sheetView>
  </sheetViews>
  <sheetFormatPr defaultColWidth="9.42578125" defaultRowHeight="15" x14ac:dyDescent="0.3"/>
  <cols>
    <col min="1" max="1" width="3.42578125" style="8" customWidth="1"/>
    <col min="2" max="2" width="38.42578125" style="8" customWidth="1"/>
    <col min="3" max="3" width="23" style="8" customWidth="1"/>
    <col min="4" max="4" width="20.5703125" style="8" customWidth="1"/>
    <col min="5" max="5" width="5.42578125" style="8" customWidth="1"/>
    <col min="6" max="6" width="21.5703125" style="8" bestFit="1" customWidth="1"/>
    <col min="7" max="7" width="5.42578125" style="8" customWidth="1"/>
    <col min="8" max="8" width="5" style="8" customWidth="1"/>
    <col min="9" max="16384" width="9.42578125" style="8"/>
  </cols>
  <sheetData>
    <row r="1" spans="1:8" ht="15.75" thickBot="1" x14ac:dyDescent="0.35">
      <c r="H1" s="225"/>
    </row>
    <row r="2" spans="1:8" ht="15.75" thickBot="1" x14ac:dyDescent="0.35">
      <c r="B2" s="758" t="str">
        <f>'Version Control'!$B$2</f>
        <v>Title Block</v>
      </c>
      <c r="C2" s="759"/>
      <c r="D2" s="760"/>
      <c r="E2" s="285"/>
      <c r="F2" s="285"/>
      <c r="G2" s="285"/>
      <c r="H2" s="225"/>
    </row>
    <row r="3" spans="1:8" ht="15.75" customHeight="1" x14ac:dyDescent="0.3">
      <c r="B3" s="342" t="str">
        <f>'Version Control'!$B$3</f>
        <v>Test Report Template Name:</v>
      </c>
      <c r="C3" s="763" t="str">
        <f>'Version Control'!$C$3</f>
        <v xml:space="preserve">Residential Clothes Washer J </v>
      </c>
      <c r="D3" s="764"/>
      <c r="E3" s="284"/>
      <c r="F3" s="284"/>
      <c r="G3" s="284"/>
      <c r="H3" s="225"/>
    </row>
    <row r="4" spans="1:8" x14ac:dyDescent="0.3">
      <c r="B4" s="343" t="str">
        <f>'Version Control'!$B$4</f>
        <v>Version Number:</v>
      </c>
      <c r="C4" s="765" t="str">
        <f>'Version Control'!$C$4</f>
        <v>v1.1</v>
      </c>
      <c r="D4" s="766"/>
      <c r="E4" s="284"/>
      <c r="F4" s="284"/>
      <c r="G4" s="284"/>
      <c r="H4" s="225"/>
    </row>
    <row r="5" spans="1:8" x14ac:dyDescent="0.3">
      <c r="B5" s="344" t="str">
        <f>'Version Control'!$B$5</f>
        <v xml:space="preserve">Latest Template Revision: </v>
      </c>
      <c r="C5" s="767">
        <f>'Version Control'!$C$5</f>
        <v>45672</v>
      </c>
      <c r="D5" s="768"/>
      <c r="E5" s="12"/>
      <c r="F5" s="346" t="s">
        <v>138</v>
      </c>
      <c r="G5" s="12"/>
      <c r="H5" s="225"/>
    </row>
    <row r="6" spans="1:8" x14ac:dyDescent="0.3">
      <c r="B6" s="344" t="str">
        <f>'Version Control'!$B$6</f>
        <v>Tab Name:</v>
      </c>
      <c r="C6" s="765" t="str">
        <f ca="1">MID(CELL("filename",A1), FIND("]", CELL("filename", A1))+ 1, 255)</f>
        <v>Calculations - Dryer Energy</v>
      </c>
      <c r="D6" s="766"/>
      <c r="E6" s="12"/>
      <c r="F6" s="12"/>
      <c r="G6" s="12"/>
      <c r="H6" s="225"/>
    </row>
    <row r="7" spans="1:8" ht="36" customHeight="1" x14ac:dyDescent="0.3">
      <c r="B7" s="383" t="str">
        <f>'Version Control'!$B$7</f>
        <v>File Name:</v>
      </c>
      <c r="C7" s="761" t="str">
        <f ca="1">'Version Control'!$C$7</f>
        <v>Residential Clothes Washer J - v1.1draft_with26.xlsx</v>
      </c>
      <c r="D7" s="762"/>
      <c r="E7" s="12"/>
      <c r="F7" s="12"/>
      <c r="G7" s="12"/>
      <c r="H7" s="225"/>
    </row>
    <row r="8" spans="1:8" ht="16.5" customHeight="1" thickBot="1" x14ac:dyDescent="0.35">
      <c r="B8" s="345" t="str">
        <f>'Version Control'!$B$8</f>
        <v xml:space="preserve">Test Completion Date: </v>
      </c>
      <c r="C8" s="756" t="str">
        <f>'Version Control'!$C$8</f>
        <v>[MM/DD/YYYY]</v>
      </c>
      <c r="D8" s="757"/>
      <c r="E8" s="12"/>
      <c r="F8" s="12"/>
      <c r="G8" s="12"/>
      <c r="H8" s="225"/>
    </row>
    <row r="9" spans="1:8" x14ac:dyDescent="0.3">
      <c r="H9" s="225"/>
    </row>
    <row r="10" spans="1:8" ht="21" x14ac:dyDescent="0.4">
      <c r="B10" s="100" t="s">
        <v>206</v>
      </c>
      <c r="H10" s="225"/>
    </row>
    <row r="11" spans="1:8" x14ac:dyDescent="0.3">
      <c r="B11" s="16" t="s">
        <v>213</v>
      </c>
      <c r="H11" s="225"/>
    </row>
    <row r="12" spans="1:8" ht="15.75" thickBot="1" x14ac:dyDescent="0.35">
      <c r="H12" s="225"/>
    </row>
    <row r="13" spans="1:8" ht="15.75" thickBot="1" x14ac:dyDescent="0.35">
      <c r="B13" s="103" t="s">
        <v>39</v>
      </c>
      <c r="C13" s="287"/>
      <c r="D13" s="12"/>
      <c r="H13" s="225"/>
    </row>
    <row r="14" spans="1:8" ht="15.75" thickBot="1" x14ac:dyDescent="0.35">
      <c r="B14" s="45" t="s">
        <v>353</v>
      </c>
      <c r="C14" s="606" t="e">
        <f>IF($C$19="Yes", AVERAGE(C27:C28), C27)</f>
        <v>#VALUE!</v>
      </c>
      <c r="D14" s="12" t="s">
        <v>38</v>
      </c>
      <c r="H14" s="225"/>
    </row>
    <row r="15" spans="1:8" s="12" customFormat="1" x14ac:dyDescent="0.3">
      <c r="A15" s="8"/>
      <c r="B15" s="36"/>
      <c r="C15" s="36"/>
      <c r="H15" s="341"/>
    </row>
    <row r="16" spans="1:8" ht="21" x14ac:dyDescent="0.4">
      <c r="B16" s="100" t="s">
        <v>63</v>
      </c>
      <c r="H16" s="225"/>
    </row>
    <row r="17" spans="1:8" s="12" customFormat="1" ht="15.75" thickBot="1" x14ac:dyDescent="0.35">
      <c r="B17" s="36"/>
      <c r="C17" s="38"/>
      <c r="H17" s="341"/>
    </row>
    <row r="18" spans="1:8" ht="15.75" thickBot="1" x14ac:dyDescent="0.35">
      <c r="B18" s="277" t="s">
        <v>201</v>
      </c>
      <c r="C18" s="274"/>
      <c r="D18" s="278"/>
      <c r="H18" s="225"/>
    </row>
    <row r="19" spans="1:8" x14ac:dyDescent="0.3">
      <c r="B19" s="289" t="s">
        <v>292</v>
      </c>
      <c r="C19" s="769" t="str">
        <f>IF('General Info &amp; Test Results'!C32&lt;&gt;0, 'General Info &amp; Test Results'!C32, "")</f>
        <v/>
      </c>
      <c r="D19" s="770"/>
      <c r="H19" s="225"/>
    </row>
    <row r="20" spans="1:8" x14ac:dyDescent="0.3">
      <c r="B20" s="509" t="s">
        <v>15</v>
      </c>
      <c r="C20" s="769" t="str">
        <f>IF('General Info &amp; Test Results'!C33&lt;&gt;0, 'General Info &amp; Test Results'!C33, "")</f>
        <v/>
      </c>
      <c r="D20" s="770"/>
      <c r="H20" s="225"/>
    </row>
    <row r="21" spans="1:8" x14ac:dyDescent="0.3">
      <c r="B21" s="509" t="s">
        <v>15</v>
      </c>
      <c r="C21" s="769" t="str">
        <f>IF('General Info &amp; Test Results'!C34&lt;&gt;0, 'General Info &amp; Test Results'!C34, "")</f>
        <v/>
      </c>
      <c r="D21" s="770"/>
      <c r="H21" s="225"/>
    </row>
    <row r="22" spans="1:8" x14ac:dyDescent="0.3">
      <c r="A22" s="12"/>
      <c r="B22" s="44" t="s">
        <v>354</v>
      </c>
      <c r="C22" s="773" t="str">
        <f>'Test Data Inputs'!C20</f>
        <v/>
      </c>
      <c r="D22" s="770"/>
      <c r="H22" s="225"/>
    </row>
    <row r="23" spans="1:8" ht="15.75" thickBot="1" x14ac:dyDescent="0.35">
      <c r="B23" s="45" t="s">
        <v>355</v>
      </c>
      <c r="C23" s="774" t="str">
        <f>'Test Data Inputs'!C21</f>
        <v/>
      </c>
      <c r="D23" s="772"/>
      <c r="H23" s="225"/>
    </row>
    <row r="24" spans="1:8" ht="15.75" thickBot="1" x14ac:dyDescent="0.35">
      <c r="A24" s="12"/>
      <c r="B24" s="36"/>
      <c r="C24" s="36"/>
      <c r="D24" s="12"/>
      <c r="H24" s="225"/>
    </row>
    <row r="25" spans="1:8" ht="15.75" thickBot="1" x14ac:dyDescent="0.35">
      <c r="B25" s="582" t="s">
        <v>39</v>
      </c>
      <c r="C25" s="274"/>
      <c r="D25" s="278"/>
      <c r="H25" s="225"/>
    </row>
    <row r="26" spans="1:8" ht="31.5" x14ac:dyDescent="0.3">
      <c r="B26" s="111"/>
      <c r="C26" s="505" t="s">
        <v>440</v>
      </c>
      <c r="D26" s="276"/>
      <c r="H26" s="225"/>
    </row>
    <row r="27" spans="1:8" x14ac:dyDescent="0.3">
      <c r="B27" s="35" t="str">
        <f>"Water Fill Control System #1: " &amp;  IF($C$20="","unspecified",$C$20)</f>
        <v>Water Fill Control System #1: unspecified</v>
      </c>
      <c r="C27" s="607" t="e">
        <f>((LUFl*$C$23)+(LUFs*$C$22))*($C38-2%)*$C$33*$C$34</f>
        <v>#VALUE!</v>
      </c>
      <c r="D27" s="581"/>
      <c r="H27" s="225"/>
    </row>
    <row r="28" spans="1:8" x14ac:dyDescent="0.3">
      <c r="B28" s="35" t="str">
        <f>"Water Fill Control System #2: " &amp; IF($C$19="No","not applicable",IF($C$19="Yes",IF($C$21="","unspecified",$C$21),"unspecified"))</f>
        <v>Water Fill Control System #2: unspecified</v>
      </c>
      <c r="C28" s="607" t="e">
        <f>((LUFl*$C$23)+(LUFs*$C$22))*($C39-2%)*$C$33*$C$34</f>
        <v>#VALUE!</v>
      </c>
      <c r="D28" s="581"/>
      <c r="H28" s="225"/>
    </row>
    <row r="29" spans="1:8" ht="15.75" thickBot="1" x14ac:dyDescent="0.35">
      <c r="B29" s="13"/>
      <c r="C29" s="291"/>
      <c r="D29" s="110"/>
      <c r="H29" s="225"/>
    </row>
    <row r="30" spans="1:8" ht="15.75" thickBot="1" x14ac:dyDescent="0.35">
      <c r="D30" s="580"/>
      <c r="H30" s="225"/>
    </row>
    <row r="31" spans="1:8" ht="15.75" thickBot="1" x14ac:dyDescent="0.35">
      <c r="B31" s="22" t="s">
        <v>36</v>
      </c>
      <c r="C31" s="271"/>
      <c r="D31" s="24"/>
      <c r="H31" s="225"/>
    </row>
    <row r="32" spans="1:8" ht="30" x14ac:dyDescent="0.3">
      <c r="B32" s="275"/>
      <c r="C32" s="112"/>
      <c r="D32" s="276" t="s">
        <v>192</v>
      </c>
      <c r="H32" s="225"/>
    </row>
    <row r="33" spans="1:8" ht="30" x14ac:dyDescent="0.3">
      <c r="A33" s="12"/>
      <c r="B33" s="288" t="s">
        <v>373</v>
      </c>
      <c r="C33" s="538">
        <v>0.5</v>
      </c>
      <c r="D33" s="511" t="s">
        <v>370</v>
      </c>
      <c r="H33" s="225"/>
    </row>
    <row r="34" spans="1:8" ht="15.75" thickBot="1" x14ac:dyDescent="0.35">
      <c r="B34" s="45" t="s">
        <v>372</v>
      </c>
      <c r="C34" s="592">
        <v>0.91</v>
      </c>
      <c r="D34" s="295" t="s">
        <v>371</v>
      </c>
      <c r="H34" s="225"/>
    </row>
    <row r="35" spans="1:8" ht="15.75" thickBot="1" x14ac:dyDescent="0.35">
      <c r="A35" s="12"/>
      <c r="B35" s="36"/>
      <c r="C35" s="36"/>
      <c r="D35" s="12"/>
      <c r="H35" s="225"/>
    </row>
    <row r="36" spans="1:8" ht="15.75" thickBot="1" x14ac:dyDescent="0.35">
      <c r="B36" s="277" t="s">
        <v>368</v>
      </c>
      <c r="C36" s="271"/>
      <c r="D36" s="278"/>
      <c r="H36" s="225"/>
    </row>
    <row r="37" spans="1:8" ht="30" x14ac:dyDescent="0.3">
      <c r="B37" s="275"/>
      <c r="C37" s="112"/>
      <c r="D37" s="276" t="s">
        <v>192</v>
      </c>
      <c r="H37" s="225"/>
    </row>
    <row r="38" spans="1:8" x14ac:dyDescent="0.3">
      <c r="B38" s="44" t="str">
        <f>"Water Fill Control System #1: " &amp;  IF($C$20="","unspecified",$C$20)</f>
        <v>Water Fill Control System #1: unspecified</v>
      </c>
      <c r="C38" s="594" t="e">
        <f>'Calculations - RMC'!$C$29</f>
        <v>#VALUE!</v>
      </c>
      <c r="D38" s="511" t="s">
        <v>195</v>
      </c>
      <c r="H38" s="225"/>
    </row>
    <row r="39" spans="1:8" ht="15.75" thickBot="1" x14ac:dyDescent="0.35">
      <c r="B39" s="591" t="str">
        <f>"Water Fill Control System #2: " &amp; IF($C$19="No","not applicable",IF($C$19="Yes",IF($C$21="","unspecified",$C$21),"unspecified"))</f>
        <v>Water Fill Control System #2: unspecified</v>
      </c>
      <c r="C39" s="557" t="e">
        <f>'Calculations - RMC'!$C$30</f>
        <v>#VALUE!</v>
      </c>
      <c r="D39" s="295" t="s">
        <v>195</v>
      </c>
      <c r="H39" s="225"/>
    </row>
    <row r="40" spans="1:8" s="12" customFormat="1" x14ac:dyDescent="0.3">
      <c r="C40" s="107"/>
      <c r="D40" s="38"/>
      <c r="H40" s="341"/>
    </row>
    <row r="41" spans="1:8" x14ac:dyDescent="0.3">
      <c r="A41" s="225"/>
      <c r="B41" s="225"/>
      <c r="C41" s="225"/>
      <c r="D41" s="225"/>
      <c r="E41" s="225"/>
      <c r="F41" s="225"/>
      <c r="G41" s="225"/>
      <c r="H41" s="225"/>
    </row>
  </sheetData>
  <sheetProtection algorithmName="SHA-512" hashValue="9HJ7qQ7DpE4zOx1elUURM+GeOJkOGbi/IL7OzIzWaaMQBzQym+67TkWh5YlenKjTbXZfX7AKbUviYQKWiIKvXw==" saltValue="a2BsORZ2Filc8fnqGz8fKQ==" spinCount="100000" sheet="1" selectLockedCells="1"/>
  <mergeCells count="12">
    <mergeCell ref="C19:D19"/>
    <mergeCell ref="C20:D20"/>
    <mergeCell ref="C21:D21"/>
    <mergeCell ref="C22:D22"/>
    <mergeCell ref="C23:D23"/>
    <mergeCell ref="C8:D8"/>
    <mergeCell ref="B2:D2"/>
    <mergeCell ref="C7:D7"/>
    <mergeCell ref="C3:D3"/>
    <mergeCell ref="C4:D4"/>
    <mergeCell ref="C5:D5"/>
    <mergeCell ref="C6:D6"/>
  </mergeCells>
  <hyperlinks>
    <hyperlink ref="F5" location="Instructions!C35" display="Back to Instructions tab" xr:uid="{00000000-0004-0000-0B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I79"/>
  <sheetViews>
    <sheetView zoomScale="80" zoomScaleNormal="80" workbookViewId="0">
      <selection activeCell="G5" sqref="G5"/>
    </sheetView>
  </sheetViews>
  <sheetFormatPr defaultColWidth="9.42578125" defaultRowHeight="15" x14ac:dyDescent="0.3"/>
  <cols>
    <col min="1" max="1" width="2.5703125" style="8" customWidth="1"/>
    <col min="2" max="2" width="38.5703125" style="8" customWidth="1"/>
    <col min="3" max="3" width="17.5703125" style="8" customWidth="1"/>
    <col min="4" max="4" width="18.5703125" style="8" customWidth="1"/>
    <col min="5" max="8" width="14.5703125" style="8" customWidth="1"/>
    <col min="9" max="9" width="3.42578125" style="8" customWidth="1"/>
    <col min="10" max="16384" width="9.42578125" style="8"/>
  </cols>
  <sheetData>
    <row r="1" spans="2:9" ht="15.75" thickBot="1" x14ac:dyDescent="0.35">
      <c r="I1" s="225"/>
    </row>
    <row r="2" spans="2:9" ht="16.5" customHeight="1" thickBot="1" x14ac:dyDescent="0.35">
      <c r="B2" s="758" t="str">
        <f>'Version Control'!$B$2</f>
        <v>Title Block</v>
      </c>
      <c r="C2" s="759"/>
      <c r="D2" s="760"/>
      <c r="E2" s="439"/>
      <c r="F2" s="285"/>
      <c r="G2" s="285"/>
      <c r="H2" s="285"/>
      <c r="I2" s="225"/>
    </row>
    <row r="3" spans="2:9" ht="15.75" customHeight="1" x14ac:dyDescent="0.3">
      <c r="B3" s="342" t="str">
        <f>'Version Control'!$B$3</f>
        <v>Test Report Template Name:</v>
      </c>
      <c r="C3" s="763" t="str">
        <f>'Version Control'!$C$3</f>
        <v xml:space="preserve">Residential Clothes Washer J </v>
      </c>
      <c r="D3" s="764"/>
      <c r="E3" s="435"/>
      <c r="F3" s="284"/>
      <c r="G3" s="284"/>
      <c r="H3" s="284"/>
      <c r="I3" s="225"/>
    </row>
    <row r="4" spans="2:9" x14ac:dyDescent="0.3">
      <c r="B4" s="343" t="str">
        <f>'Version Control'!$B$4</f>
        <v>Version Number:</v>
      </c>
      <c r="C4" s="765" t="str">
        <f>'Version Control'!$C$4</f>
        <v>v1.1</v>
      </c>
      <c r="D4" s="766"/>
      <c r="E4" s="436"/>
      <c r="F4" s="284"/>
      <c r="G4" s="284"/>
      <c r="H4" s="284"/>
      <c r="I4" s="225"/>
    </row>
    <row r="5" spans="2:9" x14ac:dyDescent="0.3">
      <c r="B5" s="344" t="str">
        <f>'Version Control'!$B$5</f>
        <v xml:space="preserve">Latest Template Revision: </v>
      </c>
      <c r="C5" s="767">
        <f>'Version Control'!$C$5</f>
        <v>45672</v>
      </c>
      <c r="D5" s="768"/>
      <c r="E5" s="437"/>
      <c r="F5" s="12"/>
      <c r="G5" s="346" t="s">
        <v>138</v>
      </c>
      <c r="H5" s="12"/>
      <c r="I5" s="225"/>
    </row>
    <row r="6" spans="2:9" x14ac:dyDescent="0.3">
      <c r="B6" s="344" t="str">
        <f>'Version Control'!$B$6</f>
        <v>Tab Name:</v>
      </c>
      <c r="C6" s="765" t="str">
        <f ca="1">MID(CELL("filename",A1), FIND("]", CELL("filename", A1))+ 1, 255)</f>
        <v>Calculations - RMC</v>
      </c>
      <c r="D6" s="766"/>
      <c r="E6" s="436"/>
      <c r="F6" s="12"/>
      <c r="G6" s="12"/>
      <c r="H6" s="12"/>
      <c r="I6" s="225"/>
    </row>
    <row r="7" spans="2:9" ht="35.25" customHeight="1" x14ac:dyDescent="0.3">
      <c r="B7" s="383" t="str">
        <f>'Version Control'!$B$7</f>
        <v>File Name:</v>
      </c>
      <c r="C7" s="761" t="str">
        <f ca="1">'Version Control'!$C$7</f>
        <v>Residential Clothes Washer J - v1.1draft_with26.xlsx</v>
      </c>
      <c r="D7" s="762"/>
      <c r="E7" s="438"/>
      <c r="F7" s="12"/>
      <c r="G7" s="12"/>
      <c r="H7" s="12"/>
      <c r="I7" s="225"/>
    </row>
    <row r="8" spans="2:9" ht="16.5" customHeight="1" thickBot="1" x14ac:dyDescent="0.35">
      <c r="B8" s="345" t="str">
        <f>'Version Control'!$B$8</f>
        <v xml:space="preserve">Test Completion Date: </v>
      </c>
      <c r="C8" s="756" t="str">
        <f>'Version Control'!$C$8</f>
        <v>[MM/DD/YYYY]</v>
      </c>
      <c r="D8" s="757"/>
      <c r="E8" s="437"/>
      <c r="F8" s="12"/>
      <c r="G8" s="12"/>
      <c r="H8" s="12"/>
      <c r="I8" s="225"/>
    </row>
    <row r="9" spans="2:9" x14ac:dyDescent="0.3">
      <c r="I9" s="225"/>
    </row>
    <row r="10" spans="2:9" ht="21" x14ac:dyDescent="0.4">
      <c r="B10" s="100" t="s">
        <v>199</v>
      </c>
      <c r="I10" s="225"/>
    </row>
    <row r="11" spans="2:9" x14ac:dyDescent="0.3">
      <c r="B11" s="16" t="s">
        <v>77</v>
      </c>
      <c r="I11" s="225"/>
    </row>
    <row r="12" spans="2:9" ht="15.75" thickBot="1" x14ac:dyDescent="0.35">
      <c r="I12" s="225"/>
    </row>
    <row r="13" spans="2:9" ht="15.75" thickBot="1" x14ac:dyDescent="0.35">
      <c r="B13" s="103" t="s">
        <v>202</v>
      </c>
      <c r="C13" s="287"/>
      <c r="I13" s="225"/>
    </row>
    <row r="14" spans="2:9" ht="15.75" thickBot="1" x14ac:dyDescent="0.35">
      <c r="B14" s="45" t="s">
        <v>195</v>
      </c>
      <c r="C14" s="503" t="e">
        <f>IF($C$23="Yes", AVERAGE(C29:C30), C29)</f>
        <v>#VALUE!</v>
      </c>
      <c r="I14" s="225"/>
    </row>
    <row r="15" spans="2:9" x14ac:dyDescent="0.3">
      <c r="I15" s="340"/>
    </row>
    <row r="16" spans="2:9" ht="21" x14ac:dyDescent="0.4">
      <c r="B16" s="100" t="s">
        <v>63</v>
      </c>
      <c r="I16" s="225"/>
    </row>
    <row r="17" spans="2:9" ht="15.75" thickBot="1" x14ac:dyDescent="0.35">
      <c r="I17" s="340"/>
    </row>
    <row r="18" spans="2:9" ht="15.75" thickBot="1" x14ac:dyDescent="0.35">
      <c r="B18" s="506" t="s">
        <v>337</v>
      </c>
      <c r="C18" s="274"/>
      <c r="D18" s="278"/>
      <c r="I18" s="225"/>
    </row>
    <row r="19" spans="2:9" ht="15.75" x14ac:dyDescent="0.3">
      <c r="B19" s="608" t="s">
        <v>29</v>
      </c>
      <c r="C19" s="781" t="str">
        <f>'General Info &amp; Test Results'!C48</f>
        <v>Please populate lot number</v>
      </c>
      <c r="D19" s="782"/>
      <c r="E19" s="12"/>
      <c r="F19" s="12"/>
      <c r="G19" s="279"/>
      <c r="H19" s="279"/>
      <c r="I19" s="225"/>
    </row>
    <row r="20" spans="2:9" ht="16.5" thickBot="1" x14ac:dyDescent="0.35">
      <c r="B20" s="283" t="s">
        <v>30</v>
      </c>
      <c r="C20" s="783" t="str">
        <f>'General Info &amp; Test Results'!C49</f>
        <v>Please populate lot number</v>
      </c>
      <c r="D20" s="784"/>
      <c r="E20" s="12"/>
      <c r="F20" s="12"/>
      <c r="G20" s="279"/>
      <c r="H20" s="279"/>
      <c r="I20" s="225"/>
    </row>
    <row r="21" spans="2:9" ht="15.75" thickBot="1" x14ac:dyDescent="0.35">
      <c r="D21" s="12"/>
      <c r="I21" s="225"/>
    </row>
    <row r="22" spans="2:9" ht="15.75" thickBot="1" x14ac:dyDescent="0.35">
      <c r="B22" s="277" t="s">
        <v>201</v>
      </c>
      <c r="C22" s="274"/>
      <c r="D22" s="278"/>
      <c r="I22" s="225"/>
    </row>
    <row r="23" spans="2:9" x14ac:dyDescent="0.3">
      <c r="B23" s="111" t="s">
        <v>292</v>
      </c>
      <c r="C23" s="775" t="str">
        <f>IF('General Info &amp; Test Results'!C32&lt;&gt;0, 'General Info &amp; Test Results'!C32, "")</f>
        <v/>
      </c>
      <c r="D23" s="776"/>
      <c r="I23" s="225"/>
    </row>
    <row r="24" spans="2:9" s="12" customFormat="1" x14ac:dyDescent="0.3">
      <c r="B24" s="297" t="s">
        <v>15</v>
      </c>
      <c r="C24" s="777" t="str">
        <f>IF('General Info &amp; Test Results'!C33&lt;&gt;0, 'General Info &amp; Test Results'!C33, "")</f>
        <v/>
      </c>
      <c r="D24" s="778"/>
      <c r="I24" s="341"/>
    </row>
    <row r="25" spans="2:9" ht="15.75" thickBot="1" x14ac:dyDescent="0.35">
      <c r="B25" s="501" t="s">
        <v>15</v>
      </c>
      <c r="C25" s="779" t="str">
        <f>IF('General Info &amp; Test Results'!C34&lt;&gt;0, 'General Info &amp; Test Results'!C34, "")</f>
        <v/>
      </c>
      <c r="D25" s="780"/>
      <c r="I25" s="225"/>
    </row>
    <row r="26" spans="2:9" s="12" customFormat="1" ht="16.5" thickBot="1" x14ac:dyDescent="0.35">
      <c r="D26" s="281"/>
      <c r="F26" s="310"/>
      <c r="I26" s="341"/>
    </row>
    <row r="27" spans="2:9" ht="16.5" thickBot="1" x14ac:dyDescent="0.35">
      <c r="B27" s="277" t="s">
        <v>368</v>
      </c>
      <c r="C27" s="274"/>
      <c r="D27" s="278"/>
      <c r="F27" s="310"/>
      <c r="I27" s="225"/>
    </row>
    <row r="28" spans="2:9" ht="30" x14ac:dyDescent="0.3">
      <c r="B28" s="111"/>
      <c r="C28" s="505" t="s">
        <v>200</v>
      </c>
      <c r="D28" s="276" t="s">
        <v>192</v>
      </c>
      <c r="F28" s="310"/>
      <c r="I28" s="225"/>
    </row>
    <row r="29" spans="2:9" ht="15.75" x14ac:dyDescent="0.3">
      <c r="B29" s="35" t="str">
        <f>"Water Fill Control System #1: " &amp;  IF($C$24="","unspecified",$C$24)</f>
        <v>Water Fill Control System #1: unspecified</v>
      </c>
      <c r="C29" s="504" t="e">
        <f>($C$19*C38 + $C$20)</f>
        <v>#VALUE!</v>
      </c>
      <c r="D29" s="108" t="s">
        <v>195</v>
      </c>
      <c r="F29" s="310"/>
      <c r="I29" s="225"/>
    </row>
    <row r="30" spans="2:9" x14ac:dyDescent="0.3">
      <c r="B30" s="35" t="str">
        <f>"Water Fill Control System #2: " &amp; IF($C$23="No","not applicable",IF($C$23="Yes",IF($C$25="","unspecified",$C$25),"unspecified"))</f>
        <v>Water Fill Control System #2: unspecified</v>
      </c>
      <c r="C30" s="539" t="e">
        <f>($C$19*C44 + $C$20)</f>
        <v>#VALUE!</v>
      </c>
      <c r="D30" s="108" t="s">
        <v>195</v>
      </c>
      <c r="I30" s="225"/>
    </row>
    <row r="31" spans="2:9" ht="15.75" thickBot="1" x14ac:dyDescent="0.35">
      <c r="B31" s="13"/>
      <c r="C31" s="291"/>
      <c r="D31" s="110"/>
      <c r="I31" s="225"/>
    </row>
    <row r="32" spans="2:9" s="12" customFormat="1" ht="15.75" thickBot="1" x14ac:dyDescent="0.35">
      <c r="C32" s="280"/>
      <c r="D32" s="281"/>
      <c r="F32" s="280"/>
      <c r="I32" s="341"/>
    </row>
    <row r="33" spans="2:9" ht="15.75" thickBot="1" x14ac:dyDescent="0.35">
      <c r="B33" s="481" t="s">
        <v>369</v>
      </c>
      <c r="C33" s="271"/>
      <c r="D33" s="278"/>
      <c r="I33" s="225"/>
    </row>
    <row r="34" spans="2:9" x14ac:dyDescent="0.3">
      <c r="B34" s="105" t="str">
        <f>"Water Fill Control System #1: " &amp;  IF($C$24="","unspecified",$C$24)</f>
        <v>Water Fill Control System #1: unspecified</v>
      </c>
      <c r="C34" s="23"/>
      <c r="D34" s="24"/>
      <c r="I34" s="225"/>
    </row>
    <row r="35" spans="2:9" ht="30" x14ac:dyDescent="0.3">
      <c r="B35" s="42"/>
      <c r="C35" s="256" t="s">
        <v>338</v>
      </c>
      <c r="D35" s="106" t="s">
        <v>192</v>
      </c>
      <c r="I35" s="225"/>
    </row>
    <row r="36" spans="2:9" x14ac:dyDescent="0.3">
      <c r="B36" s="35" t="s">
        <v>288</v>
      </c>
      <c r="C36" s="455" t="e">
        <f>(E50*TUFc)+(E51*TUFw)+(E52*TUFww)+(E53*TUFh)+(E54*TUFx)</f>
        <v>#VALUE!</v>
      </c>
      <c r="D36" s="108" t="s">
        <v>349</v>
      </c>
      <c r="I36" s="225"/>
    </row>
    <row r="37" spans="2:9" x14ac:dyDescent="0.3">
      <c r="B37" s="35" t="s">
        <v>289</v>
      </c>
      <c r="C37" s="455" t="e">
        <f>(E57*TUFc)+(E58*TUFw)+(E59*TUFww)+(E60*TUFh)+(E61*TUFx)</f>
        <v>#VALUE!</v>
      </c>
      <c r="D37" s="108" t="s">
        <v>350</v>
      </c>
      <c r="I37" s="225"/>
    </row>
    <row r="38" spans="2:9" x14ac:dyDescent="0.3">
      <c r="B38" s="35" t="s">
        <v>351</v>
      </c>
      <c r="C38" s="455" t="e">
        <f>(C37*LUFl)+(C36*LUFs)</f>
        <v>#VALUE!</v>
      </c>
      <c r="D38" s="108" t="s">
        <v>352</v>
      </c>
      <c r="I38" s="225"/>
    </row>
    <row r="39" spans="2:9" x14ac:dyDescent="0.3">
      <c r="B39" s="35"/>
      <c r="C39" s="12"/>
      <c r="D39" s="15"/>
      <c r="I39" s="225"/>
    </row>
    <row r="40" spans="2:9" x14ac:dyDescent="0.3">
      <c r="B40" s="39" t="str">
        <f>"Water Fill Control System #2: " &amp; IF($C$23="No","not applicable",IF($C$23="Yes",IF($C$25="","unspecified",$C$25),"unspecified"))</f>
        <v>Water Fill Control System #2: unspecified</v>
      </c>
      <c r="C40" s="40"/>
      <c r="D40" s="41"/>
      <c r="I40" s="225"/>
    </row>
    <row r="41" spans="2:9" ht="30" x14ac:dyDescent="0.3">
      <c r="B41" s="42"/>
      <c r="C41" s="256" t="s">
        <v>338</v>
      </c>
      <c r="D41" s="106" t="s">
        <v>192</v>
      </c>
      <c r="I41" s="225"/>
    </row>
    <row r="42" spans="2:9" x14ac:dyDescent="0.3">
      <c r="B42" s="35" t="s">
        <v>288</v>
      </c>
      <c r="C42" s="455" t="e">
        <f>(E65*TUFc)+(E66*TUFw)+(E67*TUFww)+(E68*TUFh)+(E69*TUFx)</f>
        <v>#VALUE!</v>
      </c>
      <c r="D42" s="108" t="s">
        <v>349</v>
      </c>
      <c r="I42" s="225"/>
    </row>
    <row r="43" spans="2:9" x14ac:dyDescent="0.3">
      <c r="B43" s="35" t="s">
        <v>289</v>
      </c>
      <c r="C43" s="455" t="e">
        <f>(E72*TUFc)+(E73*TUFw)+(E74*TUFww)+(E75*TUFh)+(E76*TUFx)</f>
        <v>#VALUE!</v>
      </c>
      <c r="D43" s="108" t="s">
        <v>350</v>
      </c>
      <c r="I43" s="225"/>
    </row>
    <row r="44" spans="2:9" x14ac:dyDescent="0.3">
      <c r="B44" s="35" t="s">
        <v>351</v>
      </c>
      <c r="C44" s="455" t="e">
        <f>(C43*LUFl)+(C42*LUFs)</f>
        <v>#VALUE!</v>
      </c>
      <c r="D44" s="108" t="s">
        <v>352</v>
      </c>
      <c r="I44" s="225"/>
    </row>
    <row r="45" spans="2:9" ht="15.75" thickBot="1" x14ac:dyDescent="0.35">
      <c r="B45" s="13"/>
      <c r="C45" s="291"/>
      <c r="D45" s="110"/>
      <c r="I45" s="225"/>
    </row>
    <row r="46" spans="2:9" ht="15.75" thickBot="1" x14ac:dyDescent="0.35">
      <c r="I46" s="225"/>
    </row>
    <row r="47" spans="2:9" ht="15.75" thickBot="1" x14ac:dyDescent="0.35">
      <c r="B47" s="481" t="s">
        <v>209</v>
      </c>
      <c r="C47" s="271"/>
      <c r="D47" s="274"/>
      <c r="E47" s="274"/>
      <c r="F47" s="278"/>
      <c r="I47" s="225"/>
    </row>
    <row r="48" spans="2:9" x14ac:dyDescent="0.3">
      <c r="B48" s="105" t="str">
        <f>"Water Fill Control System #1: " &amp;  IF($C$24="","unspecified",$C$24)</f>
        <v>Water Fill Control System #1: unspecified</v>
      </c>
      <c r="C48" s="23"/>
      <c r="D48" s="23"/>
      <c r="E48" s="23"/>
      <c r="F48" s="24"/>
      <c r="I48" s="225"/>
    </row>
    <row r="49" spans="2:9" ht="30" x14ac:dyDescent="0.3">
      <c r="B49" s="42" t="s">
        <v>288</v>
      </c>
      <c r="C49" s="256" t="s">
        <v>293</v>
      </c>
      <c r="D49" s="256" t="s">
        <v>294</v>
      </c>
      <c r="E49" s="256" t="s">
        <v>338</v>
      </c>
      <c r="F49" s="106" t="s">
        <v>192</v>
      </c>
      <c r="I49" s="225"/>
    </row>
    <row r="50" spans="2:9" x14ac:dyDescent="0.3">
      <c r="B50" s="35" t="s">
        <v>31</v>
      </c>
      <c r="C50" s="609">
        <f>'Test Data Inputs'!C44</f>
        <v>0</v>
      </c>
      <c r="D50" s="609">
        <f>'Test Data Inputs'!H44</f>
        <v>0</v>
      </c>
      <c r="E50" s="455">
        <f>IF(OR(D50=0, D50=""), 0, (D50-C50)/C50)</f>
        <v>0</v>
      </c>
      <c r="F50" s="108" t="s">
        <v>339</v>
      </c>
      <c r="I50" s="225"/>
    </row>
    <row r="51" spans="2:9" x14ac:dyDescent="0.3">
      <c r="B51" s="35" t="s">
        <v>189</v>
      </c>
      <c r="C51" s="609" t="str">
        <f>'Test Data Inputs'!C47</f>
        <v/>
      </c>
      <c r="D51" s="609" t="str">
        <f>'Test Data Inputs'!H47</f>
        <v/>
      </c>
      <c r="E51" s="455">
        <f t="shared" ref="E51:E54" si="0">IF(OR(D51=0, D51=""), 0, (D51-C51)/C51)</f>
        <v>0</v>
      </c>
      <c r="F51" s="108" t="s">
        <v>340</v>
      </c>
      <c r="I51" s="225"/>
    </row>
    <row r="52" spans="2:9" x14ac:dyDescent="0.3">
      <c r="B52" s="35" t="s">
        <v>188</v>
      </c>
      <c r="C52" s="609" t="str">
        <f>'Test Data Inputs'!C50</f>
        <v/>
      </c>
      <c r="D52" s="609" t="str">
        <f>'Test Data Inputs'!H50</f>
        <v/>
      </c>
      <c r="E52" s="455">
        <f t="shared" si="0"/>
        <v>0</v>
      </c>
      <c r="F52" s="108" t="s">
        <v>341</v>
      </c>
      <c r="I52" s="225"/>
    </row>
    <row r="53" spans="2:9" x14ac:dyDescent="0.3">
      <c r="B53" s="35" t="s">
        <v>34</v>
      </c>
      <c r="C53" s="609" t="str">
        <f>'Test Data Inputs'!C52</f>
        <v/>
      </c>
      <c r="D53" s="609" t="str">
        <f>'Test Data Inputs'!H52</f>
        <v/>
      </c>
      <c r="E53" s="455">
        <f t="shared" si="0"/>
        <v>0</v>
      </c>
      <c r="F53" s="108" t="s">
        <v>342</v>
      </c>
      <c r="I53" s="225"/>
    </row>
    <row r="54" spans="2:9" x14ac:dyDescent="0.3">
      <c r="B54" s="35" t="s">
        <v>429</v>
      </c>
      <c r="C54" s="609">
        <f>'Test Data Inputs'!C53</f>
        <v>0</v>
      </c>
      <c r="D54" s="609">
        <f>'Test Data Inputs'!H53</f>
        <v>0</v>
      </c>
      <c r="E54" s="455">
        <f t="shared" si="0"/>
        <v>0</v>
      </c>
      <c r="F54" s="108" t="s">
        <v>343</v>
      </c>
      <c r="I54" s="225"/>
    </row>
    <row r="55" spans="2:9" x14ac:dyDescent="0.3">
      <c r="B55" s="35"/>
      <c r="C55" s="107"/>
      <c r="D55" s="107"/>
      <c r="E55" s="107"/>
      <c r="F55" s="15"/>
      <c r="I55" s="225"/>
    </row>
    <row r="56" spans="2:9" ht="30" x14ac:dyDescent="0.3">
      <c r="B56" s="42" t="s">
        <v>289</v>
      </c>
      <c r="C56" s="256" t="s">
        <v>293</v>
      </c>
      <c r="D56" s="256" t="s">
        <v>294</v>
      </c>
      <c r="E56" s="256" t="s">
        <v>338</v>
      </c>
      <c r="F56" s="106" t="s">
        <v>192</v>
      </c>
      <c r="I56" s="225"/>
    </row>
    <row r="57" spans="2:9" x14ac:dyDescent="0.3">
      <c r="B57" s="35" t="s">
        <v>31</v>
      </c>
      <c r="C57" s="609">
        <f>'Test Data Inputs'!C56</f>
        <v>0</v>
      </c>
      <c r="D57" s="609">
        <f>'Test Data Inputs'!H56</f>
        <v>0</v>
      </c>
      <c r="E57" s="455">
        <f t="shared" ref="E57:E61" si="1">IF(OR(D57=0, D57=""), 0, (D57-C57)/C57)</f>
        <v>0</v>
      </c>
      <c r="F57" s="108" t="s">
        <v>344</v>
      </c>
      <c r="I57" s="225"/>
    </row>
    <row r="58" spans="2:9" x14ac:dyDescent="0.3">
      <c r="B58" s="35" t="s">
        <v>189</v>
      </c>
      <c r="C58" s="609" t="str">
        <f>'Test Data Inputs'!C59</f>
        <v/>
      </c>
      <c r="D58" s="609" t="str">
        <f>'Test Data Inputs'!H59</f>
        <v/>
      </c>
      <c r="E58" s="455">
        <f t="shared" si="1"/>
        <v>0</v>
      </c>
      <c r="F58" s="108" t="s">
        <v>345</v>
      </c>
      <c r="I58" s="225"/>
    </row>
    <row r="59" spans="2:9" x14ac:dyDescent="0.3">
      <c r="B59" s="35" t="s">
        <v>188</v>
      </c>
      <c r="C59" s="609" t="str">
        <f>'Test Data Inputs'!C62</f>
        <v/>
      </c>
      <c r="D59" s="609" t="str">
        <f>'Test Data Inputs'!H62</f>
        <v/>
      </c>
      <c r="E59" s="455">
        <f t="shared" si="1"/>
        <v>0</v>
      </c>
      <c r="F59" s="108" t="s">
        <v>346</v>
      </c>
      <c r="I59" s="225"/>
    </row>
    <row r="60" spans="2:9" x14ac:dyDescent="0.3">
      <c r="B60" s="35" t="s">
        <v>34</v>
      </c>
      <c r="C60" s="609" t="str">
        <f>'Test Data Inputs'!C64</f>
        <v/>
      </c>
      <c r="D60" s="609" t="str">
        <f>'Test Data Inputs'!H64</f>
        <v/>
      </c>
      <c r="E60" s="455">
        <f t="shared" si="1"/>
        <v>0</v>
      </c>
      <c r="F60" s="108" t="s">
        <v>347</v>
      </c>
      <c r="I60" s="225"/>
    </row>
    <row r="61" spans="2:9" x14ac:dyDescent="0.3">
      <c r="B61" s="35" t="s">
        <v>429</v>
      </c>
      <c r="C61" s="609">
        <f>'Test Data Inputs'!C65</f>
        <v>0</v>
      </c>
      <c r="D61" s="609">
        <f>'Test Data Inputs'!H65</f>
        <v>0</v>
      </c>
      <c r="E61" s="455">
        <f t="shared" si="1"/>
        <v>0</v>
      </c>
      <c r="F61" s="108" t="s">
        <v>348</v>
      </c>
      <c r="I61" s="225"/>
    </row>
    <row r="62" spans="2:9" x14ac:dyDescent="0.3">
      <c r="B62" s="35"/>
      <c r="C62" s="12"/>
      <c r="D62" s="12"/>
      <c r="E62" s="12"/>
      <c r="F62" s="15"/>
      <c r="I62" s="225"/>
    </row>
    <row r="63" spans="2:9" x14ac:dyDescent="0.3">
      <c r="B63" s="39" t="str">
        <f>"Water Fill Control System #2: " &amp; IF($C$23="No","not applicable",IF($C$23="Yes",IF($C$25="","unspecified",$C$25),"unspecified"))</f>
        <v>Water Fill Control System #2: unspecified</v>
      </c>
      <c r="C63" s="40"/>
      <c r="D63" s="40"/>
      <c r="E63" s="40"/>
      <c r="F63" s="41"/>
      <c r="I63" s="225"/>
    </row>
    <row r="64" spans="2:9" ht="30" x14ac:dyDescent="0.3">
      <c r="B64" s="42" t="s">
        <v>288</v>
      </c>
      <c r="C64" s="256" t="s">
        <v>293</v>
      </c>
      <c r="D64" s="256" t="s">
        <v>294</v>
      </c>
      <c r="E64" s="256" t="s">
        <v>338</v>
      </c>
      <c r="F64" s="106" t="s">
        <v>192</v>
      </c>
      <c r="I64" s="225"/>
    </row>
    <row r="65" spans="1:9" x14ac:dyDescent="0.3">
      <c r="B65" s="35" t="s">
        <v>31</v>
      </c>
      <c r="C65" s="609">
        <f>'Test Data Inputs'!C69</f>
        <v>0</v>
      </c>
      <c r="D65" s="609">
        <f>'Test Data Inputs'!H69</f>
        <v>0</v>
      </c>
      <c r="E65" s="455">
        <f t="shared" ref="E65:E69" si="2">IF(OR(D65=0, D65=""), 0, (D65-C65)/C65)</f>
        <v>0</v>
      </c>
      <c r="F65" s="108" t="s">
        <v>339</v>
      </c>
      <c r="I65" s="225"/>
    </row>
    <row r="66" spans="1:9" x14ac:dyDescent="0.3">
      <c r="B66" s="35" t="s">
        <v>189</v>
      </c>
      <c r="C66" s="609" t="str">
        <f>'Test Data Inputs'!C72</f>
        <v/>
      </c>
      <c r="D66" s="609" t="str">
        <f>'Test Data Inputs'!H72</f>
        <v/>
      </c>
      <c r="E66" s="455">
        <f t="shared" si="2"/>
        <v>0</v>
      </c>
      <c r="F66" s="108" t="s">
        <v>340</v>
      </c>
      <c r="I66" s="225"/>
    </row>
    <row r="67" spans="1:9" x14ac:dyDescent="0.3">
      <c r="B67" s="35" t="s">
        <v>188</v>
      </c>
      <c r="C67" s="609" t="str">
        <f>'Test Data Inputs'!C75</f>
        <v/>
      </c>
      <c r="D67" s="609" t="str">
        <f>'Test Data Inputs'!H75</f>
        <v/>
      </c>
      <c r="E67" s="455">
        <f t="shared" si="2"/>
        <v>0</v>
      </c>
      <c r="F67" s="108" t="s">
        <v>341</v>
      </c>
      <c r="I67" s="225"/>
    </row>
    <row r="68" spans="1:9" x14ac:dyDescent="0.3">
      <c r="B68" s="35" t="s">
        <v>34</v>
      </c>
      <c r="C68" s="609" t="str">
        <f>'Test Data Inputs'!C77</f>
        <v/>
      </c>
      <c r="D68" s="609" t="str">
        <f>'Test Data Inputs'!H77</f>
        <v/>
      </c>
      <c r="E68" s="455">
        <f t="shared" si="2"/>
        <v>0</v>
      </c>
      <c r="F68" s="108" t="s">
        <v>342</v>
      </c>
      <c r="I68" s="225"/>
    </row>
    <row r="69" spans="1:9" x14ac:dyDescent="0.3">
      <c r="B69" s="35" t="s">
        <v>429</v>
      </c>
      <c r="C69" s="609">
        <f>'Test Data Inputs'!C78</f>
        <v>0</v>
      </c>
      <c r="D69" s="609">
        <f>'Test Data Inputs'!H78</f>
        <v>0</v>
      </c>
      <c r="E69" s="455">
        <f t="shared" si="2"/>
        <v>0</v>
      </c>
      <c r="F69" s="108" t="s">
        <v>343</v>
      </c>
      <c r="I69" s="225"/>
    </row>
    <row r="70" spans="1:9" x14ac:dyDescent="0.3">
      <c r="B70" s="35"/>
      <c r="C70" s="37"/>
      <c r="D70" s="37"/>
      <c r="E70" s="37"/>
      <c r="F70" s="15"/>
      <c r="I70" s="225"/>
    </row>
    <row r="71" spans="1:9" ht="30" x14ac:dyDescent="0.3">
      <c r="B71" s="42" t="s">
        <v>289</v>
      </c>
      <c r="C71" s="256" t="s">
        <v>293</v>
      </c>
      <c r="D71" s="256" t="s">
        <v>294</v>
      </c>
      <c r="E71" s="256" t="s">
        <v>338</v>
      </c>
      <c r="F71" s="106" t="s">
        <v>192</v>
      </c>
      <c r="I71" s="225"/>
    </row>
    <row r="72" spans="1:9" x14ac:dyDescent="0.3">
      <c r="B72" s="255" t="s">
        <v>31</v>
      </c>
      <c r="C72" s="610">
        <f>'Test Data Inputs'!C81</f>
        <v>0</v>
      </c>
      <c r="D72" s="610">
        <f>'Test Data Inputs'!H81</f>
        <v>0</v>
      </c>
      <c r="E72" s="455">
        <f t="shared" ref="E72:E76" si="3">IF(OR(D72=0, D72=""), 0, (D72-C72)/C72)</f>
        <v>0</v>
      </c>
      <c r="F72" s="108" t="s">
        <v>344</v>
      </c>
      <c r="I72" s="225"/>
    </row>
    <row r="73" spans="1:9" x14ac:dyDescent="0.3">
      <c r="B73" s="35" t="s">
        <v>189</v>
      </c>
      <c r="C73" s="610" t="str">
        <f>'Test Data Inputs'!C84</f>
        <v/>
      </c>
      <c r="D73" s="610" t="str">
        <f>'Test Data Inputs'!H84</f>
        <v/>
      </c>
      <c r="E73" s="455">
        <f t="shared" si="3"/>
        <v>0</v>
      </c>
      <c r="F73" s="108" t="s">
        <v>345</v>
      </c>
      <c r="I73" s="225"/>
    </row>
    <row r="74" spans="1:9" x14ac:dyDescent="0.3">
      <c r="B74" s="35" t="s">
        <v>188</v>
      </c>
      <c r="C74" s="610" t="str">
        <f>'Test Data Inputs'!C87</f>
        <v/>
      </c>
      <c r="D74" s="610" t="str">
        <f>'Test Data Inputs'!H87</f>
        <v/>
      </c>
      <c r="E74" s="455">
        <f t="shared" si="3"/>
        <v>0</v>
      </c>
      <c r="F74" s="108" t="s">
        <v>346</v>
      </c>
      <c r="I74" s="225"/>
    </row>
    <row r="75" spans="1:9" x14ac:dyDescent="0.3">
      <c r="B75" s="35" t="s">
        <v>34</v>
      </c>
      <c r="C75" s="610" t="str">
        <f>'Test Data Inputs'!C89</f>
        <v/>
      </c>
      <c r="D75" s="610" t="str">
        <f>'Test Data Inputs'!H89</f>
        <v/>
      </c>
      <c r="E75" s="455">
        <f t="shared" si="3"/>
        <v>0</v>
      </c>
      <c r="F75" s="108" t="s">
        <v>347</v>
      </c>
      <c r="I75" s="225"/>
    </row>
    <row r="76" spans="1:9" x14ac:dyDescent="0.3">
      <c r="B76" s="35" t="s">
        <v>429</v>
      </c>
      <c r="C76" s="609">
        <f>'Test Data Inputs'!C90</f>
        <v>0</v>
      </c>
      <c r="D76" s="609">
        <f>'Test Data Inputs'!H90</f>
        <v>0</v>
      </c>
      <c r="E76" s="455">
        <f t="shared" si="3"/>
        <v>0</v>
      </c>
      <c r="F76" s="108" t="s">
        <v>348</v>
      </c>
      <c r="I76" s="225"/>
    </row>
    <row r="77" spans="1:9" ht="15.75" thickBot="1" x14ac:dyDescent="0.35">
      <c r="B77" s="13"/>
      <c r="C77" s="14"/>
      <c r="D77" s="14"/>
      <c r="E77" s="14"/>
      <c r="F77" s="517"/>
      <c r="I77" s="225"/>
    </row>
    <row r="78" spans="1:9" x14ac:dyDescent="0.3">
      <c r="I78" s="225"/>
    </row>
    <row r="79" spans="1:9" x14ac:dyDescent="0.3">
      <c r="A79" s="225"/>
      <c r="B79" s="225"/>
      <c r="C79" s="225"/>
      <c r="D79" s="225"/>
      <c r="E79" s="225"/>
      <c r="F79" s="225"/>
      <c r="G79" s="225"/>
      <c r="H79" s="225"/>
      <c r="I79" s="225"/>
    </row>
  </sheetData>
  <sheetProtection algorithmName="SHA-512" hashValue="9wAgoO3p/XIHRk8PDLekfsypchQGG+AqyPCF2Nxue4DSSIV8Sb0+HkyaDx57vfL06p8m3zw3TprzeooBldd/Rw==" saltValue="Ed0V8DgrRGTDh92jCCNnJA==" spinCount="100000" sheet="1" selectLockedCells="1"/>
  <mergeCells count="12">
    <mergeCell ref="C23:D23"/>
    <mergeCell ref="C24:D24"/>
    <mergeCell ref="C25:D25"/>
    <mergeCell ref="C8:D8"/>
    <mergeCell ref="C3:D3"/>
    <mergeCell ref="C19:D19"/>
    <mergeCell ref="C20:D20"/>
    <mergeCell ref="B2:D2"/>
    <mergeCell ref="C7:D7"/>
    <mergeCell ref="C4:D4"/>
    <mergeCell ref="C5:D5"/>
    <mergeCell ref="C6:D6"/>
  </mergeCells>
  <hyperlinks>
    <hyperlink ref="G5" location="Instructions!C35" display="Back to Instructions tab" xr:uid="{00000000-0004-0000-0E00-000000000000}"/>
  </hyperlinks>
  <pageMargins left="0.7" right="0.7" top="0.75" bottom="0.75" header="0.3" footer="0.3"/>
  <pageSetup orientation="portrait" r:id="rId1"/>
  <ignoredErrors>
    <ignoredError sqref="C46:E49 C26:E26 C55:E56 C50:D54 C62:E64 C57:D61 C70:E71 C65:D69 C72:D76 C32:E44 C15:E17 E23:E25 E22 C21:E21 C19 E19 C20 E20 E18 D14:E14"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69"/>
  <sheetViews>
    <sheetView zoomScale="80" zoomScaleNormal="80" workbookViewId="0">
      <selection activeCell="G5" sqref="G5"/>
    </sheetView>
  </sheetViews>
  <sheetFormatPr defaultColWidth="9.42578125" defaultRowHeight="15" x14ac:dyDescent="0.3"/>
  <cols>
    <col min="1" max="1" width="3" style="8" customWidth="1"/>
    <col min="2" max="2" width="33.28515625" style="8" customWidth="1"/>
    <col min="3" max="3" width="27.5703125" style="8" customWidth="1"/>
    <col min="4" max="4" width="19" style="8" customWidth="1"/>
    <col min="5" max="5" width="18" style="8" customWidth="1"/>
    <col min="6" max="6" width="17.5703125" style="8" customWidth="1"/>
    <col min="7" max="7" width="21.5703125" style="8" bestFit="1" customWidth="1"/>
    <col min="8" max="8" width="5" style="8" customWidth="1"/>
    <col min="9" max="9" width="4.42578125" style="8" customWidth="1"/>
    <col min="10" max="16384" width="9.42578125" style="8"/>
  </cols>
  <sheetData>
    <row r="1" spans="2:9" ht="15.75" thickBot="1" x14ac:dyDescent="0.35">
      <c r="I1" s="225"/>
    </row>
    <row r="2" spans="2:9" ht="18" thickBot="1" x14ac:dyDescent="0.35">
      <c r="B2" s="719" t="str">
        <f>'Version Control'!$B$2</f>
        <v>Title Block</v>
      </c>
      <c r="C2" s="720"/>
      <c r="D2" s="720"/>
      <c r="E2" s="721"/>
      <c r="I2" s="225"/>
    </row>
    <row r="3" spans="2:9" ht="15.75" customHeight="1" x14ac:dyDescent="0.3">
      <c r="B3" s="335" t="str">
        <f>'Version Control'!$B$3</f>
        <v>Test Report Template Name:</v>
      </c>
      <c r="C3" s="722" t="str">
        <f>'Version Control'!$C$3</f>
        <v xml:space="preserve">Residential Clothes Washer J </v>
      </c>
      <c r="D3" s="723"/>
      <c r="E3" s="724"/>
      <c r="I3" s="225"/>
    </row>
    <row r="4" spans="2:9" ht="16.5" x14ac:dyDescent="0.3">
      <c r="B4" s="206" t="str">
        <f>'Version Control'!$B$4</f>
        <v>Version Number:</v>
      </c>
      <c r="C4" s="725" t="str">
        <f>'Version Control'!$C$4</f>
        <v>v1.1</v>
      </c>
      <c r="D4" s="726"/>
      <c r="E4" s="727"/>
      <c r="I4" s="225"/>
    </row>
    <row r="5" spans="2:9" ht="16.5" x14ac:dyDescent="0.3">
      <c r="B5" s="186" t="str">
        <f>'Version Control'!$B$5</f>
        <v xml:space="preserve">Latest Template Revision: </v>
      </c>
      <c r="C5" s="728">
        <f>'Version Control'!$C$5</f>
        <v>45672</v>
      </c>
      <c r="D5" s="729"/>
      <c r="E5" s="730"/>
      <c r="G5" s="346" t="s">
        <v>138</v>
      </c>
      <c r="I5" s="225"/>
    </row>
    <row r="6" spans="2:9" ht="16.5" x14ac:dyDescent="0.3">
      <c r="B6" s="186" t="str">
        <f>'Version Control'!$B$6</f>
        <v>Tab Name:</v>
      </c>
      <c r="C6" s="725" t="str">
        <f ca="1">MID(CELL("filename",A1), FIND("]", CELL("filename", A1))+ 1, 255)</f>
        <v>Calculations - Water Use</v>
      </c>
      <c r="D6" s="726"/>
      <c r="E6" s="727"/>
      <c r="I6" s="225"/>
    </row>
    <row r="7" spans="2:9" ht="37.5" customHeight="1" x14ac:dyDescent="0.3">
      <c r="B7" s="382" t="str">
        <f>'Version Control'!$B$7</f>
        <v>File Name:</v>
      </c>
      <c r="C7" s="734" t="str">
        <f ca="1">'Version Control'!$C$7</f>
        <v>Residential Clothes Washer J - v1.1draft_with26.xlsx</v>
      </c>
      <c r="D7" s="735"/>
      <c r="E7" s="736"/>
      <c r="I7" s="225"/>
    </row>
    <row r="8" spans="2:9" ht="16.5" customHeight="1" thickBot="1" x14ac:dyDescent="0.35">
      <c r="B8" s="187" t="str">
        <f>'Version Control'!$B$8</f>
        <v xml:space="preserve">Test Completion Date: </v>
      </c>
      <c r="C8" s="731" t="str">
        <f>'Version Control'!$C$8</f>
        <v>[MM/DD/YYYY]</v>
      </c>
      <c r="D8" s="732"/>
      <c r="E8" s="733"/>
      <c r="I8" s="225"/>
    </row>
    <row r="9" spans="2:9" x14ac:dyDescent="0.3">
      <c r="I9" s="225"/>
    </row>
    <row r="10" spans="2:9" ht="21" x14ac:dyDescent="0.4">
      <c r="B10" s="100" t="s">
        <v>208</v>
      </c>
      <c r="I10" s="225"/>
    </row>
    <row r="11" spans="2:9" x14ac:dyDescent="0.3">
      <c r="B11" s="16" t="s">
        <v>78</v>
      </c>
      <c r="I11" s="225"/>
    </row>
    <row r="12" spans="2:9" ht="15.75" thickBot="1" x14ac:dyDescent="0.35">
      <c r="I12" s="225"/>
    </row>
    <row r="13" spans="2:9" ht="15.75" thickBot="1" x14ac:dyDescent="0.35">
      <c r="B13" s="103" t="s">
        <v>210</v>
      </c>
      <c r="C13" s="287"/>
      <c r="D13" s="12"/>
      <c r="I13" s="225"/>
    </row>
    <row r="14" spans="2:9" s="12" customFormat="1" ht="15.75" thickBot="1" x14ac:dyDescent="0.35">
      <c r="B14" s="45" t="s">
        <v>131</v>
      </c>
      <c r="C14" s="286" t="e">
        <f>IF($C$19="Yes", AVERAGE(C28,C34), C28)</f>
        <v>#VALUE!</v>
      </c>
      <c r="D14" s="12" t="s">
        <v>43</v>
      </c>
      <c r="I14" s="341"/>
    </row>
    <row r="15" spans="2:9" s="12" customFormat="1" x14ac:dyDescent="0.3">
      <c r="B15" s="36"/>
      <c r="C15" s="38"/>
      <c r="I15" s="341"/>
    </row>
    <row r="16" spans="2:9" ht="21" x14ac:dyDescent="0.4">
      <c r="B16" s="100" t="s">
        <v>63</v>
      </c>
      <c r="I16" s="225"/>
    </row>
    <row r="17" spans="2:9" s="12" customFormat="1" ht="15.75" thickBot="1" x14ac:dyDescent="0.35">
      <c r="B17" s="36"/>
      <c r="C17" s="38"/>
      <c r="I17" s="341"/>
    </row>
    <row r="18" spans="2:9" ht="15.75" thickBot="1" x14ac:dyDescent="0.35">
      <c r="B18" s="277" t="s">
        <v>201</v>
      </c>
      <c r="C18" s="271"/>
      <c r="D18" s="278"/>
      <c r="I18" s="225"/>
    </row>
    <row r="19" spans="2:9" x14ac:dyDescent="0.3">
      <c r="B19" s="111" t="s">
        <v>292</v>
      </c>
      <c r="C19" s="775" t="str">
        <f>IF('General Info &amp; Test Results'!C32&lt;&gt;0, 'General Info &amp; Test Results'!C32, "")</f>
        <v/>
      </c>
      <c r="D19" s="776"/>
      <c r="I19" s="225"/>
    </row>
    <row r="20" spans="2:9" x14ac:dyDescent="0.3">
      <c r="B20" s="297" t="s">
        <v>15</v>
      </c>
      <c r="C20" s="777" t="str">
        <f>IF('General Info &amp; Test Results'!C33&lt;&gt;0, 'General Info &amp; Test Results'!C33, "")</f>
        <v/>
      </c>
      <c r="D20" s="778"/>
      <c r="I20" s="225"/>
    </row>
    <row r="21" spans="2:9" s="12" customFormat="1" ht="15.75" thickBot="1" x14ac:dyDescent="0.35">
      <c r="B21" s="501" t="s">
        <v>15</v>
      </c>
      <c r="C21" s="779" t="str">
        <f>IF('General Info &amp; Test Results'!C34&lt;&gt;0, 'General Info &amp; Test Results'!C34, "")</f>
        <v/>
      </c>
      <c r="D21" s="780"/>
      <c r="I21" s="341"/>
    </row>
    <row r="22" spans="2:9" ht="15.75" thickBot="1" x14ac:dyDescent="0.35">
      <c r="D22" s="38"/>
      <c r="I22" s="225"/>
    </row>
    <row r="23" spans="2:9" ht="15.75" thickBot="1" x14ac:dyDescent="0.35">
      <c r="B23" s="103" t="s">
        <v>42</v>
      </c>
      <c r="C23" s="271"/>
      <c r="D23" s="278"/>
      <c r="I23" s="225"/>
    </row>
    <row r="24" spans="2:9" x14ac:dyDescent="0.3">
      <c r="B24" s="105" t="str">
        <f>"Water Fill Control System #1: " &amp;  IF($C$20="","unspecified",$C$20)</f>
        <v>Water Fill Control System #1: unspecified</v>
      </c>
      <c r="C24" s="23"/>
      <c r="D24" s="24"/>
      <c r="I24" s="225"/>
    </row>
    <row r="25" spans="2:9" ht="30" x14ac:dyDescent="0.3">
      <c r="B25" s="42"/>
      <c r="C25" s="256" t="s">
        <v>211</v>
      </c>
      <c r="D25" s="106" t="s">
        <v>192</v>
      </c>
      <c r="I25" s="225"/>
    </row>
    <row r="26" spans="2:9" x14ac:dyDescent="0.3">
      <c r="B26" s="35" t="s">
        <v>288</v>
      </c>
      <c r="C26" s="54" t="e">
        <f>(E40*TUFc)+(E41*TUFw)+(E42*TUFww)+(E43*TUFh)+(E44*TUFx)</f>
        <v>#VALUE!</v>
      </c>
      <c r="D26" s="108" t="s">
        <v>321</v>
      </c>
      <c r="I26" s="225"/>
    </row>
    <row r="27" spans="2:9" x14ac:dyDescent="0.3">
      <c r="B27" s="35" t="s">
        <v>289</v>
      </c>
      <c r="C27" s="54" t="e">
        <f>(E47*TUFc)+(E48*TUFw)+(E49*TUFww)+(E50*TUFh)+(E51*TUFx)</f>
        <v>#VALUE!</v>
      </c>
      <c r="D27" s="108" t="s">
        <v>320</v>
      </c>
      <c r="I27" s="225"/>
    </row>
    <row r="28" spans="2:9" x14ac:dyDescent="0.3">
      <c r="B28" s="35" t="s">
        <v>351</v>
      </c>
      <c r="C28" s="413" t="e">
        <f>(LUFl*C27)+(LUFs*C26)</f>
        <v>#VALUE!</v>
      </c>
      <c r="D28" s="108" t="s">
        <v>131</v>
      </c>
      <c r="I28" s="225"/>
    </row>
    <row r="29" spans="2:9" x14ac:dyDescent="0.3">
      <c r="B29" s="35"/>
      <c r="C29" s="12"/>
      <c r="D29" s="15"/>
      <c r="I29" s="225"/>
    </row>
    <row r="30" spans="2:9" x14ac:dyDescent="0.3">
      <c r="B30" s="39" t="str">
        <f>"Water Fill Control System #2: " &amp; IF($C$19="No","not applicable",IF($C$19="Yes",IF($C$21="","unspecified",$C$21),"unspecified"))</f>
        <v>Water Fill Control System #2: unspecified</v>
      </c>
      <c r="C30" s="40"/>
      <c r="D30" s="41"/>
      <c r="I30" s="225"/>
    </row>
    <row r="31" spans="2:9" ht="30" x14ac:dyDescent="0.3">
      <c r="B31" s="42"/>
      <c r="C31" s="256" t="s">
        <v>211</v>
      </c>
      <c r="D31" s="106" t="s">
        <v>192</v>
      </c>
      <c r="I31" s="225"/>
    </row>
    <row r="32" spans="2:9" x14ac:dyDescent="0.3">
      <c r="B32" s="35" t="s">
        <v>288</v>
      </c>
      <c r="C32" s="54" t="e">
        <f>(E55*TUFc)+(E56*TUFw)+(E57*TUFww)+(E58*TUFh)+(E59*TUFx)</f>
        <v>#VALUE!</v>
      </c>
      <c r="D32" s="108" t="s">
        <v>321</v>
      </c>
      <c r="I32" s="225"/>
    </row>
    <row r="33" spans="2:9" x14ac:dyDescent="0.3">
      <c r="B33" s="35" t="s">
        <v>289</v>
      </c>
      <c r="C33" s="54" t="e">
        <f>(E62*TUFc)+(E63*TUFw)+(E64*TUFww)+(E65*TUFh)+(E66*TUFx)</f>
        <v>#VALUE!</v>
      </c>
      <c r="D33" s="108" t="s">
        <v>320</v>
      </c>
      <c r="I33" s="225"/>
    </row>
    <row r="34" spans="2:9" x14ac:dyDescent="0.3">
      <c r="B34" s="35" t="s">
        <v>351</v>
      </c>
      <c r="C34" s="540" t="e">
        <f>(LUFl*C33)+(LUFs*C32)</f>
        <v>#VALUE!</v>
      </c>
      <c r="D34" s="108" t="s">
        <v>131</v>
      </c>
      <c r="I34" s="225"/>
    </row>
    <row r="35" spans="2:9" ht="15.75" thickBot="1" x14ac:dyDescent="0.35">
      <c r="B35" s="13"/>
      <c r="C35" s="454"/>
      <c r="D35" s="110"/>
      <c r="I35" s="225"/>
    </row>
    <row r="36" spans="2:9" ht="15.75" thickBot="1" x14ac:dyDescent="0.35">
      <c r="I36" s="225"/>
    </row>
    <row r="37" spans="2:9" ht="15.75" thickBot="1" x14ac:dyDescent="0.35">
      <c r="B37" s="103" t="s">
        <v>209</v>
      </c>
      <c r="C37" s="271"/>
      <c r="D37" s="274"/>
      <c r="E37" s="274"/>
      <c r="F37" s="278"/>
      <c r="I37" s="225"/>
    </row>
    <row r="38" spans="2:9" x14ac:dyDescent="0.3">
      <c r="B38" s="105" t="str">
        <f>"Water Fill Control System #1: " &amp;  IF($C$20="","unspecified",$C$20)</f>
        <v>Water Fill Control System #1: unspecified</v>
      </c>
      <c r="C38" s="23"/>
      <c r="D38" s="23"/>
      <c r="E38" s="23"/>
      <c r="F38" s="24"/>
      <c r="I38" s="225"/>
    </row>
    <row r="39" spans="2:9" ht="30" x14ac:dyDescent="0.3">
      <c r="B39" s="42" t="s">
        <v>288</v>
      </c>
      <c r="C39" s="256" t="s">
        <v>41</v>
      </c>
      <c r="D39" s="256" t="s">
        <v>33</v>
      </c>
      <c r="E39" s="256" t="s">
        <v>35</v>
      </c>
      <c r="F39" s="106" t="s">
        <v>192</v>
      </c>
      <c r="I39" s="225"/>
    </row>
    <row r="40" spans="2:9" x14ac:dyDescent="0.3">
      <c r="B40" s="35" t="s">
        <v>31</v>
      </c>
      <c r="C40" s="609">
        <f>'Test Data Inputs'!D44</f>
        <v>0</v>
      </c>
      <c r="D40" s="609">
        <f>'Test Data Inputs'!E44</f>
        <v>0</v>
      </c>
      <c r="E40" s="54">
        <f>IF(SUM(C40:D40)&gt;0, C40+D40, 0)</f>
        <v>0</v>
      </c>
      <c r="F40" s="108" t="s">
        <v>310</v>
      </c>
      <c r="I40" s="225"/>
    </row>
    <row r="41" spans="2:9" x14ac:dyDescent="0.3">
      <c r="B41" s="35" t="s">
        <v>189</v>
      </c>
      <c r="C41" s="609" t="str">
        <f>'Test Data Inputs'!D47</f>
        <v/>
      </c>
      <c r="D41" s="609" t="str">
        <f>'Test Data Inputs'!E47</f>
        <v/>
      </c>
      <c r="E41" s="54">
        <f t="shared" ref="E41:E44" si="0">IF(SUM(C41:D41)&gt;0, C41+D41, 0)</f>
        <v>0</v>
      </c>
      <c r="F41" s="108" t="s">
        <v>311</v>
      </c>
      <c r="I41" s="225"/>
    </row>
    <row r="42" spans="2:9" x14ac:dyDescent="0.3">
      <c r="B42" s="35" t="s">
        <v>188</v>
      </c>
      <c r="C42" s="609" t="str">
        <f>'Test Data Inputs'!D50</f>
        <v/>
      </c>
      <c r="D42" s="609" t="str">
        <f>'Test Data Inputs'!E50</f>
        <v/>
      </c>
      <c r="E42" s="54">
        <f t="shared" si="0"/>
        <v>0</v>
      </c>
      <c r="F42" s="108" t="s">
        <v>312</v>
      </c>
      <c r="I42" s="225"/>
    </row>
    <row r="43" spans="2:9" x14ac:dyDescent="0.3">
      <c r="B43" s="35" t="s">
        <v>34</v>
      </c>
      <c r="C43" s="609" t="str">
        <f>'Test Data Inputs'!D52</f>
        <v/>
      </c>
      <c r="D43" s="609" t="str">
        <f>'Test Data Inputs'!E52</f>
        <v/>
      </c>
      <c r="E43" s="54">
        <f t="shared" si="0"/>
        <v>0</v>
      </c>
      <c r="F43" s="108" t="s">
        <v>313</v>
      </c>
      <c r="I43" s="225"/>
    </row>
    <row r="44" spans="2:9" x14ac:dyDescent="0.3">
      <c r="B44" s="35" t="s">
        <v>429</v>
      </c>
      <c r="C44" s="609">
        <f>'Test Data Inputs'!D53</f>
        <v>0</v>
      </c>
      <c r="D44" s="609">
        <f>'Test Data Inputs'!E53</f>
        <v>0</v>
      </c>
      <c r="E44" s="54">
        <f t="shared" si="0"/>
        <v>0</v>
      </c>
      <c r="F44" s="108" t="s">
        <v>314</v>
      </c>
      <c r="I44" s="225"/>
    </row>
    <row r="45" spans="2:9" x14ac:dyDescent="0.3">
      <c r="B45" s="35"/>
      <c r="C45" s="107"/>
      <c r="D45" s="107"/>
      <c r="E45" s="107"/>
      <c r="F45" s="15"/>
      <c r="I45" s="225"/>
    </row>
    <row r="46" spans="2:9" ht="30" x14ac:dyDescent="0.3">
      <c r="B46" s="42" t="s">
        <v>289</v>
      </c>
      <c r="C46" s="256" t="s">
        <v>41</v>
      </c>
      <c r="D46" s="256" t="s">
        <v>33</v>
      </c>
      <c r="E46" s="611" t="s">
        <v>35</v>
      </c>
      <c r="F46" s="106" t="s">
        <v>192</v>
      </c>
      <c r="I46" s="225"/>
    </row>
    <row r="47" spans="2:9" x14ac:dyDescent="0.3">
      <c r="B47" s="35" t="s">
        <v>31</v>
      </c>
      <c r="C47" s="609">
        <f>'Test Data Inputs'!D56</f>
        <v>0</v>
      </c>
      <c r="D47" s="609">
        <f>'Test Data Inputs'!E56</f>
        <v>0</v>
      </c>
      <c r="E47" s="54">
        <f>IF(SUM(C47:D47)&gt;0, C47+D47, 0)</f>
        <v>0</v>
      </c>
      <c r="F47" s="108" t="s">
        <v>315</v>
      </c>
      <c r="I47" s="225"/>
    </row>
    <row r="48" spans="2:9" x14ac:dyDescent="0.3">
      <c r="B48" s="35" t="s">
        <v>189</v>
      </c>
      <c r="C48" s="609" t="str">
        <f>'Test Data Inputs'!D59</f>
        <v/>
      </c>
      <c r="D48" s="609" t="str">
        <f>'Test Data Inputs'!E59</f>
        <v/>
      </c>
      <c r="E48" s="54">
        <f t="shared" ref="E48:E51" si="1">IF(SUM(C48:D48)&gt;0, C48+D48, 0)</f>
        <v>0</v>
      </c>
      <c r="F48" s="108" t="s">
        <v>316</v>
      </c>
      <c r="I48" s="225"/>
    </row>
    <row r="49" spans="2:9" x14ac:dyDescent="0.3">
      <c r="B49" s="35" t="s">
        <v>188</v>
      </c>
      <c r="C49" s="609" t="str">
        <f>'Test Data Inputs'!D62</f>
        <v/>
      </c>
      <c r="D49" s="609" t="str">
        <f>'Test Data Inputs'!E62</f>
        <v/>
      </c>
      <c r="E49" s="54">
        <f t="shared" si="1"/>
        <v>0</v>
      </c>
      <c r="F49" s="108" t="s">
        <v>317</v>
      </c>
      <c r="I49" s="225"/>
    </row>
    <row r="50" spans="2:9" x14ac:dyDescent="0.3">
      <c r="B50" s="35" t="s">
        <v>34</v>
      </c>
      <c r="C50" s="609" t="str">
        <f>'Test Data Inputs'!D64</f>
        <v/>
      </c>
      <c r="D50" s="609" t="str">
        <f>'Test Data Inputs'!E64</f>
        <v/>
      </c>
      <c r="E50" s="54">
        <f t="shared" si="1"/>
        <v>0</v>
      </c>
      <c r="F50" s="108" t="s">
        <v>318</v>
      </c>
      <c r="I50" s="225"/>
    </row>
    <row r="51" spans="2:9" x14ac:dyDescent="0.3">
      <c r="B51" s="35" t="s">
        <v>429</v>
      </c>
      <c r="C51" s="609">
        <f>'Test Data Inputs'!D65</f>
        <v>0</v>
      </c>
      <c r="D51" s="609">
        <f>'Test Data Inputs'!E65</f>
        <v>0</v>
      </c>
      <c r="E51" s="54">
        <f t="shared" si="1"/>
        <v>0</v>
      </c>
      <c r="F51" s="108" t="s">
        <v>319</v>
      </c>
      <c r="I51" s="225"/>
    </row>
    <row r="52" spans="2:9" x14ac:dyDescent="0.3">
      <c r="B52" s="35"/>
      <c r="C52" s="12"/>
      <c r="D52" s="12"/>
      <c r="E52" s="558"/>
      <c r="F52" s="15"/>
      <c r="I52" s="225"/>
    </row>
    <row r="53" spans="2:9" x14ac:dyDescent="0.3">
      <c r="B53" s="39" t="str">
        <f>"Water Fill Control System #2: " &amp; IF($C$19="No","not applicable",IF($C$19="Yes",IF($C$21="","unspecified",$C$21),"unspecified"))</f>
        <v>Water Fill Control System #2: unspecified</v>
      </c>
      <c r="C53" s="40"/>
      <c r="D53" s="40"/>
      <c r="E53" s="272"/>
      <c r="F53" s="41"/>
      <c r="I53" s="225"/>
    </row>
    <row r="54" spans="2:9" ht="30" x14ac:dyDescent="0.3">
      <c r="B54" s="42" t="s">
        <v>288</v>
      </c>
      <c r="C54" s="256" t="s">
        <v>41</v>
      </c>
      <c r="D54" s="256" t="s">
        <v>33</v>
      </c>
      <c r="E54" s="611" t="s">
        <v>35</v>
      </c>
      <c r="F54" s="106" t="s">
        <v>192</v>
      </c>
      <c r="I54" s="225"/>
    </row>
    <row r="55" spans="2:9" x14ac:dyDescent="0.3">
      <c r="B55" s="35" t="s">
        <v>31</v>
      </c>
      <c r="C55" s="609">
        <f>'Test Data Inputs'!D69</f>
        <v>0</v>
      </c>
      <c r="D55" s="609">
        <f>'Test Data Inputs'!E69</f>
        <v>0</v>
      </c>
      <c r="E55" s="54">
        <f t="shared" ref="E55:E59" si="2">IF(SUM(C55:D55)&gt;0, C55+D55, 0)</f>
        <v>0</v>
      </c>
      <c r="F55" s="108" t="s">
        <v>310</v>
      </c>
      <c r="I55" s="225"/>
    </row>
    <row r="56" spans="2:9" x14ac:dyDescent="0.3">
      <c r="B56" s="35" t="s">
        <v>189</v>
      </c>
      <c r="C56" s="609" t="str">
        <f>'Test Data Inputs'!D72</f>
        <v/>
      </c>
      <c r="D56" s="609" t="str">
        <f>'Test Data Inputs'!E72</f>
        <v/>
      </c>
      <c r="E56" s="54">
        <f t="shared" si="2"/>
        <v>0</v>
      </c>
      <c r="F56" s="108" t="s">
        <v>311</v>
      </c>
      <c r="I56" s="225"/>
    </row>
    <row r="57" spans="2:9" x14ac:dyDescent="0.3">
      <c r="B57" s="35" t="s">
        <v>188</v>
      </c>
      <c r="C57" s="609" t="str">
        <f>'Test Data Inputs'!D75</f>
        <v/>
      </c>
      <c r="D57" s="609" t="str">
        <f>'Test Data Inputs'!E75</f>
        <v/>
      </c>
      <c r="E57" s="54">
        <f t="shared" si="2"/>
        <v>0</v>
      </c>
      <c r="F57" s="108" t="s">
        <v>312</v>
      </c>
      <c r="I57" s="225"/>
    </row>
    <row r="58" spans="2:9" x14ac:dyDescent="0.3">
      <c r="B58" s="35" t="s">
        <v>34</v>
      </c>
      <c r="C58" s="609" t="str">
        <f>'Test Data Inputs'!D77</f>
        <v/>
      </c>
      <c r="D58" s="609" t="str">
        <f>'Test Data Inputs'!E77</f>
        <v/>
      </c>
      <c r="E58" s="54">
        <f t="shared" si="2"/>
        <v>0</v>
      </c>
      <c r="F58" s="108" t="s">
        <v>313</v>
      </c>
      <c r="I58" s="225"/>
    </row>
    <row r="59" spans="2:9" x14ac:dyDescent="0.3">
      <c r="B59" s="35" t="s">
        <v>429</v>
      </c>
      <c r="C59" s="609">
        <f>'Test Data Inputs'!D78</f>
        <v>0</v>
      </c>
      <c r="D59" s="609">
        <f>'Test Data Inputs'!E78</f>
        <v>0</v>
      </c>
      <c r="E59" s="54">
        <f t="shared" si="2"/>
        <v>0</v>
      </c>
      <c r="F59" s="108" t="s">
        <v>314</v>
      </c>
      <c r="I59" s="225"/>
    </row>
    <row r="60" spans="2:9" x14ac:dyDescent="0.3">
      <c r="B60" s="35"/>
      <c r="C60" s="37"/>
      <c r="D60" s="37"/>
      <c r="E60" s="37"/>
      <c r="F60" s="15"/>
      <c r="I60" s="225"/>
    </row>
    <row r="61" spans="2:9" ht="30" x14ac:dyDescent="0.3">
      <c r="B61" s="42" t="s">
        <v>289</v>
      </c>
      <c r="C61" s="256" t="s">
        <v>41</v>
      </c>
      <c r="D61" s="256" t="s">
        <v>33</v>
      </c>
      <c r="E61" s="611" t="s">
        <v>35</v>
      </c>
      <c r="F61" s="106" t="s">
        <v>192</v>
      </c>
      <c r="I61" s="225"/>
    </row>
    <row r="62" spans="2:9" x14ac:dyDescent="0.3">
      <c r="B62" s="255" t="s">
        <v>31</v>
      </c>
      <c r="C62" s="610">
        <f>'Test Data Inputs'!D81</f>
        <v>0</v>
      </c>
      <c r="D62" s="610">
        <f>'Test Data Inputs'!E81</f>
        <v>0</v>
      </c>
      <c r="E62" s="54">
        <f>IF(SUM(C62:D62)&gt;0, C62+D62, 0)</f>
        <v>0</v>
      </c>
      <c r="F62" s="108" t="s">
        <v>315</v>
      </c>
      <c r="I62" s="225"/>
    </row>
    <row r="63" spans="2:9" x14ac:dyDescent="0.3">
      <c r="B63" s="35" t="s">
        <v>189</v>
      </c>
      <c r="C63" s="610" t="str">
        <f>'Test Data Inputs'!D84</f>
        <v/>
      </c>
      <c r="D63" s="610" t="str">
        <f>'Test Data Inputs'!E84</f>
        <v/>
      </c>
      <c r="E63" s="54">
        <f t="shared" ref="E63:E66" si="3">IF(SUM(C63:D63)&gt;0, C63+D63, 0)</f>
        <v>0</v>
      </c>
      <c r="F63" s="108" t="s">
        <v>316</v>
      </c>
      <c r="I63" s="225"/>
    </row>
    <row r="64" spans="2:9" x14ac:dyDescent="0.3">
      <c r="B64" s="35" t="s">
        <v>188</v>
      </c>
      <c r="C64" s="610" t="str">
        <f>'Test Data Inputs'!D87</f>
        <v/>
      </c>
      <c r="D64" s="610" t="str">
        <f>'Test Data Inputs'!E87</f>
        <v/>
      </c>
      <c r="E64" s="54">
        <f t="shared" si="3"/>
        <v>0</v>
      </c>
      <c r="F64" s="108" t="s">
        <v>317</v>
      </c>
      <c r="I64" s="225"/>
    </row>
    <row r="65" spans="1:9" x14ac:dyDescent="0.3">
      <c r="B65" s="35" t="s">
        <v>34</v>
      </c>
      <c r="C65" s="610" t="str">
        <f>'Test Data Inputs'!D89</f>
        <v/>
      </c>
      <c r="D65" s="610" t="str">
        <f>'Test Data Inputs'!E89</f>
        <v/>
      </c>
      <c r="E65" s="54">
        <f t="shared" si="3"/>
        <v>0</v>
      </c>
      <c r="F65" s="108" t="s">
        <v>318</v>
      </c>
      <c r="I65" s="225"/>
    </row>
    <row r="66" spans="1:9" x14ac:dyDescent="0.3">
      <c r="B66" s="35" t="s">
        <v>429</v>
      </c>
      <c r="C66" s="609">
        <f>'Test Data Inputs'!D90</f>
        <v>0</v>
      </c>
      <c r="D66" s="609">
        <f>'Test Data Inputs'!E90</f>
        <v>0</v>
      </c>
      <c r="E66" s="54">
        <f t="shared" si="3"/>
        <v>0</v>
      </c>
      <c r="F66" s="108" t="s">
        <v>319</v>
      </c>
      <c r="I66" s="225"/>
    </row>
    <row r="67" spans="1:9" ht="15.75" thickBot="1" x14ac:dyDescent="0.35">
      <c r="B67" s="13"/>
      <c r="C67" s="14"/>
      <c r="D67" s="14"/>
      <c r="E67" s="14"/>
      <c r="F67" s="517"/>
      <c r="I67" s="225"/>
    </row>
    <row r="68" spans="1:9" x14ac:dyDescent="0.3">
      <c r="I68" s="225"/>
    </row>
    <row r="69" spans="1:9" x14ac:dyDescent="0.3">
      <c r="A69" s="225"/>
      <c r="B69" s="225"/>
      <c r="C69" s="225"/>
      <c r="D69" s="225"/>
      <c r="E69" s="225"/>
      <c r="F69" s="225"/>
      <c r="G69" s="225"/>
      <c r="H69" s="225"/>
      <c r="I69" s="225"/>
    </row>
  </sheetData>
  <sheetProtection algorithmName="SHA-512" hashValue="BmbgXnK9+JFM2ZFs7xD0BELJvz8vny1Hu+YAXtMBDUdk75Ggwi+OASnCy4XIcwA5MbeS1qV3+pTGSayYmtqirQ==" saltValue="JcIGnFfIPjQ/dj4cu9KZXw==" spinCount="100000" sheet="1" selectLockedCells="1"/>
  <mergeCells count="10">
    <mergeCell ref="C19:D19"/>
    <mergeCell ref="C20:D20"/>
    <mergeCell ref="C21:D21"/>
    <mergeCell ref="C8:E8"/>
    <mergeCell ref="B2:E2"/>
    <mergeCell ref="C3:E3"/>
    <mergeCell ref="C4:E4"/>
    <mergeCell ref="C5:E5"/>
    <mergeCell ref="C6:E6"/>
    <mergeCell ref="C7:E7"/>
  </mergeCells>
  <hyperlinks>
    <hyperlink ref="G5" location="Instructions!C35" display="Back to Instructions tab" xr:uid="{00000000-0004-0000-0A00-000000000000}"/>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H69"/>
  <sheetViews>
    <sheetView zoomScale="80" zoomScaleNormal="80" workbookViewId="0">
      <selection activeCell="G5" sqref="G5"/>
    </sheetView>
  </sheetViews>
  <sheetFormatPr defaultColWidth="9.42578125" defaultRowHeight="15" x14ac:dyDescent="0.3"/>
  <cols>
    <col min="1" max="1" width="5" style="8" customWidth="1"/>
    <col min="2" max="2" width="37.5703125" style="8" customWidth="1"/>
    <col min="3" max="3" width="23.42578125" style="8" customWidth="1"/>
    <col min="4" max="4" width="18.5703125" style="8" customWidth="1"/>
    <col min="5" max="5" width="5.5703125" style="8" customWidth="1"/>
    <col min="6" max="6" width="9.42578125" style="8"/>
    <col min="7" max="7" width="21.5703125" style="8" bestFit="1" customWidth="1"/>
    <col min="8" max="8" width="3.5703125" style="8" customWidth="1"/>
    <col min="9" max="16384" width="9.42578125" style="8"/>
  </cols>
  <sheetData>
    <row r="1" spans="2:8" ht="15.75" thickBot="1" x14ac:dyDescent="0.35">
      <c r="H1" s="225"/>
    </row>
    <row r="2" spans="2:8" ht="18" thickBot="1" x14ac:dyDescent="0.35">
      <c r="B2" s="719" t="str">
        <f>'Version Control'!$B$2</f>
        <v>Title Block</v>
      </c>
      <c r="C2" s="720"/>
      <c r="D2" s="720"/>
      <c r="E2" s="721"/>
      <c r="H2" s="225"/>
    </row>
    <row r="3" spans="2:8" ht="15.75" customHeight="1" x14ac:dyDescent="0.3">
      <c r="B3" s="335" t="str">
        <f>'Version Control'!$B$3</f>
        <v>Test Report Template Name:</v>
      </c>
      <c r="C3" s="722" t="str">
        <f>'Version Control'!$C$3</f>
        <v xml:space="preserve">Residential Clothes Washer J </v>
      </c>
      <c r="D3" s="723"/>
      <c r="E3" s="724"/>
      <c r="H3" s="225"/>
    </row>
    <row r="4" spans="2:8" ht="16.5" x14ac:dyDescent="0.3">
      <c r="B4" s="206" t="str">
        <f>'Version Control'!$B$4</f>
        <v>Version Number:</v>
      </c>
      <c r="C4" s="725" t="str">
        <f>'Version Control'!$C$4</f>
        <v>v1.1</v>
      </c>
      <c r="D4" s="726"/>
      <c r="E4" s="727"/>
      <c r="H4" s="225"/>
    </row>
    <row r="5" spans="2:8" ht="16.5" x14ac:dyDescent="0.3">
      <c r="B5" s="186" t="str">
        <f>'Version Control'!$B$5</f>
        <v xml:space="preserve">Latest Template Revision: </v>
      </c>
      <c r="C5" s="728">
        <f>'Version Control'!$C$5</f>
        <v>45672</v>
      </c>
      <c r="D5" s="729"/>
      <c r="E5" s="730"/>
      <c r="G5" s="346" t="s">
        <v>138</v>
      </c>
      <c r="H5" s="225"/>
    </row>
    <row r="6" spans="2:8" ht="16.5" x14ac:dyDescent="0.3">
      <c r="B6" s="186" t="str">
        <f>'Version Control'!$B$6</f>
        <v>Tab Name:</v>
      </c>
      <c r="C6" s="725" t="str">
        <f ca="1">MID(CELL("filename",A1), FIND("]", CELL("filename", A1))+ 1, 255)</f>
        <v>Calculations - Machine Elec</v>
      </c>
      <c r="D6" s="726"/>
      <c r="E6" s="727"/>
      <c r="H6" s="225"/>
    </row>
    <row r="7" spans="2:8" ht="34.5" customHeight="1" x14ac:dyDescent="0.3">
      <c r="B7" s="382" t="str">
        <f>'Version Control'!$B$7</f>
        <v>File Name:</v>
      </c>
      <c r="C7" s="734" t="str">
        <f ca="1">'Version Control'!$C$7</f>
        <v>Residential Clothes Washer J - v1.1draft_with26.xlsx</v>
      </c>
      <c r="D7" s="735"/>
      <c r="E7" s="736"/>
      <c r="H7" s="225"/>
    </row>
    <row r="8" spans="2:8" ht="16.5" customHeight="1" thickBot="1" x14ac:dyDescent="0.35">
      <c r="B8" s="187" t="str">
        <f>'Version Control'!$B$8</f>
        <v xml:space="preserve">Test Completion Date: </v>
      </c>
      <c r="C8" s="731" t="str">
        <f>'Version Control'!$C$8</f>
        <v>[MM/DD/YYYY]</v>
      </c>
      <c r="D8" s="732"/>
      <c r="E8" s="733"/>
      <c r="H8" s="225"/>
    </row>
    <row r="9" spans="2:8" x14ac:dyDescent="0.3">
      <c r="H9" s="225"/>
    </row>
    <row r="10" spans="2:8" ht="21" x14ac:dyDescent="0.4">
      <c r="B10" s="100" t="s">
        <v>205</v>
      </c>
      <c r="H10" s="225"/>
    </row>
    <row r="11" spans="2:8" x14ac:dyDescent="0.3">
      <c r="B11" s="16" t="s">
        <v>203</v>
      </c>
      <c r="H11" s="225"/>
    </row>
    <row r="12" spans="2:8" ht="15.75" thickBot="1" x14ac:dyDescent="0.35">
      <c r="H12" s="225"/>
    </row>
    <row r="13" spans="2:8" ht="15.75" thickBot="1" x14ac:dyDescent="0.35">
      <c r="B13" s="103" t="s">
        <v>196</v>
      </c>
      <c r="C13" s="287"/>
      <c r="D13" s="12"/>
      <c r="H13" s="225"/>
    </row>
    <row r="14" spans="2:8" ht="15.75" thickBot="1" x14ac:dyDescent="0.35">
      <c r="B14" s="45" t="s">
        <v>132</v>
      </c>
      <c r="C14" s="286" t="e">
        <f>IF($C$19="Yes", AVERAGE(C28,C34), C28)</f>
        <v>#VALUE!</v>
      </c>
      <c r="D14" s="12" t="s">
        <v>38</v>
      </c>
      <c r="H14" s="225"/>
    </row>
    <row r="15" spans="2:8" x14ac:dyDescent="0.3">
      <c r="H15" s="225"/>
    </row>
    <row r="16" spans="2:8" ht="21" x14ac:dyDescent="0.4">
      <c r="B16" s="100" t="s">
        <v>63</v>
      </c>
      <c r="H16" s="225"/>
    </row>
    <row r="17" spans="1:8" s="12" customFormat="1" ht="15.75" thickBot="1" x14ac:dyDescent="0.35">
      <c r="A17" s="8"/>
      <c r="B17" s="36"/>
      <c r="C17" s="38"/>
      <c r="H17" s="341"/>
    </row>
    <row r="18" spans="1:8" ht="16.5" thickBot="1" x14ac:dyDescent="0.35">
      <c r="B18" s="277" t="s">
        <v>201</v>
      </c>
      <c r="C18" s="785"/>
      <c r="D18" s="786"/>
      <c r="H18" s="225"/>
    </row>
    <row r="19" spans="1:8" ht="15.75" x14ac:dyDescent="0.3">
      <c r="B19" s="289" t="s">
        <v>292</v>
      </c>
      <c r="C19" s="787" t="str">
        <f>IF('General Info &amp; Test Results'!C32&lt;&gt;0, 'General Info &amp; Test Results'!C32, "")</f>
        <v/>
      </c>
      <c r="D19" s="782"/>
      <c r="H19" s="225"/>
    </row>
    <row r="20" spans="1:8" s="12" customFormat="1" x14ac:dyDescent="0.3">
      <c r="B20" s="509" t="s">
        <v>15</v>
      </c>
      <c r="C20" s="769" t="str">
        <f>IF('General Info &amp; Test Results'!C33&lt;&gt;0, 'General Info &amp; Test Results'!C33, "")</f>
        <v/>
      </c>
      <c r="D20" s="770"/>
      <c r="H20" s="341"/>
    </row>
    <row r="21" spans="1:8" s="12" customFormat="1" ht="15.75" thickBot="1" x14ac:dyDescent="0.35">
      <c r="B21" s="501" t="s">
        <v>15</v>
      </c>
      <c r="C21" s="771" t="str">
        <f>IF('General Info &amp; Test Results'!C34&lt;&gt;0, 'General Info &amp; Test Results'!C34, "")</f>
        <v/>
      </c>
      <c r="D21" s="772"/>
      <c r="H21" s="341"/>
    </row>
    <row r="22" spans="1:8" ht="15.75" thickBot="1" x14ac:dyDescent="0.35">
      <c r="D22" s="38"/>
      <c r="H22" s="225"/>
    </row>
    <row r="23" spans="1:8" ht="15.75" thickBot="1" x14ac:dyDescent="0.35">
      <c r="B23" s="506" t="s">
        <v>423</v>
      </c>
      <c r="C23" s="271"/>
      <c r="D23" s="278"/>
      <c r="H23" s="225"/>
    </row>
    <row r="24" spans="1:8" x14ac:dyDescent="0.3">
      <c r="B24" s="105" t="str">
        <f>"Water Fill Control System #1: " &amp;  IF($C$20="","unspecified",$C$20)</f>
        <v>Water Fill Control System #1: unspecified</v>
      </c>
      <c r="C24" s="23"/>
      <c r="D24" s="24"/>
      <c r="H24" s="225"/>
    </row>
    <row r="25" spans="1:8" ht="30" x14ac:dyDescent="0.3">
      <c r="B25" s="42"/>
      <c r="C25" s="256" t="s">
        <v>32</v>
      </c>
      <c r="D25" s="106" t="s">
        <v>192</v>
      </c>
      <c r="H25" s="225"/>
    </row>
    <row r="26" spans="1:8" x14ac:dyDescent="0.3">
      <c r="B26" s="35" t="s">
        <v>288</v>
      </c>
      <c r="C26" s="54" t="e">
        <f>(C40*TUFc)+(C41*TUFw)+(C42*TUFww)+(C43*TUFh)+(C44*TUFx)</f>
        <v>#VALUE!</v>
      </c>
      <c r="D26" s="108" t="s">
        <v>385</v>
      </c>
      <c r="H26" s="225"/>
    </row>
    <row r="27" spans="1:8" x14ac:dyDescent="0.3">
      <c r="B27" s="35" t="s">
        <v>289</v>
      </c>
      <c r="C27" s="54" t="e">
        <f>(C47*TUFc)+(C48*TUFw)+(C49*TUFww)+(C50*TUFh)+(C51*TUFx)</f>
        <v>#VALUE!</v>
      </c>
      <c r="D27" s="108" t="s">
        <v>386</v>
      </c>
      <c r="H27" s="225"/>
    </row>
    <row r="28" spans="1:8" x14ac:dyDescent="0.3">
      <c r="B28" s="35" t="s">
        <v>351</v>
      </c>
      <c r="C28" s="413" t="e">
        <f>(LUFl*C27)+(LUFs*C26)</f>
        <v>#VALUE!</v>
      </c>
      <c r="D28" s="108" t="s">
        <v>132</v>
      </c>
      <c r="H28" s="225"/>
    </row>
    <row r="29" spans="1:8" x14ac:dyDescent="0.3">
      <c r="B29" s="35"/>
      <c r="C29" s="558"/>
      <c r="D29" s="15"/>
      <c r="H29" s="225"/>
    </row>
    <row r="30" spans="1:8" x14ac:dyDescent="0.3">
      <c r="B30" s="39" t="str">
        <f>"Water Fill Control System #2: " &amp; IF($C$19="No","not applicable",IF($C$19="Yes",IF($C$21="","unspecified",$C$21),"unspecified"))</f>
        <v>Water Fill Control System #2: unspecified</v>
      </c>
      <c r="C30" s="272"/>
      <c r="D30" s="41"/>
      <c r="H30" s="225"/>
    </row>
    <row r="31" spans="1:8" ht="30" x14ac:dyDescent="0.3">
      <c r="B31" s="42"/>
      <c r="C31" s="256" t="s">
        <v>32</v>
      </c>
      <c r="D31" s="106" t="s">
        <v>192</v>
      </c>
      <c r="H31" s="225"/>
    </row>
    <row r="32" spans="1:8" x14ac:dyDescent="0.3">
      <c r="B32" s="35" t="s">
        <v>288</v>
      </c>
      <c r="C32" s="54" t="e">
        <f>(C55*TUFc)+(C56*TUFw)+(C57*TUFww)+(C58*TUFh)+(C59*TUFx)</f>
        <v>#VALUE!</v>
      </c>
      <c r="D32" s="108" t="s">
        <v>385</v>
      </c>
      <c r="H32" s="225"/>
    </row>
    <row r="33" spans="2:8" x14ac:dyDescent="0.3">
      <c r="B33" s="255" t="s">
        <v>289</v>
      </c>
      <c r="C33" s="54" t="e">
        <f>(C62*TUFc)+(C63*TUFw)+(C64*TUFww)+(C65*TUFh)+(C66*TUFx)</f>
        <v>#VALUE!</v>
      </c>
      <c r="D33" s="516" t="s">
        <v>386</v>
      </c>
      <c r="H33" s="225"/>
    </row>
    <row r="34" spans="2:8" x14ac:dyDescent="0.3">
      <c r="B34" s="255" t="s">
        <v>351</v>
      </c>
      <c r="C34" s="413" t="e">
        <f>(LUFl*C33)+(LUFs*C32)</f>
        <v>#VALUE!</v>
      </c>
      <c r="D34" s="516" t="s">
        <v>132</v>
      </c>
      <c r="H34" s="225"/>
    </row>
    <row r="35" spans="2:8" ht="15.75" thickBot="1" x14ac:dyDescent="0.35">
      <c r="B35" s="13"/>
      <c r="C35" s="544"/>
      <c r="D35" s="110"/>
      <c r="H35" s="225"/>
    </row>
    <row r="36" spans="2:8" ht="15.75" thickBot="1" x14ac:dyDescent="0.35">
      <c r="H36" s="225"/>
    </row>
    <row r="37" spans="2:8" ht="15.75" thickBot="1" x14ac:dyDescent="0.35">
      <c r="B37" s="103" t="s">
        <v>40</v>
      </c>
      <c r="C37" s="271"/>
      <c r="D37" s="104"/>
      <c r="H37" s="225"/>
    </row>
    <row r="38" spans="2:8" x14ac:dyDescent="0.3">
      <c r="B38" s="105" t="str">
        <f>"Water Fill Control System #1: " &amp;  IF($C$20="","unspecified",$C$20)</f>
        <v>Water Fill Control System #1: unspecified</v>
      </c>
      <c r="C38" s="23"/>
      <c r="D38" s="24"/>
      <c r="H38" s="225"/>
    </row>
    <row r="39" spans="2:8" ht="30" x14ac:dyDescent="0.3">
      <c r="B39" s="42" t="s">
        <v>288</v>
      </c>
      <c r="C39" s="256" t="s">
        <v>32</v>
      </c>
      <c r="D39" s="106" t="s">
        <v>192</v>
      </c>
      <c r="H39" s="225"/>
    </row>
    <row r="40" spans="2:8" x14ac:dyDescent="0.3">
      <c r="B40" s="35" t="s">
        <v>31</v>
      </c>
      <c r="C40" s="273" t="str">
        <f>IF('Test Data Inputs'!F44="","0",'Test Data Inputs'!F44)</f>
        <v>0</v>
      </c>
      <c r="D40" s="108" t="s">
        <v>375</v>
      </c>
      <c r="H40" s="225"/>
    </row>
    <row r="41" spans="2:8" x14ac:dyDescent="0.3">
      <c r="B41" s="35" t="s">
        <v>189</v>
      </c>
      <c r="C41" s="273" t="str">
        <f>IF('Test Data Inputs'!F47="","0",'Test Data Inputs'!F47)</f>
        <v>0</v>
      </c>
      <c r="D41" s="108" t="s">
        <v>376</v>
      </c>
      <c r="H41" s="225"/>
    </row>
    <row r="42" spans="2:8" x14ac:dyDescent="0.3">
      <c r="B42" s="35" t="s">
        <v>188</v>
      </c>
      <c r="C42" s="273" t="str">
        <f>IF('Test Data Inputs'!F50="","0",'Test Data Inputs'!F50)</f>
        <v>0</v>
      </c>
      <c r="D42" s="108" t="s">
        <v>377</v>
      </c>
      <c r="H42" s="225"/>
    </row>
    <row r="43" spans="2:8" x14ac:dyDescent="0.3">
      <c r="B43" s="35" t="s">
        <v>34</v>
      </c>
      <c r="C43" s="273" t="str">
        <f>IF('Test Data Inputs'!F52="","0",'Test Data Inputs'!F52)</f>
        <v>0</v>
      </c>
      <c r="D43" s="108" t="s">
        <v>378</v>
      </c>
      <c r="H43" s="225"/>
    </row>
    <row r="44" spans="2:8" x14ac:dyDescent="0.3">
      <c r="B44" s="35" t="s">
        <v>429</v>
      </c>
      <c r="C44" s="273" t="str">
        <f>IF('Test Data Inputs'!F53="","0",'Test Data Inputs'!F53)</f>
        <v>0</v>
      </c>
      <c r="D44" s="108" t="s">
        <v>379</v>
      </c>
      <c r="H44" s="225"/>
    </row>
    <row r="45" spans="2:8" x14ac:dyDescent="0.3">
      <c r="B45" s="35"/>
      <c r="C45" s="109"/>
      <c r="D45" s="15"/>
      <c r="H45" s="225"/>
    </row>
    <row r="46" spans="2:8" ht="30" x14ac:dyDescent="0.3">
      <c r="B46" s="42" t="s">
        <v>289</v>
      </c>
      <c r="C46" s="256" t="s">
        <v>32</v>
      </c>
      <c r="D46" s="106" t="s">
        <v>192</v>
      </c>
      <c r="H46" s="225"/>
    </row>
    <row r="47" spans="2:8" x14ac:dyDescent="0.3">
      <c r="B47" s="35" t="s">
        <v>31</v>
      </c>
      <c r="C47" s="273" t="str">
        <f>IF('Test Data Inputs'!F56="","0",'Test Data Inputs'!F56)</f>
        <v>0</v>
      </c>
      <c r="D47" s="108" t="s">
        <v>380</v>
      </c>
      <c r="H47" s="225"/>
    </row>
    <row r="48" spans="2:8" x14ac:dyDescent="0.3">
      <c r="B48" s="35" t="s">
        <v>189</v>
      </c>
      <c r="C48" s="273" t="str">
        <f>IF('Test Data Inputs'!F59="","0",'Test Data Inputs'!F59)</f>
        <v>0</v>
      </c>
      <c r="D48" s="108" t="s">
        <v>381</v>
      </c>
      <c r="H48" s="225"/>
    </row>
    <row r="49" spans="2:8" x14ac:dyDescent="0.3">
      <c r="B49" s="35" t="s">
        <v>188</v>
      </c>
      <c r="C49" s="273" t="str">
        <f>IF('Test Data Inputs'!F62="","0",'Test Data Inputs'!F62)</f>
        <v>0</v>
      </c>
      <c r="D49" s="108" t="s">
        <v>382</v>
      </c>
      <c r="H49" s="225"/>
    </row>
    <row r="50" spans="2:8" x14ac:dyDescent="0.3">
      <c r="B50" s="35" t="s">
        <v>34</v>
      </c>
      <c r="C50" s="273" t="str">
        <f>IF('Test Data Inputs'!F64="","0",'Test Data Inputs'!F64)</f>
        <v>0</v>
      </c>
      <c r="D50" s="108" t="s">
        <v>383</v>
      </c>
      <c r="H50" s="225"/>
    </row>
    <row r="51" spans="2:8" x14ac:dyDescent="0.3">
      <c r="B51" s="35" t="s">
        <v>429</v>
      </c>
      <c r="C51" s="273" t="str">
        <f>IF('Test Data Inputs'!F65="","0",'Test Data Inputs'!F65)</f>
        <v>0</v>
      </c>
      <c r="D51" s="108" t="s">
        <v>384</v>
      </c>
      <c r="H51" s="225"/>
    </row>
    <row r="52" spans="2:8" x14ac:dyDescent="0.3">
      <c r="B52" s="35"/>
      <c r="C52" s="453"/>
      <c r="D52" s="15"/>
      <c r="H52" s="225"/>
    </row>
    <row r="53" spans="2:8" x14ac:dyDescent="0.3">
      <c r="B53" s="39" t="str">
        <f>"Water Fill Control System #2: " &amp; IF($C$19="No","not applicable",IF($C$19="Yes",IF($C$21="","unspecified",$C$21),"unspecified"))</f>
        <v>Water Fill Control System #2: unspecified</v>
      </c>
      <c r="C53" s="40"/>
      <c r="D53" s="41"/>
      <c r="H53" s="225"/>
    </row>
    <row r="54" spans="2:8" ht="30" x14ac:dyDescent="0.3">
      <c r="B54" s="42" t="s">
        <v>288</v>
      </c>
      <c r="C54" s="256" t="s">
        <v>32</v>
      </c>
      <c r="D54" s="106" t="s">
        <v>192</v>
      </c>
      <c r="H54" s="225"/>
    </row>
    <row r="55" spans="2:8" x14ac:dyDescent="0.3">
      <c r="B55" s="35" t="s">
        <v>31</v>
      </c>
      <c r="C55" s="273" t="str">
        <f>IF('Test Data Inputs'!F69="","0",'Test Data Inputs'!F69)</f>
        <v>0</v>
      </c>
      <c r="D55" s="108" t="s">
        <v>375</v>
      </c>
      <c r="H55" s="225"/>
    </row>
    <row r="56" spans="2:8" x14ac:dyDescent="0.3">
      <c r="B56" s="35" t="s">
        <v>189</v>
      </c>
      <c r="C56" s="273" t="str">
        <f>IF('Test Data Inputs'!F72="","0",'Test Data Inputs'!F72)</f>
        <v>0</v>
      </c>
      <c r="D56" s="108" t="s">
        <v>376</v>
      </c>
      <c r="H56" s="225"/>
    </row>
    <row r="57" spans="2:8" x14ac:dyDescent="0.3">
      <c r="B57" s="35" t="s">
        <v>188</v>
      </c>
      <c r="C57" s="273" t="str">
        <f>IF('Test Data Inputs'!F75="","0",'Test Data Inputs'!F75)</f>
        <v>0</v>
      </c>
      <c r="D57" s="108" t="s">
        <v>377</v>
      </c>
      <c r="H57" s="225"/>
    </row>
    <row r="58" spans="2:8" x14ac:dyDescent="0.3">
      <c r="B58" s="35" t="s">
        <v>34</v>
      </c>
      <c r="C58" s="273" t="str">
        <f>IF('Test Data Inputs'!F77="","0",'Test Data Inputs'!F77)</f>
        <v>0</v>
      </c>
      <c r="D58" s="108" t="s">
        <v>378</v>
      </c>
      <c r="H58" s="225"/>
    </row>
    <row r="59" spans="2:8" x14ac:dyDescent="0.3">
      <c r="B59" s="35" t="s">
        <v>429</v>
      </c>
      <c r="C59" s="273" t="str">
        <f>IF('Test Data Inputs'!F78="","0",'Test Data Inputs'!F78)</f>
        <v>0</v>
      </c>
      <c r="D59" s="108" t="s">
        <v>379</v>
      </c>
      <c r="H59" s="225"/>
    </row>
    <row r="60" spans="2:8" x14ac:dyDescent="0.3">
      <c r="B60" s="35"/>
      <c r="C60" s="109"/>
      <c r="D60" s="15"/>
      <c r="H60" s="225"/>
    </row>
    <row r="61" spans="2:8" ht="30" x14ac:dyDescent="0.3">
      <c r="B61" s="42" t="s">
        <v>289</v>
      </c>
      <c r="C61" s="256" t="s">
        <v>32</v>
      </c>
      <c r="D61" s="106" t="s">
        <v>192</v>
      </c>
      <c r="H61" s="225"/>
    </row>
    <row r="62" spans="2:8" x14ac:dyDescent="0.3">
      <c r="B62" s="35" t="s">
        <v>31</v>
      </c>
      <c r="C62" s="273" t="str">
        <f>IF('Test Data Inputs'!F81="","0",'Test Data Inputs'!F81)</f>
        <v>0</v>
      </c>
      <c r="D62" s="108" t="s">
        <v>380</v>
      </c>
      <c r="H62" s="225"/>
    </row>
    <row r="63" spans="2:8" x14ac:dyDescent="0.3">
      <c r="B63" s="35" t="s">
        <v>189</v>
      </c>
      <c r="C63" s="273" t="str">
        <f>IF('Test Data Inputs'!F84="","0",'Test Data Inputs'!F84)</f>
        <v>0</v>
      </c>
      <c r="D63" s="108" t="s">
        <v>381</v>
      </c>
      <c r="H63" s="225"/>
    </row>
    <row r="64" spans="2:8" x14ac:dyDescent="0.3">
      <c r="B64" s="35" t="s">
        <v>188</v>
      </c>
      <c r="C64" s="273" t="str">
        <f>IF('Test Data Inputs'!F87="","0",'Test Data Inputs'!F87)</f>
        <v>0</v>
      </c>
      <c r="D64" s="108" t="s">
        <v>382</v>
      </c>
      <c r="H64" s="225"/>
    </row>
    <row r="65" spans="1:8" x14ac:dyDescent="0.3">
      <c r="B65" s="35" t="s">
        <v>34</v>
      </c>
      <c r="C65" s="273" t="str">
        <f>IF('Test Data Inputs'!F89="","0",'Test Data Inputs'!F89)</f>
        <v>0</v>
      </c>
      <c r="D65" s="108" t="s">
        <v>383</v>
      </c>
      <c r="H65" s="225"/>
    </row>
    <row r="66" spans="1:8" x14ac:dyDescent="0.3">
      <c r="B66" s="35" t="s">
        <v>429</v>
      </c>
      <c r="C66" s="273" t="str">
        <f>IF('Test Data Inputs'!F90="","0",'Test Data Inputs'!F90)</f>
        <v>0</v>
      </c>
      <c r="D66" s="108" t="s">
        <v>384</v>
      </c>
      <c r="H66" s="225"/>
    </row>
    <row r="67" spans="1:8" ht="15.75" thickBot="1" x14ac:dyDescent="0.35">
      <c r="B67" s="13"/>
      <c r="C67" s="14"/>
      <c r="D67" s="517"/>
      <c r="H67" s="225"/>
    </row>
    <row r="68" spans="1:8" x14ac:dyDescent="0.3">
      <c r="H68" s="225"/>
    </row>
    <row r="69" spans="1:8" x14ac:dyDescent="0.3">
      <c r="A69" s="225"/>
      <c r="B69" s="225"/>
      <c r="C69" s="225"/>
      <c r="D69" s="225"/>
      <c r="E69" s="225"/>
      <c r="F69" s="225"/>
      <c r="G69" s="225"/>
      <c r="H69" s="225"/>
    </row>
  </sheetData>
  <sheetProtection algorithmName="SHA-512" hashValue="J6EkCJR/ZbHdzGSEv0dgwdiV+5IecVgaYaZ04OBKBCDtc+75Sb00HAm5syEkKz9GHdfpLXnZ4FqUQ4O4LQb8Jg==" saltValue="gyyXaXDul8gTZb1mm1Jx+Q==" spinCount="100000" sheet="1" selectLockedCells="1"/>
  <mergeCells count="11">
    <mergeCell ref="C18:D18"/>
    <mergeCell ref="C19:D19"/>
    <mergeCell ref="C20:D20"/>
    <mergeCell ref="C21:D21"/>
    <mergeCell ref="C8:E8"/>
    <mergeCell ref="C7:E7"/>
    <mergeCell ref="B2:E2"/>
    <mergeCell ref="C3:E3"/>
    <mergeCell ref="C4:E4"/>
    <mergeCell ref="C5:E5"/>
    <mergeCell ref="C6:E6"/>
  </mergeCells>
  <hyperlinks>
    <hyperlink ref="G5" location="Instructions!C35" display="Back to Instructions tab" xr:uid="{00000000-0004-0000-0C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90"/>
  <sheetViews>
    <sheetView zoomScale="80" zoomScaleNormal="80" workbookViewId="0">
      <selection activeCell="G5" sqref="G5"/>
    </sheetView>
  </sheetViews>
  <sheetFormatPr defaultColWidth="9.42578125" defaultRowHeight="15" x14ac:dyDescent="0.3"/>
  <cols>
    <col min="1" max="1" width="2.5703125" style="8" customWidth="1"/>
    <col min="2" max="2" width="41" style="8" customWidth="1"/>
    <col min="3" max="3" width="26" style="8" customWidth="1"/>
    <col min="4" max="4" width="22.42578125" style="8" customWidth="1"/>
    <col min="5" max="5" width="17.5703125" style="8" customWidth="1"/>
    <col min="6" max="6" width="9.42578125" style="8"/>
    <col min="7" max="7" width="21.5703125" style="8" bestFit="1" customWidth="1"/>
    <col min="8" max="8" width="9.42578125" style="8"/>
    <col min="9" max="9" width="4.42578125" style="8" customWidth="1"/>
    <col min="10" max="16384" width="9.42578125" style="8"/>
  </cols>
  <sheetData>
    <row r="1" spans="1:9" ht="15.75" thickBot="1" x14ac:dyDescent="0.35">
      <c r="I1" s="225"/>
    </row>
    <row r="2" spans="1:9" ht="18" thickBot="1" x14ac:dyDescent="0.35">
      <c r="B2" s="719" t="str">
        <f>'Version Control'!$B$2</f>
        <v>Title Block</v>
      </c>
      <c r="C2" s="720"/>
      <c r="D2" s="720"/>
      <c r="E2" s="721"/>
      <c r="I2" s="225"/>
    </row>
    <row r="3" spans="1:9" ht="15.75" customHeight="1" x14ac:dyDescent="0.3">
      <c r="B3" s="335" t="str">
        <f>'Version Control'!$B$3</f>
        <v>Test Report Template Name:</v>
      </c>
      <c r="C3" s="722" t="str">
        <f>'Version Control'!$C$3</f>
        <v xml:space="preserve">Residential Clothes Washer J </v>
      </c>
      <c r="D3" s="723"/>
      <c r="E3" s="724"/>
      <c r="I3" s="225"/>
    </row>
    <row r="4" spans="1:9" ht="16.5" x14ac:dyDescent="0.3">
      <c r="B4" s="206" t="str">
        <f>'Version Control'!$B$4</f>
        <v>Version Number:</v>
      </c>
      <c r="C4" s="725" t="str">
        <f>'Version Control'!$C$4</f>
        <v>v1.1</v>
      </c>
      <c r="D4" s="726"/>
      <c r="E4" s="727"/>
      <c r="I4" s="225"/>
    </row>
    <row r="5" spans="1:9" ht="16.5" x14ac:dyDescent="0.3">
      <c r="B5" s="186" t="str">
        <f>'Version Control'!$B$5</f>
        <v xml:space="preserve">Latest Template Revision: </v>
      </c>
      <c r="C5" s="728">
        <f>'Version Control'!$C$5</f>
        <v>45672</v>
      </c>
      <c r="D5" s="729"/>
      <c r="E5" s="730"/>
      <c r="G5" s="346" t="s">
        <v>138</v>
      </c>
      <c r="I5" s="225"/>
    </row>
    <row r="6" spans="1:9" ht="16.5" x14ac:dyDescent="0.3">
      <c r="B6" s="186" t="str">
        <f>'Version Control'!$B$6</f>
        <v>Tab Name:</v>
      </c>
      <c r="C6" s="725" t="str">
        <f ca="1">MID(CELL("filename",A1), FIND("]", CELL("filename", A1))+ 1, 255)</f>
        <v>Calculations - Hot Water Energy</v>
      </c>
      <c r="D6" s="726"/>
      <c r="E6" s="727"/>
      <c r="I6" s="225"/>
    </row>
    <row r="7" spans="1:9" ht="34.5" customHeight="1" x14ac:dyDescent="0.3">
      <c r="B7" s="382" t="str">
        <f>'Version Control'!$B$7</f>
        <v>File Name:</v>
      </c>
      <c r="C7" s="734" t="str">
        <f ca="1">'Version Control'!$C$7</f>
        <v>Residential Clothes Washer J - v1.1draft_with26.xlsx</v>
      </c>
      <c r="D7" s="735"/>
      <c r="E7" s="736"/>
      <c r="I7" s="225"/>
    </row>
    <row r="8" spans="1:9" ht="16.5" customHeight="1" thickBot="1" x14ac:dyDescent="0.35">
      <c r="B8" s="187" t="str">
        <f>'Version Control'!$B$8</f>
        <v xml:space="preserve">Test Completion Date: </v>
      </c>
      <c r="C8" s="731" t="str">
        <f>'Version Control'!$C$8</f>
        <v>[MM/DD/YYYY]</v>
      </c>
      <c r="D8" s="732"/>
      <c r="E8" s="733"/>
      <c r="I8" s="225"/>
    </row>
    <row r="9" spans="1:9" x14ac:dyDescent="0.3">
      <c r="I9" s="225"/>
    </row>
    <row r="10" spans="1:9" ht="21" x14ac:dyDescent="0.4">
      <c r="B10" s="100" t="s">
        <v>204</v>
      </c>
      <c r="I10" s="225"/>
    </row>
    <row r="11" spans="1:9" x14ac:dyDescent="0.3">
      <c r="B11" s="16" t="s">
        <v>76</v>
      </c>
      <c r="I11" s="225"/>
    </row>
    <row r="12" spans="1:9" ht="15.75" thickBot="1" x14ac:dyDescent="0.35">
      <c r="I12" s="225"/>
    </row>
    <row r="13" spans="1:9" ht="15.75" thickBot="1" x14ac:dyDescent="0.35">
      <c r="B13" s="788" t="s">
        <v>198</v>
      </c>
      <c r="C13" s="789"/>
      <c r="D13" s="790"/>
      <c r="E13" s="12"/>
      <c r="I13" s="225"/>
    </row>
    <row r="14" spans="1:9" ht="15.75" thickBot="1" x14ac:dyDescent="0.35">
      <c r="B14" s="45" t="s">
        <v>185</v>
      </c>
      <c r="C14" s="14"/>
      <c r="D14" s="286" t="e">
        <f>IF($C$22="Yes", AVERAGE(C37,C43), C37)</f>
        <v>#VALUE!</v>
      </c>
      <c r="E14" s="12" t="s">
        <v>38</v>
      </c>
      <c r="I14" s="225"/>
    </row>
    <row r="15" spans="1:9" s="12" customFormat="1" ht="15.75" thickBot="1" x14ac:dyDescent="0.35">
      <c r="A15" s="8"/>
      <c r="B15" s="36"/>
      <c r="C15" s="38"/>
      <c r="I15" s="341"/>
    </row>
    <row r="16" spans="1:9" ht="16.5" customHeight="1" thickBot="1" x14ac:dyDescent="0.35">
      <c r="B16" s="788" t="s">
        <v>256</v>
      </c>
      <c r="C16" s="789"/>
      <c r="D16" s="790"/>
      <c r="I16" s="225"/>
    </row>
    <row r="17" spans="1:9" ht="15.75" thickBot="1" x14ac:dyDescent="0.35">
      <c r="B17" s="462" t="s">
        <v>257</v>
      </c>
      <c r="C17" s="463"/>
      <c r="D17" s="227" t="e">
        <f>D14* (1/$C$29) *$C$30</f>
        <v>#VALUE!</v>
      </c>
      <c r="E17" s="12" t="s">
        <v>441</v>
      </c>
      <c r="I17" s="225"/>
    </row>
    <row r="18" spans="1:9" s="12" customFormat="1" x14ac:dyDescent="0.3">
      <c r="A18" s="8"/>
      <c r="B18" s="36"/>
      <c r="C18" s="38"/>
      <c r="I18" s="341"/>
    </row>
    <row r="19" spans="1:9" ht="21" x14ac:dyDescent="0.4">
      <c r="B19" s="100" t="s">
        <v>63</v>
      </c>
      <c r="I19" s="225"/>
    </row>
    <row r="20" spans="1:9" ht="15" customHeight="1" thickBot="1" x14ac:dyDescent="0.45">
      <c r="B20" s="100"/>
      <c r="I20" s="225"/>
    </row>
    <row r="21" spans="1:9" ht="15.75" thickBot="1" x14ac:dyDescent="0.35">
      <c r="B21" s="277" t="s">
        <v>201</v>
      </c>
      <c r="C21" s="278"/>
      <c r="I21" s="225"/>
    </row>
    <row r="22" spans="1:9" x14ac:dyDescent="0.3">
      <c r="B22" s="289" t="s">
        <v>292</v>
      </c>
      <c r="C22" s="290" t="str">
        <f>IF('General Info &amp; Test Results'!C32&lt;&gt;0, 'General Info &amp; Test Results'!C32, "")</f>
        <v/>
      </c>
      <c r="I22" s="225"/>
    </row>
    <row r="23" spans="1:9" s="12" customFormat="1" x14ac:dyDescent="0.3">
      <c r="B23" s="509" t="s">
        <v>15</v>
      </c>
      <c r="C23" s="508" t="str">
        <f>IF('General Info &amp; Test Results'!C33&lt;&gt;0, 'General Info &amp; Test Results'!C33, "")</f>
        <v/>
      </c>
      <c r="D23" s="8"/>
      <c r="I23" s="341"/>
    </row>
    <row r="24" spans="1:9" s="12" customFormat="1" ht="15.75" thickBot="1" x14ac:dyDescent="0.35">
      <c r="B24" s="501" t="s">
        <v>15</v>
      </c>
      <c r="C24" s="514" t="str">
        <f>IF('General Info &amp; Test Results'!C34&lt;&gt;0, 'General Info &amp; Test Results'!C34, "")</f>
        <v/>
      </c>
      <c r="D24" s="8"/>
      <c r="I24" s="341"/>
    </row>
    <row r="25" spans="1:9" ht="15.75" thickBot="1" x14ac:dyDescent="0.35">
      <c r="D25" s="38"/>
      <c r="I25" s="225"/>
    </row>
    <row r="26" spans="1:9" ht="15.75" thickBot="1" x14ac:dyDescent="0.35">
      <c r="B26" s="22" t="s">
        <v>36</v>
      </c>
      <c r="C26" s="24"/>
      <c r="D26" s="12"/>
      <c r="I26" s="225"/>
    </row>
    <row r="27" spans="1:9" x14ac:dyDescent="0.3">
      <c r="B27" s="298" t="s">
        <v>37</v>
      </c>
      <c r="C27" s="282">
        <v>65</v>
      </c>
      <c r="D27" s="12"/>
      <c r="I27" s="225"/>
    </row>
    <row r="28" spans="1:9" x14ac:dyDescent="0.3">
      <c r="B28" s="44" t="s">
        <v>450</v>
      </c>
      <c r="C28" s="464">
        <v>2.3999999999999998E-3</v>
      </c>
      <c r="D28" s="12"/>
      <c r="I28" s="225"/>
    </row>
    <row r="29" spans="1:9" x14ac:dyDescent="0.3">
      <c r="B29" s="44" t="s">
        <v>258</v>
      </c>
      <c r="C29" s="108">
        <v>0.75</v>
      </c>
      <c r="D29" s="12"/>
      <c r="I29" s="225"/>
    </row>
    <row r="30" spans="1:9" ht="15.75" thickBot="1" x14ac:dyDescent="0.35">
      <c r="B30" s="45" t="s">
        <v>442</v>
      </c>
      <c r="C30" s="110">
        <v>3412</v>
      </c>
      <c r="D30" s="12"/>
      <c r="I30" s="225"/>
    </row>
    <row r="31" spans="1:9" ht="15.75" thickBot="1" x14ac:dyDescent="0.35">
      <c r="B31" s="36"/>
      <c r="C31" s="36"/>
      <c r="D31" s="12"/>
      <c r="I31" s="225"/>
    </row>
    <row r="32" spans="1:9" ht="15.75" thickBot="1" x14ac:dyDescent="0.35">
      <c r="B32" s="553" t="s">
        <v>194</v>
      </c>
      <c r="C32" s="271"/>
      <c r="D32" s="278"/>
      <c r="I32" s="225"/>
    </row>
    <row r="33" spans="2:9" x14ac:dyDescent="0.3">
      <c r="B33" s="105" t="str">
        <f>"Water Fill Control System #1: " &amp;  IF($C$23="","unspecified",$C$23)</f>
        <v>Water Fill Control System #1: unspecified</v>
      </c>
      <c r="C33" s="23"/>
      <c r="D33" s="24"/>
      <c r="I33" s="225"/>
    </row>
    <row r="34" spans="2:9" ht="30" x14ac:dyDescent="0.3">
      <c r="B34" s="42"/>
      <c r="C34" s="502" t="s">
        <v>197</v>
      </c>
      <c r="D34" s="106" t="s">
        <v>192</v>
      </c>
      <c r="I34" s="225"/>
    </row>
    <row r="35" spans="2:9" x14ac:dyDescent="0.3">
      <c r="B35" s="35" t="s">
        <v>288</v>
      </c>
      <c r="C35" s="54" t="e">
        <f>C49*$C$27*$C$28</f>
        <v>#VALUE!</v>
      </c>
      <c r="D35" s="108" t="s">
        <v>427</v>
      </c>
      <c r="I35" s="225"/>
    </row>
    <row r="36" spans="2:9" x14ac:dyDescent="0.3">
      <c r="B36" s="35" t="s">
        <v>289</v>
      </c>
      <c r="C36" s="54" t="e">
        <f>C50*$C$27*$C$28</f>
        <v>#VALUE!</v>
      </c>
      <c r="D36" s="108" t="s">
        <v>428</v>
      </c>
      <c r="I36" s="225"/>
    </row>
    <row r="37" spans="2:9" x14ac:dyDescent="0.3">
      <c r="B37" s="35" t="s">
        <v>351</v>
      </c>
      <c r="C37" s="413" t="e">
        <f>(LUFl*C36)+(LUFs*C35)</f>
        <v>#VALUE!</v>
      </c>
      <c r="D37" s="108" t="s">
        <v>185</v>
      </c>
      <c r="I37" s="225"/>
    </row>
    <row r="38" spans="2:9" x14ac:dyDescent="0.3">
      <c r="B38" s="35"/>
      <c r="C38" s="558"/>
      <c r="D38" s="15"/>
      <c r="I38" s="225"/>
    </row>
    <row r="39" spans="2:9" x14ac:dyDescent="0.3">
      <c r="B39" s="39" t="str">
        <f>"Water Fill Control System #2: " &amp; IF($C$22="No","not applicable",IF($C$22="Yes",IF($C$24="","unspecified",$C$24),"unspecified"))</f>
        <v>Water Fill Control System #2: unspecified</v>
      </c>
      <c r="C39" s="272"/>
      <c r="D39" s="41"/>
      <c r="I39" s="225"/>
    </row>
    <row r="40" spans="2:9" ht="30" x14ac:dyDescent="0.3">
      <c r="B40" s="42"/>
      <c r="C40" s="502" t="s">
        <v>197</v>
      </c>
      <c r="D40" s="106" t="s">
        <v>192</v>
      </c>
      <c r="I40" s="225"/>
    </row>
    <row r="41" spans="2:9" x14ac:dyDescent="0.3">
      <c r="B41" s="35" t="s">
        <v>288</v>
      </c>
      <c r="C41" s="54" t="e">
        <f>C54*$C$27*$C$28</f>
        <v>#VALUE!</v>
      </c>
      <c r="D41" s="108" t="s">
        <v>427</v>
      </c>
      <c r="I41" s="225"/>
    </row>
    <row r="42" spans="2:9" x14ac:dyDescent="0.3">
      <c r="B42" s="255" t="s">
        <v>289</v>
      </c>
      <c r="C42" s="54" t="e">
        <f>C55*$C$27*$C$28</f>
        <v>#VALUE!</v>
      </c>
      <c r="D42" s="108" t="s">
        <v>428</v>
      </c>
      <c r="I42" s="225"/>
    </row>
    <row r="43" spans="2:9" x14ac:dyDescent="0.3">
      <c r="B43" s="255" t="s">
        <v>351</v>
      </c>
      <c r="C43" s="413" t="e">
        <f>(LUFl*C42)+(LUFs*C41)</f>
        <v>#VALUE!</v>
      </c>
      <c r="D43" s="108" t="s">
        <v>185</v>
      </c>
      <c r="I43" s="225"/>
    </row>
    <row r="44" spans="2:9" ht="15.75" thickBot="1" x14ac:dyDescent="0.35">
      <c r="B44" s="13"/>
      <c r="C44" s="544"/>
      <c r="D44" s="110"/>
      <c r="I44" s="225"/>
    </row>
    <row r="45" spans="2:9" ht="15.75" thickBot="1" x14ac:dyDescent="0.35">
      <c r="I45" s="225"/>
    </row>
    <row r="46" spans="2:9" ht="15.75" thickBot="1" x14ac:dyDescent="0.35">
      <c r="B46" s="553" t="s">
        <v>193</v>
      </c>
      <c r="C46" s="271"/>
      <c r="D46" s="278"/>
      <c r="I46" s="225"/>
    </row>
    <row r="47" spans="2:9" x14ac:dyDescent="0.3">
      <c r="B47" s="105" t="str">
        <f>"Water Fill Control System #1: " &amp;  IF($C$23="","unspecified",$C$23)</f>
        <v>Water Fill Control System #1: unspecified</v>
      </c>
      <c r="C47" s="23"/>
      <c r="D47" s="24"/>
      <c r="I47" s="225"/>
    </row>
    <row r="48" spans="2:9" ht="30" x14ac:dyDescent="0.3">
      <c r="B48" s="42"/>
      <c r="C48" s="502" t="s">
        <v>33</v>
      </c>
      <c r="D48" s="106" t="s">
        <v>192</v>
      </c>
      <c r="I48" s="225"/>
    </row>
    <row r="49" spans="2:9" x14ac:dyDescent="0.3">
      <c r="B49" s="35" t="s">
        <v>288</v>
      </c>
      <c r="C49" s="54" t="e">
        <f>(C61*TUFc)+(C62*TUFw)+(C63*TUFww)+(C64*TUFh)+(C65*TUFx)</f>
        <v>#VALUE!</v>
      </c>
      <c r="D49" s="108" t="s">
        <v>425</v>
      </c>
      <c r="I49" s="225"/>
    </row>
    <row r="50" spans="2:9" x14ac:dyDescent="0.3">
      <c r="B50" s="35" t="s">
        <v>289</v>
      </c>
      <c r="C50" s="54" t="e">
        <f>(C68*TUFc)+(C69*TUFw)+(C70*TUFww)+(C71*TUFh)+(C72*TUFx)</f>
        <v>#VALUE!</v>
      </c>
      <c r="D50" s="108" t="s">
        <v>426</v>
      </c>
      <c r="I50" s="225"/>
    </row>
    <row r="51" spans="2:9" x14ac:dyDescent="0.3">
      <c r="B51" s="35"/>
      <c r="C51" s="558"/>
      <c r="D51" s="15"/>
      <c r="I51" s="225"/>
    </row>
    <row r="52" spans="2:9" x14ac:dyDescent="0.3">
      <c r="B52" s="39" t="str">
        <f>"Water Fill Control System #2: " &amp; IF($C$22="No","not applicable",IF($C$22="Yes",IF($C$24="","unspecified",$C$24),"unspecified"))</f>
        <v>Water Fill Control System #2: unspecified</v>
      </c>
      <c r="C52" s="272"/>
      <c r="D52" s="41"/>
      <c r="I52" s="225"/>
    </row>
    <row r="53" spans="2:9" ht="30" x14ac:dyDescent="0.3">
      <c r="B53" s="42"/>
      <c r="C53" s="502" t="s">
        <v>33</v>
      </c>
      <c r="D53" s="106" t="s">
        <v>192</v>
      </c>
      <c r="I53" s="225"/>
    </row>
    <row r="54" spans="2:9" x14ac:dyDescent="0.3">
      <c r="B54" s="35" t="s">
        <v>288</v>
      </c>
      <c r="C54" s="54" t="e">
        <f>(C76*TUFc)+(C77*TUFw)+(C78*TUFww)+(C79*TUFh)+(C80*TUFx)</f>
        <v>#VALUE!</v>
      </c>
      <c r="D54" s="108" t="s">
        <v>425</v>
      </c>
      <c r="I54" s="225"/>
    </row>
    <row r="55" spans="2:9" x14ac:dyDescent="0.3">
      <c r="B55" s="255" t="s">
        <v>289</v>
      </c>
      <c r="C55" s="54" t="e">
        <f>(C83*TUFc)+(C84*TUFw)+(C85*TUFww)+(C86*TUFh)+(C87*TUFx)</f>
        <v>#VALUE!</v>
      </c>
      <c r="D55" s="108" t="s">
        <v>426</v>
      </c>
      <c r="I55" s="225"/>
    </row>
    <row r="56" spans="2:9" ht="15.75" thickBot="1" x14ac:dyDescent="0.35">
      <c r="B56" s="13"/>
      <c r="C56" s="544"/>
      <c r="D56" s="110"/>
      <c r="I56" s="225"/>
    </row>
    <row r="57" spans="2:9" ht="15.75" thickBot="1" x14ac:dyDescent="0.35">
      <c r="I57" s="225"/>
    </row>
    <row r="58" spans="2:9" ht="15.75" thickBot="1" x14ac:dyDescent="0.35">
      <c r="B58" s="553" t="s">
        <v>424</v>
      </c>
      <c r="C58" s="271"/>
      <c r="D58" s="104"/>
      <c r="I58" s="225"/>
    </row>
    <row r="59" spans="2:9" x14ac:dyDescent="0.3">
      <c r="B59" s="105" t="str">
        <f>"Water Fill Control System #1: " &amp;  IF($C$23="","unspecified",$C$23)</f>
        <v>Water Fill Control System #1: unspecified</v>
      </c>
      <c r="C59" s="23"/>
      <c r="D59" s="24"/>
      <c r="I59" s="225"/>
    </row>
    <row r="60" spans="2:9" ht="30" x14ac:dyDescent="0.3">
      <c r="B60" s="42" t="s">
        <v>288</v>
      </c>
      <c r="C60" s="256" t="s">
        <v>33</v>
      </c>
      <c r="D60" s="106" t="s">
        <v>192</v>
      </c>
      <c r="I60" s="225"/>
    </row>
    <row r="61" spans="2:9" x14ac:dyDescent="0.3">
      <c r="B61" s="35" t="s">
        <v>31</v>
      </c>
      <c r="C61" s="577" t="str">
        <f>IF('Test Data Inputs'!E44="","0",'Test Data Inputs'!E44)</f>
        <v>0</v>
      </c>
      <c r="D61" s="108" t="s">
        <v>413</v>
      </c>
      <c r="I61" s="225"/>
    </row>
    <row r="62" spans="2:9" x14ac:dyDescent="0.3">
      <c r="B62" s="35" t="s">
        <v>189</v>
      </c>
      <c r="C62" s="577" t="str">
        <f>IF('Test Data Inputs'!E47="","0",'Test Data Inputs'!E47)</f>
        <v>0</v>
      </c>
      <c r="D62" s="108" t="s">
        <v>414</v>
      </c>
      <c r="I62" s="225"/>
    </row>
    <row r="63" spans="2:9" x14ac:dyDescent="0.3">
      <c r="B63" s="35" t="s">
        <v>188</v>
      </c>
      <c r="C63" s="577" t="str">
        <f>IF('Test Data Inputs'!E50="","0",'Test Data Inputs'!E50)</f>
        <v>0</v>
      </c>
      <c r="D63" s="108" t="s">
        <v>415</v>
      </c>
      <c r="I63" s="225"/>
    </row>
    <row r="64" spans="2:9" x14ac:dyDescent="0.3">
      <c r="B64" s="35" t="s">
        <v>34</v>
      </c>
      <c r="C64" s="577" t="str">
        <f>IF('Test Data Inputs'!E52="","0",'Test Data Inputs'!E52)</f>
        <v>0</v>
      </c>
      <c r="D64" s="108" t="s">
        <v>416</v>
      </c>
      <c r="I64" s="225"/>
    </row>
    <row r="65" spans="2:9" x14ac:dyDescent="0.3">
      <c r="B65" s="35" t="s">
        <v>429</v>
      </c>
      <c r="C65" s="577" t="str">
        <f>IF('Test Data Inputs'!E53="","0",'Test Data Inputs'!E53)</f>
        <v>0</v>
      </c>
      <c r="D65" s="108" t="s">
        <v>417</v>
      </c>
      <c r="I65" s="225"/>
    </row>
    <row r="66" spans="2:9" x14ac:dyDescent="0.3">
      <c r="B66" s="35"/>
      <c r="C66" s="109"/>
      <c r="D66" s="15"/>
      <c r="I66" s="225"/>
    </row>
    <row r="67" spans="2:9" ht="30" x14ac:dyDescent="0.3">
      <c r="B67" s="42" t="s">
        <v>289</v>
      </c>
      <c r="C67" s="256" t="s">
        <v>33</v>
      </c>
      <c r="D67" s="106" t="s">
        <v>192</v>
      </c>
      <c r="I67" s="225"/>
    </row>
    <row r="68" spans="2:9" x14ac:dyDescent="0.3">
      <c r="B68" s="35" t="s">
        <v>31</v>
      </c>
      <c r="C68" s="577" t="str">
        <f>IF('Test Data Inputs'!E56="","0",'Test Data Inputs'!E56)</f>
        <v>0</v>
      </c>
      <c r="D68" s="108" t="s">
        <v>418</v>
      </c>
      <c r="I68" s="225"/>
    </row>
    <row r="69" spans="2:9" x14ac:dyDescent="0.3">
      <c r="B69" s="35" t="s">
        <v>189</v>
      </c>
      <c r="C69" s="577" t="str">
        <f>IF('Test Data Inputs'!E59="","0",'Test Data Inputs'!E59)</f>
        <v>0</v>
      </c>
      <c r="D69" s="108" t="s">
        <v>419</v>
      </c>
      <c r="I69" s="225"/>
    </row>
    <row r="70" spans="2:9" x14ac:dyDescent="0.3">
      <c r="B70" s="35" t="s">
        <v>188</v>
      </c>
      <c r="C70" s="577" t="str">
        <f>IF('Test Data Inputs'!E62="","0",'Test Data Inputs'!E62)</f>
        <v>0</v>
      </c>
      <c r="D70" s="108" t="s">
        <v>420</v>
      </c>
      <c r="I70" s="225"/>
    </row>
    <row r="71" spans="2:9" x14ac:dyDescent="0.3">
      <c r="B71" s="35" t="s">
        <v>34</v>
      </c>
      <c r="C71" s="577" t="str">
        <f>IF('Test Data Inputs'!E64="","0",'Test Data Inputs'!E64)</f>
        <v>0</v>
      </c>
      <c r="D71" s="108" t="s">
        <v>421</v>
      </c>
      <c r="I71" s="225"/>
    </row>
    <row r="72" spans="2:9" x14ac:dyDescent="0.3">
      <c r="B72" s="35" t="s">
        <v>429</v>
      </c>
      <c r="C72" s="577" t="str">
        <f>IF('Test Data Inputs'!E65="","0",'Test Data Inputs'!E65)</f>
        <v>0</v>
      </c>
      <c r="D72" s="108" t="s">
        <v>422</v>
      </c>
      <c r="I72" s="225"/>
    </row>
    <row r="73" spans="2:9" x14ac:dyDescent="0.3">
      <c r="B73" s="35"/>
      <c r="C73" s="453"/>
      <c r="D73" s="15"/>
      <c r="I73" s="225"/>
    </row>
    <row r="74" spans="2:9" x14ac:dyDescent="0.3">
      <c r="B74" s="39" t="str">
        <f>"Water Fill Control System #2: " &amp; IF($C$22="No","not applicable",IF($C$22="Yes",IF($C$24="","unspecified",$C$24),"unspecified"))</f>
        <v>Water Fill Control System #2: unspecified</v>
      </c>
      <c r="C74" s="40"/>
      <c r="D74" s="41"/>
      <c r="I74" s="225"/>
    </row>
    <row r="75" spans="2:9" ht="30" x14ac:dyDescent="0.3">
      <c r="B75" s="42" t="s">
        <v>288</v>
      </c>
      <c r="C75" s="256" t="s">
        <v>33</v>
      </c>
      <c r="D75" s="106" t="s">
        <v>192</v>
      </c>
      <c r="I75" s="225"/>
    </row>
    <row r="76" spans="2:9" x14ac:dyDescent="0.3">
      <c r="B76" s="35" t="s">
        <v>31</v>
      </c>
      <c r="C76" s="577" t="str">
        <f>IF('Test Data Inputs'!E69="","0",'Test Data Inputs'!E69)</f>
        <v>0</v>
      </c>
      <c r="D76" s="108" t="s">
        <v>413</v>
      </c>
      <c r="I76" s="225"/>
    </row>
    <row r="77" spans="2:9" x14ac:dyDescent="0.3">
      <c r="B77" s="35" t="s">
        <v>189</v>
      </c>
      <c r="C77" s="577" t="str">
        <f>IF('Test Data Inputs'!E72="","0",'Test Data Inputs'!E72)</f>
        <v>0</v>
      </c>
      <c r="D77" s="108" t="s">
        <v>414</v>
      </c>
      <c r="I77" s="225"/>
    </row>
    <row r="78" spans="2:9" x14ac:dyDescent="0.3">
      <c r="B78" s="35" t="s">
        <v>188</v>
      </c>
      <c r="C78" s="577" t="str">
        <f>IF('Test Data Inputs'!E75="","0",'Test Data Inputs'!E75)</f>
        <v>0</v>
      </c>
      <c r="D78" s="108" t="s">
        <v>415</v>
      </c>
      <c r="I78" s="225"/>
    </row>
    <row r="79" spans="2:9" x14ac:dyDescent="0.3">
      <c r="B79" s="35" t="s">
        <v>34</v>
      </c>
      <c r="C79" s="577" t="str">
        <f>IF('Test Data Inputs'!E77="","0",'Test Data Inputs'!E77)</f>
        <v>0</v>
      </c>
      <c r="D79" s="108" t="s">
        <v>416</v>
      </c>
      <c r="I79" s="225"/>
    </row>
    <row r="80" spans="2:9" x14ac:dyDescent="0.3">
      <c r="B80" s="35" t="s">
        <v>429</v>
      </c>
      <c r="C80" s="577" t="str">
        <f>IF('Test Data Inputs'!E78="","0",'Test Data Inputs'!E78)</f>
        <v>0</v>
      </c>
      <c r="D80" s="108" t="s">
        <v>417</v>
      </c>
      <c r="I80" s="225"/>
    </row>
    <row r="81" spans="1:9" x14ac:dyDescent="0.3">
      <c r="B81" s="35"/>
      <c r="C81" s="109"/>
      <c r="D81" s="15"/>
      <c r="I81" s="225"/>
    </row>
    <row r="82" spans="1:9" ht="30" x14ac:dyDescent="0.3">
      <c r="B82" s="42" t="s">
        <v>289</v>
      </c>
      <c r="C82" s="256" t="s">
        <v>33</v>
      </c>
      <c r="D82" s="106" t="s">
        <v>192</v>
      </c>
      <c r="I82" s="225"/>
    </row>
    <row r="83" spans="1:9" x14ac:dyDescent="0.3">
      <c r="B83" s="35" t="s">
        <v>31</v>
      </c>
      <c r="C83" s="577" t="str">
        <f>IF('Test Data Inputs'!E81="","0",'Test Data Inputs'!E81)</f>
        <v>0</v>
      </c>
      <c r="D83" s="108" t="s">
        <v>418</v>
      </c>
      <c r="I83" s="225"/>
    </row>
    <row r="84" spans="1:9" x14ac:dyDescent="0.3">
      <c r="B84" s="35" t="s">
        <v>189</v>
      </c>
      <c r="C84" s="577" t="str">
        <f>IF('Test Data Inputs'!E84="","0",'Test Data Inputs'!E84)</f>
        <v>0</v>
      </c>
      <c r="D84" s="108" t="s">
        <v>419</v>
      </c>
      <c r="I84" s="225"/>
    </row>
    <row r="85" spans="1:9" x14ac:dyDescent="0.3">
      <c r="B85" s="35" t="s">
        <v>188</v>
      </c>
      <c r="C85" s="577" t="str">
        <f>IF('Test Data Inputs'!E87="","0",'Test Data Inputs'!E87)</f>
        <v>0</v>
      </c>
      <c r="D85" s="108" t="s">
        <v>420</v>
      </c>
      <c r="I85" s="225"/>
    </row>
    <row r="86" spans="1:9" x14ac:dyDescent="0.3">
      <c r="B86" s="35" t="s">
        <v>34</v>
      </c>
      <c r="C86" s="577" t="str">
        <f>IF('Test Data Inputs'!E89="","0",'Test Data Inputs'!E89)</f>
        <v>0</v>
      </c>
      <c r="D86" s="108" t="s">
        <v>421</v>
      </c>
      <c r="I86" s="225"/>
    </row>
    <row r="87" spans="1:9" x14ac:dyDescent="0.3">
      <c r="B87" s="35" t="s">
        <v>429</v>
      </c>
      <c r="C87" s="577" t="str">
        <f>IF('Test Data Inputs'!E90="","0",'Test Data Inputs'!E90)</f>
        <v>0</v>
      </c>
      <c r="D87" s="108" t="s">
        <v>422</v>
      </c>
      <c r="I87" s="225"/>
    </row>
    <row r="88" spans="1:9" ht="15.75" thickBot="1" x14ac:dyDescent="0.35">
      <c r="B88" s="13"/>
      <c r="C88" s="14"/>
      <c r="D88" s="517"/>
      <c r="I88" s="225"/>
    </row>
    <row r="89" spans="1:9" x14ac:dyDescent="0.3">
      <c r="I89" s="225"/>
    </row>
    <row r="90" spans="1:9" x14ac:dyDescent="0.3">
      <c r="A90" s="225"/>
      <c r="B90" s="225"/>
      <c r="C90" s="225"/>
      <c r="D90" s="225"/>
      <c r="E90" s="225"/>
      <c r="F90" s="225"/>
      <c r="G90" s="225"/>
      <c r="H90" s="225"/>
      <c r="I90" s="225"/>
    </row>
  </sheetData>
  <sheetProtection algorithmName="SHA-512" hashValue="JgmApi3UJYiYSZ2E6iZIFKWP2nhYUAhzZwC+7G063BlHAtxjI/kW0aZLcmPLR/2+cuJVvwrUGkoAqovcIVoTtw==" saltValue="Bb/r9G4gjPFXhw/qiWzq7g==" spinCount="100000" sheet="1" selectLockedCells="1"/>
  <mergeCells count="9">
    <mergeCell ref="B16:D16"/>
    <mergeCell ref="C8:E8"/>
    <mergeCell ref="B2:E2"/>
    <mergeCell ref="C3:E3"/>
    <mergeCell ref="C4:E4"/>
    <mergeCell ref="C5:E5"/>
    <mergeCell ref="C6:E6"/>
    <mergeCell ref="C7:E7"/>
    <mergeCell ref="B13:D13"/>
  </mergeCells>
  <hyperlinks>
    <hyperlink ref="G5" location="Instructions!C35" display="Back to Instructions tab" xr:uid="{00000000-0004-0000-0D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L98"/>
  <sheetViews>
    <sheetView zoomScale="80" zoomScaleNormal="80" workbookViewId="0">
      <selection activeCell="G5" sqref="G5"/>
    </sheetView>
  </sheetViews>
  <sheetFormatPr defaultColWidth="9.42578125" defaultRowHeight="15" x14ac:dyDescent="0.3"/>
  <cols>
    <col min="1" max="1" width="3" style="8" customWidth="1"/>
    <col min="2" max="2" width="31.42578125" style="8" customWidth="1"/>
    <col min="3" max="4" width="14" style="8" customWidth="1"/>
    <col min="5" max="7" width="9.7109375" style="8" customWidth="1"/>
    <col min="8" max="10" width="10.42578125" style="8" customWidth="1"/>
    <col min="11" max="12" width="3.5703125" style="8" customWidth="1"/>
    <col min="13" max="16384" width="9.42578125" style="8"/>
  </cols>
  <sheetData>
    <row r="1" spans="1:12" ht="15.75" thickBot="1" x14ac:dyDescent="0.35">
      <c r="L1" s="225"/>
    </row>
    <row r="2" spans="1:12" ht="18" thickBot="1" x14ac:dyDescent="0.35">
      <c r="B2" s="719" t="str">
        <f>'Version Control'!$B$2</f>
        <v>Title Block</v>
      </c>
      <c r="C2" s="720"/>
      <c r="D2" s="720"/>
      <c r="E2" s="721"/>
      <c r="L2" s="225"/>
    </row>
    <row r="3" spans="1:12" ht="16.5" customHeight="1" x14ac:dyDescent="0.3">
      <c r="B3" s="335" t="str">
        <f>'Version Control'!$B$3</f>
        <v>Test Report Template Name:</v>
      </c>
      <c r="C3" s="722" t="str">
        <f>'Version Control'!$C$3</f>
        <v xml:space="preserve">Residential Clothes Washer J </v>
      </c>
      <c r="D3" s="723"/>
      <c r="E3" s="724"/>
      <c r="L3" s="225"/>
    </row>
    <row r="4" spans="1:12" ht="16.5" x14ac:dyDescent="0.3">
      <c r="B4" s="206" t="str">
        <f>'Version Control'!$B$4</f>
        <v>Version Number:</v>
      </c>
      <c r="C4" s="725" t="str">
        <f>'Version Control'!$C$4</f>
        <v>v1.1</v>
      </c>
      <c r="D4" s="726"/>
      <c r="E4" s="727"/>
      <c r="L4" s="225"/>
    </row>
    <row r="5" spans="1:12" ht="16.5" x14ac:dyDescent="0.3">
      <c r="B5" s="186" t="str">
        <f>'Version Control'!$B$5</f>
        <v xml:space="preserve">Latest Template Revision: </v>
      </c>
      <c r="C5" s="728">
        <f>'Version Control'!$C$5</f>
        <v>45672</v>
      </c>
      <c r="D5" s="729"/>
      <c r="E5" s="730"/>
      <c r="G5" s="480" t="s">
        <v>138</v>
      </c>
      <c r="L5" s="225"/>
    </row>
    <row r="6" spans="1:12" ht="16.5" x14ac:dyDescent="0.3">
      <c r="B6" s="186" t="str">
        <f>'Version Control'!$B$6</f>
        <v>Tab Name:</v>
      </c>
      <c r="C6" s="725" t="str">
        <f ca="1">MID(CELL("filename",A1), FIND("]", CELL("filename", A1))+ 1, 255)</f>
        <v>Tables</v>
      </c>
      <c r="D6" s="726"/>
      <c r="E6" s="727"/>
      <c r="L6" s="225"/>
    </row>
    <row r="7" spans="1:12" ht="37.5" customHeight="1" x14ac:dyDescent="0.3">
      <c r="B7" s="382" t="str">
        <f>'Version Control'!$B$7</f>
        <v>File Name:</v>
      </c>
      <c r="C7" s="734" t="str">
        <f ca="1">'Version Control'!$C$7</f>
        <v>Residential Clothes Washer J - v1.1draft_with26.xlsx</v>
      </c>
      <c r="D7" s="735"/>
      <c r="E7" s="736"/>
      <c r="L7" s="225"/>
    </row>
    <row r="8" spans="1:12" ht="17.25" thickBot="1" x14ac:dyDescent="0.35">
      <c r="B8" s="187" t="str">
        <f>'Version Control'!$B$8</f>
        <v xml:space="preserve">Test Completion Date: </v>
      </c>
      <c r="C8" s="731" t="str">
        <f>'Version Control'!$C$8</f>
        <v>[MM/DD/YYYY]</v>
      </c>
      <c r="D8" s="732"/>
      <c r="E8" s="733"/>
      <c r="L8" s="225"/>
    </row>
    <row r="9" spans="1:12" x14ac:dyDescent="0.3">
      <c r="L9" s="225"/>
    </row>
    <row r="10" spans="1:12" ht="15.75" thickBot="1" x14ac:dyDescent="0.35">
      <c r="L10" s="225"/>
    </row>
    <row r="11" spans="1:12" x14ac:dyDescent="0.3">
      <c r="B11" s="46" t="s">
        <v>13</v>
      </c>
      <c r="C11" s="47"/>
      <c r="D11" s="47"/>
      <c r="E11" s="47"/>
      <c r="F11" s="47"/>
      <c r="G11" s="47"/>
      <c r="H11" s="47"/>
      <c r="I11" s="47"/>
      <c r="J11" s="48"/>
      <c r="L11" s="225"/>
    </row>
    <row r="12" spans="1:12" x14ac:dyDescent="0.3">
      <c r="B12" s="28" t="s">
        <v>396</v>
      </c>
      <c r="C12" s="794" t="s">
        <v>397</v>
      </c>
      <c r="D12" s="795"/>
      <c r="E12" s="795"/>
      <c r="F12" s="795"/>
      <c r="G12" s="796"/>
      <c r="H12" s="794" t="s">
        <v>398</v>
      </c>
      <c r="I12" s="795"/>
      <c r="J12" s="797"/>
      <c r="L12" s="225"/>
    </row>
    <row r="13" spans="1:12" ht="75" x14ac:dyDescent="0.3">
      <c r="B13" s="560" t="s">
        <v>403</v>
      </c>
      <c r="C13" s="561" t="s">
        <v>404</v>
      </c>
      <c r="D13" s="562" t="s">
        <v>405</v>
      </c>
      <c r="E13" s="562" t="s">
        <v>406</v>
      </c>
      <c r="F13" s="562" t="s">
        <v>407</v>
      </c>
      <c r="G13" s="562" t="s">
        <v>408</v>
      </c>
      <c r="H13" s="562" t="s">
        <v>409</v>
      </c>
      <c r="I13" s="562" t="s">
        <v>410</v>
      </c>
      <c r="J13" s="563" t="s">
        <v>411</v>
      </c>
      <c r="L13" s="225"/>
    </row>
    <row r="14" spans="1:12" x14ac:dyDescent="0.3">
      <c r="B14" s="53" t="s">
        <v>432</v>
      </c>
      <c r="C14" s="50">
        <v>0</v>
      </c>
      <c r="D14" s="50">
        <v>0</v>
      </c>
      <c r="E14" s="50">
        <v>0</v>
      </c>
      <c r="F14" s="50">
        <v>0.14000000000000001</v>
      </c>
      <c r="G14" s="50">
        <v>0.05</v>
      </c>
      <c r="H14" s="50">
        <v>0</v>
      </c>
      <c r="I14" s="50">
        <v>0.14000000000000001</v>
      </c>
      <c r="J14" s="51">
        <v>0.05</v>
      </c>
      <c r="L14" s="225"/>
    </row>
    <row r="15" spans="1:12" x14ac:dyDescent="0.3">
      <c r="B15" s="53" t="s">
        <v>399</v>
      </c>
      <c r="C15" s="50">
        <v>0</v>
      </c>
      <c r="D15" s="50">
        <v>0.63</v>
      </c>
      <c r="E15" s="50">
        <v>0.14000000000000001</v>
      </c>
      <c r="F15" s="50">
        <v>0.49</v>
      </c>
      <c r="G15" s="50">
        <v>0.09</v>
      </c>
      <c r="H15" s="50">
        <v>0.14000000000000001</v>
      </c>
      <c r="I15" s="50">
        <v>0.22</v>
      </c>
      <c r="J15" s="51">
        <v>0.09</v>
      </c>
      <c r="L15" s="225"/>
    </row>
    <row r="16" spans="1:12" x14ac:dyDescent="0.3">
      <c r="A16" s="114"/>
      <c r="B16" s="252" t="s">
        <v>400</v>
      </c>
      <c r="C16" s="253">
        <v>0</v>
      </c>
      <c r="D16" s="253">
        <v>0</v>
      </c>
      <c r="E16" s="253">
        <v>0.49</v>
      </c>
      <c r="F16" s="253">
        <v>0</v>
      </c>
      <c r="G16" s="253">
        <v>0.49</v>
      </c>
      <c r="H16" s="253">
        <v>0.22</v>
      </c>
      <c r="I16" s="253">
        <v>0</v>
      </c>
      <c r="J16" s="254">
        <v>0.22</v>
      </c>
      <c r="L16" s="225"/>
    </row>
    <row r="17" spans="1:12" x14ac:dyDescent="0.3">
      <c r="A17" s="114"/>
      <c r="B17" s="252" t="s">
        <v>401</v>
      </c>
      <c r="C17" s="253">
        <v>0</v>
      </c>
      <c r="D17" s="253">
        <v>0</v>
      </c>
      <c r="E17" s="253">
        <v>0</v>
      </c>
      <c r="F17" s="253">
        <v>0</v>
      </c>
      <c r="G17" s="253">
        <v>0</v>
      </c>
      <c r="H17" s="253">
        <v>0.27</v>
      </c>
      <c r="I17" s="253">
        <v>0.27</v>
      </c>
      <c r="J17" s="254">
        <v>0.27</v>
      </c>
      <c r="L17" s="225"/>
    </row>
    <row r="18" spans="1:12" ht="15.75" thickBot="1" x14ac:dyDescent="0.35">
      <c r="B18" s="251" t="s">
        <v>402</v>
      </c>
      <c r="C18" s="96">
        <v>1</v>
      </c>
      <c r="D18" s="52">
        <v>0.37</v>
      </c>
      <c r="E18" s="52">
        <v>0.37</v>
      </c>
      <c r="F18" s="52">
        <v>0.37</v>
      </c>
      <c r="G18" s="52">
        <v>0.37</v>
      </c>
      <c r="H18" s="52">
        <v>0.37</v>
      </c>
      <c r="I18" s="52">
        <v>0.37</v>
      </c>
      <c r="J18" s="55">
        <v>0.37</v>
      </c>
      <c r="L18" s="225"/>
    </row>
    <row r="19" spans="1:12" ht="15.75" thickBot="1" x14ac:dyDescent="0.35">
      <c r="B19" s="43"/>
      <c r="C19" s="38"/>
      <c r="D19" s="38"/>
      <c r="E19" s="38"/>
      <c r="F19" s="38"/>
      <c r="G19" s="38"/>
      <c r="L19" s="225"/>
    </row>
    <row r="20" spans="1:12" x14ac:dyDescent="0.3">
      <c r="B20" s="57" t="s">
        <v>14</v>
      </c>
      <c r="C20" s="58"/>
      <c r="D20" s="47"/>
      <c r="E20" s="47"/>
      <c r="F20" s="47"/>
      <c r="G20" s="47"/>
      <c r="H20" s="47"/>
      <c r="I20" s="48"/>
      <c r="K20" s="56"/>
      <c r="L20" s="225"/>
    </row>
    <row r="21" spans="1:12" x14ac:dyDescent="0.3">
      <c r="B21" s="59" t="s">
        <v>6</v>
      </c>
      <c r="C21" s="60"/>
      <c r="D21" s="61"/>
      <c r="E21" s="49"/>
      <c r="F21" s="60" t="s">
        <v>286</v>
      </c>
      <c r="G21" s="62"/>
      <c r="H21" s="63" t="s">
        <v>287</v>
      </c>
      <c r="I21" s="64"/>
      <c r="K21" s="56"/>
      <c r="L21" s="225"/>
    </row>
    <row r="22" spans="1:12" ht="12.75" customHeight="1" x14ac:dyDescent="0.3">
      <c r="B22" s="65" t="s">
        <v>62</v>
      </c>
      <c r="C22" s="66"/>
      <c r="D22" s="67" t="s">
        <v>59</v>
      </c>
      <c r="E22" s="68"/>
      <c r="F22" s="792" t="s">
        <v>4</v>
      </c>
      <c r="G22" s="793" t="s">
        <v>5</v>
      </c>
      <c r="H22" s="793" t="s">
        <v>4</v>
      </c>
      <c r="I22" s="791" t="s">
        <v>5</v>
      </c>
      <c r="K22" s="56"/>
      <c r="L22" s="225"/>
    </row>
    <row r="23" spans="1:12" x14ac:dyDescent="0.3">
      <c r="B23" s="69" t="s">
        <v>61</v>
      </c>
      <c r="C23" s="70" t="s">
        <v>60</v>
      </c>
      <c r="D23" s="70" t="s">
        <v>61</v>
      </c>
      <c r="E23" s="70" t="s">
        <v>60</v>
      </c>
      <c r="F23" s="793"/>
      <c r="G23" s="793"/>
      <c r="H23" s="793"/>
      <c r="I23" s="791"/>
      <c r="K23" s="56"/>
      <c r="L23" s="225"/>
    </row>
    <row r="24" spans="1:12" x14ac:dyDescent="0.3">
      <c r="B24" s="71">
        <v>0</v>
      </c>
      <c r="C24" s="72">
        <v>0.8</v>
      </c>
      <c r="D24" s="73">
        <v>0</v>
      </c>
      <c r="E24" s="73">
        <v>22.7</v>
      </c>
      <c r="F24" s="74">
        <v>3</v>
      </c>
      <c r="G24" s="75">
        <v>1.36</v>
      </c>
      <c r="H24" s="75">
        <v>3</v>
      </c>
      <c r="I24" s="76">
        <v>1.36</v>
      </c>
      <c r="J24" s="559"/>
      <c r="K24" s="56"/>
      <c r="L24" s="225"/>
    </row>
    <row r="25" spans="1:12" x14ac:dyDescent="0.3">
      <c r="B25" s="77">
        <v>0.8</v>
      </c>
      <c r="C25" s="78">
        <v>0.9</v>
      </c>
      <c r="D25" s="73">
        <v>22.7</v>
      </c>
      <c r="E25" s="73">
        <v>25.5</v>
      </c>
      <c r="F25" s="79">
        <v>3.1</v>
      </c>
      <c r="G25" s="80">
        <v>1.41</v>
      </c>
      <c r="H25" s="80">
        <v>3.35</v>
      </c>
      <c r="I25" s="81">
        <v>1.52</v>
      </c>
      <c r="J25" s="559"/>
      <c r="K25" s="56"/>
      <c r="L25" s="225"/>
    </row>
    <row r="26" spans="1:12" x14ac:dyDescent="0.3">
      <c r="B26" s="77">
        <v>0.9</v>
      </c>
      <c r="C26" s="78">
        <v>1</v>
      </c>
      <c r="D26" s="73">
        <v>25.5</v>
      </c>
      <c r="E26" s="73">
        <v>28.3</v>
      </c>
      <c r="F26" s="79">
        <v>3.2</v>
      </c>
      <c r="G26" s="80">
        <v>1.45</v>
      </c>
      <c r="H26" s="80">
        <v>3.7</v>
      </c>
      <c r="I26" s="81">
        <v>1.68</v>
      </c>
      <c r="J26" s="559"/>
      <c r="K26" s="56"/>
      <c r="L26" s="225"/>
    </row>
    <row r="27" spans="1:12" x14ac:dyDescent="0.3">
      <c r="B27" s="77">
        <v>1</v>
      </c>
      <c r="C27" s="78">
        <v>1.1000000000000001</v>
      </c>
      <c r="D27" s="73">
        <v>28.3</v>
      </c>
      <c r="E27" s="73">
        <v>31.1</v>
      </c>
      <c r="F27" s="79">
        <v>3.3000000000000003</v>
      </c>
      <c r="G27" s="80">
        <v>1.5</v>
      </c>
      <c r="H27" s="80">
        <v>4</v>
      </c>
      <c r="I27" s="81">
        <v>1.81</v>
      </c>
      <c r="J27" s="559"/>
      <c r="K27" s="56"/>
      <c r="L27" s="225"/>
    </row>
    <row r="28" spans="1:12" x14ac:dyDescent="0.3">
      <c r="B28" s="77">
        <v>1.1000000000000001</v>
      </c>
      <c r="C28" s="78">
        <v>1.2</v>
      </c>
      <c r="D28" s="73">
        <v>31.1</v>
      </c>
      <c r="E28" s="73">
        <v>34</v>
      </c>
      <c r="F28" s="79">
        <v>3.4000000000000004</v>
      </c>
      <c r="G28" s="80">
        <v>1.54</v>
      </c>
      <c r="H28" s="80">
        <v>4.3</v>
      </c>
      <c r="I28" s="81">
        <v>1.95</v>
      </c>
      <c r="J28" s="559"/>
      <c r="K28" s="56"/>
      <c r="L28" s="225"/>
    </row>
    <row r="29" spans="1:12" x14ac:dyDescent="0.3">
      <c r="B29" s="77">
        <v>1.2</v>
      </c>
      <c r="C29" s="78">
        <v>1.3</v>
      </c>
      <c r="D29" s="73">
        <v>34</v>
      </c>
      <c r="E29" s="73">
        <v>36.799999999999997</v>
      </c>
      <c r="F29" s="79">
        <v>3.45</v>
      </c>
      <c r="G29" s="80">
        <v>1.56</v>
      </c>
      <c r="H29" s="80">
        <v>4.6000000000000005</v>
      </c>
      <c r="I29" s="81">
        <v>2.09</v>
      </c>
      <c r="J29" s="559"/>
      <c r="K29" s="56"/>
      <c r="L29" s="225"/>
    </row>
    <row r="30" spans="1:12" x14ac:dyDescent="0.3">
      <c r="B30" s="77">
        <v>1.3</v>
      </c>
      <c r="C30" s="78">
        <v>1.4</v>
      </c>
      <c r="D30" s="73">
        <v>36.799999999999997</v>
      </c>
      <c r="E30" s="73">
        <v>39.6</v>
      </c>
      <c r="F30" s="79">
        <v>3.5500000000000003</v>
      </c>
      <c r="G30" s="80">
        <v>1.61</v>
      </c>
      <c r="H30" s="80">
        <v>4.95</v>
      </c>
      <c r="I30" s="81">
        <v>2.25</v>
      </c>
      <c r="J30" s="559"/>
      <c r="K30" s="56"/>
      <c r="L30" s="225"/>
    </row>
    <row r="31" spans="1:12" x14ac:dyDescent="0.3">
      <c r="B31" s="77">
        <v>1.4</v>
      </c>
      <c r="C31" s="78">
        <v>1.5</v>
      </c>
      <c r="D31" s="73">
        <v>39.6</v>
      </c>
      <c r="E31" s="73">
        <v>42.5</v>
      </c>
      <c r="F31" s="79">
        <v>3.6500000000000004</v>
      </c>
      <c r="G31" s="80">
        <v>1.6600000000000001</v>
      </c>
      <c r="H31" s="80">
        <v>5.25</v>
      </c>
      <c r="I31" s="81">
        <v>2.38</v>
      </c>
      <c r="J31" s="559"/>
      <c r="K31" s="56"/>
      <c r="L31" s="225"/>
    </row>
    <row r="32" spans="1:12" x14ac:dyDescent="0.3">
      <c r="B32" s="77">
        <v>1.5</v>
      </c>
      <c r="C32" s="78">
        <v>1.6</v>
      </c>
      <c r="D32" s="73">
        <v>42.5</v>
      </c>
      <c r="E32" s="73">
        <v>45.3</v>
      </c>
      <c r="F32" s="79">
        <v>3.75</v>
      </c>
      <c r="G32" s="80">
        <v>1.7</v>
      </c>
      <c r="H32" s="80">
        <v>5.5500000000000007</v>
      </c>
      <c r="I32" s="81">
        <v>2.52</v>
      </c>
      <c r="J32" s="559"/>
      <c r="K32" s="56"/>
      <c r="L32" s="225"/>
    </row>
    <row r="33" spans="2:12" x14ac:dyDescent="0.3">
      <c r="B33" s="77">
        <v>1.6</v>
      </c>
      <c r="C33" s="78">
        <v>1.7</v>
      </c>
      <c r="D33" s="73">
        <v>45.3</v>
      </c>
      <c r="E33" s="73">
        <v>48.1</v>
      </c>
      <c r="F33" s="79">
        <v>3.8000000000000003</v>
      </c>
      <c r="G33" s="80">
        <v>1.72</v>
      </c>
      <c r="H33" s="80">
        <v>5.8500000000000005</v>
      </c>
      <c r="I33" s="81">
        <v>2.65</v>
      </c>
      <c r="J33" s="559"/>
      <c r="K33" s="56"/>
      <c r="L33" s="225"/>
    </row>
    <row r="34" spans="2:12" x14ac:dyDescent="0.3">
      <c r="B34" s="77">
        <v>1.7</v>
      </c>
      <c r="C34" s="78">
        <v>1.8</v>
      </c>
      <c r="D34" s="73">
        <v>48.1</v>
      </c>
      <c r="E34" s="73">
        <v>51</v>
      </c>
      <c r="F34" s="79">
        <v>3.9000000000000004</v>
      </c>
      <c r="G34" s="80">
        <v>1.77</v>
      </c>
      <c r="H34" s="80">
        <v>6.2</v>
      </c>
      <c r="I34" s="81">
        <v>2.81</v>
      </c>
      <c r="J34" s="559"/>
      <c r="K34" s="56"/>
      <c r="L34" s="225"/>
    </row>
    <row r="35" spans="2:12" x14ac:dyDescent="0.3">
      <c r="B35" s="77">
        <v>1.8</v>
      </c>
      <c r="C35" s="78">
        <v>1.9</v>
      </c>
      <c r="D35" s="73">
        <v>51</v>
      </c>
      <c r="E35" s="73">
        <v>53.8</v>
      </c>
      <c r="F35" s="79">
        <v>4</v>
      </c>
      <c r="G35" s="80">
        <v>1.81</v>
      </c>
      <c r="H35" s="80">
        <v>6.5</v>
      </c>
      <c r="I35" s="81">
        <v>2.95</v>
      </c>
      <c r="J35" s="559"/>
      <c r="K35" s="56"/>
      <c r="L35" s="225"/>
    </row>
    <row r="36" spans="2:12" x14ac:dyDescent="0.3">
      <c r="B36" s="77">
        <v>1.9</v>
      </c>
      <c r="C36" s="78">
        <v>2</v>
      </c>
      <c r="D36" s="73">
        <v>53.8</v>
      </c>
      <c r="E36" s="73">
        <v>56.6</v>
      </c>
      <c r="F36" s="79">
        <v>4.1000000000000005</v>
      </c>
      <c r="G36" s="80">
        <v>1.86</v>
      </c>
      <c r="H36" s="80">
        <v>6.8000000000000007</v>
      </c>
      <c r="I36" s="81">
        <v>3.08</v>
      </c>
      <c r="J36" s="559"/>
      <c r="K36" s="56"/>
      <c r="L36" s="225"/>
    </row>
    <row r="37" spans="2:12" x14ac:dyDescent="0.3">
      <c r="B37" s="77">
        <v>2</v>
      </c>
      <c r="C37" s="78">
        <v>2.1</v>
      </c>
      <c r="D37" s="73">
        <v>56.6</v>
      </c>
      <c r="E37" s="73">
        <v>59.5</v>
      </c>
      <c r="F37" s="79">
        <v>4.2</v>
      </c>
      <c r="G37" s="80">
        <v>1.9100000000000001</v>
      </c>
      <c r="H37" s="80">
        <v>7.1000000000000005</v>
      </c>
      <c r="I37" s="81">
        <v>3.22</v>
      </c>
      <c r="J37" s="559"/>
      <c r="K37" s="56"/>
      <c r="L37" s="225"/>
    </row>
    <row r="38" spans="2:12" x14ac:dyDescent="0.3">
      <c r="B38" s="77">
        <v>2.1</v>
      </c>
      <c r="C38" s="78">
        <v>2.2000000000000002</v>
      </c>
      <c r="D38" s="73">
        <v>59.5</v>
      </c>
      <c r="E38" s="73">
        <v>62.3</v>
      </c>
      <c r="F38" s="79">
        <v>4.3</v>
      </c>
      <c r="G38" s="80">
        <v>1.95</v>
      </c>
      <c r="H38" s="80">
        <v>7.45</v>
      </c>
      <c r="I38" s="81">
        <v>3.38</v>
      </c>
      <c r="J38" s="559"/>
      <c r="K38" s="56"/>
      <c r="L38" s="225"/>
    </row>
    <row r="39" spans="2:12" x14ac:dyDescent="0.3">
      <c r="B39" s="77">
        <v>2.2000000000000002</v>
      </c>
      <c r="C39" s="78">
        <v>2.2999999999999998</v>
      </c>
      <c r="D39" s="73">
        <v>62.3</v>
      </c>
      <c r="E39" s="73">
        <v>65.099999999999994</v>
      </c>
      <c r="F39" s="79">
        <v>4.3500000000000005</v>
      </c>
      <c r="G39" s="80">
        <v>1.97</v>
      </c>
      <c r="H39" s="80">
        <v>7.75</v>
      </c>
      <c r="I39" s="81">
        <v>3.52</v>
      </c>
      <c r="J39" s="559"/>
      <c r="K39" s="56"/>
      <c r="L39" s="225"/>
    </row>
    <row r="40" spans="2:12" x14ac:dyDescent="0.3">
      <c r="B40" s="77">
        <v>2.2999999999999998</v>
      </c>
      <c r="C40" s="78">
        <v>2.4</v>
      </c>
      <c r="D40" s="73">
        <v>65.099999999999994</v>
      </c>
      <c r="E40" s="73">
        <v>68</v>
      </c>
      <c r="F40" s="79">
        <v>4.45</v>
      </c>
      <c r="G40" s="80">
        <v>2.02</v>
      </c>
      <c r="H40" s="80">
        <v>8.0500000000000007</v>
      </c>
      <c r="I40" s="81">
        <v>3.65</v>
      </c>
      <c r="J40" s="559"/>
      <c r="K40" s="56"/>
      <c r="L40" s="225"/>
    </row>
    <row r="41" spans="2:12" x14ac:dyDescent="0.3">
      <c r="B41" s="77">
        <v>2.4</v>
      </c>
      <c r="C41" s="78">
        <v>2.5</v>
      </c>
      <c r="D41" s="73">
        <v>68</v>
      </c>
      <c r="E41" s="73">
        <v>70.8</v>
      </c>
      <c r="F41" s="79">
        <v>4.55</v>
      </c>
      <c r="G41" s="80">
        <v>2.06</v>
      </c>
      <c r="H41" s="80">
        <v>8.35</v>
      </c>
      <c r="I41" s="81">
        <v>3.79</v>
      </c>
      <c r="J41" s="559"/>
      <c r="K41" s="56"/>
      <c r="L41" s="225"/>
    </row>
    <row r="42" spans="2:12" x14ac:dyDescent="0.3">
      <c r="B42" s="77">
        <v>2.5</v>
      </c>
      <c r="C42" s="78">
        <v>2.6</v>
      </c>
      <c r="D42" s="73">
        <v>70.8</v>
      </c>
      <c r="E42" s="73">
        <v>73.599999999999994</v>
      </c>
      <c r="F42" s="79">
        <v>4.6500000000000004</v>
      </c>
      <c r="G42" s="80">
        <v>2.11</v>
      </c>
      <c r="H42" s="80">
        <v>8.7000000000000011</v>
      </c>
      <c r="I42" s="81">
        <v>3.95</v>
      </c>
      <c r="J42" s="559"/>
      <c r="K42" s="56"/>
      <c r="L42" s="225"/>
    </row>
    <row r="43" spans="2:12" x14ac:dyDescent="0.3">
      <c r="B43" s="77">
        <v>2.6</v>
      </c>
      <c r="C43" s="78">
        <v>2.7</v>
      </c>
      <c r="D43" s="73">
        <v>73.599999999999994</v>
      </c>
      <c r="E43" s="73">
        <v>76.5</v>
      </c>
      <c r="F43" s="79">
        <v>4.7</v>
      </c>
      <c r="G43" s="80">
        <v>2.13</v>
      </c>
      <c r="H43" s="80">
        <v>9</v>
      </c>
      <c r="I43" s="81">
        <v>4.08</v>
      </c>
      <c r="J43" s="559"/>
      <c r="K43" s="56"/>
      <c r="L43" s="225"/>
    </row>
    <row r="44" spans="2:12" x14ac:dyDescent="0.3">
      <c r="B44" s="77">
        <v>2.7</v>
      </c>
      <c r="C44" s="78">
        <v>2.8</v>
      </c>
      <c r="D44" s="73">
        <v>76.5</v>
      </c>
      <c r="E44" s="73">
        <v>79.3</v>
      </c>
      <c r="F44" s="79">
        <v>4.8000000000000007</v>
      </c>
      <c r="G44" s="80">
        <v>2.1800000000000002</v>
      </c>
      <c r="H44" s="80">
        <v>9.3000000000000007</v>
      </c>
      <c r="I44" s="81">
        <v>4.22</v>
      </c>
      <c r="J44" s="559"/>
      <c r="K44" s="56"/>
      <c r="L44" s="225"/>
    </row>
    <row r="45" spans="2:12" x14ac:dyDescent="0.3">
      <c r="B45" s="77">
        <v>2.8</v>
      </c>
      <c r="C45" s="78">
        <v>2.9</v>
      </c>
      <c r="D45" s="73">
        <v>79.3</v>
      </c>
      <c r="E45" s="73">
        <v>82.1</v>
      </c>
      <c r="F45" s="79">
        <v>4.9000000000000004</v>
      </c>
      <c r="G45" s="80">
        <v>2.2200000000000002</v>
      </c>
      <c r="H45" s="80">
        <v>9.6000000000000014</v>
      </c>
      <c r="I45" s="81">
        <v>4.3500000000000005</v>
      </c>
      <c r="J45" s="559"/>
      <c r="K45" s="56"/>
      <c r="L45" s="225"/>
    </row>
    <row r="46" spans="2:12" x14ac:dyDescent="0.3">
      <c r="B46" s="77">
        <v>2.9</v>
      </c>
      <c r="C46" s="78">
        <v>3</v>
      </c>
      <c r="D46" s="73">
        <v>82.1</v>
      </c>
      <c r="E46" s="73">
        <v>85</v>
      </c>
      <c r="F46" s="79">
        <v>5</v>
      </c>
      <c r="G46" s="80">
        <v>2.27</v>
      </c>
      <c r="H46" s="80">
        <v>9.9</v>
      </c>
      <c r="I46" s="81">
        <v>4.49</v>
      </c>
      <c r="J46" s="559"/>
      <c r="K46" s="56"/>
      <c r="L46" s="225"/>
    </row>
    <row r="47" spans="2:12" x14ac:dyDescent="0.3">
      <c r="B47" s="77">
        <v>3</v>
      </c>
      <c r="C47" s="78">
        <v>3.1</v>
      </c>
      <c r="D47" s="73">
        <v>85</v>
      </c>
      <c r="E47" s="73">
        <v>87.8</v>
      </c>
      <c r="F47" s="79">
        <v>5.1000000000000005</v>
      </c>
      <c r="G47" s="80">
        <v>2.31</v>
      </c>
      <c r="H47" s="80">
        <v>10.25</v>
      </c>
      <c r="I47" s="81">
        <v>4.6500000000000004</v>
      </c>
      <c r="J47" s="559"/>
      <c r="K47" s="56"/>
      <c r="L47" s="225"/>
    </row>
    <row r="48" spans="2:12" x14ac:dyDescent="0.3">
      <c r="B48" s="77">
        <v>3.1</v>
      </c>
      <c r="C48" s="78">
        <v>3.2</v>
      </c>
      <c r="D48" s="73">
        <v>87.8</v>
      </c>
      <c r="E48" s="73">
        <v>90.6</v>
      </c>
      <c r="F48" s="79">
        <v>5.2</v>
      </c>
      <c r="G48" s="80">
        <v>2.36</v>
      </c>
      <c r="H48" s="80">
        <v>10.55</v>
      </c>
      <c r="I48" s="81">
        <v>4.79</v>
      </c>
      <c r="J48" s="559"/>
      <c r="L48" s="225"/>
    </row>
    <row r="49" spans="2:12" x14ac:dyDescent="0.3">
      <c r="B49" s="77">
        <v>3.2</v>
      </c>
      <c r="C49" s="78">
        <v>3.3</v>
      </c>
      <c r="D49" s="73">
        <v>90.6</v>
      </c>
      <c r="E49" s="73">
        <v>93.4</v>
      </c>
      <c r="F49" s="79">
        <v>5.25</v>
      </c>
      <c r="G49" s="80">
        <v>2.38</v>
      </c>
      <c r="H49" s="80">
        <v>10.850000000000001</v>
      </c>
      <c r="I49" s="81">
        <v>4.92</v>
      </c>
      <c r="J49" s="559"/>
      <c r="L49" s="225"/>
    </row>
    <row r="50" spans="2:12" x14ac:dyDescent="0.3">
      <c r="B50" s="77">
        <v>3.3</v>
      </c>
      <c r="C50" s="78">
        <v>3.4</v>
      </c>
      <c r="D50" s="73">
        <v>93.4</v>
      </c>
      <c r="E50" s="73">
        <v>96.3</v>
      </c>
      <c r="F50" s="79">
        <v>5.3500000000000005</v>
      </c>
      <c r="G50" s="80">
        <v>2.4300000000000002</v>
      </c>
      <c r="H50" s="80">
        <v>11.15</v>
      </c>
      <c r="I50" s="81">
        <v>5.0600000000000005</v>
      </c>
      <c r="J50" s="559"/>
      <c r="L50" s="225"/>
    </row>
    <row r="51" spans="2:12" x14ac:dyDescent="0.3">
      <c r="B51" s="77">
        <v>3.4</v>
      </c>
      <c r="C51" s="78">
        <v>3.5</v>
      </c>
      <c r="D51" s="73">
        <v>96.3</v>
      </c>
      <c r="E51" s="73">
        <v>99.1</v>
      </c>
      <c r="F51" s="79">
        <v>5.45</v>
      </c>
      <c r="G51" s="80">
        <v>2.4700000000000002</v>
      </c>
      <c r="H51" s="80">
        <v>11.5</v>
      </c>
      <c r="I51" s="81">
        <v>5.22</v>
      </c>
      <c r="J51" s="559"/>
      <c r="L51" s="225"/>
    </row>
    <row r="52" spans="2:12" x14ac:dyDescent="0.3">
      <c r="B52" s="82">
        <v>3.5</v>
      </c>
      <c r="C52" s="83">
        <v>3.6</v>
      </c>
      <c r="D52" s="73">
        <v>99.1</v>
      </c>
      <c r="E52" s="73">
        <v>101.9</v>
      </c>
      <c r="F52" s="79">
        <v>5.5500000000000007</v>
      </c>
      <c r="G52" s="80">
        <v>2.52</v>
      </c>
      <c r="H52" s="80">
        <v>11.8</v>
      </c>
      <c r="I52" s="81">
        <v>5.3500000000000005</v>
      </c>
      <c r="J52" s="559"/>
      <c r="L52" s="225"/>
    </row>
    <row r="53" spans="2:12" x14ac:dyDescent="0.3">
      <c r="B53" s="84">
        <v>3.6</v>
      </c>
      <c r="C53" s="85">
        <v>3.7</v>
      </c>
      <c r="D53" s="86">
        <v>101.9</v>
      </c>
      <c r="E53" s="87">
        <v>104.8</v>
      </c>
      <c r="F53" s="88">
        <v>5.65</v>
      </c>
      <c r="G53" s="89">
        <v>2.56</v>
      </c>
      <c r="H53" s="89">
        <v>12.100000000000001</v>
      </c>
      <c r="I53" s="90">
        <v>5.49</v>
      </c>
      <c r="J53" s="559"/>
      <c r="L53" s="225"/>
    </row>
    <row r="54" spans="2:12" x14ac:dyDescent="0.3">
      <c r="B54" s="84">
        <v>3.7</v>
      </c>
      <c r="C54" s="85">
        <v>3.8</v>
      </c>
      <c r="D54" s="73">
        <v>104.8</v>
      </c>
      <c r="E54" s="73">
        <v>107.6</v>
      </c>
      <c r="F54" s="91">
        <v>5.7</v>
      </c>
      <c r="G54" s="91">
        <v>2.59</v>
      </c>
      <c r="H54" s="91">
        <v>12.4</v>
      </c>
      <c r="I54" s="92">
        <v>5.62</v>
      </c>
      <c r="J54" s="559"/>
      <c r="L54" s="225"/>
    </row>
    <row r="55" spans="2:12" x14ac:dyDescent="0.3">
      <c r="B55" s="84">
        <v>3.8</v>
      </c>
      <c r="C55" s="85">
        <v>3.9</v>
      </c>
      <c r="D55" s="50">
        <v>107.6</v>
      </c>
      <c r="E55" s="50">
        <v>110.4</v>
      </c>
      <c r="F55" s="88">
        <v>5.8000000000000007</v>
      </c>
      <c r="G55" s="89">
        <v>2.63</v>
      </c>
      <c r="H55" s="89">
        <v>12.75</v>
      </c>
      <c r="I55" s="92">
        <v>5.78</v>
      </c>
      <c r="J55" s="559"/>
      <c r="L55" s="225"/>
    </row>
    <row r="56" spans="2:12" x14ac:dyDescent="0.3">
      <c r="B56" s="84">
        <v>3.9</v>
      </c>
      <c r="C56" s="85">
        <v>4</v>
      </c>
      <c r="D56" s="50">
        <v>110.4</v>
      </c>
      <c r="E56" s="50">
        <v>113.3</v>
      </c>
      <c r="F56" s="91">
        <v>5.9</v>
      </c>
      <c r="G56" s="91">
        <v>2.68</v>
      </c>
      <c r="H56" s="91">
        <v>13.05</v>
      </c>
      <c r="I56" s="92">
        <v>5.92</v>
      </c>
      <c r="J56" s="559"/>
      <c r="L56" s="225"/>
    </row>
    <row r="57" spans="2:12" x14ac:dyDescent="0.3">
      <c r="B57" s="84">
        <v>4</v>
      </c>
      <c r="C57" s="85">
        <v>4.0999999999999996</v>
      </c>
      <c r="D57" s="50">
        <v>113.3</v>
      </c>
      <c r="E57" s="50">
        <v>116.1</v>
      </c>
      <c r="F57" s="88">
        <v>6</v>
      </c>
      <c r="G57" s="89">
        <v>2.72</v>
      </c>
      <c r="H57" s="89">
        <v>13.350000000000001</v>
      </c>
      <c r="I57" s="92">
        <v>6.0600000000000005</v>
      </c>
      <c r="J57" s="559"/>
      <c r="L57" s="225"/>
    </row>
    <row r="58" spans="2:12" x14ac:dyDescent="0.3">
      <c r="B58" s="84">
        <v>4.0999999999999996</v>
      </c>
      <c r="C58" s="85">
        <v>4.2</v>
      </c>
      <c r="D58" s="50">
        <v>116.1</v>
      </c>
      <c r="E58" s="50">
        <v>118.9</v>
      </c>
      <c r="F58" s="91">
        <v>6.1000000000000005</v>
      </c>
      <c r="G58" s="91">
        <v>2.77</v>
      </c>
      <c r="H58" s="91">
        <v>13.65</v>
      </c>
      <c r="I58" s="92">
        <v>6.19</v>
      </c>
      <c r="J58" s="559"/>
      <c r="L58" s="225"/>
    </row>
    <row r="59" spans="2:12" x14ac:dyDescent="0.3">
      <c r="B59" s="84">
        <v>4.2</v>
      </c>
      <c r="C59" s="85">
        <v>4.3</v>
      </c>
      <c r="D59" s="50">
        <v>118.9</v>
      </c>
      <c r="E59" s="50">
        <v>121.8</v>
      </c>
      <c r="F59" s="88">
        <v>6.15</v>
      </c>
      <c r="G59" s="89">
        <v>2.79</v>
      </c>
      <c r="H59" s="89">
        <v>14</v>
      </c>
      <c r="I59" s="92">
        <v>6.3500000000000005</v>
      </c>
      <c r="J59" s="559"/>
      <c r="L59" s="225"/>
    </row>
    <row r="60" spans="2:12" x14ac:dyDescent="0.3">
      <c r="B60" s="84">
        <v>4.3</v>
      </c>
      <c r="C60" s="85">
        <v>4.4000000000000004</v>
      </c>
      <c r="D60" s="50">
        <v>121.8</v>
      </c>
      <c r="E60" s="50">
        <v>124.6</v>
      </c>
      <c r="F60" s="91">
        <v>6.25</v>
      </c>
      <c r="G60" s="91">
        <v>2.83</v>
      </c>
      <c r="H60" s="91">
        <v>14.3</v>
      </c>
      <c r="I60" s="92">
        <v>6.49</v>
      </c>
      <c r="J60" s="559"/>
      <c r="L60" s="225"/>
    </row>
    <row r="61" spans="2:12" x14ac:dyDescent="0.3">
      <c r="B61" s="84">
        <v>4.4000000000000004</v>
      </c>
      <c r="C61" s="85">
        <v>4.5</v>
      </c>
      <c r="D61" s="50">
        <v>124.6</v>
      </c>
      <c r="E61" s="50">
        <v>127.4</v>
      </c>
      <c r="F61" s="88">
        <v>6.3500000000000005</v>
      </c>
      <c r="G61" s="89">
        <v>2.88</v>
      </c>
      <c r="H61" s="89">
        <v>14.600000000000001</v>
      </c>
      <c r="I61" s="92">
        <v>6.62</v>
      </c>
      <c r="J61" s="559"/>
      <c r="L61" s="225"/>
    </row>
    <row r="62" spans="2:12" x14ac:dyDescent="0.3">
      <c r="B62" s="84">
        <v>4.5</v>
      </c>
      <c r="C62" s="85">
        <v>4.5999999999999996</v>
      </c>
      <c r="D62" s="50">
        <v>127.4</v>
      </c>
      <c r="E62" s="50">
        <v>130.30000000000001</v>
      </c>
      <c r="F62" s="91">
        <v>6.45</v>
      </c>
      <c r="G62" s="91">
        <v>2.93</v>
      </c>
      <c r="H62" s="411">
        <v>14.9</v>
      </c>
      <c r="I62" s="92">
        <v>6.76</v>
      </c>
      <c r="J62" s="559"/>
      <c r="L62" s="225"/>
    </row>
    <row r="63" spans="2:12" x14ac:dyDescent="0.3">
      <c r="B63" s="84">
        <v>4.5999999999999996</v>
      </c>
      <c r="C63" s="85">
        <v>4.7</v>
      </c>
      <c r="D63" s="50">
        <v>130.30000000000001</v>
      </c>
      <c r="E63" s="50">
        <v>133.1</v>
      </c>
      <c r="F63" s="88">
        <v>6.5500000000000007</v>
      </c>
      <c r="G63" s="89">
        <v>2.97</v>
      </c>
      <c r="H63" s="412">
        <v>15.25</v>
      </c>
      <c r="I63" s="92">
        <v>6.92</v>
      </c>
      <c r="J63" s="559"/>
      <c r="L63" s="225"/>
    </row>
    <row r="64" spans="2:12" x14ac:dyDescent="0.3">
      <c r="B64" s="84">
        <v>4.7</v>
      </c>
      <c r="C64" s="85">
        <v>4.8</v>
      </c>
      <c r="D64" s="50">
        <v>133.1</v>
      </c>
      <c r="E64" s="50">
        <v>135.9</v>
      </c>
      <c r="F64" s="91">
        <v>6.6000000000000005</v>
      </c>
      <c r="G64" s="91">
        <v>2.99</v>
      </c>
      <c r="H64" s="411">
        <v>15.55</v>
      </c>
      <c r="I64" s="92">
        <v>7.05</v>
      </c>
      <c r="J64" s="559"/>
      <c r="L64" s="225"/>
    </row>
    <row r="65" spans="2:12" x14ac:dyDescent="0.3">
      <c r="B65" s="84">
        <v>4.8</v>
      </c>
      <c r="C65" s="85">
        <v>4.9000000000000004</v>
      </c>
      <c r="D65" s="50">
        <v>135.9</v>
      </c>
      <c r="E65" s="50">
        <v>138.80000000000001</v>
      </c>
      <c r="F65" s="88">
        <v>6.7</v>
      </c>
      <c r="G65" s="89">
        <v>3.04</v>
      </c>
      <c r="H65" s="412">
        <v>15.850000000000001</v>
      </c>
      <c r="I65" s="92">
        <v>7.19</v>
      </c>
      <c r="J65" s="559"/>
      <c r="L65" s="225"/>
    </row>
    <row r="66" spans="2:12" x14ac:dyDescent="0.3">
      <c r="B66" s="84">
        <v>4.9000000000000004</v>
      </c>
      <c r="C66" s="85">
        <v>5</v>
      </c>
      <c r="D66" s="50">
        <v>138.80000000000001</v>
      </c>
      <c r="E66" s="50">
        <v>141.6</v>
      </c>
      <c r="F66" s="91">
        <v>6.8000000000000007</v>
      </c>
      <c r="G66" s="91">
        <v>3.08</v>
      </c>
      <c r="H66" s="411">
        <v>16.150000000000002</v>
      </c>
      <c r="I66" s="92">
        <v>7.33</v>
      </c>
      <c r="J66" s="559"/>
      <c r="L66" s="225"/>
    </row>
    <row r="67" spans="2:12" x14ac:dyDescent="0.3">
      <c r="B67" s="84">
        <v>5</v>
      </c>
      <c r="C67" s="85">
        <v>5.0999999999999996</v>
      </c>
      <c r="D67" s="50">
        <v>141.6</v>
      </c>
      <c r="E67" s="50">
        <v>144.4</v>
      </c>
      <c r="F67" s="91">
        <v>6.9</v>
      </c>
      <c r="G67" s="91">
        <v>3.13</v>
      </c>
      <c r="H67" s="413">
        <v>16.5</v>
      </c>
      <c r="I67" s="92">
        <v>7.48</v>
      </c>
      <c r="J67" s="559"/>
      <c r="L67" s="225"/>
    </row>
    <row r="68" spans="2:12" x14ac:dyDescent="0.3">
      <c r="B68" s="84">
        <v>5.0999999999999996</v>
      </c>
      <c r="C68" s="85">
        <v>5.2</v>
      </c>
      <c r="D68" s="50">
        <v>144.4</v>
      </c>
      <c r="E68" s="50">
        <v>147.19999999999999</v>
      </c>
      <c r="F68" s="91">
        <v>7</v>
      </c>
      <c r="G68" s="91">
        <v>3.18</v>
      </c>
      <c r="H68" s="413">
        <v>16.8</v>
      </c>
      <c r="I68" s="92">
        <v>7.62</v>
      </c>
      <c r="J68" s="559"/>
      <c r="L68" s="225"/>
    </row>
    <row r="69" spans="2:12" x14ac:dyDescent="0.3">
      <c r="B69" s="84">
        <v>5.2</v>
      </c>
      <c r="C69" s="85">
        <v>5.3</v>
      </c>
      <c r="D69" s="50">
        <v>147.19999999999999</v>
      </c>
      <c r="E69" s="50">
        <v>150.1</v>
      </c>
      <c r="F69" s="91">
        <v>7.0500000000000007</v>
      </c>
      <c r="G69" s="91">
        <v>3.2</v>
      </c>
      <c r="H69" s="413">
        <v>17.100000000000001</v>
      </c>
      <c r="I69" s="92">
        <v>7.76</v>
      </c>
      <c r="J69" s="559"/>
      <c r="L69" s="225"/>
    </row>
    <row r="70" spans="2:12" x14ac:dyDescent="0.3">
      <c r="B70" s="84">
        <v>5.3</v>
      </c>
      <c r="C70" s="85">
        <v>5.4</v>
      </c>
      <c r="D70" s="50">
        <v>150.1</v>
      </c>
      <c r="E70" s="50">
        <v>152.9</v>
      </c>
      <c r="F70" s="91">
        <v>7.15</v>
      </c>
      <c r="G70" s="91">
        <v>3.24</v>
      </c>
      <c r="H70" s="413">
        <v>17.400000000000002</v>
      </c>
      <c r="I70" s="92">
        <v>7.8900000000000006</v>
      </c>
      <c r="J70" s="559"/>
      <c r="L70" s="225"/>
    </row>
    <row r="71" spans="2:12" x14ac:dyDescent="0.3">
      <c r="B71" s="84">
        <v>5.4</v>
      </c>
      <c r="C71" s="85">
        <v>5.5</v>
      </c>
      <c r="D71" s="50">
        <v>152.9</v>
      </c>
      <c r="E71" s="50">
        <v>155.69999999999999</v>
      </c>
      <c r="F71" s="91">
        <v>7.25</v>
      </c>
      <c r="G71" s="91">
        <v>3.29</v>
      </c>
      <c r="H71" s="413">
        <v>17.7</v>
      </c>
      <c r="I71" s="92">
        <v>8.0299999999999994</v>
      </c>
      <c r="J71" s="559"/>
      <c r="L71" s="225"/>
    </row>
    <row r="72" spans="2:12" x14ac:dyDescent="0.3">
      <c r="B72" s="84">
        <v>5.5</v>
      </c>
      <c r="C72" s="85">
        <v>5.6</v>
      </c>
      <c r="D72" s="50">
        <v>155.69999999999999</v>
      </c>
      <c r="E72" s="50">
        <v>158.6</v>
      </c>
      <c r="F72" s="91">
        <v>7.3500000000000005</v>
      </c>
      <c r="G72" s="91">
        <v>3.33</v>
      </c>
      <c r="H72" s="54">
        <v>18.05</v>
      </c>
      <c r="I72" s="92">
        <v>8.19</v>
      </c>
      <c r="J72" s="559"/>
      <c r="L72" s="225"/>
    </row>
    <row r="73" spans="2:12" x14ac:dyDescent="0.3">
      <c r="B73" s="84">
        <v>5.6</v>
      </c>
      <c r="C73" s="85">
        <v>5.7</v>
      </c>
      <c r="D73" s="50">
        <v>158.6</v>
      </c>
      <c r="E73" s="50">
        <v>161.4</v>
      </c>
      <c r="F73" s="91">
        <v>7.45</v>
      </c>
      <c r="G73" s="91">
        <v>3.38</v>
      </c>
      <c r="H73" s="54">
        <v>18.350000000000001</v>
      </c>
      <c r="I73" s="92">
        <v>8.32</v>
      </c>
      <c r="J73" s="559"/>
      <c r="L73" s="225"/>
    </row>
    <row r="74" spans="2:12" x14ac:dyDescent="0.3">
      <c r="B74" s="84">
        <v>5.7</v>
      </c>
      <c r="C74" s="85">
        <v>5.8</v>
      </c>
      <c r="D74" s="50">
        <v>161.4</v>
      </c>
      <c r="E74" s="50">
        <v>164.2</v>
      </c>
      <c r="F74" s="91">
        <v>7.5</v>
      </c>
      <c r="G74" s="91">
        <v>3.4</v>
      </c>
      <c r="H74" s="54">
        <v>18.650000000000002</v>
      </c>
      <c r="I74" s="92">
        <v>8.4600000000000009</v>
      </c>
      <c r="J74" s="559"/>
      <c r="L74" s="225"/>
    </row>
    <row r="75" spans="2:12" x14ac:dyDescent="0.3">
      <c r="B75" s="84">
        <v>5.8</v>
      </c>
      <c r="C75" s="85">
        <v>5.9</v>
      </c>
      <c r="D75" s="50">
        <v>164.2</v>
      </c>
      <c r="E75" s="50">
        <v>167.1</v>
      </c>
      <c r="F75" s="91">
        <v>7.6000000000000005</v>
      </c>
      <c r="G75" s="91">
        <v>3.45</v>
      </c>
      <c r="H75" s="54">
        <v>18.95</v>
      </c>
      <c r="I75" s="92">
        <v>8.6</v>
      </c>
      <c r="J75" s="559"/>
      <c r="L75" s="225"/>
    </row>
    <row r="76" spans="2:12" x14ac:dyDescent="0.3">
      <c r="B76" s="84">
        <v>5.9</v>
      </c>
      <c r="C76" s="85">
        <v>6</v>
      </c>
      <c r="D76" s="50">
        <v>167.1</v>
      </c>
      <c r="E76" s="50">
        <v>169.9</v>
      </c>
      <c r="F76" s="91">
        <v>7.7</v>
      </c>
      <c r="G76" s="91">
        <v>3.49</v>
      </c>
      <c r="H76" s="54">
        <v>19.3</v>
      </c>
      <c r="I76" s="92">
        <v>8.75</v>
      </c>
      <c r="J76" s="559"/>
      <c r="L76" s="225"/>
    </row>
    <row r="77" spans="2:12" x14ac:dyDescent="0.3">
      <c r="B77" s="71">
        <v>6</v>
      </c>
      <c r="C77" s="72">
        <v>6.1</v>
      </c>
      <c r="D77" s="477">
        <v>169.9</v>
      </c>
      <c r="E77" s="477">
        <v>172.7</v>
      </c>
      <c r="F77" s="74">
        <v>7.8000000000000007</v>
      </c>
      <c r="G77" s="75">
        <v>3.54</v>
      </c>
      <c r="H77" s="75">
        <v>19.600000000000001</v>
      </c>
      <c r="I77" s="76">
        <v>8.89</v>
      </c>
      <c r="J77" s="559"/>
      <c r="L77" s="225"/>
    </row>
    <row r="78" spans="2:12" x14ac:dyDescent="0.3">
      <c r="B78" s="77">
        <v>6.1</v>
      </c>
      <c r="C78" s="78">
        <v>6.2</v>
      </c>
      <c r="D78" s="73">
        <v>172.7</v>
      </c>
      <c r="E78" s="73">
        <v>175.6</v>
      </c>
      <c r="F78" s="79">
        <v>7.9</v>
      </c>
      <c r="G78" s="80">
        <v>3.58</v>
      </c>
      <c r="H78" s="80">
        <v>19.900000000000002</v>
      </c>
      <c r="I78" s="81">
        <v>9.0299999999999994</v>
      </c>
      <c r="J78" s="559"/>
      <c r="L78" s="225"/>
    </row>
    <row r="79" spans="2:12" x14ac:dyDescent="0.3">
      <c r="B79" s="77">
        <v>6.2</v>
      </c>
      <c r="C79" s="78">
        <v>6.3</v>
      </c>
      <c r="D79" s="73">
        <v>175.6</v>
      </c>
      <c r="E79" s="73">
        <v>178.4</v>
      </c>
      <c r="F79" s="79">
        <v>7.95</v>
      </c>
      <c r="G79" s="80">
        <v>3.61</v>
      </c>
      <c r="H79" s="80">
        <v>20.200000000000003</v>
      </c>
      <c r="I79" s="81">
        <v>9.16</v>
      </c>
      <c r="J79" s="559"/>
      <c r="L79" s="225"/>
    </row>
    <row r="80" spans="2:12" x14ac:dyDescent="0.3">
      <c r="B80" s="77">
        <v>6.3</v>
      </c>
      <c r="C80" s="78">
        <v>6.4</v>
      </c>
      <c r="D80" s="73">
        <v>178.4</v>
      </c>
      <c r="E80" s="73">
        <v>181.2</v>
      </c>
      <c r="F80" s="79">
        <v>8.0500000000000007</v>
      </c>
      <c r="G80" s="80">
        <v>3.65</v>
      </c>
      <c r="H80" s="80">
        <v>20.55</v>
      </c>
      <c r="I80" s="81">
        <v>9.32</v>
      </c>
      <c r="J80" s="559"/>
      <c r="L80" s="225"/>
    </row>
    <row r="81" spans="2:12" x14ac:dyDescent="0.3">
      <c r="B81" s="77">
        <v>6.4</v>
      </c>
      <c r="C81" s="78">
        <v>6.5</v>
      </c>
      <c r="D81" s="73">
        <v>181.2</v>
      </c>
      <c r="E81" s="73">
        <v>184.1</v>
      </c>
      <c r="F81" s="79">
        <v>8.15</v>
      </c>
      <c r="G81" s="80">
        <v>3.7</v>
      </c>
      <c r="H81" s="80">
        <v>20.85</v>
      </c>
      <c r="I81" s="81">
        <v>9.4600000000000009</v>
      </c>
      <c r="J81" s="559"/>
      <c r="L81" s="225"/>
    </row>
    <row r="82" spans="2:12" x14ac:dyDescent="0.3">
      <c r="B82" s="77">
        <v>6.5</v>
      </c>
      <c r="C82" s="78">
        <v>6.6</v>
      </c>
      <c r="D82" s="73">
        <v>184.1</v>
      </c>
      <c r="E82" s="73">
        <v>186.9</v>
      </c>
      <c r="F82" s="79">
        <v>8.25</v>
      </c>
      <c r="G82" s="80">
        <v>3.74</v>
      </c>
      <c r="H82" s="80">
        <v>21.150000000000002</v>
      </c>
      <c r="I82" s="81">
        <v>9.59</v>
      </c>
      <c r="J82" s="559"/>
      <c r="L82" s="225"/>
    </row>
    <row r="83" spans="2:12" x14ac:dyDescent="0.3">
      <c r="B83" s="77">
        <v>6.6</v>
      </c>
      <c r="C83" s="78">
        <v>6.7</v>
      </c>
      <c r="D83" s="73">
        <v>186.9</v>
      </c>
      <c r="E83" s="73">
        <v>189.7</v>
      </c>
      <c r="F83" s="79">
        <v>8.3000000000000007</v>
      </c>
      <c r="G83" s="80">
        <v>3.7600000000000002</v>
      </c>
      <c r="H83" s="80">
        <v>21.450000000000003</v>
      </c>
      <c r="I83" s="81">
        <v>9.73</v>
      </c>
      <c r="J83" s="559"/>
      <c r="L83" s="225"/>
    </row>
    <row r="84" spans="2:12" x14ac:dyDescent="0.3">
      <c r="B84" s="77">
        <v>6.7</v>
      </c>
      <c r="C84" s="78">
        <v>6.8</v>
      </c>
      <c r="D84" s="73">
        <v>189.7</v>
      </c>
      <c r="E84" s="73">
        <v>192.6</v>
      </c>
      <c r="F84" s="79">
        <v>8.4</v>
      </c>
      <c r="G84" s="80">
        <v>3.81</v>
      </c>
      <c r="H84" s="80">
        <v>21.8</v>
      </c>
      <c r="I84" s="81">
        <v>9.89</v>
      </c>
      <c r="J84" s="559"/>
      <c r="L84" s="225"/>
    </row>
    <row r="85" spans="2:12" x14ac:dyDescent="0.3">
      <c r="B85" s="77">
        <v>6.8</v>
      </c>
      <c r="C85" s="78">
        <v>6.9</v>
      </c>
      <c r="D85" s="73">
        <v>192.6</v>
      </c>
      <c r="E85" s="73">
        <v>195.4</v>
      </c>
      <c r="F85" s="79">
        <v>8.5</v>
      </c>
      <c r="G85" s="80">
        <v>3.86</v>
      </c>
      <c r="H85" s="80">
        <v>22.1</v>
      </c>
      <c r="I85" s="81">
        <v>10.02</v>
      </c>
      <c r="J85" s="559"/>
      <c r="L85" s="225"/>
    </row>
    <row r="86" spans="2:12" x14ac:dyDescent="0.3">
      <c r="B86" s="77">
        <v>6.9</v>
      </c>
      <c r="C86" s="78">
        <v>7</v>
      </c>
      <c r="D86" s="73">
        <v>195.4</v>
      </c>
      <c r="E86" s="73">
        <v>198.2</v>
      </c>
      <c r="F86" s="79">
        <v>8.6</v>
      </c>
      <c r="G86" s="80">
        <v>3.9</v>
      </c>
      <c r="H86" s="80">
        <v>22.400000000000002</v>
      </c>
      <c r="I86" s="81">
        <v>10.16</v>
      </c>
      <c r="J86" s="559"/>
      <c r="L86" s="225"/>
    </row>
    <row r="87" spans="2:12" x14ac:dyDescent="0.3">
      <c r="B87" s="77">
        <v>7</v>
      </c>
      <c r="C87" s="78">
        <v>7.1</v>
      </c>
      <c r="D87" s="73">
        <v>198.2</v>
      </c>
      <c r="E87" s="73">
        <v>201</v>
      </c>
      <c r="F87" s="79">
        <v>8.7000000000000011</v>
      </c>
      <c r="G87" s="80">
        <v>3.95</v>
      </c>
      <c r="H87" s="80">
        <v>22.700000000000003</v>
      </c>
      <c r="I87" s="81">
        <v>10.3</v>
      </c>
      <c r="J87" s="559"/>
      <c r="L87" s="225"/>
    </row>
    <row r="88" spans="2:12" x14ac:dyDescent="0.3">
      <c r="B88" s="77">
        <v>7.1</v>
      </c>
      <c r="C88" s="78">
        <v>7.2</v>
      </c>
      <c r="D88" s="73">
        <v>201</v>
      </c>
      <c r="E88" s="73">
        <v>203.9</v>
      </c>
      <c r="F88" s="79">
        <v>8.8000000000000007</v>
      </c>
      <c r="G88" s="80">
        <v>3.99</v>
      </c>
      <c r="H88" s="80">
        <v>23.05</v>
      </c>
      <c r="I88" s="81">
        <v>10.46</v>
      </c>
      <c r="J88" s="559"/>
      <c r="L88" s="225"/>
    </row>
    <row r="89" spans="2:12" x14ac:dyDescent="0.3">
      <c r="B89" s="77">
        <v>7.2</v>
      </c>
      <c r="C89" s="78">
        <v>7.3</v>
      </c>
      <c r="D89" s="73">
        <v>203.9</v>
      </c>
      <c r="E89" s="73">
        <v>206.7</v>
      </c>
      <c r="F89" s="79">
        <v>8.85</v>
      </c>
      <c r="G89" s="80">
        <v>4.01</v>
      </c>
      <c r="H89" s="80">
        <v>23.35</v>
      </c>
      <c r="I89" s="81">
        <v>10.59</v>
      </c>
      <c r="J89" s="559"/>
      <c r="L89" s="225"/>
    </row>
    <row r="90" spans="2:12" x14ac:dyDescent="0.3">
      <c r="B90" s="77">
        <v>7.3</v>
      </c>
      <c r="C90" s="78">
        <v>7.4</v>
      </c>
      <c r="D90" s="73">
        <v>206.7</v>
      </c>
      <c r="E90" s="73">
        <v>209.5</v>
      </c>
      <c r="F90" s="79">
        <v>8.9500000000000011</v>
      </c>
      <c r="G90" s="80">
        <v>4.0600000000000005</v>
      </c>
      <c r="H90" s="80">
        <v>23.650000000000002</v>
      </c>
      <c r="I90" s="81">
        <v>10.73</v>
      </c>
      <c r="J90" s="559"/>
      <c r="L90" s="225"/>
    </row>
    <row r="91" spans="2:12" x14ac:dyDescent="0.3">
      <c r="B91" s="77">
        <v>7.4</v>
      </c>
      <c r="C91" s="78">
        <v>7.5</v>
      </c>
      <c r="D91" s="73">
        <v>209.5</v>
      </c>
      <c r="E91" s="73">
        <v>212.4</v>
      </c>
      <c r="F91" s="79">
        <v>9.0500000000000007</v>
      </c>
      <c r="G91" s="80">
        <v>4.1100000000000003</v>
      </c>
      <c r="H91" s="80">
        <v>23.950000000000003</v>
      </c>
      <c r="I91" s="81">
        <v>10.86</v>
      </c>
      <c r="J91" s="559"/>
      <c r="L91" s="225"/>
    </row>
    <row r="92" spans="2:12" x14ac:dyDescent="0.3">
      <c r="B92" s="82">
        <v>7.5</v>
      </c>
      <c r="C92" s="83">
        <v>7.6</v>
      </c>
      <c r="D92" s="73">
        <v>212.4</v>
      </c>
      <c r="E92" s="73">
        <v>215.2</v>
      </c>
      <c r="F92" s="79">
        <v>9.15</v>
      </c>
      <c r="G92" s="80">
        <v>4.1500000000000004</v>
      </c>
      <c r="H92" s="80">
        <v>24.3</v>
      </c>
      <c r="I92" s="81">
        <v>11.02</v>
      </c>
      <c r="J92" s="559"/>
      <c r="L92" s="225"/>
    </row>
    <row r="93" spans="2:12" x14ac:dyDescent="0.3">
      <c r="B93" s="84">
        <v>7.6</v>
      </c>
      <c r="C93" s="85">
        <v>7.7</v>
      </c>
      <c r="D93" s="86">
        <v>215.2</v>
      </c>
      <c r="E93" s="87">
        <v>218</v>
      </c>
      <c r="F93" s="88">
        <v>9.25</v>
      </c>
      <c r="G93" s="89">
        <v>4.2</v>
      </c>
      <c r="H93" s="89">
        <v>24.6</v>
      </c>
      <c r="I93" s="90">
        <v>11.16</v>
      </c>
      <c r="J93" s="559"/>
      <c r="L93" s="225"/>
    </row>
    <row r="94" spans="2:12" x14ac:dyDescent="0.3">
      <c r="B94" s="84">
        <v>7.7</v>
      </c>
      <c r="C94" s="85">
        <v>7.8</v>
      </c>
      <c r="D94" s="73">
        <v>218</v>
      </c>
      <c r="E94" s="73">
        <v>220.9</v>
      </c>
      <c r="F94" s="91">
        <v>9.3000000000000007</v>
      </c>
      <c r="G94" s="91">
        <v>4.22</v>
      </c>
      <c r="H94" s="91">
        <v>24.900000000000002</v>
      </c>
      <c r="I94" s="92">
        <v>11.290000000000001</v>
      </c>
      <c r="J94" s="559"/>
      <c r="L94" s="225"/>
    </row>
    <row r="95" spans="2:12" x14ac:dyDescent="0.3">
      <c r="B95" s="84">
        <v>7.8</v>
      </c>
      <c r="C95" s="85">
        <v>7.9</v>
      </c>
      <c r="D95" s="50">
        <v>220.9</v>
      </c>
      <c r="E95" s="50">
        <v>223.7</v>
      </c>
      <c r="F95" s="88">
        <v>9.4</v>
      </c>
      <c r="G95" s="89">
        <v>4.26</v>
      </c>
      <c r="H95" s="89">
        <v>25.200000000000003</v>
      </c>
      <c r="I95" s="92">
        <v>11.43</v>
      </c>
      <c r="J95" s="559"/>
      <c r="L95" s="225"/>
    </row>
    <row r="96" spans="2:12" ht="15.75" thickBot="1" x14ac:dyDescent="0.35">
      <c r="B96" s="93">
        <v>7.9</v>
      </c>
      <c r="C96" s="94">
        <v>8</v>
      </c>
      <c r="D96" s="52">
        <v>223.7</v>
      </c>
      <c r="E96" s="52">
        <v>226.5</v>
      </c>
      <c r="F96" s="95">
        <v>9.5</v>
      </c>
      <c r="G96" s="95">
        <v>4.3100000000000005</v>
      </c>
      <c r="H96" s="95">
        <v>25.5</v>
      </c>
      <c r="I96" s="97">
        <v>11.57</v>
      </c>
      <c r="J96" s="559"/>
      <c r="L96" s="225"/>
    </row>
    <row r="97" spans="1:12" x14ac:dyDescent="0.3">
      <c r="L97" s="225"/>
    </row>
    <row r="98" spans="1:12" x14ac:dyDescent="0.3">
      <c r="A98" s="225"/>
      <c r="B98" s="225"/>
      <c r="C98" s="225"/>
      <c r="D98" s="225"/>
      <c r="E98" s="225"/>
      <c r="F98" s="225"/>
      <c r="G98" s="225"/>
      <c r="H98" s="225"/>
      <c r="I98" s="225"/>
      <c r="J98" s="225"/>
      <c r="K98" s="225"/>
      <c r="L98" s="225"/>
    </row>
  </sheetData>
  <sheetProtection algorithmName="SHA-512" hashValue="voEvYj2AKkqlGDVmFjE4ZkVuPNrbm7FDL/Ph5VechnNzQLxAVYPEzHZKAOPsIhSESZ9hiGesJvtTGuEm4RNH7A==" saltValue="jwFaM3m3L5Mh3wnBQzFt+Q==" spinCount="100000" sheet="1" selectLockedCells="1"/>
  <mergeCells count="13">
    <mergeCell ref="B2:E2"/>
    <mergeCell ref="C3:E3"/>
    <mergeCell ref="C4:E4"/>
    <mergeCell ref="I22:I23"/>
    <mergeCell ref="F22:F23"/>
    <mergeCell ref="G22:G23"/>
    <mergeCell ref="H22:H23"/>
    <mergeCell ref="C5:E5"/>
    <mergeCell ref="C6:E6"/>
    <mergeCell ref="C8:E8"/>
    <mergeCell ref="C7:E7"/>
    <mergeCell ref="C12:G12"/>
    <mergeCell ref="H12:J12"/>
  </mergeCells>
  <hyperlinks>
    <hyperlink ref="G5" location="Instructions!C35" display="Back to Instructions tab"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P68"/>
  <sheetViews>
    <sheetView zoomScale="80" zoomScaleNormal="80" workbookViewId="0">
      <selection activeCell="G4" sqref="G4:I4"/>
    </sheetView>
  </sheetViews>
  <sheetFormatPr defaultColWidth="9.42578125" defaultRowHeight="15" x14ac:dyDescent="0.3"/>
  <cols>
    <col min="1" max="1" width="1.5703125" style="8" customWidth="1"/>
    <col min="2" max="2" width="44.42578125" style="8" customWidth="1"/>
    <col min="3" max="3" width="16.5703125" style="8" customWidth="1"/>
    <col min="4" max="4" width="17.42578125" style="8" customWidth="1"/>
    <col min="5" max="5" width="17.5703125" style="8" customWidth="1"/>
    <col min="6" max="14" width="9.42578125" style="8"/>
    <col min="15" max="15" width="2.5703125" style="8" customWidth="1"/>
    <col min="16" max="16" width="4.5703125" style="8" customWidth="1"/>
    <col min="17" max="16384" width="9.42578125" style="8"/>
  </cols>
  <sheetData>
    <row r="1" spans="1:16" ht="15.75" thickBot="1" x14ac:dyDescent="0.35">
      <c r="P1" s="225"/>
    </row>
    <row r="2" spans="1:16" ht="18" thickBot="1" x14ac:dyDescent="0.35">
      <c r="B2" s="719" t="str">
        <f>'Version Control'!$B$2</f>
        <v>Title Block</v>
      </c>
      <c r="C2" s="720"/>
      <c r="D2" s="720"/>
      <c r="E2" s="721"/>
      <c r="P2" s="225"/>
    </row>
    <row r="3" spans="1:16" ht="16.5" x14ac:dyDescent="0.3">
      <c r="B3" s="335" t="str">
        <f>'Version Control'!$B$3</f>
        <v>Test Report Template Name:</v>
      </c>
      <c r="C3" s="722" t="str">
        <f>'Version Control'!$C$3</f>
        <v xml:space="preserve">Residential Clothes Washer J </v>
      </c>
      <c r="D3" s="723"/>
      <c r="E3" s="724"/>
      <c r="P3" s="225"/>
    </row>
    <row r="4" spans="1:16" ht="16.5" x14ac:dyDescent="0.3">
      <c r="B4" s="206" t="str">
        <f>'Version Control'!$B$4</f>
        <v>Version Number:</v>
      </c>
      <c r="C4" s="725" t="str">
        <f>'Version Control'!$C$4</f>
        <v>v1.1</v>
      </c>
      <c r="D4" s="726"/>
      <c r="E4" s="727"/>
      <c r="G4" s="799" t="s">
        <v>138</v>
      </c>
      <c r="H4" s="799"/>
      <c r="I4" s="799"/>
      <c r="P4" s="225"/>
    </row>
    <row r="5" spans="1:16" ht="16.5" x14ac:dyDescent="0.3">
      <c r="B5" s="186" t="str">
        <f>'Version Control'!$B$5</f>
        <v xml:space="preserve">Latest Template Revision: </v>
      </c>
      <c r="C5" s="728">
        <f>'Version Control'!$C$5</f>
        <v>45672</v>
      </c>
      <c r="D5" s="729"/>
      <c r="E5" s="730"/>
      <c r="P5" s="225"/>
    </row>
    <row r="6" spans="1:16" ht="16.5" customHeight="1" x14ac:dyDescent="0.3">
      <c r="B6" s="186" t="str">
        <f>'Version Control'!$B$6</f>
        <v>Tab Name:</v>
      </c>
      <c r="C6" s="725" t="str">
        <f ca="1">MID(CELL("filename",A1), FIND("]", CELL("filename", A1))+ 1, 255)</f>
        <v>Drop-Downs</v>
      </c>
      <c r="D6" s="726"/>
      <c r="E6" s="727"/>
      <c r="G6" s="798" t="s">
        <v>164</v>
      </c>
      <c r="H6" s="798"/>
      <c r="I6" s="798"/>
      <c r="J6" s="798"/>
      <c r="K6" s="798"/>
      <c r="L6" s="798"/>
      <c r="M6" s="798"/>
      <c r="N6" s="798"/>
      <c r="O6" s="241"/>
      <c r="P6" s="339"/>
    </row>
    <row r="7" spans="1:16" ht="39.75" customHeight="1" x14ac:dyDescent="0.3">
      <c r="B7" s="382" t="str">
        <f>'Version Control'!$B$7</f>
        <v>File Name:</v>
      </c>
      <c r="C7" s="734" t="str">
        <f ca="1">'Version Control'!$C$7</f>
        <v>Residential Clothes Washer J - v1.1draft_with26.xlsx</v>
      </c>
      <c r="D7" s="735"/>
      <c r="E7" s="736"/>
      <c r="G7" s="798"/>
      <c r="H7" s="798"/>
      <c r="I7" s="798"/>
      <c r="J7" s="798"/>
      <c r="K7" s="798"/>
      <c r="L7" s="798"/>
      <c r="M7" s="798"/>
      <c r="N7" s="798"/>
      <c r="O7" s="241"/>
      <c r="P7" s="339"/>
    </row>
    <row r="8" spans="1:16" ht="17.25" customHeight="1" thickBot="1" x14ac:dyDescent="0.35">
      <c r="B8" s="187" t="str">
        <f>'Version Control'!$B$8</f>
        <v xml:space="preserve">Test Completion Date: </v>
      </c>
      <c r="C8" s="731" t="str">
        <f>'Version Control'!$C$8</f>
        <v>[MM/DD/YYYY]</v>
      </c>
      <c r="D8" s="732"/>
      <c r="E8" s="733"/>
      <c r="G8" s="798"/>
      <c r="H8" s="798"/>
      <c r="I8" s="798"/>
      <c r="J8" s="798"/>
      <c r="K8" s="798"/>
      <c r="L8" s="798"/>
      <c r="M8" s="798"/>
      <c r="N8" s="798"/>
      <c r="O8" s="241"/>
      <c r="P8" s="339"/>
    </row>
    <row r="9" spans="1:16" x14ac:dyDescent="0.3">
      <c r="G9" s="241"/>
      <c r="H9" s="241"/>
      <c r="I9" s="241"/>
      <c r="J9" s="241"/>
      <c r="K9" s="241"/>
      <c r="L9" s="241"/>
      <c r="M9" s="241"/>
      <c r="N9" s="241"/>
      <c r="O9" s="241"/>
      <c r="P9" s="339"/>
    </row>
    <row r="10" spans="1:16" ht="15.75" thickBot="1" x14ac:dyDescent="0.35">
      <c r="P10" s="225"/>
    </row>
    <row r="11" spans="1:16" x14ac:dyDescent="0.3">
      <c r="A11" s="16"/>
      <c r="B11" s="17" t="s">
        <v>392</v>
      </c>
      <c r="F11" s="17" t="s">
        <v>119</v>
      </c>
      <c r="H11" s="17" t="s">
        <v>191</v>
      </c>
      <c r="P11" s="225"/>
    </row>
    <row r="12" spans="1:16" ht="15.75" thickBot="1" x14ac:dyDescent="0.35">
      <c r="A12" s="16"/>
      <c r="B12" s="20" t="s">
        <v>393</v>
      </c>
      <c r="F12" s="18" t="s">
        <v>10</v>
      </c>
      <c r="H12" s="19" t="s">
        <v>10</v>
      </c>
      <c r="P12" s="225"/>
    </row>
    <row r="13" spans="1:16" ht="15.75" thickBot="1" x14ac:dyDescent="0.35">
      <c r="A13" s="16"/>
      <c r="B13" s="21" t="s">
        <v>394</v>
      </c>
      <c r="F13" s="19" t="s">
        <v>11</v>
      </c>
      <c r="P13" s="225"/>
    </row>
    <row r="14" spans="1:16" ht="15.75" thickBot="1" x14ac:dyDescent="0.35">
      <c r="A14" s="16"/>
      <c r="P14" s="225"/>
    </row>
    <row r="15" spans="1:16" x14ac:dyDescent="0.3">
      <c r="A15" s="16"/>
      <c r="B15" s="17" t="s">
        <v>443</v>
      </c>
      <c r="F15" s="16"/>
      <c r="P15" s="225"/>
    </row>
    <row r="16" spans="1:16" x14ac:dyDescent="0.3">
      <c r="B16" s="583" t="s">
        <v>444</v>
      </c>
      <c r="P16" s="225"/>
    </row>
    <row r="17" spans="2:16" ht="15.75" thickBot="1" x14ac:dyDescent="0.35">
      <c r="B17" s="584" t="s">
        <v>445</v>
      </c>
      <c r="P17" s="225"/>
    </row>
    <row r="18" spans="2:16" ht="15.75" thickBot="1" x14ac:dyDescent="0.35">
      <c r="P18" s="225"/>
    </row>
    <row r="19" spans="2:16" x14ac:dyDescent="0.3">
      <c r="B19" s="17" t="s">
        <v>282</v>
      </c>
      <c r="P19" s="225"/>
    </row>
    <row r="20" spans="2:16" x14ac:dyDescent="0.3">
      <c r="B20" s="20">
        <v>120</v>
      </c>
      <c r="P20" s="225"/>
    </row>
    <row r="21" spans="2:16" x14ac:dyDescent="0.3">
      <c r="B21" s="20">
        <v>208</v>
      </c>
      <c r="P21" s="225"/>
    </row>
    <row r="22" spans="2:16" ht="15.75" thickBot="1" x14ac:dyDescent="0.35">
      <c r="B22" s="21">
        <v>240</v>
      </c>
      <c r="P22" s="225"/>
    </row>
    <row r="23" spans="2:16" ht="15.75" thickBot="1" x14ac:dyDescent="0.35">
      <c r="P23" s="225"/>
    </row>
    <row r="24" spans="2:16" x14ac:dyDescent="0.3">
      <c r="B24" s="17" t="s">
        <v>395</v>
      </c>
      <c r="P24" s="225"/>
    </row>
    <row r="25" spans="2:16" x14ac:dyDescent="0.3">
      <c r="B25" s="18" t="s">
        <v>271</v>
      </c>
      <c r="P25" s="225"/>
    </row>
    <row r="26" spans="2:16" x14ac:dyDescent="0.3">
      <c r="B26" s="18" t="s">
        <v>272</v>
      </c>
      <c r="P26" s="225"/>
    </row>
    <row r="27" spans="2:16" x14ac:dyDescent="0.3">
      <c r="B27" s="18" t="s">
        <v>273</v>
      </c>
      <c r="P27" s="225"/>
    </row>
    <row r="28" spans="2:16" ht="15.75" thickBot="1" x14ac:dyDescent="0.35">
      <c r="B28" s="19" t="s">
        <v>274</v>
      </c>
      <c r="P28" s="225"/>
    </row>
    <row r="29" spans="2:16" ht="15.75" thickBot="1" x14ac:dyDescent="0.35">
      <c r="P29" s="225"/>
    </row>
    <row r="30" spans="2:16" x14ac:dyDescent="0.3">
      <c r="B30" s="17" t="s">
        <v>452</v>
      </c>
      <c r="P30" s="225"/>
    </row>
    <row r="31" spans="2:16" x14ac:dyDescent="0.3">
      <c r="B31" s="18" t="s">
        <v>11</v>
      </c>
      <c r="P31" s="225"/>
    </row>
    <row r="32" spans="2:16" ht="15.75" thickBot="1" x14ac:dyDescent="0.35">
      <c r="B32" s="19" t="s">
        <v>10</v>
      </c>
      <c r="P32" s="225"/>
    </row>
    <row r="33" spans="2:16" ht="15.75" thickBot="1" x14ac:dyDescent="0.35">
      <c r="P33" s="225"/>
    </row>
    <row r="34" spans="2:16" x14ac:dyDescent="0.3">
      <c r="B34" s="17" t="s">
        <v>86</v>
      </c>
      <c r="P34" s="225"/>
    </row>
    <row r="35" spans="2:16" x14ac:dyDescent="0.3">
      <c r="B35" s="20">
        <v>60</v>
      </c>
      <c r="P35" s="225"/>
    </row>
    <row r="36" spans="2:16" ht="15.75" thickBot="1" x14ac:dyDescent="0.35">
      <c r="B36" s="21">
        <v>100</v>
      </c>
      <c r="P36" s="225"/>
    </row>
    <row r="37" spans="2:16" ht="15.75" thickBot="1" x14ac:dyDescent="0.35">
      <c r="P37" s="225"/>
    </row>
    <row r="38" spans="2:16" x14ac:dyDescent="0.3">
      <c r="B38" s="22" t="s">
        <v>72</v>
      </c>
      <c r="C38" s="23"/>
      <c r="D38" s="24"/>
      <c r="P38" s="225"/>
    </row>
    <row r="39" spans="2:16" x14ac:dyDescent="0.3">
      <c r="B39" s="25" t="s">
        <v>73</v>
      </c>
      <c r="C39" s="26" t="s">
        <v>74</v>
      </c>
      <c r="D39" s="27" t="s">
        <v>75</v>
      </c>
      <c r="P39" s="225"/>
    </row>
    <row r="40" spans="2:16" x14ac:dyDescent="0.3">
      <c r="B40" s="28">
        <v>5</v>
      </c>
      <c r="C40" s="29">
        <v>0.99319999999999997</v>
      </c>
      <c r="D40" s="30">
        <v>-0.03</v>
      </c>
      <c r="P40" s="225"/>
    </row>
    <row r="41" spans="2:16" x14ac:dyDescent="0.3">
      <c r="B41" s="28">
        <v>6</v>
      </c>
      <c r="C41" s="29">
        <v>0.77569999999999995</v>
      </c>
      <c r="D41" s="30">
        <v>7.0599999999999996E-2</v>
      </c>
      <c r="P41" s="225"/>
    </row>
    <row r="42" spans="2:16" x14ac:dyDescent="0.3">
      <c r="B42" s="28">
        <v>7</v>
      </c>
      <c r="C42" s="29">
        <v>0.85780000000000001</v>
      </c>
      <c r="D42" s="30">
        <v>2.3099999999999999E-2</v>
      </c>
      <c r="P42" s="225"/>
    </row>
    <row r="43" spans="2:16" x14ac:dyDescent="0.3">
      <c r="B43" s="28">
        <v>8</v>
      </c>
      <c r="C43" s="29">
        <v>0.9446</v>
      </c>
      <c r="D43" s="30">
        <v>-2.98E-2</v>
      </c>
      <c r="P43" s="225"/>
    </row>
    <row r="44" spans="2:16" x14ac:dyDescent="0.3">
      <c r="B44" s="28">
        <v>9</v>
      </c>
      <c r="C44" s="29">
        <v>0.85389999999999999</v>
      </c>
      <c r="D44" s="30">
        <v>-1.2E-2</v>
      </c>
      <c r="P44" s="225"/>
    </row>
    <row r="45" spans="2:16" x14ac:dyDescent="0.3">
      <c r="B45" s="28">
        <v>10</v>
      </c>
      <c r="C45" s="29">
        <v>0.96230000000000004</v>
      </c>
      <c r="D45" s="30">
        <v>-1.7600000000000001E-2</v>
      </c>
      <c r="P45" s="225"/>
    </row>
    <row r="46" spans="2:16" x14ac:dyDescent="0.3">
      <c r="B46" s="28">
        <v>11</v>
      </c>
      <c r="C46" s="29">
        <v>0.94720000000000004</v>
      </c>
      <c r="D46" s="30">
        <v>-1.23E-2</v>
      </c>
      <c r="P46" s="225"/>
    </row>
    <row r="47" spans="2:16" x14ac:dyDescent="0.3">
      <c r="B47" s="28">
        <v>12</v>
      </c>
      <c r="C47" s="29">
        <v>0.71650000000000003</v>
      </c>
      <c r="D47" s="30">
        <v>5.0500000000000003E-2</v>
      </c>
      <c r="P47" s="225"/>
    </row>
    <row r="48" spans="2:16" x14ac:dyDescent="0.3">
      <c r="B48" s="28">
        <v>13</v>
      </c>
      <c r="C48" s="29">
        <v>0.88280000000000003</v>
      </c>
      <c r="D48" s="30">
        <v>1.5E-3</v>
      </c>
      <c r="P48" s="225"/>
    </row>
    <row r="49" spans="2:16" x14ac:dyDescent="0.3">
      <c r="B49" s="28">
        <v>14</v>
      </c>
      <c r="C49" s="29">
        <v>0.89700000000000002</v>
      </c>
      <c r="D49" s="30">
        <v>1.4E-3</v>
      </c>
      <c r="P49" s="225"/>
    </row>
    <row r="50" spans="2:16" x14ac:dyDescent="0.3">
      <c r="B50" s="28">
        <v>15</v>
      </c>
      <c r="C50" s="29">
        <v>0.89900000000000002</v>
      </c>
      <c r="D50" s="30">
        <v>-4.2799999999999998E-2</v>
      </c>
      <c r="P50" s="225"/>
    </row>
    <row r="51" spans="2:16" x14ac:dyDescent="0.3">
      <c r="B51" s="28">
        <v>16</v>
      </c>
      <c r="C51" s="29">
        <v>0.73480000000000001</v>
      </c>
      <c r="D51" s="30">
        <v>3.1699999999999999E-2</v>
      </c>
      <c r="P51" s="225"/>
    </row>
    <row r="52" spans="2:16" x14ac:dyDescent="0.3">
      <c r="B52" s="28">
        <v>17</v>
      </c>
      <c r="C52" s="29">
        <v>0.63109999999999999</v>
      </c>
      <c r="D52" s="30">
        <v>6.1879999999999998E-2</v>
      </c>
      <c r="P52" s="225"/>
    </row>
    <row r="53" spans="2:16" x14ac:dyDescent="0.3">
      <c r="B53" s="28">
        <v>18</v>
      </c>
      <c r="C53" s="29">
        <v>0.77249999999999996</v>
      </c>
      <c r="D53" s="30">
        <v>2.7900000000000001E-2</v>
      </c>
      <c r="P53" s="225"/>
    </row>
    <row r="54" spans="2:16" x14ac:dyDescent="0.3">
      <c r="B54" s="28">
        <v>19</v>
      </c>
      <c r="C54" s="50">
        <v>0.82509999999999994</v>
      </c>
      <c r="D54" s="51">
        <v>-5.4000000000000003E-3</v>
      </c>
      <c r="P54" s="225"/>
    </row>
    <row r="55" spans="2:16" x14ac:dyDescent="0.3">
      <c r="B55" s="416">
        <v>20</v>
      </c>
      <c r="C55" s="418">
        <v>0.82799999999999996</v>
      </c>
      <c r="D55" s="417">
        <v>2.1100000000000001E-2</v>
      </c>
      <c r="P55" s="225"/>
    </row>
    <row r="56" spans="2:16" x14ac:dyDescent="0.3">
      <c r="B56" s="416">
        <v>21</v>
      </c>
      <c r="C56" s="418">
        <v>0.80389999999999995</v>
      </c>
      <c r="D56" s="417">
        <v>3.5200000000000002E-2</v>
      </c>
      <c r="P56" s="225"/>
    </row>
    <row r="57" spans="2:16" x14ac:dyDescent="0.3">
      <c r="B57" s="416">
        <v>22</v>
      </c>
      <c r="C57" s="418">
        <v>0.75970000000000004</v>
      </c>
      <c r="D57" s="417">
        <v>3.7100000000000001E-2</v>
      </c>
      <c r="P57" s="225"/>
    </row>
    <row r="58" spans="2:16" x14ac:dyDescent="0.3">
      <c r="B58" s="416">
        <v>23</v>
      </c>
      <c r="C58" s="418">
        <v>0.86140000000000005</v>
      </c>
      <c r="D58" s="417">
        <v>1.47E-2</v>
      </c>
      <c r="P58" s="225"/>
    </row>
    <row r="59" spans="2:16" x14ac:dyDescent="0.3">
      <c r="B59" s="416">
        <v>24</v>
      </c>
      <c r="C59" s="418">
        <v>0.86439999999999995</v>
      </c>
      <c r="D59" s="417">
        <v>1.6500000000000001E-2</v>
      </c>
      <c r="P59" s="225"/>
    </row>
    <row r="60" spans="2:16" x14ac:dyDescent="0.3">
      <c r="B60" s="416" t="s">
        <v>437</v>
      </c>
      <c r="C60" s="418">
        <v>0.82520000000000004</v>
      </c>
      <c r="D60" s="417">
        <v>1.5100000000000001E-2</v>
      </c>
      <c r="P60" s="225"/>
    </row>
    <row r="61" spans="2:16" x14ac:dyDescent="0.3">
      <c r="B61" s="416" t="s">
        <v>266</v>
      </c>
      <c r="C61" s="418">
        <v>0.77159999999999995</v>
      </c>
      <c r="D61" s="417">
        <v>4.3400000000000001E-2</v>
      </c>
      <c r="P61" s="225"/>
    </row>
    <row r="62" spans="2:16" x14ac:dyDescent="0.3">
      <c r="B62" s="416" t="s">
        <v>451</v>
      </c>
      <c r="C62" s="418">
        <v>0.80900000000000005</v>
      </c>
      <c r="D62" s="417">
        <v>1.6899999999999998E-2</v>
      </c>
      <c r="P62" s="225"/>
    </row>
    <row r="63" spans="2:16" x14ac:dyDescent="0.3">
      <c r="B63" s="416" t="s">
        <v>453</v>
      </c>
      <c r="C63" s="418">
        <v>0.80049999999999999</v>
      </c>
      <c r="D63" s="417">
        <v>2.06E-2</v>
      </c>
      <c r="P63" s="225"/>
    </row>
    <row r="64" spans="2:16" x14ac:dyDescent="0.3">
      <c r="B64" s="416" t="s">
        <v>457</v>
      </c>
      <c r="C64" s="418">
        <v>0.78949999999999998</v>
      </c>
      <c r="D64" s="417">
        <v>1.6299999999999999E-2</v>
      </c>
      <c r="P64" s="225"/>
    </row>
    <row r="65" spans="1:16" ht="15.75" thickBot="1" x14ac:dyDescent="0.35">
      <c r="B65" s="31" t="s">
        <v>456</v>
      </c>
      <c r="C65" s="228">
        <v>0.73670000000000002</v>
      </c>
      <c r="D65" s="55">
        <v>5.8900000000000001E-2</v>
      </c>
      <c r="P65" s="225"/>
    </row>
    <row r="66" spans="1:16" x14ac:dyDescent="0.3">
      <c r="B66" s="32" t="s">
        <v>264</v>
      </c>
      <c r="P66" s="225"/>
    </row>
    <row r="67" spans="1:16" x14ac:dyDescent="0.3">
      <c r="P67" s="225"/>
    </row>
    <row r="68" spans="1:16" x14ac:dyDescent="0.3">
      <c r="A68" s="225"/>
      <c r="B68" s="225"/>
      <c r="C68" s="225"/>
      <c r="D68" s="225"/>
      <c r="E68" s="225"/>
      <c r="F68" s="225"/>
      <c r="G68" s="225"/>
      <c r="H68" s="225"/>
      <c r="I68" s="225"/>
      <c r="J68" s="225"/>
      <c r="K68" s="225"/>
      <c r="L68" s="225"/>
      <c r="M68" s="225"/>
      <c r="N68" s="225"/>
      <c r="O68" s="225"/>
      <c r="P68" s="225"/>
    </row>
  </sheetData>
  <sheetProtection algorithmName="SHA-512" hashValue="ClxyIyqgv5YQebLgNrcvmw+EbwqLw840sZzwQSBr6kdmf3Sz/y9AscC/2bD4zw0nP1deybdHrPSJlN8Cjkq/zA==" saltValue="OfNyQ1z0FGIXYNLL3xCbhA==" spinCount="100000" sheet="1" selectLockedCells="1"/>
  <mergeCells count="9">
    <mergeCell ref="B2:E2"/>
    <mergeCell ref="C3:E3"/>
    <mergeCell ref="C4:E4"/>
    <mergeCell ref="G6:N8"/>
    <mergeCell ref="C5:E5"/>
    <mergeCell ref="C6:E6"/>
    <mergeCell ref="C8:E8"/>
    <mergeCell ref="C7:E7"/>
    <mergeCell ref="G4:I4"/>
  </mergeCells>
  <hyperlinks>
    <hyperlink ref="G4" location="Instructions!C35" display="Back to Instructions tab" xr:uid="{00000000-0004-0000-1000-000000000000}"/>
  </hyperlink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I30"/>
  <sheetViews>
    <sheetView showGridLines="0" zoomScale="80" zoomScaleNormal="80" workbookViewId="0">
      <selection activeCell="E5" sqref="E5"/>
    </sheetView>
  </sheetViews>
  <sheetFormatPr defaultColWidth="9.42578125" defaultRowHeight="16.5" x14ac:dyDescent="0.3"/>
  <cols>
    <col min="1" max="1" width="9.42578125" style="2"/>
    <col min="2" max="2" width="34.42578125" style="5" customWidth="1"/>
    <col min="3" max="3" width="54.5703125" style="1" customWidth="1"/>
    <col min="4" max="4" width="5.5703125" style="2" customWidth="1"/>
    <col min="5" max="5" width="25.42578125" style="2" bestFit="1" customWidth="1"/>
    <col min="6" max="6" width="5.5703125" style="2" customWidth="1"/>
    <col min="7" max="7" width="5.5703125" style="2" bestFit="1" customWidth="1"/>
    <col min="8" max="16384" width="9.42578125" style="2"/>
  </cols>
  <sheetData>
    <row r="1" spans="2:9" ht="17.25" thickBot="1" x14ac:dyDescent="0.35">
      <c r="B1" s="1"/>
      <c r="C1" s="2"/>
      <c r="G1" s="223"/>
    </row>
    <row r="2" spans="2:9" ht="18" thickBot="1" x14ac:dyDescent="0.35">
      <c r="B2" s="615" t="s">
        <v>87</v>
      </c>
      <c r="C2" s="616"/>
      <c r="G2" s="223"/>
    </row>
    <row r="3" spans="2:9" x14ac:dyDescent="0.3">
      <c r="B3" s="371" t="s">
        <v>234</v>
      </c>
      <c r="C3" s="372" t="s">
        <v>268</v>
      </c>
      <c r="D3" s="3"/>
      <c r="E3" s="3"/>
      <c r="F3" s="3"/>
      <c r="G3" s="336"/>
      <c r="H3" s="3"/>
      <c r="I3" s="3"/>
    </row>
    <row r="4" spans="2:9" x14ac:dyDescent="0.3">
      <c r="B4" s="373" t="s">
        <v>90</v>
      </c>
      <c r="C4" s="374" t="str">
        <f>INDEX(B13:B61,COUNTA(B13:B61),1)</f>
        <v>v1.1</v>
      </c>
      <c r="D4" s="3"/>
      <c r="E4" s="3"/>
      <c r="F4" s="3"/>
      <c r="G4" s="336"/>
      <c r="H4" s="3"/>
      <c r="I4" s="3"/>
    </row>
    <row r="5" spans="2:9" x14ac:dyDescent="0.3">
      <c r="B5" s="373" t="s">
        <v>235</v>
      </c>
      <c r="C5" s="375">
        <f>IF(MAX(B13:C103)=0,"No Revisions Dates Entered",MAX(C13:C103))</f>
        <v>45672</v>
      </c>
      <c r="D5" s="3"/>
      <c r="E5" s="347" t="s">
        <v>138</v>
      </c>
      <c r="F5" s="3"/>
      <c r="G5" s="336"/>
      <c r="H5" s="3"/>
      <c r="I5" s="3"/>
    </row>
    <row r="6" spans="2:9" x14ac:dyDescent="0.3">
      <c r="B6" s="376" t="s">
        <v>89</v>
      </c>
      <c r="C6" s="377" t="str">
        <f ca="1">MID(CELL("filename",A1), FIND("]", CELL("filename", A1))+ 1, 255)</f>
        <v>Version Control</v>
      </c>
      <c r="D6" s="3"/>
      <c r="E6" s="3"/>
      <c r="F6" s="3"/>
      <c r="G6" s="336"/>
      <c r="H6" s="3"/>
      <c r="I6" s="3"/>
    </row>
    <row r="7" spans="2:9" ht="39" customHeight="1" x14ac:dyDescent="0.3">
      <c r="B7" s="378" t="s">
        <v>88</v>
      </c>
      <c r="C7" s="379" t="str">
        <f ca="1">MID(CELL("FILENAME",F16),FIND("[",CELL("FILENAME",F16))+1,FIND("]",CELL("FILENAME",F16))-FIND("[",CELL("FILENAME",F16))-1)</f>
        <v>Residential Clothes Washer J - v1.1draft_with26.xlsx</v>
      </c>
      <c r="D7" s="3"/>
      <c r="E7" s="3"/>
      <c r="F7" s="3"/>
      <c r="G7" s="336"/>
      <c r="H7" s="3"/>
      <c r="I7" s="3"/>
    </row>
    <row r="8" spans="2:9" ht="17.25" thickBot="1" x14ac:dyDescent="0.35">
      <c r="B8" s="380" t="s">
        <v>91</v>
      </c>
      <c r="C8" s="381" t="str">
        <f>'General Info &amp; Test Results'!C17</f>
        <v>[MM/DD/YYYY]</v>
      </c>
      <c r="D8" s="3"/>
      <c r="E8" s="3"/>
      <c r="F8" s="3"/>
      <c r="G8" s="336"/>
      <c r="H8" s="3"/>
      <c r="I8" s="3"/>
    </row>
    <row r="9" spans="2:9" x14ac:dyDescent="0.3">
      <c r="B9" s="3"/>
      <c r="C9" s="3"/>
      <c r="D9" s="3"/>
      <c r="E9" s="3"/>
      <c r="F9" s="3"/>
      <c r="G9" s="336"/>
      <c r="H9" s="3"/>
      <c r="I9" s="3"/>
    </row>
    <row r="10" spans="2:9" ht="17.25" thickBot="1" x14ac:dyDescent="0.35">
      <c r="B10" s="3"/>
      <c r="C10" s="3"/>
      <c r="D10" s="3"/>
      <c r="E10" s="3"/>
      <c r="F10" s="3"/>
      <c r="G10" s="336"/>
      <c r="H10" s="3"/>
      <c r="I10" s="3"/>
    </row>
    <row r="11" spans="2:9" ht="18" thickBot="1" x14ac:dyDescent="0.35">
      <c r="B11" s="659" t="s">
        <v>92</v>
      </c>
      <c r="C11" s="661"/>
      <c r="D11" s="3"/>
      <c r="E11" s="3"/>
      <c r="F11" s="3"/>
      <c r="G11" s="336"/>
      <c r="H11" s="3"/>
      <c r="I11" s="3"/>
    </row>
    <row r="12" spans="2:9" ht="17.25" x14ac:dyDescent="0.35">
      <c r="B12" s="465" t="s">
        <v>93</v>
      </c>
      <c r="C12" s="466" t="s">
        <v>94</v>
      </c>
      <c r="D12" s="3"/>
      <c r="E12" s="3"/>
      <c r="F12" s="3"/>
      <c r="G12" s="336"/>
      <c r="H12" s="3"/>
      <c r="I12" s="3"/>
    </row>
    <row r="13" spans="2:9" x14ac:dyDescent="0.3">
      <c r="B13" s="359" t="s">
        <v>236</v>
      </c>
      <c r="C13" s="360">
        <v>45453</v>
      </c>
      <c r="D13" s="3"/>
      <c r="E13" s="3"/>
      <c r="F13" s="3"/>
      <c r="G13" s="336"/>
      <c r="H13" s="3"/>
      <c r="I13" s="3"/>
    </row>
    <row r="14" spans="2:9" x14ac:dyDescent="0.3">
      <c r="B14" s="361" t="s">
        <v>458</v>
      </c>
      <c r="C14" s="362">
        <v>45672</v>
      </c>
      <c r="D14" s="4"/>
      <c r="E14" s="4"/>
      <c r="F14" s="4"/>
      <c r="G14" s="336"/>
      <c r="H14" s="3"/>
      <c r="I14" s="3"/>
    </row>
    <row r="15" spans="2:9" x14ac:dyDescent="0.3">
      <c r="B15" s="361"/>
      <c r="C15" s="362"/>
      <c r="G15" s="223"/>
    </row>
    <row r="16" spans="2:9" x14ac:dyDescent="0.3">
      <c r="B16" s="361"/>
      <c r="C16" s="362"/>
      <c r="G16" s="223"/>
    </row>
    <row r="17" spans="1:7" x14ac:dyDescent="0.3">
      <c r="B17" s="361"/>
      <c r="C17" s="363"/>
      <c r="G17" s="223"/>
    </row>
    <row r="18" spans="1:7" x14ac:dyDescent="0.3">
      <c r="B18" s="361"/>
      <c r="C18" s="363"/>
      <c r="G18" s="223"/>
    </row>
    <row r="19" spans="1:7" x14ac:dyDescent="0.3">
      <c r="B19" s="361"/>
      <c r="C19" s="363"/>
      <c r="G19" s="223"/>
    </row>
    <row r="20" spans="1:7" x14ac:dyDescent="0.3">
      <c r="B20" s="361"/>
      <c r="C20" s="363"/>
      <c r="G20" s="223"/>
    </row>
    <row r="21" spans="1:7" x14ac:dyDescent="0.3">
      <c r="B21" s="364"/>
      <c r="C21" s="363"/>
      <c r="G21" s="223"/>
    </row>
    <row r="22" spans="1:7" x14ac:dyDescent="0.3">
      <c r="B22" s="364"/>
      <c r="C22" s="363"/>
      <c r="G22" s="223"/>
    </row>
    <row r="23" spans="1:7" x14ac:dyDescent="0.3">
      <c r="B23" s="364"/>
      <c r="C23" s="363"/>
      <c r="G23" s="223"/>
    </row>
    <row r="24" spans="1:7" x14ac:dyDescent="0.3">
      <c r="B24" s="364"/>
      <c r="C24" s="363"/>
      <c r="G24" s="223"/>
    </row>
    <row r="25" spans="1:7" x14ac:dyDescent="0.3">
      <c r="B25" s="364"/>
      <c r="C25" s="363"/>
      <c r="G25" s="223"/>
    </row>
    <row r="26" spans="1:7" x14ac:dyDescent="0.3">
      <c r="B26" s="364"/>
      <c r="C26" s="363"/>
      <c r="G26" s="223"/>
    </row>
    <row r="27" spans="1:7" x14ac:dyDescent="0.3">
      <c r="B27" s="364"/>
      <c r="C27" s="363"/>
      <c r="G27" s="223"/>
    </row>
    <row r="28" spans="1:7" ht="17.25" thickBot="1" x14ac:dyDescent="0.35">
      <c r="B28" s="478"/>
      <c r="C28" s="479"/>
      <c r="G28" s="223"/>
    </row>
    <row r="29" spans="1:7" x14ac:dyDescent="0.3">
      <c r="G29" s="223"/>
    </row>
    <row r="30" spans="1:7" x14ac:dyDescent="0.3">
      <c r="A30" s="223"/>
      <c r="B30" s="337"/>
      <c r="C30" s="338"/>
      <c r="D30" s="223"/>
      <c r="E30" s="223"/>
      <c r="F30" s="223"/>
      <c r="G30" s="223"/>
    </row>
  </sheetData>
  <sheetProtection algorithmName="SHA-512" hashValue="zD9nylgVk7GxYjMmqJCZfMRcqXJ00wxed2kQh/Q8tHL5D/q73TQJISg7YH3VoAdAwk60J+SGrkdsDmddHheFcg==" saltValue="nLXG7X+9uS4bv0Vl4am73g==" spinCount="100000" sheet="1" selectLockedCells="1"/>
  <mergeCells count="2">
    <mergeCell ref="B2:C2"/>
    <mergeCell ref="B11:C11"/>
  </mergeCells>
  <hyperlinks>
    <hyperlink ref="E5" location="Instructions!C35" display="Back to Instructions tab" xr:uid="{00000000-0004-0000-1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5FA937-0E61-473A-96CC-659712504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B4FBC7-32F1-44DE-93D8-0FF2209142FA}">
  <ds:schemaRefs>
    <ds:schemaRef ds:uri="http://purl.org/dc/dcmitype/"/>
    <ds:schemaRef ds:uri="fa504290-48b0-421f-a269-8aa9478176e6"/>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725A5BAB-FF01-4703-A594-A51480CC0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Instructions</vt:lpstr>
      <vt:lpstr>General Info &amp; Test Results</vt:lpstr>
      <vt:lpstr>Setup &amp; Instrumentation</vt:lpstr>
      <vt:lpstr>Photos</vt:lpstr>
      <vt:lpstr>Test Conditions</vt:lpstr>
      <vt:lpstr>Test Data Inputs</vt:lpstr>
      <vt:lpstr>Report Sign-Off Block</vt:lpstr>
      <vt:lpstr>Calculations - Metrics</vt:lpstr>
      <vt:lpstr>Calculations - Low-Power Mode</vt:lpstr>
      <vt:lpstr>Calculations - Cycle Time</vt:lpstr>
      <vt:lpstr>Calculations - Dryer Energy</vt:lpstr>
      <vt:lpstr>Calculations - RMC</vt:lpstr>
      <vt:lpstr>Calculations - Water Use</vt:lpstr>
      <vt:lpstr>Calculations - Machine Elec</vt:lpstr>
      <vt:lpstr>Calculations - Hot Water Energy</vt:lpstr>
      <vt:lpstr>Tables</vt:lpstr>
      <vt:lpstr>Drop-Downs</vt:lpstr>
      <vt:lpstr>Version Control</vt:lpstr>
      <vt:lpstr>ControlType</vt:lpstr>
      <vt:lpstr>LineVoltage</vt:lpstr>
      <vt:lpstr>LoadingAxis</vt:lpstr>
      <vt:lpstr>LotNumber</vt:lpstr>
      <vt:lpstr>LowPowerModes</vt:lpstr>
      <vt:lpstr>LUFl</vt:lpstr>
      <vt:lpstr>LUFs</vt:lpstr>
      <vt:lpstr>TUFc</vt:lpstr>
      <vt:lpstr>TUFh</vt:lpstr>
      <vt:lpstr>TUFw</vt:lpstr>
      <vt:lpstr>TUFww</vt:lpstr>
      <vt:lpstr>TUFx</vt:lpstr>
      <vt:lpstr>WaterFillControl</vt:lpstr>
      <vt:lpstr>WaterTemp</vt:lpstr>
      <vt:lpstr>Yes_No</vt:lpstr>
      <vt:lpstr>Yes_Yes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User 939</cp:lastModifiedBy>
  <dcterms:created xsi:type="dcterms:W3CDTF">2012-06-20T12:41:24Z</dcterms:created>
  <dcterms:modified xsi:type="dcterms:W3CDTF">2025-01-16T14:45:41Z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