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6F20E606-D6B9-4ED4-93C2-599E11FCC655}" xr6:coauthVersionLast="47" xr6:coauthVersionMax="47" xr10:uidLastSave="{00000000-0000-0000-0000-000000000000}"/>
  <workbookProtection workbookAlgorithmName="SHA-512" workbookHashValue="/D6zv6fYyQmsfHTsyEzgSOg+EDu4iJvt4XGzQo+ygCDc7GcJQyKVCs5lXYluQ8bHS+QD8AgLogcl/hwrRjM2iw==" workbookSaltValue="h9H4Espd6IvVKcNrsCG41g==" workbookSpinCount="100000" lockStructure="1"/>
  <bookViews>
    <workbookView xWindow="-120" yWindow="-120" windowWidth="29040" windowHeight="15840" tabRatio="932" xr2:uid="{00000000-000D-0000-FFFF-FFFF00000000}"/>
  </bookViews>
  <sheets>
    <sheet name="Instructions" sheetId="19" r:id="rId1"/>
    <sheet name="Material Verification"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20" l="1"/>
  <c r="C6" i="19"/>
  <c r="B7" i="19" l="1"/>
  <c r="B6" i="19"/>
  <c r="B5" i="19"/>
  <c r="B4" i="19"/>
  <c r="B3" i="19"/>
  <c r="B2" i="19"/>
  <c r="B8" i="18"/>
  <c r="B7" i="18"/>
  <c r="D6" i="18"/>
  <c r="B6" i="18"/>
  <c r="B5" i="18"/>
  <c r="B4" i="18"/>
  <c r="D3" i="18"/>
  <c r="B3" i="18"/>
  <c r="B2" i="18"/>
  <c r="B8" i="12"/>
  <c r="B7" i="12"/>
  <c r="D6" i="12"/>
  <c r="B6" i="12"/>
  <c r="B5" i="12"/>
  <c r="B4" i="12"/>
  <c r="D3" i="12"/>
  <c r="B3" i="12"/>
  <c r="B2" i="12"/>
  <c r="C6" i="21"/>
  <c r="C3" i="21"/>
  <c r="B8" i="21"/>
  <c r="B7" i="21"/>
  <c r="B6" i="21"/>
  <c r="B5" i="21"/>
  <c r="B4" i="21"/>
  <c r="B3" i="21"/>
  <c r="B2" i="21"/>
  <c r="C7" i="20"/>
  <c r="C7" i="21" s="1"/>
  <c r="C6" i="20"/>
  <c r="C5" i="19"/>
  <c r="C4" i="20"/>
  <c r="D4" i="12" s="1"/>
  <c r="D5" i="18" l="1"/>
  <c r="C4" i="21"/>
  <c r="C5" i="21"/>
  <c r="D5" i="12"/>
  <c r="D4" i="18"/>
  <c r="D7" i="18"/>
  <c r="D7" i="12"/>
  <c r="D17" i="21" l="1"/>
  <c r="D16" i="21"/>
  <c r="C4" i="19" l="1"/>
  <c r="C8" i="20"/>
  <c r="D8" i="18" s="1"/>
  <c r="C3" i="19"/>
  <c r="C7" i="19"/>
  <c r="C8" i="21" l="1"/>
  <c r="D8" i="12"/>
  <c r="C43" i="15"/>
  <c r="C42" i="15"/>
  <c r="C41" i="15"/>
  <c r="C40" i="15"/>
  <c r="C39" i="15"/>
  <c r="C4" i="15" l="1"/>
  <c r="D38" i="15" s="1"/>
  <c r="D8" i="15" l="1"/>
  <c r="F12" i="15"/>
  <c r="C4" i="14" l="1"/>
  <c r="H28" i="14" s="1"/>
  <c r="AG41" i="18" l="1"/>
  <c r="AG40" i="18"/>
  <c r="AH39" i="18"/>
  <c r="AG39" i="18"/>
  <c r="AG38" i="18"/>
  <c r="AG37" i="18"/>
  <c r="AH36" i="18"/>
  <c r="AG36" i="18"/>
  <c r="AG35" i="18"/>
  <c r="AG34" i="18"/>
  <c r="AH33" i="18"/>
  <c r="AG33" i="18"/>
  <c r="AG32" i="18"/>
  <c r="AG31" i="18"/>
  <c r="AH30" i="18"/>
  <c r="AG30" i="18"/>
  <c r="AG29" i="18"/>
  <c r="AG28" i="18"/>
  <c r="AH27" i="18"/>
  <c r="AG27" i="18"/>
  <c r="AG26" i="18"/>
  <c r="AG25" i="18"/>
  <c r="AH24" i="18"/>
  <c r="AG24" i="18"/>
  <c r="AG23" i="18"/>
  <c r="AG22" i="18"/>
  <c r="AH21" i="18"/>
  <c r="AG21" i="18"/>
  <c r="AG20" i="18"/>
  <c r="AG19" i="18"/>
  <c r="AH18" i="18"/>
  <c r="AG18" i="18"/>
  <c r="AG17" i="18"/>
  <c r="AG16" i="18"/>
  <c r="AH15" i="18"/>
  <c r="AG15" i="18"/>
  <c r="Z15" i="18"/>
  <c r="T15" i="18"/>
  <c r="N15" i="18"/>
  <c r="H15" i="18"/>
  <c r="AI15" i="18" l="1"/>
  <c r="C10" i="14"/>
  <c r="L15" i="15"/>
  <c r="L16" i="15"/>
  <c r="L14" i="15"/>
  <c r="R8" i="14"/>
  <c r="R9" i="14"/>
  <c r="R10" i="14"/>
  <c r="R11" i="14"/>
  <c r="I10" i="14"/>
  <c r="G10" i="14"/>
  <c r="E10" i="14"/>
  <c r="R12" i="14"/>
  <c r="I11" i="14"/>
  <c r="G11" i="14"/>
  <c r="E11" i="14"/>
  <c r="C11" i="14"/>
  <c r="R13" i="14"/>
  <c r="I12" i="14"/>
  <c r="G12" i="14"/>
  <c r="E12" i="14"/>
  <c r="C12" i="14"/>
  <c r="R14" i="14"/>
  <c r="I13" i="14"/>
  <c r="G13" i="14"/>
  <c r="E13" i="14"/>
  <c r="C13" i="14"/>
  <c r="R15" i="14"/>
  <c r="I14" i="14"/>
  <c r="G14" i="14"/>
  <c r="E14" i="14"/>
  <c r="C14" i="14"/>
  <c r="R16" i="14"/>
  <c r="I15" i="14"/>
  <c r="G15" i="14"/>
  <c r="E15" i="14"/>
  <c r="C15" i="14"/>
  <c r="R17" i="14"/>
  <c r="I16" i="14"/>
  <c r="G16" i="14"/>
  <c r="E16" i="14"/>
  <c r="C16" i="14"/>
  <c r="R18" i="14"/>
  <c r="I17" i="14"/>
  <c r="G17" i="14"/>
  <c r="E17" i="14"/>
  <c r="E18" i="14"/>
  <c r="C17" i="14"/>
  <c r="R19" i="14"/>
  <c r="I18" i="14"/>
  <c r="G18" i="14"/>
  <c r="C18" i="14"/>
  <c r="R20" i="14"/>
  <c r="I19" i="14"/>
  <c r="G19" i="14"/>
  <c r="E19" i="14"/>
  <c r="C19" i="14"/>
  <c r="R21" i="14"/>
  <c r="I20" i="14"/>
  <c r="G20" i="14"/>
  <c r="E20" i="14"/>
  <c r="C20" i="14"/>
  <c r="R22" i="14"/>
  <c r="I21" i="14"/>
  <c r="G21" i="14"/>
  <c r="E21" i="14"/>
  <c r="C21" i="14"/>
  <c r="R23" i="14"/>
  <c r="I22" i="14"/>
  <c r="G22" i="14"/>
  <c r="E22" i="14"/>
  <c r="C22" i="14"/>
  <c r="R24" i="14"/>
  <c r="I23" i="14"/>
  <c r="G23" i="14"/>
  <c r="E23" i="14"/>
  <c r="C23" i="14"/>
  <c r="R25" i="14"/>
  <c r="I24" i="14"/>
  <c r="G24" i="14"/>
  <c r="E24" i="14"/>
  <c r="C24" i="14"/>
  <c r="R26" i="14"/>
  <c r="R27" i="14"/>
  <c r="C14" i="18" l="1"/>
  <c r="AJ15" i="18"/>
  <c r="J22" i="14"/>
  <c r="D25" i="15" s="1"/>
  <c r="H13" i="14"/>
  <c r="D15" i="15" s="1"/>
  <c r="H10" i="14"/>
  <c r="J13" i="14"/>
  <c r="H22" i="14"/>
  <c r="D27" i="15" s="1"/>
  <c r="F13" i="14"/>
  <c r="Q14" i="14" s="1"/>
  <c r="J10" i="14"/>
  <c r="D16" i="14"/>
  <c r="F10" i="14"/>
  <c r="F19" i="14"/>
  <c r="H19" i="14"/>
  <c r="D13" i="14"/>
  <c r="D22" i="14"/>
  <c r="I35" i="14" s="1"/>
  <c r="H16" i="14"/>
  <c r="D19" i="15" s="1"/>
  <c r="D10" i="14"/>
  <c r="D12" i="15" s="1"/>
  <c r="J16" i="14"/>
  <c r="J19" i="14"/>
  <c r="F16" i="14"/>
  <c r="D18" i="15" s="1"/>
  <c r="D19" i="14"/>
  <c r="D24" i="15" s="1"/>
  <c r="F22" i="14"/>
  <c r="Q27" i="14" l="1"/>
  <c r="Q22" i="14"/>
  <c r="L33" i="14"/>
  <c r="D17" i="15"/>
  <c r="L32" i="14"/>
  <c r="D13" i="15"/>
  <c r="Q9" i="14"/>
  <c r="D16" i="15"/>
  <c r="Q13" i="14"/>
  <c r="D10" i="15"/>
  <c r="L31" i="14"/>
  <c r="D9" i="15"/>
  <c r="K31" i="14"/>
  <c r="D11" i="15"/>
  <c r="K34" i="14"/>
  <c r="D23" i="15"/>
  <c r="Q10" i="14"/>
  <c r="D20" i="15"/>
  <c r="J32" i="14"/>
  <c r="D14" i="15"/>
  <c r="L34" i="14"/>
  <c r="D21" i="15"/>
  <c r="Q16" i="14"/>
  <c r="D22" i="15"/>
  <c r="Q18" i="14"/>
  <c r="L35" i="14"/>
  <c r="K32" i="14"/>
  <c r="Q19" i="14"/>
  <c r="Q20" i="14"/>
  <c r="K35" i="14"/>
  <c r="Q24" i="14"/>
  <c r="Q23" i="14"/>
  <c r="Q12" i="14"/>
  <c r="D28" i="15"/>
  <c r="J31" i="14"/>
  <c r="I33" i="14"/>
  <c r="Q26" i="14"/>
  <c r="J34" i="14"/>
  <c r="Q21" i="14"/>
  <c r="K33" i="14"/>
  <c r="I32" i="14"/>
  <c r="Q25" i="14"/>
  <c r="Q8" i="14"/>
  <c r="I31" i="14"/>
  <c r="Q11" i="14"/>
  <c r="I34" i="14"/>
  <c r="Q15" i="14"/>
  <c r="J33" i="14"/>
  <c r="D26" i="15"/>
  <c r="J35" i="14"/>
  <c r="Q17" i="14"/>
  <c r="D43" i="15" l="1"/>
  <c r="D42" i="15"/>
  <c r="D41" i="15"/>
  <c r="D39" i="15"/>
  <c r="D40" i="15"/>
  <c r="Q32" i="14"/>
  <c r="C20" i="12" s="1"/>
  <c r="Q31" i="14"/>
  <c r="C19" i="12" s="1"/>
  <c r="D34" i="15"/>
  <c r="G14" i="15"/>
  <c r="I14" i="15" s="1"/>
  <c r="G15" i="15"/>
  <c r="I15" i="15" s="1"/>
  <c r="D33" i="15"/>
  <c r="G18" i="15"/>
  <c r="D32" i="15"/>
  <c r="D31" i="15"/>
  <c r="G16" i="15" l="1"/>
  <c r="G17" i="15" s="1"/>
  <c r="I16" i="15" l="1"/>
  <c r="I17" i="15"/>
  <c r="J15" i="15" s="1"/>
  <c r="K15" i="15" s="1"/>
  <c r="J16" i="15" l="1"/>
  <c r="K16" i="15" s="1"/>
  <c r="J14" i="15"/>
  <c r="K14" i="15" s="1"/>
  <c r="I9" i="15" l="1"/>
  <c r="J9" i="15" s="1"/>
  <c r="C15" i="12" l="1"/>
  <c r="C5" i="15"/>
</calcChain>
</file>

<file path=xl/sharedStrings.xml><?xml version="1.0" encoding="utf-8"?>
<sst xmlns="http://schemas.openxmlformats.org/spreadsheetml/2006/main" count="334" uniqueCount="201">
  <si>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</si>
  <si>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</si>
  <si>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</si>
  <si>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</si>
  <si>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</si>
  <si>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</si>
  <si>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</si>
  <si>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</si>
  <si>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</si>
  <si>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</si>
  <si>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</si>
  <si>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</si>
  <si>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</si>
  <si>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</si>
  <si>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</si>
  <si>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</si>
  <si>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</si>
  <si>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Location</t>
  </si>
  <si>
    <t>Tested by:</t>
  </si>
  <si>
    <t>Date:</t>
  </si>
  <si>
    <t>Lot 3</t>
  </si>
  <si>
    <t>Result</t>
  </si>
  <si>
    <t>Dry Wt</t>
  </si>
  <si>
    <t>Wet Wt</t>
  </si>
  <si>
    <t>4 min</t>
  </si>
  <si>
    <t>15 min</t>
  </si>
  <si>
    <t>Batch #</t>
  </si>
  <si>
    <t>% RMC</t>
  </si>
  <si>
    <t>Condition Point</t>
  </si>
  <si>
    <t>Lot 3 RMC standard</t>
  </si>
  <si>
    <t>Standard Lot 3</t>
  </si>
  <si>
    <t>Note: Please enter data only in the blue shaded cells in this worksheet.</t>
  </si>
  <si>
    <t>Lot number:</t>
  </si>
  <si>
    <t>Lot Acceptable?</t>
  </si>
  <si>
    <t>Roll No.</t>
  </si>
  <si>
    <t>Roll Location</t>
  </si>
  <si>
    <t>Mark "X" if Confirmed</t>
  </si>
  <si>
    <t>Acceptable?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</si>
  <si>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</si>
  <si>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</si>
  <si>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</si>
  <si>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</si>
  <si>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</si>
  <si>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</si>
  <si>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</si>
  <si>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</si>
  <si>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</si>
  <si>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</si>
  <si>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</si>
  <si>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</si>
  <si>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</si>
  <si>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</si>
  <si>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</si>
  <si>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</si>
  <si>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</si>
  <si>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</si>
  <si>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</si>
  <si>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</si>
  <si>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</si>
  <si>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</si>
  <si>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</si>
  <si>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</si>
  <si>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</si>
  <si>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r>
      <t>100</t>
    </r>
    <r>
      <rPr>
        <b/>
        <sz val="10"/>
        <color indexed="8"/>
        <rFont val="Arial"/>
        <family val="2"/>
      </rPr>
      <t>⁰F - Warm Soak</t>
    </r>
  </si>
  <si>
    <r>
      <t>60</t>
    </r>
    <r>
      <rPr>
        <b/>
        <sz val="10"/>
        <color indexed="8"/>
        <rFont val="Arial"/>
        <family val="2"/>
      </rPr>
      <t>⁰F - Cold Soak</t>
    </r>
  </si>
  <si>
    <t>"g Force"</t>
  </si>
  <si>
    <t>Avg. RMC</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</si>
  <si>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</si>
  <si>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</si>
  <si>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</si>
  <si>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</si>
  <si>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</si>
  <si>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</si>
  <si>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</si>
  <si>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</si>
  <si>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</si>
  <si>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</si>
  <si>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</si>
  <si>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</si>
  <si>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</si>
  <si>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</si>
  <si>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</si>
  <si>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</si>
  <si>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</si>
  <si>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</si>
  <si>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</si>
  <si>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</si>
  <si>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</si>
  <si>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</si>
  <si>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</si>
  <si>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</si>
  <si>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</si>
  <si>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</si>
  <si>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</si>
  <si>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</si>
  <si>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</si>
  <si>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</si>
  <si>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</si>
  <si>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</si>
  <si>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</si>
  <si>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</si>
  <si>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</si>
  <si>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</si>
  <si>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</si>
  <si>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</si>
  <si>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</si>
  <si>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</si>
  <si>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</si>
  <si>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</si>
  <si>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Test Procedure Reference</t>
  </si>
  <si>
    <t>P value &gt; 0.1</t>
  </si>
  <si>
    <t>Spin Speed-Lot Interaction</t>
  </si>
  <si>
    <t>Spin speed</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</si>
  <si>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</si>
  <si>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</si>
  <si>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</si>
  <si>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</si>
  <si>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</si>
  <si>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</si>
  <si>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</si>
  <si>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</si>
  <si>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</si>
  <si>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</si>
  <si>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</si>
  <si>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</si>
  <si>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</si>
  <si>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</si>
  <si>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</si>
  <si>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</si>
  <si>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</si>
  <si>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</si>
  <si>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</si>
  <si>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</si>
  <si>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</si>
  <si>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</si>
  <si>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</si>
  <si>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</si>
  <si>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</si>
  <si>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</si>
  <si>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</si>
  <si>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</si>
  <si>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</si>
  <si>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</si>
  <si>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</si>
  <si>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</si>
  <si>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</si>
  <si>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</si>
  <si>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</si>
  <si>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</si>
  <si>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</si>
  <si>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[MM/DD/YYYY]</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</si>
  <si>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</si>
  <si>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</si>
  <si>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</si>
  <si>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</si>
  <si>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</si>
  <si>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</si>
  <si>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</si>
  <si>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</si>
  <si>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</si>
  <si>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</si>
  <si>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</si>
  <si>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</si>
  <si>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</si>
  <si>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</si>
  <si>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</si>
  <si>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[Test Lab Name]</t>
  </si>
  <si>
    <t>Template Population</t>
  </si>
  <si>
    <t>Report Review by Test Lab</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</si>
  <si>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</si>
  <si>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</si>
  <si>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</si>
  <si>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</si>
  <si>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</si>
  <si>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</si>
  <si>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v2.1</t>
  </si>
  <si>
    <t>10 CFR 430 Subpart B Appendix J3:  Uniform Test Method for Measuring the Moisture Absorption and Retention Characteristics of New Energy Test Cloth Lots</t>
  </si>
  <si>
    <t>Distribution of Sample Loads</t>
  </si>
  <si>
    <t>Size Specifications</t>
  </si>
  <si>
    <t>AATCC 118-2007 Oil Repellency</t>
  </si>
  <si>
    <t>AATCC 79-2010 Absorbency of Textiles</t>
  </si>
  <si>
    <t>Required Size (hemmed)</t>
  </si>
  <si>
    <t>1 cloth from Roll No.</t>
  </si>
  <si>
    <t>Table 3.1  Matrix of Extractor RMC Test Conditions</t>
  </si>
  <si>
    <t>Table 3.1  Matrix of Extractor RMC test conditions</t>
  </si>
  <si>
    <t>Table 6.1 - Standard RMC Values (Lot #3)</t>
  </si>
  <si>
    <t>Variance of Test Load RMC Measurements with 60°F Soak, 15 Min. Spin @ 350g</t>
  </si>
  <si>
    <t>v2.2</t>
  </si>
  <si>
    <t>See 10 CFR 430 Subpart B Appendix J3, section 7.1.2</t>
  </si>
  <si>
    <t>See 10 CFR 430 Subpart B Appendix J3, section 7.1.3</t>
  </si>
  <si>
    <t>See 10 CFR 430 Subpart B Appendix J3, section 7.1.1</t>
  </si>
  <si>
    <t>See 10 CFR 430 Subpart B Appendix J3, section 7.2</t>
  </si>
  <si>
    <t>Batch # corresponds to the 8.4 lb load bundle(s) used for testing. Per section 8.2 of Appendix J3, two test loads may be</t>
  </si>
  <si>
    <t>Test Cloth Material Verification Test Completion</t>
  </si>
  <si>
    <t>Material Verification</t>
  </si>
  <si>
    <t>This spreadsheet calculates the linear least-squares fit to the standard RMC values per section 8.7 of Appendix J3.</t>
  </si>
  <si>
    <t>Section 8.8 (App J3)</t>
  </si>
  <si>
    <t>v2.3</t>
  </si>
  <si>
    <t>Coefficients of the Least Squares Fit</t>
  </si>
  <si>
    <t>Acceptance criteria</t>
  </si>
  <si>
    <t>v2.4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</si>
</sst>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3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54">
    <xf numFmtId="0" fontId="0" fillId="0" borderId="0" xfId="0"/>
    <xf numFmtId="0" fontId="0" fillId="0" borderId="0" xfId="0" applyBorder="1"/>
    <xf numFmtId="0" fontId="0" fillId="0" borderId="0" xfId="0" applyFill="1" applyBorder="1" applyAlignment="1"/>
    <xf numFmtId="0" fontId="0" fillId="0" borderId="0" xfId="0" applyProtection="1"/>
    <xf numFmtId="0" fontId="0" fillId="0" borderId="0" xfId="0" applyBorder="1" applyProtection="1"/>
    <xf numFmtId="2" fontId="0" fillId="0" borderId="0" xfId="0" applyNumberFormat="1" applyProtection="1"/>
    <xf numFmtId="2" fontId="0" fillId="0" borderId="0" xfId="0" applyNumberFormat="1" applyAlignment="1" applyProtection="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Fill="1" applyBorder="1" applyAlignment="1">
      <alignment horizontal="right"/>
    </xf>
    <xf numFmtId="0" fontId="10" fillId="0" borderId="0" xfId="0" applyFont="1" applyFill="1" applyBorder="1" applyAlignment="1"/>
    <xf numFmtId="0" fontId="3" fillId="0" borderId="0" xfId="0" applyFont="1"/>
    <xf numFmtId="0" fontId="0" fillId="0" borderId="0" xfId="0" applyFill="1"/>
    <xf numFmtId="164" fontId="4" fillId="0" borderId="0" xfId="0" applyNumberFormat="1" applyFont="1"/>
    <xf numFmtId="0" fontId="13" fillId="0" borderId="0" xfId="2" applyFont="1"/>
    <xf numFmtId="0" fontId="2" fillId="0" borderId="0" xfId="2" applyFont="1"/>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left" vertical="center"/>
    </xf>
    <xf numFmtId="0" fontId="2" fillId="0" borderId="6" xfId="2" applyFont="1" applyBorder="1" applyAlignment="1">
      <alignment vertical="center"/>
    </xf>
    <xf numFmtId="0" fontId="2" fillId="0" borderId="2" xfId="2" applyFont="1"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ont="1" applyFill="1" applyBorder="1" applyAlignment="1">
      <alignment horizontal="centerContinuous"/>
    </xf>
    <xf numFmtId="0" fontId="3" fillId="2" borderId="6" xfId="2" applyFont="1" applyFill="1" applyBorder="1"/>
    <xf numFmtId="0" fontId="2" fillId="0" borderId="8" xfId="2" applyFont="1" applyBorder="1" applyAlignment="1">
      <alignment vertical="center"/>
    </xf>
    <xf numFmtId="0" fontId="2" fillId="0" borderId="61" xfId="2" applyFont="1" applyBorder="1" applyAlignment="1">
      <alignment horizontal="left" vertical="center"/>
    </xf>
    <xf numFmtId="0" fontId="3" fillId="2" borderId="8" xfId="2" applyFont="1" applyFill="1" applyBorder="1"/>
    <xf numFmtId="0" fontId="2" fillId="0" borderId="0" xfId="2" applyFont="1" applyAlignment="1">
      <alignment horizontal="center"/>
    </xf>
    <xf numFmtId="0" fontId="2" fillId="0" borderId="61" xfId="2" applyFont="1" applyBorder="1" applyAlignment="1">
      <alignment horizontal="center" vertical="center"/>
    </xf>
    <xf numFmtId="0" fontId="2" fillId="0" borderId="0" xfId="2"/>
    <xf numFmtId="166" fontId="2" fillId="0" borderId="0" xfId="1" applyNumberFormat="1" applyFont="1"/>
    <xf numFmtId="0" fontId="2" fillId="0" borderId="0" xfId="2" applyFont="1" applyAlignment="1">
      <alignment horizontal="left"/>
    </xf>
    <xf numFmtId="164" fontId="2" fillId="0" borderId="0" xfId="2" applyNumberFormat="1" applyFont="1"/>
    <xf numFmtId="164" fontId="2" fillId="0" borderId="0" xfId="2" applyNumberFormat="1" applyFont="1" applyBorder="1"/>
    <xf numFmtId="0" fontId="2" fillId="0" borderId="22" xfId="2" applyFont="1" applyBorder="1" applyAlignment="1">
      <alignment horizontal="center" vertical="center"/>
    </xf>
    <xf numFmtId="166" fontId="2" fillId="0" borderId="61" xfId="1" applyNumberFormat="1" applyFont="1" applyFill="1" applyBorder="1" applyAlignment="1">
      <alignment horizontal="center"/>
    </xf>
    <xf numFmtId="0" fontId="2" fillId="0" borderId="0" xfId="2" applyFont="1" applyFill="1"/>
    <xf numFmtId="2" fontId="2" fillId="0" borderId="0" xfId="2" applyNumberFormat="1" applyFont="1" applyFill="1"/>
    <xf numFmtId="164" fontId="2" fillId="0" borderId="0" xfId="2" applyNumberFormat="1" applyFont="1" applyFill="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applyProtection="1"/>
    <xf numFmtId="0" fontId="2" fillId="0" borderId="0" xfId="0" applyFont="1" applyProtection="1"/>
    <xf numFmtId="0" fontId="3" fillId="0" borderId="0" xfId="0" applyFont="1" applyProtection="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pplyProtection="1">
      <alignment horizontal="centerContinuous" wrapText="1"/>
    </xf>
    <xf numFmtId="0" fontId="3" fillId="3" borderId="50" xfId="0" applyFont="1" applyFill="1" applyBorder="1" applyAlignment="1" applyProtection="1">
      <alignment horizontal="centerContinuous" wrapText="1"/>
    </xf>
    <xf numFmtId="0" fontId="3" fillId="2" borderId="18"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applyProtection="1"/>
    <xf numFmtId="166" fontId="0" fillId="0" borderId="9" xfId="0" applyNumberFormat="1" applyBorder="1" applyProtection="1"/>
    <xf numFmtId="166" fontId="0" fillId="0" borderId="0" xfId="1" applyNumberFormat="1" applyFont="1" applyBorder="1" applyProtection="1"/>
    <xf numFmtId="166" fontId="0" fillId="0" borderId="0" xfId="0" applyNumberFormat="1" applyBorder="1" applyProtection="1"/>
    <xf numFmtId="0" fontId="3" fillId="3" borderId="12" xfId="0" applyFont="1" applyFill="1" applyBorder="1" applyAlignment="1" applyProtection="1">
      <alignment horizontal="center" wrapText="1"/>
    </xf>
    <xf numFmtId="0" fontId="3" fillId="3" borderId="35" xfId="0" applyFont="1" applyFill="1" applyBorder="1" applyAlignment="1" applyProtection="1">
      <alignment horizontal="center" wrapText="1"/>
    </xf>
    <xf numFmtId="0" fontId="2" fillId="0" borderId="21" xfId="0" applyFont="1" applyBorder="1" applyAlignment="1" applyProtection="1">
      <alignment horizontal="center"/>
    </xf>
    <xf numFmtId="0" fontId="2" fillId="0" borderId="2" xfId="0" applyFont="1" applyBorder="1" applyAlignment="1" applyProtection="1">
      <alignment horizontal="center"/>
    </xf>
    <xf numFmtId="0" fontId="2" fillId="0" borderId="22" xfId="0" applyFont="1" applyBorder="1" applyAlignment="1" applyProtection="1">
      <alignment horizontal="center"/>
    </xf>
    <xf numFmtId="0" fontId="7" fillId="4" borderId="13" xfId="0" applyFont="1" applyFill="1" applyBorder="1" applyAlignment="1" applyProtection="1">
      <alignment horizontal="right"/>
    </xf>
    <xf numFmtId="165" fontId="7" fillId="4" borderId="36" xfId="0" applyNumberFormat="1" applyFont="1" applyFill="1" applyBorder="1" applyAlignment="1" applyProtection="1">
      <alignment horizontal="left"/>
    </xf>
    <xf numFmtId="0" fontId="7" fillId="4" borderId="14" xfId="0" applyFont="1" applyFill="1" applyBorder="1" applyAlignment="1" applyProtection="1">
      <alignment horizontal="right"/>
    </xf>
    <xf numFmtId="165" fontId="7" fillId="4" borderId="39" xfId="0" applyNumberFormat="1" applyFont="1" applyFill="1" applyBorder="1" applyAlignment="1" applyProtection="1">
      <alignment horizontal="left"/>
    </xf>
    <xf numFmtId="0" fontId="7" fillId="4" borderId="13"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Fill="1" applyBorder="1" applyAlignment="1">
      <alignment horizontal="center"/>
    </xf>
    <xf numFmtId="166" fontId="2" fillId="0" borderId="67" xfId="0" quotePrefix="1" applyNumberFormat="1" applyFont="1" applyFill="1" applyBorder="1" applyAlignment="1">
      <alignment horizontal="center"/>
    </xf>
    <xf numFmtId="166" fontId="2" fillId="0" borderId="67" xfId="0" applyNumberFormat="1" applyFont="1" applyBorder="1" applyAlignment="1">
      <alignment horizontal="center"/>
    </xf>
    <xf numFmtId="166" fontId="2" fillId="0" borderId="45"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2" fillId="0" borderId="0" xfId="0" applyFont="1" applyFill="1" applyBorder="1" applyAlignment="1"/>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applyProtection="1"/>
    <xf numFmtId="0" fontId="19" fillId="8" borderId="0" xfId="5" applyFont="1" applyFill="1" applyProtection="1"/>
    <xf numFmtId="0" fontId="21" fillId="0" borderId="69" xfId="5" applyFont="1" applyBorder="1"/>
    <xf numFmtId="0" fontId="22" fillId="0" borderId="70" xfId="5" applyFont="1" applyBorder="1" applyAlignment="1">
      <alignment horizontal="left"/>
    </xf>
    <xf numFmtId="0" fontId="21" fillId="0" borderId="0" xfId="5" applyFont="1" applyProtection="1"/>
    <xf numFmtId="0" fontId="21" fillId="8" borderId="0" xfId="5" applyFont="1" applyFill="1" applyProtection="1"/>
    <xf numFmtId="0" fontId="18" fillId="0" borderId="71" xfId="5" applyNumberFormat="1" applyBorder="1"/>
    <xf numFmtId="0" fontId="21" fillId="0" borderId="72" xfId="5" applyNumberFormat="1"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NumberFormat="1" applyFont="1" applyBorder="1" applyAlignment="1">
      <alignment horizontal="left" vertical="center"/>
    </xf>
    <xf numFmtId="0" fontId="18" fillId="8" borderId="0" xfId="5" applyFill="1" applyProtection="1"/>
    <xf numFmtId="0" fontId="24" fillId="0" borderId="32" xfId="5" applyFont="1" applyBorder="1" applyAlignment="1" applyProtection="1">
      <alignment horizontal="center" vertical="center"/>
    </xf>
    <xf numFmtId="0" fontId="24" fillId="0" borderId="52" xfId="5" applyFont="1" applyBorder="1" applyAlignment="1" applyProtection="1">
      <alignment horizontal="center" vertical="center"/>
    </xf>
    <xf numFmtId="0" fontId="21" fillId="0" borderId="75" xfId="5" applyFont="1" applyBorder="1" applyProtection="1"/>
    <xf numFmtId="0" fontId="21" fillId="0" borderId="76" xfId="5" applyFont="1" applyBorder="1" applyProtection="1"/>
    <xf numFmtId="0" fontId="21" fillId="0" borderId="77" xfId="5" applyFont="1" applyBorder="1" applyProtection="1"/>
    <xf numFmtId="0" fontId="21" fillId="0" borderId="78" xfId="5" applyFont="1" applyBorder="1" applyProtection="1"/>
    <xf numFmtId="0" fontId="19" fillId="0" borderId="77" xfId="5" applyFont="1" applyBorder="1" applyProtection="1"/>
    <xf numFmtId="0" fontId="19" fillId="0" borderId="78" xfId="5" applyFont="1" applyBorder="1" applyProtection="1"/>
    <xf numFmtId="0" fontId="19" fillId="0" borderId="79" xfId="5" applyFont="1" applyBorder="1" applyProtection="1"/>
    <xf numFmtId="0" fontId="19" fillId="0" borderId="80" xfId="5" applyFont="1" applyBorder="1" applyProtection="1"/>
    <xf numFmtId="0" fontId="19" fillId="0" borderId="0" xfId="5" applyFont="1" applyBorder="1" applyProtection="1"/>
    <xf numFmtId="0" fontId="26" fillId="9" borderId="23" xfId="6" applyFont="1" applyBorder="1" applyAlignment="1">
      <alignment horizontal="left" vertical="center"/>
    </xf>
    <xf numFmtId="0" fontId="27" fillId="9" borderId="81" xfId="6" applyFont="1" applyBorder="1" applyAlignment="1">
      <alignment horizontal="left" vertical="center"/>
    </xf>
    <xf numFmtId="0" fontId="27" fillId="5" borderId="13" xfId="6" applyFont="1" applyFill="1" applyBorder="1" applyAlignment="1">
      <alignment horizontal="left" vertical="center"/>
    </xf>
    <xf numFmtId="0" fontId="27" fillId="5" borderId="51" xfId="6" applyFont="1" applyFill="1" applyBorder="1" applyAlignment="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Fill="1" applyBorder="1" applyAlignment="1">
      <alignment vertical="center"/>
    </xf>
    <xf numFmtId="0" fontId="19" fillId="0" borderId="84" xfId="9" applyFont="1" applyFill="1" applyBorder="1" applyAlignment="1">
      <alignment vertical="center"/>
    </xf>
    <xf numFmtId="0" fontId="23" fillId="0" borderId="85" xfId="7" applyBorder="1" applyAlignment="1" applyProtection="1">
      <alignment vertical="center"/>
      <protection locked="0"/>
    </xf>
    <xf numFmtId="0" fontId="19" fillId="0" borderId="86" xfId="9" applyFont="1" applyFill="1" applyBorder="1" applyAlignment="1">
      <alignment vertical="center"/>
    </xf>
    <xf numFmtId="14" fontId="18" fillId="0" borderId="0" xfId="5" applyNumberFormat="1"/>
    <xf numFmtId="0" fontId="18" fillId="0" borderId="0" xfId="5"/>
    <xf numFmtId="0" fontId="18" fillId="8" borderId="0" xfId="5" applyFill="1"/>
    <xf numFmtId="0" fontId="18" fillId="0" borderId="88" xfId="9" applyFont="1" applyBorder="1"/>
    <xf numFmtId="0" fontId="29" fillId="0" borderId="89" xfId="9" applyFont="1" applyBorder="1" applyAlignment="1">
      <alignment horizontal="left"/>
    </xf>
    <xf numFmtId="0" fontId="21" fillId="0" borderId="0" xfId="5" applyFont="1"/>
    <xf numFmtId="0" fontId="21" fillId="8" borderId="0" xfId="5" applyFont="1" applyFill="1"/>
    <xf numFmtId="0" fontId="18" fillId="0" borderId="90" xfId="9" applyFont="1" applyBorder="1"/>
    <xf numFmtId="0" fontId="18" fillId="0" borderId="91" xfId="9" applyNumberFormat="1" applyFont="1" applyBorder="1" applyAlignment="1">
      <alignment horizontal="left"/>
    </xf>
    <xf numFmtId="14" fontId="18" fillId="0" borderId="91" xfId="9" applyNumberFormat="1" applyFont="1" applyBorder="1" applyAlignment="1">
      <alignment horizontal="left"/>
    </xf>
    <xf numFmtId="0" fontId="18" fillId="0" borderId="90" xfId="9" applyNumberFormat="1" applyFont="1" applyBorder="1"/>
    <xf numFmtId="0" fontId="29" fillId="0" borderId="91" xfId="9" applyFont="1" applyBorder="1" applyAlignment="1">
      <alignment horizontal="left"/>
    </xf>
    <xf numFmtId="0" fontId="18" fillId="0" borderId="92" xfId="9" applyFont="1" applyBorder="1" applyAlignment="1">
      <alignment horizontal="left" vertical="center"/>
    </xf>
    <xf numFmtId="0" fontId="18" fillId="0" borderId="93" xfId="9" applyNumberFormat="1" applyFont="1" applyBorder="1" applyAlignment="1">
      <alignment horizontal="left" vertical="center" wrapText="1"/>
    </xf>
    <xf numFmtId="0" fontId="18" fillId="0" borderId="94" xfId="9" applyFont="1" applyBorder="1"/>
    <xf numFmtId="14" fontId="18" fillId="0" borderId="95" xfId="9" applyNumberFormat="1" applyFon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NumberFormat="1"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NumberFormat="1" applyFont="1" applyBorder="1" applyAlignment="1">
      <alignment horizontal="center" vertical="center" wrapText="1"/>
    </xf>
    <xf numFmtId="0" fontId="30" fillId="0" borderId="96" xfId="5" applyNumberFormat="1"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NumberFormat="1" applyFont="1" applyBorder="1" applyAlignment="1">
      <alignment horizontal="center" wrapText="1"/>
    </xf>
    <xf numFmtId="0" fontId="30" fillId="0" borderId="96" xfId="5" applyNumberFormat="1" applyFont="1" applyBorder="1" applyAlignment="1">
      <alignment wrapText="1"/>
    </xf>
    <xf numFmtId="0" fontId="18" fillId="0" borderId="73" xfId="5" applyNumberFormat="1" applyBorder="1" applyAlignment="1">
      <alignment wrapText="1"/>
    </xf>
    <xf numFmtId="14" fontId="18" fillId="0" borderId="74" xfId="5" applyNumberFormat="1" applyBorder="1" applyAlignment="1">
      <alignment horizontal="center" wrapText="1"/>
    </xf>
    <xf numFmtId="0" fontId="18" fillId="0" borderId="0" xfId="5" applyNumberFormat="1"/>
    <xf numFmtId="0" fontId="18" fillId="8" borderId="0" xfId="5" applyNumberFormat="1" applyFill="1"/>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NumberFormat="1"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18" fillId="0" borderId="0" xfId="5" applyBorder="1"/>
    <xf numFmtId="0" fontId="24" fillId="0" borderId="41" xfId="5" applyFont="1" applyBorder="1" applyAlignment="1">
      <alignment horizontal="center" vertical="center"/>
    </xf>
    <xf numFmtId="0" fontId="24" fillId="0" borderId="52"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Border="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ont="1" applyFill="1"/>
    <xf numFmtId="0" fontId="4" fillId="8" borderId="0" xfId="0" applyFont="1" applyFill="1"/>
    <xf numFmtId="164" fontId="4" fillId="8" borderId="0" xfId="0" applyNumberFormat="1" applyFont="1" applyFill="1"/>
    <xf numFmtId="164" fontId="2" fillId="8" borderId="0" xfId="2" applyNumberFormat="1" applyFont="1" applyFill="1"/>
    <xf numFmtId="164" fontId="2" fillId="8" borderId="0" xfId="2" applyNumberFormat="1" applyFont="1" applyFill="1" applyBorder="1"/>
    <xf numFmtId="2" fontId="2" fillId="8" borderId="0" xfId="2" applyNumberFormat="1" applyFont="1" applyFill="1"/>
    <xf numFmtId="0" fontId="2" fillId="8" borderId="0" xfId="2" applyFill="1"/>
    <xf numFmtId="14" fontId="30" fillId="4" borderId="1" xfId="10" applyNumberFormat="1" applyFont="1" applyFill="1" applyBorder="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0" fontId="0" fillId="8" borderId="0" xfId="0" applyFill="1" applyBorder="1"/>
    <xf numFmtId="164" fontId="0" fillId="8" borderId="0" xfId="0" applyNumberFormat="1" applyFill="1" applyBorder="1"/>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applyAlignment="1"/>
    <xf numFmtId="0" fontId="2" fillId="2" borderId="15" xfId="0" applyFont="1" applyFill="1" applyBorder="1" applyAlignment="1">
      <alignment horizontal="center"/>
    </xf>
    <xf numFmtId="0" fontId="2" fillId="2" borderId="16" xfId="0" applyFont="1" applyFill="1" applyBorder="1" applyAlignment="1">
      <alignment horizontal="center"/>
    </xf>
    <xf numFmtId="0" fontId="3"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Fill="1" applyBorder="1" applyAlignment="1">
      <alignment vertical="center"/>
    </xf>
    <xf numFmtId="0" fontId="21" fillId="0" borderId="0" xfId="5" applyNumberFormat="1" applyFont="1" applyFill="1" applyBorder="1" applyAlignment="1">
      <alignment vertical="center"/>
    </xf>
    <xf numFmtId="14" fontId="21" fillId="0" borderId="0" xfId="5" applyNumberFormat="1" applyFont="1" applyFill="1" applyBorder="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Fill="1" applyBorder="1" applyAlignment="1">
      <alignment horizontal="center"/>
    </xf>
    <xf numFmtId="164" fontId="0" fillId="4" borderId="1" xfId="0" applyNumberFormat="1" applyFill="1" applyBorder="1" applyAlignment="1">
      <alignment horizontal="center"/>
    </xf>
    <xf numFmtId="0" fontId="2" fillId="2" borderId="27" xfId="0" applyFont="1" applyFill="1" applyBorder="1" applyAlignment="1"/>
    <xf numFmtId="1" fontId="0" fillId="0" borderId="41" xfId="0" applyNumberFormat="1" applyFill="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pplyProtection="1">
      <alignment horizontal="center" vertical="center"/>
    </xf>
    <xf numFmtId="0" fontId="19" fillId="0" borderId="39" xfId="9" applyFont="1" applyFill="1" applyBorder="1" applyAlignment="1" applyProtection="1">
      <alignment horizontal="center" vertical="center"/>
    </xf>
    <xf numFmtId="0" fontId="2" fillId="12" borderId="54" xfId="2" applyFont="1" applyFill="1" applyBorder="1" applyAlignment="1" applyProtection="1">
      <alignment horizontal="center" vertical="center"/>
      <protection locked="0"/>
    </xf>
    <xf numFmtId="0" fontId="2" fillId="12" borderId="7" xfId="2" applyFont="1" applyFill="1" applyBorder="1" applyAlignment="1" applyProtection="1">
      <protection locked="0"/>
    </xf>
    <xf numFmtId="14" fontId="2" fillId="12" borderId="7" xfId="2" applyNumberFormat="1" applyFont="1" applyFill="1" applyBorder="1" applyAlignment="1" applyProtection="1">
      <alignment horizontal="center"/>
      <protection locked="0"/>
    </xf>
    <xf numFmtId="0" fontId="2" fillId="12" borderId="9" xfId="2" applyFont="1" applyFill="1" applyBorder="1" applyAlignment="1" applyProtection="1">
      <protection locked="0"/>
    </xf>
    <xf numFmtId="0" fontId="2" fillId="12" borderId="1" xfId="2" applyFont="1" applyFill="1" applyBorder="1" applyAlignment="1" applyProtection="1">
      <alignment horizontal="center"/>
      <protection locked="0"/>
    </xf>
    <xf numFmtId="0" fontId="2" fillId="12" borderId="61" xfId="2" applyFont="1" applyFill="1" applyBorder="1" applyAlignment="1" applyProtection="1">
      <alignment horizontal="center"/>
      <protection locked="0"/>
    </xf>
    <xf numFmtId="0" fontId="2" fillId="12" borderId="2" xfId="2" applyFont="1" applyFill="1" applyBorder="1" applyAlignment="1" applyProtection="1">
      <alignment horizontal="left" vertical="center"/>
      <protection locked="0"/>
    </xf>
    <xf numFmtId="0" fontId="2" fillId="12" borderId="22" xfId="2" applyFont="1" applyFill="1" applyBorder="1" applyAlignment="1" applyProtection="1">
      <alignment horizontal="left" vertical="center"/>
      <protection locked="0"/>
    </xf>
    <xf numFmtId="0" fontId="2" fillId="12" borderId="2" xfId="2" applyFont="1" applyFill="1" applyBorder="1" applyAlignment="1" applyProtection="1">
      <alignment horizontal="center" vertical="center"/>
      <protection locked="0"/>
    </xf>
    <xf numFmtId="0" fontId="2" fillId="12" borderId="22" xfId="2" applyFont="1" applyFill="1" applyBorder="1" applyAlignment="1" applyProtection="1">
      <alignment horizontal="center" vertical="center"/>
      <protection locked="0"/>
    </xf>
    <xf numFmtId="0" fontId="2" fillId="12" borderId="7" xfId="2" applyFont="1" applyFill="1" applyBorder="1" applyAlignment="1" applyProtection="1">
      <alignment horizontal="left"/>
      <protection locked="0"/>
    </xf>
    <xf numFmtId="0" fontId="2" fillId="12" borderId="9" xfId="2" applyFont="1"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Border="1" applyAlignment="1">
      <alignment horizontal="center"/>
    </xf>
    <xf numFmtId="0" fontId="0" fillId="2" borderId="0" xfId="0" applyFill="1" applyBorder="1" applyAlignment="1"/>
    <xf numFmtId="0" fontId="0" fillId="2" borderId="36" xfId="0" applyFill="1" applyBorder="1" applyAlignment="1"/>
    <xf numFmtId="0" fontId="0" fillId="2" borderId="11" xfId="0" applyFill="1" applyBorder="1" applyAlignment="1"/>
    <xf numFmtId="165" fontId="0" fillId="2" borderId="11" xfId="0" applyNumberFormat="1" applyFill="1" applyBorder="1" applyAlignment="1">
      <alignment horizontal="center"/>
    </xf>
    <xf numFmtId="0" fontId="0" fillId="2" borderId="39" xfId="0" applyFill="1" applyBorder="1" applyAlignment="1"/>
    <xf numFmtId="0" fontId="3" fillId="2" borderId="17" xfId="0" applyFont="1" applyFill="1" applyBorder="1" applyAlignment="1"/>
    <xf numFmtId="0" fontId="3" fillId="0" borderId="61" xfId="0" applyFont="1" applyFill="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ont="1" applyFill="1" applyBorder="1" applyAlignment="1">
      <alignment horizontal="center" vertical="center"/>
    </xf>
    <xf numFmtId="166" fontId="0" fillId="4" borderId="23" xfId="0" applyNumberFormat="1" applyFill="1" applyBorder="1" applyAlignment="1" applyProtection="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pplyProtection="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pplyProtection="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pplyProtection="1">
      <alignment horizontal="right"/>
    </xf>
    <xf numFmtId="166" fontId="0" fillId="4" borderId="26" xfId="0" applyNumberFormat="1" applyFill="1" applyBorder="1" applyAlignment="1" applyProtection="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applyProtection="1"/>
    <xf numFmtId="166" fontId="0" fillId="4" borderId="9" xfId="0" applyNumberFormat="1" applyFill="1" applyBorder="1" applyProtection="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ont="1" applyFill="1" applyBorder="1" applyAlignment="1">
      <alignment horizontal="center" vertic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31" fillId="0" borderId="0" xfId="2" applyFont="1"/>
    <xf numFmtId="0" fontId="3" fillId="2" borderId="6" xfId="2" applyFont="1" applyFill="1" applyBorder="1" applyAlignment="1">
      <alignment horizontal="center" vertical="center" wrapText="1"/>
    </xf>
    <xf numFmtId="0" fontId="2" fillId="0" borderId="0" xfId="2" applyFont="1" applyBorder="1" applyAlignment="1">
      <alignment horizontal="center" vertical="center"/>
    </xf>
    <xf numFmtId="166" fontId="2" fillId="0" borderId="0" xfId="1" applyNumberFormat="1" applyFont="1" applyFill="1" applyBorder="1" applyAlignment="1">
      <alignment horizontal="center"/>
    </xf>
    <xf numFmtId="166" fontId="2" fillId="0" borderId="0" xfId="1" applyNumberFormat="1" applyFont="1" applyBorder="1" applyAlignment="1">
      <alignment horizontal="center" vertical="center"/>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pplyAlignment="1">
      <alignment horizontal="left" vertical="center"/>
    </xf>
    <xf numFmtId="0" fontId="20" fillId="9" borderId="50" xfId="6" applyBorder="1" applyAlignment="1">
      <alignment horizontal="left" vertical="center"/>
    </xf>
    <xf numFmtId="0" fontId="20" fillId="9" borderId="49" xfId="6" applyBorder="1" applyAlignment="1" applyProtection="1">
      <alignment horizontal="left" vertical="center"/>
    </xf>
    <xf numFmtId="0" fontId="20" fillId="9" borderId="50" xfId="6" applyBorder="1" applyAlignment="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 fillId="0" borderId="60" xfId="2" applyFont="1" applyBorder="1" applyAlignment="1">
      <alignment horizontal="center" vertical="center"/>
    </xf>
    <xf numFmtId="0" fontId="2" fillId="0" borderId="13" xfId="2" applyFont="1" applyBorder="1" applyAlignment="1">
      <alignment horizontal="center" vertical="center"/>
    </xf>
    <xf numFmtId="0" fontId="2" fillId="0" borderId="26" xfId="2" applyFont="1" applyBorder="1" applyAlignment="1">
      <alignment horizontal="center" vertical="center"/>
    </xf>
    <xf numFmtId="0" fontId="2" fillId="0" borderId="3" xfId="2" applyFont="1" applyBorder="1" applyAlignment="1">
      <alignment horizontal="center" vertical="center"/>
    </xf>
    <xf numFmtId="0" fontId="2" fillId="0" borderId="10" xfId="2" applyFont="1" applyBorder="1" applyAlignment="1">
      <alignment horizontal="center" vertical="center"/>
    </xf>
    <xf numFmtId="0" fontId="2" fillId="0" borderId="41" xfId="2" applyFont="1" applyBorder="1" applyAlignment="1">
      <alignment horizontal="center" vertical="center"/>
    </xf>
    <xf numFmtId="166"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2" fillId="0" borderId="14" xfId="2" applyFont="1" applyBorder="1" applyAlignment="1">
      <alignment horizontal="center" vertical="center"/>
    </xf>
    <xf numFmtId="0" fontId="2" fillId="0" borderId="62" xfId="2" applyFont="1" applyBorder="1" applyAlignment="1">
      <alignment horizontal="center" vertical="center"/>
    </xf>
    <xf numFmtId="0" fontId="2" fillId="0" borderId="61" xfId="2" applyFont="1"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47" xfId="2" applyFont="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6" xfId="2" applyFont="1"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14" fillId="4" borderId="34" xfId="2" applyFont="1" applyFill="1" applyBorder="1" applyAlignment="1">
      <alignment horizontal="center" vertical="center"/>
    </xf>
    <xf numFmtId="0" fontId="2" fillId="0" borderId="8" xfId="2" applyFont="1" applyBorder="1" applyAlignment="1">
      <alignment horizontal="center" vertical="center"/>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pplyAlignment="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NumberFormat="1" applyFont="1" applyBorder="1" applyAlignment="1">
      <alignment horizontal="left" vertical="center"/>
    </xf>
    <xf numFmtId="0" fontId="21" fillId="0" borderId="119" xfId="5" applyNumberFormat="1" applyFont="1" applyBorder="1" applyAlignment="1">
      <alignment horizontal="left" vertical="center"/>
    </xf>
    <xf numFmtId="0" fontId="21" fillId="0" borderId="123" xfId="5" applyNumberFormat="1"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NumberFormat="1" applyBorder="1" applyAlignment="1">
      <alignment horizontal="left" vertical="center"/>
    </xf>
    <xf numFmtId="0" fontId="18" fillId="0" borderId="105" xfId="5" applyNumberForma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pplyProtection="1">
      <alignment horizontal="center"/>
    </xf>
    <xf numFmtId="0" fontId="7" fillId="3" borderId="50" xfId="0" applyFont="1" applyFill="1" applyBorder="1" applyAlignment="1" applyProtection="1">
      <alignment horizontal="center"/>
    </xf>
    <xf numFmtId="0" fontId="21" fillId="0" borderId="105" xfId="5" applyNumberFormat="1" applyFont="1" applyBorder="1" applyAlignment="1">
      <alignment horizontal="left" vertical="center"/>
    </xf>
    <xf numFmtId="0" fontId="21" fillId="0" borderId="72" xfId="5" applyNumberFormat="1" applyFont="1" applyBorder="1" applyAlignment="1">
      <alignment horizontal="left" vertic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xf numFmtId="0" fontId="7" fillId="3" borderId="49" xfId="0" applyFont="1" applyFill="1" applyBorder="1" applyAlignment="1" applyProtection="1">
      <alignment horizontal="center" vertical="center"/>
    </xf>
    <xf numFmtId="0" fontId="7" fillId="3" borderId="50" xfId="0" applyFont="1" applyFill="1" applyBorder="1" applyAlignment="1" applyProtection="1">
      <alignment horizontal="center" vertical="center"/>
    </xf>
    <xf numFmtId="0" fontId="3" fillId="3" borderId="49"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0" fontId="20" fillId="9" borderId="49" xfId="6" applyFont="1" applyBorder="1" applyAlignment="1">
      <alignment horizontal="left" vertical="center"/>
    </xf>
    <xf numFmtId="0" fontId="20" fillId="9" borderId="50" xfId="6" applyFont="1" applyBorder="1" applyAlignment="1">
      <alignment horizontal="left" vertical="center"/>
    </xf>
  </cellXfs>
  <cellStyles count="11">
    <cellStyle name="40% - Accent1" xfId="3" builtinId="31"/>
    <cellStyle name="60% - Accent2" xfId="4" builtinId="36"/>
    <cellStyle name="Heading 4 2" xfId="6" xr:uid="{00000000-0005-0000-0000-000002000000}"/>
    <cellStyle name="Hyperlink" xfId="7" builtinId="8"/>
    <cellStyle name="Input 3" xfId="10" xr:uid="{00000000-0005-0000-0000-000004000000}"/>
    <cellStyle name="Normal" xfId="0" builtinId="0"/>
    <cellStyle name="Normal 2" xfId="2" xr:uid="{00000000-0005-0000-0000-000006000000}"/>
    <cellStyle name="Normal 2 2" xfId="5" xr:uid="{00000000-0005-0000-0000-000007000000}"/>
    <cellStyle name="Normal 3" xfId="8" xr:uid="{00000000-0005-0000-0000-000008000000}"/>
    <cellStyle name="Normal 4" xfId="9" xr:uid="{00000000-0005-0000-0000-000009000000}"/>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0</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430794048"/>
        <c:axId val="430792480"/>
      </c:scatterChart>
      <c:valAx>
        <c:axId val="43079404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2480"/>
        <c:crosses val="autoZero"/>
        <c:crossBetween val="midCat"/>
      </c:valAx>
      <c:valAx>
        <c:axId val="43079248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404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0</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430793656"/>
        <c:axId val="430792088"/>
      </c:scatterChart>
      <c:valAx>
        <c:axId val="430793656"/>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2088"/>
        <c:crosses val="autoZero"/>
        <c:crossBetween val="midCat"/>
      </c:valAx>
      <c:valAx>
        <c:axId val="43079208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3656"/>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9" workbookViewId="0"/>
  </sheetViews>
  <sheetProtection algorithmName="SHA-512" hashValue="fMxQhrUED1KbfchVC99ND0dHgDayhdQo8GUnR2uX3WdluBzX4jFNic1JFD162P/BXoNh6ATztXf8DrmsUMtwNQ==" saltValue="TxIbedJitTjWEMNX0AXauQ=="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9" workbookViewId="0"/>
  </sheetViews>
  <sheetProtection algorithmName="SHA-512" hashValue="//q2brCJYXVp8AUAW9vjwXDdzSzK5toBGJzxCynDuxTNC8Tg6cuMVWtJUYmokqVcygV18XwfkqKs41USHP17tw==" saltValue="XzCwYrBpd9y1wnv1Oyz1fw=="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12988636" cy="9428788"/>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88636" cy="9428788"/>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showGridLines="0" tabSelected="1" zoomScale="80" zoomScaleNormal="80" workbookViewId="0">
      <selection activeCell="B11" sqref="B11:C11"/>
    </sheetView>
  </sheetViews>
  <sheetFormatPr defaultColWidth="9.08984375" defaultRowHeight="15.5" x14ac:dyDescent="0.4"/>
  <cols>
    <col min="1" max="1" width="4.90625" style="123" customWidth="1"/>
    <col min="2" max="2" width="28.90625" style="123" customWidth="1"/>
    <col min="3" max="3" width="159.36328125" style="123" customWidth="1"/>
    <col min="4" max="4" width="4.453125" style="123" customWidth="1"/>
    <col min="5" max="5" width="4.08984375" style="123" customWidth="1"/>
    <col min="6" max="6" width="25.6328125" style="123" customWidth="1"/>
    <col min="7" max="16384" width="9.08984375" style="123"/>
  </cols>
  <sheetData>
    <row r="1" spans="2:6" ht="16" thickBot="1" x14ac:dyDescent="0.45">
      <c r="E1" s="124"/>
    </row>
    <row r="2" spans="2:6" ht="16" thickBot="1" x14ac:dyDescent="0.45">
      <c r="B2" s="348" t="str">
        <f>'Version Control'!B2:C2</f>
        <v>Title Block</v>
      </c>
      <c r="C2" s="349"/>
      <c r="E2" s="124"/>
    </row>
    <row r="3" spans="2:6" s="127" customFormat="1" x14ac:dyDescent="0.4">
      <c r="B3" s="125" t="str">
        <f>'Version Control'!B3</f>
        <v>Test Report Template Name:</v>
      </c>
      <c r="C3" s="126" t="str">
        <f>'Version Control'!$C$3</f>
        <v xml:space="preserve">Test Cloth Correction Factors </v>
      </c>
      <c r="E3" s="128"/>
    </row>
    <row r="4" spans="2:6" s="127" customFormat="1" x14ac:dyDescent="0.4">
      <c r="B4" s="129" t="str">
        <f>'Version Control'!B4</f>
        <v>Version Number:</v>
      </c>
      <c r="C4" s="130" t="str">
        <f>'Version Control'!$C$4</f>
        <v>v2.4</v>
      </c>
      <c r="E4" s="128"/>
    </row>
    <row r="5" spans="2:6" s="127" customFormat="1" x14ac:dyDescent="0.4">
      <c r="B5" s="131" t="str">
        <f>'Version Control'!B5</f>
        <v xml:space="preserve">Latest Template Revision: </v>
      </c>
      <c r="C5" s="132">
        <f>'Version Control'!C5</f>
        <v>45212</v>
      </c>
      <c r="E5" s="128"/>
    </row>
    <row r="6" spans="2:6" s="127" customFormat="1" x14ac:dyDescent="0.4">
      <c r="B6" s="217" t="str">
        <f>'Version Control'!B6</f>
        <v>Tab Name:</v>
      </c>
      <c r="C6" s="218" t="str">
        <f ca="1">MID(CELL("filename",A1), FIND("]", CELL("filename", A1))+ 1, 255)</f>
        <v>Instructions</v>
      </c>
      <c r="E6" s="128"/>
    </row>
    <row r="7" spans="2:6" ht="16" thickBot="1" x14ac:dyDescent="0.45">
      <c r="B7" s="133" t="str">
        <f>'Version Control'!B7</f>
        <v>File Name:</v>
      </c>
      <c r="C7" s="134" t="str">
        <f ca="1">'Version Control'!$C$7</f>
        <v>Test Cloth Correction Factors - v2.4.xlsx</v>
      </c>
      <c r="E7" s="135"/>
      <c r="F7" s="127"/>
    </row>
    <row r="8" spans="2:6" x14ac:dyDescent="0.4">
      <c r="E8" s="135"/>
      <c r="F8" s="127"/>
    </row>
    <row r="9" spans="2:6" ht="16" thickBot="1" x14ac:dyDescent="0.45">
      <c r="E9" s="135"/>
      <c r="F9" s="127"/>
    </row>
    <row r="10" spans="2:6" ht="16" thickBot="1" x14ac:dyDescent="0.45">
      <c r="B10" s="350" t="s">
        <v>116</v>
      </c>
      <c r="C10" s="351"/>
      <c r="E10" s="135"/>
      <c r="F10" s="127"/>
    </row>
    <row r="11" spans="2:6" ht="24.75" customHeight="1" thickBot="1" x14ac:dyDescent="0.45">
      <c r="B11" s="352" t="s">
        <v>176</v>
      </c>
      <c r="C11" s="353"/>
      <c r="E11" s="135"/>
      <c r="F11" s="127"/>
    </row>
    <row r="12" spans="2:6" ht="16" thickBot="1" x14ac:dyDescent="0.45">
      <c r="E12" s="135"/>
      <c r="F12" s="127"/>
    </row>
    <row r="13" spans="2:6" ht="16" thickBot="1" x14ac:dyDescent="0.45">
      <c r="B13" s="350" t="s">
        <v>117</v>
      </c>
      <c r="C13" s="351"/>
      <c r="E13" s="135"/>
      <c r="F13" s="127"/>
    </row>
    <row r="14" spans="2:6" x14ac:dyDescent="0.4">
      <c r="B14" s="136" t="s">
        <v>118</v>
      </c>
      <c r="C14" s="137" t="s">
        <v>119</v>
      </c>
      <c r="E14" s="135"/>
      <c r="F14" s="127"/>
    </row>
    <row r="15" spans="2:6" x14ac:dyDescent="0.4">
      <c r="B15" s="138" t="s">
        <v>120</v>
      </c>
      <c r="C15" s="139" t="s">
        <v>121</v>
      </c>
      <c r="D15" s="127"/>
      <c r="E15" s="135"/>
      <c r="F15" s="127"/>
    </row>
    <row r="16" spans="2:6" x14ac:dyDescent="0.4">
      <c r="B16" s="140" t="s">
        <v>194</v>
      </c>
      <c r="C16" s="141" t="s">
        <v>151</v>
      </c>
      <c r="D16" s="127"/>
      <c r="E16" s="135"/>
      <c r="F16" s="127"/>
    </row>
    <row r="17" spans="2:7" x14ac:dyDescent="0.4">
      <c r="B17" s="140" t="s">
        <v>152</v>
      </c>
      <c r="C17" s="141" t="s">
        <v>153</v>
      </c>
      <c r="D17" s="127"/>
      <c r="E17" s="135"/>
      <c r="F17" s="127"/>
    </row>
    <row r="18" spans="2:7" x14ac:dyDescent="0.4">
      <c r="B18" s="242" t="s">
        <v>172</v>
      </c>
      <c r="C18" s="243" t="s">
        <v>173</v>
      </c>
      <c r="D18" s="127"/>
      <c r="E18" s="135"/>
      <c r="F18" s="127"/>
    </row>
    <row r="19" spans="2:7" x14ac:dyDescent="0.4">
      <c r="B19" s="142" t="s">
        <v>79</v>
      </c>
      <c r="C19" s="143" t="s">
        <v>154</v>
      </c>
      <c r="D19" s="127"/>
      <c r="E19" s="135"/>
      <c r="F19" s="127"/>
    </row>
    <row r="20" spans="2:7" x14ac:dyDescent="0.4">
      <c r="B20" s="140" t="s">
        <v>155</v>
      </c>
      <c r="C20" s="141" t="s">
        <v>156</v>
      </c>
      <c r="D20" s="127"/>
      <c r="E20" s="135"/>
      <c r="F20" s="127"/>
    </row>
    <row r="21" spans="2:7" x14ac:dyDescent="0.4">
      <c r="B21" s="140" t="s">
        <v>157</v>
      </c>
      <c r="C21" s="143" t="s">
        <v>158</v>
      </c>
      <c r="D21" s="127"/>
      <c r="E21" s="135"/>
      <c r="F21" s="127"/>
    </row>
    <row r="22" spans="2:7" x14ac:dyDescent="0.4">
      <c r="B22" s="140" t="s">
        <v>159</v>
      </c>
      <c r="C22" s="141" t="s">
        <v>160</v>
      </c>
      <c r="D22" s="127"/>
      <c r="E22" s="135"/>
      <c r="F22" s="127"/>
    </row>
    <row r="23" spans="2:7" ht="16" thickBot="1" x14ac:dyDescent="0.45">
      <c r="B23" s="144" t="s">
        <v>122</v>
      </c>
      <c r="C23" s="145" t="s">
        <v>123</v>
      </c>
      <c r="E23" s="124"/>
      <c r="F23" s="127"/>
    </row>
    <row r="24" spans="2:7" ht="16" thickBot="1" x14ac:dyDescent="0.45">
      <c r="D24" s="127"/>
      <c r="E24" s="128"/>
      <c r="F24" s="127"/>
      <c r="G24" s="146"/>
    </row>
    <row r="25" spans="2:7" ht="16" thickBot="1" x14ac:dyDescent="0.45">
      <c r="B25" s="354" t="s">
        <v>171</v>
      </c>
      <c r="C25" s="355"/>
      <c r="D25" s="127"/>
      <c r="E25" s="128"/>
      <c r="F25" s="127"/>
      <c r="G25" s="146"/>
    </row>
    <row r="26" spans="2:7" ht="16.5" customHeight="1" x14ac:dyDescent="0.4">
      <c r="B26" s="251" t="s">
        <v>124</v>
      </c>
      <c r="C26" s="252" t="s">
        <v>125</v>
      </c>
      <c r="D26" s="127"/>
      <c r="E26" s="128"/>
      <c r="F26" s="127"/>
      <c r="G26" s="146"/>
    </row>
    <row r="27" spans="2:7" ht="16.5" customHeight="1" x14ac:dyDescent="0.4">
      <c r="B27" s="346" t="s">
        <v>126</v>
      </c>
      <c r="C27" s="191" t="s">
        <v>127</v>
      </c>
      <c r="D27" s="127"/>
      <c r="E27" s="128"/>
      <c r="F27" s="127"/>
      <c r="G27" s="146"/>
    </row>
    <row r="28" spans="2:7" ht="16.5" customHeight="1" x14ac:dyDescent="0.4">
      <c r="B28" s="346"/>
      <c r="C28" s="192" t="s">
        <v>128</v>
      </c>
      <c r="D28" s="127"/>
      <c r="E28" s="128"/>
      <c r="F28" s="127"/>
      <c r="G28" s="146"/>
    </row>
    <row r="29" spans="2:7" ht="16.5" customHeight="1" thickBot="1" x14ac:dyDescent="0.45">
      <c r="B29" s="347"/>
      <c r="C29" s="253" t="s">
        <v>129</v>
      </c>
      <c r="D29" s="127"/>
      <c r="E29" s="128"/>
      <c r="F29" s="127"/>
      <c r="G29" s="146"/>
    </row>
    <row r="30" spans="2:7" ht="16" thickBot="1" x14ac:dyDescent="0.45">
      <c r="D30" s="127"/>
      <c r="E30" s="128"/>
      <c r="F30" s="127"/>
      <c r="G30" s="146"/>
    </row>
    <row r="31" spans="2:7" ht="17.5" thickBot="1" x14ac:dyDescent="0.45">
      <c r="B31" s="147" t="s">
        <v>130</v>
      </c>
      <c r="C31" s="148"/>
      <c r="D31" s="127"/>
      <c r="E31" s="128"/>
      <c r="F31" s="127"/>
      <c r="G31" s="146"/>
    </row>
    <row r="32" spans="2:7" x14ac:dyDescent="0.4">
      <c r="B32" s="340" t="s">
        <v>131</v>
      </c>
      <c r="C32" s="341"/>
      <c r="D32" s="127"/>
      <c r="E32" s="128"/>
      <c r="F32" s="127"/>
      <c r="G32" s="146"/>
    </row>
    <row r="33" spans="1:7" x14ac:dyDescent="0.4">
      <c r="B33" s="342"/>
      <c r="C33" s="343"/>
      <c r="D33" s="127"/>
      <c r="E33" s="128"/>
      <c r="F33" s="127"/>
      <c r="G33" s="146"/>
    </row>
    <row r="34" spans="1:7" ht="16" thickBot="1" x14ac:dyDescent="0.45">
      <c r="B34" s="344"/>
      <c r="C34" s="345"/>
      <c r="D34" s="127"/>
      <c r="E34" s="128"/>
      <c r="F34" s="127"/>
      <c r="G34" s="146"/>
    </row>
    <row r="35" spans="1:7" ht="16.5" customHeight="1" thickBot="1" x14ac:dyDescent="0.45">
      <c r="B35" s="219" t="s">
        <v>170</v>
      </c>
      <c r="C35" s="220"/>
      <c r="D35" s="127"/>
      <c r="E35" s="128"/>
      <c r="F35" s="127"/>
      <c r="G35" s="146"/>
    </row>
    <row r="36" spans="1:7" x14ac:dyDescent="0.4">
      <c r="B36" s="149"/>
      <c r="C36" s="150"/>
      <c r="D36" s="127"/>
      <c r="E36" s="128"/>
      <c r="F36" s="127"/>
      <c r="G36" s="146"/>
    </row>
    <row r="37" spans="1:7" ht="20" x14ac:dyDescent="0.4">
      <c r="B37" s="151" t="s">
        <v>132</v>
      </c>
      <c r="C37" s="152" t="s">
        <v>133</v>
      </c>
      <c r="D37" s="127"/>
      <c r="E37" s="128"/>
      <c r="F37" s="127"/>
      <c r="G37" s="146"/>
    </row>
    <row r="38" spans="1:7" ht="16" thickBot="1" x14ac:dyDescent="0.45">
      <c r="B38" s="149"/>
      <c r="C38" s="150"/>
      <c r="D38" s="127"/>
      <c r="E38" s="128"/>
      <c r="F38" s="127"/>
      <c r="G38" s="146"/>
    </row>
    <row r="39" spans="1:7" x14ac:dyDescent="0.4">
      <c r="B39" s="153" t="s">
        <v>134</v>
      </c>
      <c r="C39" s="193" t="s">
        <v>194</v>
      </c>
      <c r="D39" s="127"/>
      <c r="E39" s="128"/>
      <c r="F39" s="127"/>
      <c r="G39" s="146"/>
    </row>
    <row r="40" spans="1:7" x14ac:dyDescent="0.4">
      <c r="B40" s="154" t="s">
        <v>135</v>
      </c>
      <c r="C40" s="155" t="s">
        <v>152</v>
      </c>
      <c r="D40" s="127"/>
      <c r="E40" s="128"/>
      <c r="F40" s="127"/>
      <c r="G40" s="146"/>
    </row>
    <row r="41" spans="1:7" ht="16" thickBot="1" x14ac:dyDescent="0.45">
      <c r="B41" s="156" t="s">
        <v>136</v>
      </c>
      <c r="C41" s="207" t="s">
        <v>137</v>
      </c>
      <c r="D41" s="127"/>
      <c r="E41" s="128"/>
      <c r="F41" s="127"/>
      <c r="G41" s="146"/>
    </row>
    <row r="42" spans="1:7" x14ac:dyDescent="0.4">
      <c r="D42" s="127"/>
      <c r="E42" s="128"/>
      <c r="F42" s="127"/>
      <c r="G42" s="146"/>
    </row>
    <row r="43" spans="1:7" x14ac:dyDescent="0.4">
      <c r="A43" s="124"/>
      <c r="B43" s="124"/>
      <c r="C43" s="124"/>
      <c r="D43" s="128"/>
      <c r="E43" s="128"/>
      <c r="F43" s="127"/>
    </row>
  </sheetData>
  <sheetProtection algorithmName="SHA-512" hashValue="Lzc1i9qZTd3576vfoV5UzDnjKZnpb3AmomDtOh4RUn3D39kQmgb2ymB44oNHwbIiTfVE/wp65yx+nNpel++CwQ==" saltValue="koEbQEtmuq3wHEQIR6IzIQ=="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xr:uid="{00000000-0004-0000-0000-000000000000}"/>
    <hyperlink ref="C40" location="'Extractor Tests Raw Data'!A1" display="Setup &amp; Instrumentation" xr:uid="{00000000-0004-0000-0000-000001000000}"/>
    <hyperlink ref="C39" location="'Material Verification'!A1" display="Material Verification" xr:uid="{00000000-0004-0000-0000-000002000000}"/>
    <hyperlink ref="B11" r:id="rId1" display="[Enter Full Name of Test Procedure, Be Sure to change Hyperlink so acurate test procedure is referenced]" xr:uid="{00000000-0004-0000-0000-000003000000}"/>
    <hyperlink ref="B11:C11" r:id="rId2" display="10 CFR 430 Subpart B Appendix J2:  Uniform Test Method for Measuring the Energy Consumption of Automatic and Semi-Automatic Clothes Washers [77 FR 13939, Mar. 7, 2012]" xr:uid="{00000000-0004-0000-0000-000004000000}"/>
  </hyperlinks>
  <pageMargins left="0.7" right="0.7" top="0.75" bottom="0.75" header="0.3" footer="0.3"/>
  <pageSetup orientation="portrait"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L47"/>
  <sheetViews>
    <sheetView showGridLines="0" zoomScale="80" zoomScaleNormal="80" zoomScalePageLayoutView="90" workbookViewId="0">
      <selection activeCell="C13" sqref="C13"/>
    </sheetView>
  </sheetViews>
  <sheetFormatPr defaultColWidth="9.08984375" defaultRowHeight="12.5" x14ac:dyDescent="0.25"/>
  <cols>
    <col min="1" max="1" width="1.90625" style="16" customWidth="1"/>
    <col min="2" max="2" width="19.6328125" style="16" customWidth="1"/>
    <col min="3" max="3" width="27.90625" style="16" customWidth="1"/>
    <col min="4" max="4" width="2.453125" style="16" customWidth="1"/>
    <col min="5" max="5" width="13" style="16" customWidth="1"/>
    <col min="6" max="6" width="13.08984375" style="16" customWidth="1"/>
    <col min="7" max="8" width="13.453125" style="16" customWidth="1"/>
    <col min="9" max="9" width="2.08984375" style="16" customWidth="1"/>
    <col min="10" max="10" width="13.453125" style="16" customWidth="1"/>
    <col min="11" max="11" width="32.54296875" style="16" bestFit="1" customWidth="1"/>
    <col min="12" max="12" width="19.36328125" style="16" customWidth="1"/>
    <col min="13" max="14" width="13.453125" style="16" customWidth="1"/>
    <col min="15" max="15" width="2.08984375" style="16" customWidth="1"/>
    <col min="16" max="16" width="8.08984375" style="16" bestFit="1" customWidth="1"/>
    <col min="17" max="17" width="22.36328125" style="16" customWidth="1"/>
    <col min="18" max="18" width="15.6328125" style="16" customWidth="1"/>
    <col min="19" max="19" width="12.6328125" style="16" bestFit="1" customWidth="1"/>
    <col min="20" max="20" width="12.6328125" style="16" customWidth="1"/>
    <col min="21" max="21" width="2.36328125" style="16" customWidth="1"/>
    <col min="22" max="22" width="9.6328125" style="16" customWidth="1"/>
    <col min="23" max="23" width="23.54296875" style="16" customWidth="1"/>
    <col min="24" max="24" width="19.54296875" style="16" customWidth="1"/>
    <col min="25" max="25" width="12.6328125" style="16" bestFit="1" customWidth="1"/>
    <col min="26" max="26" width="12.6328125" style="16" customWidth="1"/>
    <col min="27" max="27" width="2.36328125" style="16" customWidth="1"/>
    <col min="28" max="28" width="12.90625" style="16" customWidth="1"/>
    <col min="29" max="29" width="16.54296875" style="16" customWidth="1"/>
    <col min="30" max="30" width="12.6328125" style="16" customWidth="1"/>
    <col min="31" max="31" width="13.453125" style="16" customWidth="1"/>
    <col min="32" max="32" width="12.453125" style="16" customWidth="1"/>
    <col min="33" max="33" width="11.36328125" style="16" customWidth="1"/>
    <col min="34" max="35" width="12" style="16" customWidth="1"/>
    <col min="36" max="36" width="13.90625" style="16" customWidth="1"/>
    <col min="37" max="37" width="3" style="16" customWidth="1"/>
    <col min="38" max="38" width="2.6328125" style="16" customWidth="1"/>
    <col min="39" max="16384" width="9.08984375" style="16"/>
  </cols>
  <sheetData>
    <row r="1" spans="2:38" ht="13" thickBot="1" x14ac:dyDescent="0.3">
      <c r="AL1" s="209"/>
    </row>
    <row r="2" spans="2:38" ht="16" thickBot="1" x14ac:dyDescent="0.3">
      <c r="B2" s="348" t="str">
        <f>'Version Control'!B2:C2</f>
        <v>Title Block</v>
      </c>
      <c r="C2" s="385"/>
      <c r="D2" s="385"/>
      <c r="E2" s="385"/>
      <c r="F2" s="385"/>
      <c r="G2" s="385"/>
      <c r="H2" s="385"/>
      <c r="I2" s="385"/>
      <c r="J2" s="349"/>
      <c r="K2" s="238"/>
      <c r="AL2" s="209"/>
    </row>
    <row r="3" spans="2:38" ht="15.5" x14ac:dyDescent="0.25">
      <c r="B3" s="400" t="str">
        <f>'Version Control'!B3</f>
        <v>Test Report Template Name:</v>
      </c>
      <c r="C3" s="401"/>
      <c r="D3" s="386" t="str">
        <f>'Version Control'!C3</f>
        <v xml:space="preserve">Test Cloth Correction Factors </v>
      </c>
      <c r="E3" s="387"/>
      <c r="F3" s="387"/>
      <c r="G3" s="387"/>
      <c r="H3" s="387"/>
      <c r="I3" s="387"/>
      <c r="J3" s="388"/>
      <c r="K3" s="239"/>
      <c r="AL3" s="209"/>
    </row>
    <row r="4" spans="2:38" ht="15.5" x14ac:dyDescent="0.4">
      <c r="B4" s="402" t="str">
        <f>'Version Control'!B4</f>
        <v>Version Number:</v>
      </c>
      <c r="C4" s="403"/>
      <c r="D4" s="389" t="str">
        <f>'Version Control'!C4</f>
        <v>v2.4</v>
      </c>
      <c r="E4" s="390"/>
      <c r="F4" s="390"/>
      <c r="G4" s="390"/>
      <c r="H4" s="390"/>
      <c r="I4" s="390"/>
      <c r="J4" s="391"/>
      <c r="K4" s="240"/>
      <c r="L4" s="382" t="s">
        <v>161</v>
      </c>
      <c r="M4" s="382"/>
      <c r="AL4" s="209"/>
    </row>
    <row r="5" spans="2:38" ht="15.5" x14ac:dyDescent="0.25">
      <c r="B5" s="398" t="str">
        <f>'Version Control'!B5</f>
        <v xml:space="preserve">Latest Template Revision: </v>
      </c>
      <c r="C5" s="399"/>
      <c r="D5" s="392">
        <f>'Version Control'!C5</f>
        <v>45212</v>
      </c>
      <c r="E5" s="393"/>
      <c r="F5" s="393"/>
      <c r="G5" s="393"/>
      <c r="H5" s="393"/>
      <c r="I5" s="393"/>
      <c r="J5" s="394"/>
      <c r="K5" s="241"/>
      <c r="AL5" s="209"/>
    </row>
    <row r="6" spans="2:38" ht="15.5" x14ac:dyDescent="0.25">
      <c r="B6" s="398" t="str">
        <f>'Version Control'!B6</f>
        <v>Tab Name:</v>
      </c>
      <c r="C6" s="399"/>
      <c r="D6" s="389" t="str">
        <f ca="1">MID(CELL("filename",A1), FIND("]", CELL("filename", A1))+ 1, 255)</f>
        <v>Material Verification</v>
      </c>
      <c r="E6" s="390"/>
      <c r="F6" s="390"/>
      <c r="G6" s="390"/>
      <c r="H6" s="390"/>
      <c r="I6" s="390"/>
      <c r="J6" s="391"/>
      <c r="K6" s="240"/>
      <c r="AL6" s="209"/>
    </row>
    <row r="7" spans="2:38" ht="15.5" x14ac:dyDescent="0.25">
      <c r="B7" s="398" t="str">
        <f>'Version Control'!B7</f>
        <v>File Name:</v>
      </c>
      <c r="C7" s="399"/>
      <c r="D7" s="389" t="str">
        <f ca="1">'Version Control'!C7</f>
        <v>Test Cloth Correction Factors - v2.4.xlsx</v>
      </c>
      <c r="E7" s="390"/>
      <c r="F7" s="390"/>
      <c r="G7" s="390"/>
      <c r="H7" s="390"/>
      <c r="I7" s="390"/>
      <c r="J7" s="391"/>
      <c r="K7" s="240"/>
      <c r="AL7" s="209"/>
    </row>
    <row r="8" spans="2:38" ht="16" thickBot="1" x14ac:dyDescent="0.3">
      <c r="B8" s="383" t="str">
        <f>'Version Control'!B8</f>
        <v xml:space="preserve">Test Completion Date: </v>
      </c>
      <c r="C8" s="384"/>
      <c r="D8" s="395" t="str">
        <f>'Version Control'!C8</f>
        <v>[MM/DD/YYYY]</v>
      </c>
      <c r="E8" s="396"/>
      <c r="F8" s="396"/>
      <c r="G8" s="396"/>
      <c r="H8" s="396"/>
      <c r="I8" s="396"/>
      <c r="J8" s="397"/>
      <c r="K8" s="241"/>
      <c r="AL8" s="209"/>
    </row>
    <row r="9" spans="2:38" x14ac:dyDescent="0.25">
      <c r="AL9" s="209"/>
    </row>
    <row r="10" spans="2:38" x14ac:dyDescent="0.25">
      <c r="AL10" s="209"/>
    </row>
    <row r="11" spans="2:38" ht="15.5" x14ac:dyDescent="0.35">
      <c r="B11" s="15" t="s">
        <v>31</v>
      </c>
      <c r="AL11" s="209"/>
    </row>
    <row r="12" spans="2:38" ht="13.5" customHeight="1" thickBot="1" x14ac:dyDescent="0.3">
      <c r="AL12" s="209"/>
    </row>
    <row r="13" spans="2:38" ht="18.75" customHeight="1" x14ac:dyDescent="0.35">
      <c r="B13" s="17" t="s">
        <v>32</v>
      </c>
      <c r="C13" s="254"/>
      <c r="E13" s="18" t="s">
        <v>177</v>
      </c>
      <c r="F13" s="19"/>
      <c r="G13" s="20"/>
      <c r="H13" s="21"/>
      <c r="J13" s="18" t="s">
        <v>178</v>
      </c>
      <c r="K13" s="19"/>
      <c r="L13" s="22"/>
      <c r="M13" s="20"/>
      <c r="N13" s="21"/>
      <c r="P13" s="18" t="s">
        <v>179</v>
      </c>
      <c r="Q13" s="19"/>
      <c r="R13" s="22"/>
      <c r="S13" s="20"/>
      <c r="T13" s="21"/>
      <c r="V13" s="18" t="s">
        <v>180</v>
      </c>
      <c r="W13" s="19"/>
      <c r="X13" s="22"/>
      <c r="Y13" s="20"/>
      <c r="Z13" s="21"/>
      <c r="AB13" s="18" t="s">
        <v>186</v>
      </c>
      <c r="AC13" s="19"/>
      <c r="AD13" s="22"/>
      <c r="AE13" s="22"/>
      <c r="AF13" s="22"/>
      <c r="AG13" s="22"/>
      <c r="AH13" s="23"/>
      <c r="AI13" s="24"/>
      <c r="AJ13" s="21"/>
      <c r="AL13" s="209"/>
    </row>
    <row r="14" spans="2:38" ht="39.5" thickBot="1" x14ac:dyDescent="0.3">
      <c r="B14" s="25" t="s">
        <v>33</v>
      </c>
      <c r="C14" s="26" t="str">
        <f>IF((AND(H15="Yes",N15="Yes", T15="Yes", Z15="Yes", AJ15="Yes")),"Yes","")</f>
        <v/>
      </c>
      <c r="E14" s="27" t="s">
        <v>34</v>
      </c>
      <c r="F14" s="28" t="s">
        <v>35</v>
      </c>
      <c r="G14" s="29" t="s">
        <v>36</v>
      </c>
      <c r="H14" s="30" t="s">
        <v>37</v>
      </c>
      <c r="J14" s="336" t="s">
        <v>182</v>
      </c>
      <c r="K14" s="28" t="s">
        <v>181</v>
      </c>
      <c r="L14" s="31" t="s">
        <v>38</v>
      </c>
      <c r="M14" s="29" t="s">
        <v>39</v>
      </c>
      <c r="N14" s="30" t="s">
        <v>37</v>
      </c>
      <c r="P14" s="336" t="s">
        <v>182</v>
      </c>
      <c r="Q14" s="29" t="s">
        <v>40</v>
      </c>
      <c r="R14" s="32" t="s">
        <v>41</v>
      </c>
      <c r="S14" s="29" t="s">
        <v>39</v>
      </c>
      <c r="T14" s="30" t="s">
        <v>37</v>
      </c>
      <c r="V14" s="336" t="s">
        <v>182</v>
      </c>
      <c r="W14" s="29" t="s">
        <v>42</v>
      </c>
      <c r="X14" s="32" t="s">
        <v>43</v>
      </c>
      <c r="Y14" s="29" t="s">
        <v>39</v>
      </c>
      <c r="Z14" s="30" t="s">
        <v>37</v>
      </c>
      <c r="AB14" s="27" t="s">
        <v>34</v>
      </c>
      <c r="AC14" s="28" t="s">
        <v>35</v>
      </c>
      <c r="AD14" s="31" t="s">
        <v>44</v>
      </c>
      <c r="AE14" s="32" t="s">
        <v>45</v>
      </c>
      <c r="AF14" s="32" t="s">
        <v>46</v>
      </c>
      <c r="AG14" s="32" t="s">
        <v>47</v>
      </c>
      <c r="AH14" s="29" t="s">
        <v>48</v>
      </c>
      <c r="AI14" s="29" t="s">
        <v>49</v>
      </c>
      <c r="AJ14" s="30" t="s">
        <v>37</v>
      </c>
      <c r="AL14" s="209"/>
    </row>
    <row r="15" spans="2:38" ht="13.5" customHeight="1" thickBot="1" x14ac:dyDescent="0.3">
      <c r="E15" s="377" t="s">
        <v>50</v>
      </c>
      <c r="F15" s="33" t="s">
        <v>51</v>
      </c>
      <c r="G15" s="258"/>
      <c r="H15" s="378" t="str">
        <f>IF(COUNTIF(G15:G23,"X")=9,"Yes","")</f>
        <v/>
      </c>
      <c r="J15" s="372" t="s">
        <v>50</v>
      </c>
      <c r="K15" s="34" t="s">
        <v>52</v>
      </c>
      <c r="L15" s="260"/>
      <c r="M15" s="258"/>
      <c r="N15" s="380" t="str">
        <f>IF(COUNTIF(M15:M20,"X")=6,"Yes","")</f>
        <v/>
      </c>
      <c r="P15" s="35" t="s">
        <v>50</v>
      </c>
      <c r="Q15" s="34" t="s">
        <v>53</v>
      </c>
      <c r="R15" s="262"/>
      <c r="S15" s="258"/>
      <c r="T15" s="380" t="str">
        <f>IF(COUNTIF(S15:S17,"X")=3,"Yes","")</f>
        <v/>
      </c>
      <c r="V15" s="35" t="s">
        <v>50</v>
      </c>
      <c r="W15" s="34" t="s">
        <v>54</v>
      </c>
      <c r="X15" s="262"/>
      <c r="Y15" s="258"/>
      <c r="Z15" s="375" t="str">
        <f>IF(COUNTIF(Y15:Y17,"X")=3,"Yes","")</f>
        <v/>
      </c>
      <c r="AB15" s="356" t="s">
        <v>50</v>
      </c>
      <c r="AC15" s="359" t="s">
        <v>51</v>
      </c>
      <c r="AD15" s="36">
        <v>1</v>
      </c>
      <c r="AE15" s="262"/>
      <c r="AF15" s="262"/>
      <c r="AG15" s="37" t="str">
        <f>IF(AF15="","",((AF15-AE15)/AE15))</f>
        <v/>
      </c>
      <c r="AH15" s="362" t="str">
        <f>IF(AF15="","",IF(AF16="","",IF(AF17="","",(AVERAGE(AG15:AG17)))))</f>
        <v/>
      </c>
      <c r="AI15" s="367" t="str">
        <f>IF(OR(AH15="",AH18="",AH21="",AH24="",AH27="",AH30="",AH33="",AH36="",AH39=""),"",ROUND(_xlfn.STDEV.S(AH15:AH41)/AVERAGE(AH15:AH41),3))</f>
        <v/>
      </c>
      <c r="AJ15" s="370" t="str">
        <f>IF(AI15="","",IF(AI15&lt;=0.01,"Yes","No"))</f>
        <v/>
      </c>
      <c r="AL15" s="209"/>
    </row>
    <row r="16" spans="2:38" ht="13.5" customHeight="1" x14ac:dyDescent="0.3">
      <c r="B16" s="38" t="s">
        <v>55</v>
      </c>
      <c r="C16" s="39"/>
      <c r="E16" s="377"/>
      <c r="F16" s="33" t="s">
        <v>56</v>
      </c>
      <c r="G16" s="258"/>
      <c r="H16" s="378"/>
      <c r="J16" s="373"/>
      <c r="K16" s="34" t="s">
        <v>57</v>
      </c>
      <c r="L16" s="260"/>
      <c r="M16" s="258"/>
      <c r="N16" s="375"/>
      <c r="P16" s="35" t="s">
        <v>56</v>
      </c>
      <c r="Q16" s="34" t="s">
        <v>53</v>
      </c>
      <c r="R16" s="262"/>
      <c r="S16" s="258"/>
      <c r="T16" s="375"/>
      <c r="V16" s="35" t="s">
        <v>56</v>
      </c>
      <c r="W16" s="34" t="s">
        <v>54</v>
      </c>
      <c r="X16" s="262"/>
      <c r="Y16" s="258"/>
      <c r="Z16" s="375"/>
      <c r="AB16" s="357"/>
      <c r="AC16" s="360"/>
      <c r="AD16" s="36">
        <v>2</v>
      </c>
      <c r="AE16" s="262"/>
      <c r="AF16" s="262"/>
      <c r="AG16" s="37" t="str">
        <f t="shared" ref="AG16:AG41" si="0">IF(AF16="","",((AF16-AE16)/AE16))</f>
        <v/>
      </c>
      <c r="AH16" s="363"/>
      <c r="AI16" s="368"/>
      <c r="AJ16" s="370"/>
      <c r="AL16" s="209"/>
    </row>
    <row r="17" spans="2:38" ht="13.5" customHeight="1" thickBot="1" x14ac:dyDescent="0.35">
      <c r="B17" s="40" t="s">
        <v>18</v>
      </c>
      <c r="C17" s="255"/>
      <c r="E17" s="377"/>
      <c r="F17" s="33" t="s">
        <v>58</v>
      </c>
      <c r="G17" s="258"/>
      <c r="H17" s="378"/>
      <c r="J17" s="372" t="s">
        <v>56</v>
      </c>
      <c r="K17" s="34" t="s">
        <v>52</v>
      </c>
      <c r="L17" s="260"/>
      <c r="M17" s="258"/>
      <c r="N17" s="375"/>
      <c r="P17" s="41" t="s">
        <v>59</v>
      </c>
      <c r="Q17" s="42" t="s">
        <v>53</v>
      </c>
      <c r="R17" s="263"/>
      <c r="S17" s="259"/>
      <c r="T17" s="376"/>
      <c r="V17" s="41" t="s">
        <v>59</v>
      </c>
      <c r="W17" s="42" t="s">
        <v>54</v>
      </c>
      <c r="X17" s="263"/>
      <c r="Y17" s="259"/>
      <c r="Z17" s="376"/>
      <c r="AB17" s="357"/>
      <c r="AC17" s="361"/>
      <c r="AD17" s="36">
        <v>3</v>
      </c>
      <c r="AE17" s="262"/>
      <c r="AF17" s="262"/>
      <c r="AG17" s="37" t="str">
        <f t="shared" si="0"/>
        <v/>
      </c>
      <c r="AH17" s="363"/>
      <c r="AI17" s="368"/>
      <c r="AJ17" s="370"/>
      <c r="AL17" s="209"/>
    </row>
    <row r="18" spans="2:38" ht="13.5" customHeight="1" x14ac:dyDescent="0.3">
      <c r="B18" s="40" t="s">
        <v>19</v>
      </c>
      <c r="C18" s="256" t="s">
        <v>150</v>
      </c>
      <c r="E18" s="377" t="s">
        <v>56</v>
      </c>
      <c r="F18" s="33" t="s">
        <v>51</v>
      </c>
      <c r="G18" s="258"/>
      <c r="H18" s="378"/>
      <c r="J18" s="373"/>
      <c r="K18" s="34" t="s">
        <v>57</v>
      </c>
      <c r="L18" s="260"/>
      <c r="M18" s="258"/>
      <c r="N18" s="375"/>
      <c r="AB18" s="357"/>
      <c r="AC18" s="359" t="s">
        <v>56</v>
      </c>
      <c r="AD18" s="36">
        <v>1</v>
      </c>
      <c r="AE18" s="262"/>
      <c r="AF18" s="262"/>
      <c r="AG18" s="37" t="str">
        <f t="shared" si="0"/>
        <v/>
      </c>
      <c r="AH18" s="362" t="str">
        <f>IF(AF18="","",IF(AF19="","",IF(AF20="","",(AVERAGE(AG18:AG20)))))</f>
        <v/>
      </c>
      <c r="AI18" s="368"/>
      <c r="AJ18" s="370"/>
      <c r="AL18" s="209"/>
    </row>
    <row r="19" spans="2:38" ht="13.5" customHeight="1" thickBot="1" x14ac:dyDescent="0.35">
      <c r="B19" s="43" t="s">
        <v>17</v>
      </c>
      <c r="C19" s="257"/>
      <c r="E19" s="377"/>
      <c r="F19" s="33" t="s">
        <v>56</v>
      </c>
      <c r="G19" s="258"/>
      <c r="H19" s="378"/>
      <c r="J19" s="372" t="s">
        <v>59</v>
      </c>
      <c r="K19" s="34" t="s">
        <v>52</v>
      </c>
      <c r="L19" s="260"/>
      <c r="M19" s="258"/>
      <c r="N19" s="375"/>
      <c r="P19" s="335" t="s">
        <v>188</v>
      </c>
      <c r="V19" s="335" t="s">
        <v>189</v>
      </c>
      <c r="AB19" s="357"/>
      <c r="AC19" s="360"/>
      <c r="AD19" s="36">
        <v>2</v>
      </c>
      <c r="AE19" s="262"/>
      <c r="AF19" s="262"/>
      <c r="AG19" s="37" t="str">
        <f t="shared" si="0"/>
        <v/>
      </c>
      <c r="AH19" s="363"/>
      <c r="AI19" s="368"/>
      <c r="AJ19" s="370"/>
      <c r="AL19" s="209"/>
    </row>
    <row r="20" spans="2:38" ht="13.5" customHeight="1" thickBot="1" x14ac:dyDescent="0.3">
      <c r="E20" s="377"/>
      <c r="F20" s="33" t="s">
        <v>58</v>
      </c>
      <c r="G20" s="258"/>
      <c r="H20" s="378"/>
      <c r="J20" s="374"/>
      <c r="K20" s="42" t="s">
        <v>57</v>
      </c>
      <c r="L20" s="261"/>
      <c r="M20" s="259"/>
      <c r="N20" s="376"/>
      <c r="AB20" s="357"/>
      <c r="AC20" s="361"/>
      <c r="AD20" s="36">
        <v>3</v>
      </c>
      <c r="AE20" s="262"/>
      <c r="AF20" s="262"/>
      <c r="AG20" s="37" t="str">
        <f t="shared" si="0"/>
        <v/>
      </c>
      <c r="AH20" s="363"/>
      <c r="AI20" s="368"/>
      <c r="AJ20" s="370"/>
      <c r="AL20" s="209"/>
    </row>
    <row r="21" spans="2:38" ht="13.5" customHeight="1" x14ac:dyDescent="0.25">
      <c r="E21" s="377" t="s">
        <v>59</v>
      </c>
      <c r="F21" s="33" t="s">
        <v>51</v>
      </c>
      <c r="G21" s="258"/>
      <c r="H21" s="378"/>
      <c r="AB21" s="357"/>
      <c r="AC21" s="359" t="s">
        <v>58</v>
      </c>
      <c r="AD21" s="36">
        <v>1</v>
      </c>
      <c r="AE21" s="262"/>
      <c r="AF21" s="262"/>
      <c r="AG21" s="37" t="str">
        <f t="shared" si="0"/>
        <v/>
      </c>
      <c r="AH21" s="362" t="str">
        <f t="shared" ref="AH21" si="1">IF(AF21="","",IF(AF22="","",IF(AF23="","",(AVERAGE(AG21:AG23)))))</f>
        <v/>
      </c>
      <c r="AI21" s="368"/>
      <c r="AJ21" s="370"/>
      <c r="AL21" s="209"/>
    </row>
    <row r="22" spans="2:38" ht="13.5" customHeight="1" x14ac:dyDescent="0.3">
      <c r="E22" s="377"/>
      <c r="F22" s="33" t="s">
        <v>56</v>
      </c>
      <c r="G22" s="258"/>
      <c r="H22" s="378"/>
      <c r="J22" s="335" t="s">
        <v>190</v>
      </c>
      <c r="AB22" s="357"/>
      <c r="AC22" s="360"/>
      <c r="AD22" s="36">
        <v>2</v>
      </c>
      <c r="AE22" s="262"/>
      <c r="AF22" s="262"/>
      <c r="AG22" s="37" t="str">
        <f t="shared" si="0"/>
        <v/>
      </c>
      <c r="AH22" s="363"/>
      <c r="AI22" s="368"/>
      <c r="AJ22" s="370"/>
      <c r="AL22" s="209"/>
    </row>
    <row r="23" spans="2:38" ht="13.5" customHeight="1" thickBot="1" x14ac:dyDescent="0.3">
      <c r="C23" s="44"/>
      <c r="E23" s="381"/>
      <c r="F23" s="45" t="s">
        <v>58</v>
      </c>
      <c r="G23" s="259"/>
      <c r="H23" s="379"/>
      <c r="AB23" s="358"/>
      <c r="AC23" s="361"/>
      <c r="AD23" s="36">
        <v>3</v>
      </c>
      <c r="AE23" s="262"/>
      <c r="AF23" s="262"/>
      <c r="AG23" s="37" t="str">
        <f t="shared" si="0"/>
        <v/>
      </c>
      <c r="AH23" s="363"/>
      <c r="AI23" s="368"/>
      <c r="AJ23" s="370"/>
      <c r="AL23" s="209"/>
    </row>
    <row r="24" spans="2:38" ht="13.5" customHeight="1" x14ac:dyDescent="0.25">
      <c r="AB24" s="356" t="s">
        <v>56</v>
      </c>
      <c r="AC24" s="359" t="s">
        <v>51</v>
      </c>
      <c r="AD24" s="36">
        <v>1</v>
      </c>
      <c r="AE24" s="262"/>
      <c r="AF24" s="262"/>
      <c r="AG24" s="37" t="str">
        <f t="shared" si="0"/>
        <v/>
      </c>
      <c r="AH24" s="362" t="str">
        <f t="shared" ref="AH24" si="2">IF(AF24="","",IF(AF25="","",IF(AF26="","",(AVERAGE(AG24:AG26)))))</f>
        <v/>
      </c>
      <c r="AI24" s="368"/>
      <c r="AJ24" s="370"/>
      <c r="AL24" s="209"/>
    </row>
    <row r="25" spans="2:38" x14ac:dyDescent="0.25">
      <c r="AB25" s="357"/>
      <c r="AC25" s="360"/>
      <c r="AD25" s="36">
        <v>2</v>
      </c>
      <c r="AE25" s="262"/>
      <c r="AF25" s="262"/>
      <c r="AG25" s="37" t="str">
        <f t="shared" si="0"/>
        <v/>
      </c>
      <c r="AH25" s="363"/>
      <c r="AI25" s="368"/>
      <c r="AJ25" s="370"/>
      <c r="AL25" s="209"/>
    </row>
    <row r="26" spans="2:38" x14ac:dyDescent="0.25">
      <c r="AB26" s="357"/>
      <c r="AC26" s="361"/>
      <c r="AD26" s="36">
        <v>3</v>
      </c>
      <c r="AE26" s="262"/>
      <c r="AF26" s="262"/>
      <c r="AG26" s="37" t="str">
        <f t="shared" si="0"/>
        <v/>
      </c>
      <c r="AH26" s="363"/>
      <c r="AI26" s="368"/>
      <c r="AJ26" s="370"/>
      <c r="AL26" s="209"/>
    </row>
    <row r="27" spans="2:38" x14ac:dyDescent="0.25">
      <c r="H27" s="44"/>
      <c r="AB27" s="357"/>
      <c r="AC27" s="359" t="s">
        <v>56</v>
      </c>
      <c r="AD27" s="36">
        <v>1</v>
      </c>
      <c r="AE27" s="262"/>
      <c r="AF27" s="262"/>
      <c r="AG27" s="37" t="str">
        <f t="shared" si="0"/>
        <v/>
      </c>
      <c r="AH27" s="362" t="str">
        <f t="shared" ref="AH27" si="3">IF(AF27="","",IF(AF28="","",IF(AF29="","",(AVERAGE(AG27:AG29)))))</f>
        <v/>
      </c>
      <c r="AI27" s="368"/>
      <c r="AJ27" s="370"/>
      <c r="AL27" s="209"/>
    </row>
    <row r="28" spans="2:38" s="46" customFormat="1" x14ac:dyDescent="0.25">
      <c r="E28" s="16"/>
      <c r="F28" s="16"/>
      <c r="G28" s="16"/>
      <c r="H28" s="16"/>
      <c r="I28" s="16"/>
      <c r="J28" s="16"/>
      <c r="K28" s="16"/>
      <c r="L28" s="16"/>
      <c r="M28" s="16"/>
      <c r="N28" s="16"/>
      <c r="O28" s="16"/>
      <c r="P28" s="16"/>
      <c r="Q28" s="16"/>
      <c r="R28" s="16"/>
      <c r="S28" s="16"/>
      <c r="T28" s="16"/>
      <c r="U28" s="16"/>
      <c r="V28" s="16"/>
      <c r="W28" s="16"/>
      <c r="X28" s="16"/>
      <c r="Y28" s="16"/>
      <c r="Z28" s="16"/>
      <c r="AA28" s="16"/>
      <c r="AB28" s="357"/>
      <c r="AC28" s="360"/>
      <c r="AD28" s="36">
        <v>2</v>
      </c>
      <c r="AE28" s="262"/>
      <c r="AF28" s="262"/>
      <c r="AG28" s="37" t="str">
        <f t="shared" si="0"/>
        <v/>
      </c>
      <c r="AH28" s="363"/>
      <c r="AI28" s="368"/>
      <c r="AJ28" s="370"/>
      <c r="AK28" s="16"/>
      <c r="AL28" s="209"/>
    </row>
    <row r="29" spans="2:38" s="46" customFormat="1" x14ac:dyDescent="0.25">
      <c r="E29" s="16"/>
      <c r="F29" s="16"/>
      <c r="G29" s="16"/>
      <c r="H29" s="16"/>
      <c r="I29" s="16"/>
      <c r="J29" s="16"/>
      <c r="K29" s="16"/>
      <c r="L29" s="16"/>
      <c r="M29" s="16"/>
      <c r="N29" s="16"/>
      <c r="O29" s="16"/>
      <c r="P29" s="16"/>
      <c r="Q29" s="16"/>
      <c r="R29" s="16"/>
      <c r="S29" s="16"/>
      <c r="T29" s="16"/>
      <c r="U29" s="16"/>
      <c r="V29" s="16"/>
      <c r="W29" s="16"/>
      <c r="X29" s="16"/>
      <c r="Y29" s="16"/>
      <c r="Z29" s="16"/>
      <c r="AA29" s="16"/>
      <c r="AB29" s="357"/>
      <c r="AC29" s="361"/>
      <c r="AD29" s="36">
        <v>3</v>
      </c>
      <c r="AE29" s="262"/>
      <c r="AF29" s="262"/>
      <c r="AG29" s="37" t="str">
        <f t="shared" si="0"/>
        <v/>
      </c>
      <c r="AH29" s="363"/>
      <c r="AI29" s="368"/>
      <c r="AJ29" s="370"/>
      <c r="AK29" s="16"/>
      <c r="AL29" s="209"/>
    </row>
    <row r="30" spans="2:38" x14ac:dyDescent="0.25">
      <c r="AB30" s="357"/>
      <c r="AC30" s="359" t="s">
        <v>58</v>
      </c>
      <c r="AD30" s="36">
        <v>1</v>
      </c>
      <c r="AE30" s="262"/>
      <c r="AF30" s="262"/>
      <c r="AG30" s="37" t="str">
        <f t="shared" si="0"/>
        <v/>
      </c>
      <c r="AH30" s="362" t="str">
        <f t="shared" ref="AH30" si="4">IF(AF30="","",IF(AF31="","",IF(AF32="","",(AVERAGE(AG30:AG32)))))</f>
        <v/>
      </c>
      <c r="AI30" s="368"/>
      <c r="AJ30" s="370"/>
      <c r="AK30" s="47"/>
      <c r="AL30" s="209"/>
    </row>
    <row r="31" spans="2:38" s="46" customFormat="1" x14ac:dyDescent="0.25">
      <c r="E31" s="16"/>
      <c r="F31" s="16"/>
      <c r="G31" s="16"/>
      <c r="H31" s="16"/>
      <c r="I31" s="16"/>
      <c r="J31" s="16"/>
      <c r="K31" s="16"/>
      <c r="L31" s="16"/>
      <c r="M31" s="16"/>
      <c r="N31" s="16"/>
      <c r="O31" s="16"/>
      <c r="P31" s="16"/>
      <c r="Q31" s="16"/>
      <c r="R31" s="16"/>
      <c r="S31" s="16"/>
      <c r="T31" s="16"/>
      <c r="U31" s="16"/>
      <c r="V31" s="16"/>
      <c r="W31" s="16"/>
      <c r="X31" s="16"/>
      <c r="Y31" s="16"/>
      <c r="Z31" s="16"/>
      <c r="AA31" s="16"/>
      <c r="AB31" s="357"/>
      <c r="AC31" s="360"/>
      <c r="AD31" s="36">
        <v>2</v>
      </c>
      <c r="AE31" s="262"/>
      <c r="AF31" s="262"/>
      <c r="AG31" s="37" t="str">
        <f t="shared" si="0"/>
        <v/>
      </c>
      <c r="AH31" s="363"/>
      <c r="AI31" s="368"/>
      <c r="AJ31" s="370"/>
      <c r="AK31" s="16"/>
      <c r="AL31" s="209"/>
    </row>
    <row r="32" spans="2:38" s="46" customFormat="1" x14ac:dyDescent="0.25">
      <c r="E32" s="16"/>
      <c r="F32" s="16"/>
      <c r="G32" s="16"/>
      <c r="H32" s="16"/>
      <c r="I32" s="16"/>
      <c r="J32" s="16"/>
      <c r="K32" s="16"/>
      <c r="L32" s="16"/>
      <c r="M32" s="16"/>
      <c r="N32" s="16"/>
      <c r="O32" s="16"/>
      <c r="P32" s="16"/>
      <c r="Q32" s="16"/>
      <c r="R32" s="16"/>
      <c r="S32" s="16"/>
      <c r="T32" s="16"/>
      <c r="U32" s="16"/>
      <c r="V32" s="16"/>
      <c r="W32" s="16"/>
      <c r="X32" s="16"/>
      <c r="Y32" s="16"/>
      <c r="Z32" s="16"/>
      <c r="AA32" s="16"/>
      <c r="AB32" s="358"/>
      <c r="AC32" s="361"/>
      <c r="AD32" s="36">
        <v>3</v>
      </c>
      <c r="AE32" s="262"/>
      <c r="AF32" s="262"/>
      <c r="AG32" s="37" t="str">
        <f t="shared" si="0"/>
        <v/>
      </c>
      <c r="AH32" s="363"/>
      <c r="AI32" s="368"/>
      <c r="AJ32" s="370"/>
      <c r="AK32" s="16"/>
      <c r="AL32" s="209"/>
    </row>
    <row r="33" spans="1:38" s="46" customFormat="1" x14ac:dyDescent="0.25">
      <c r="E33" s="16"/>
      <c r="F33" s="16"/>
      <c r="G33" s="16"/>
      <c r="H33" s="16"/>
      <c r="I33" s="16"/>
      <c r="J33" s="16"/>
      <c r="K33" s="16"/>
      <c r="L33" s="16"/>
      <c r="M33" s="16"/>
      <c r="N33" s="16"/>
      <c r="O33" s="16"/>
      <c r="P33" s="16"/>
      <c r="Q33" s="16"/>
      <c r="R33" s="16"/>
      <c r="S33" s="16"/>
      <c r="T33" s="16"/>
      <c r="U33" s="16"/>
      <c r="V33" s="16"/>
      <c r="W33" s="16"/>
      <c r="X33" s="16"/>
      <c r="Y33" s="16"/>
      <c r="Z33" s="16"/>
      <c r="AA33" s="16"/>
      <c r="AB33" s="356" t="s">
        <v>59</v>
      </c>
      <c r="AC33" s="359" t="s">
        <v>51</v>
      </c>
      <c r="AD33" s="36">
        <v>1</v>
      </c>
      <c r="AE33" s="262"/>
      <c r="AF33" s="262"/>
      <c r="AG33" s="37" t="str">
        <f t="shared" si="0"/>
        <v/>
      </c>
      <c r="AH33" s="362" t="str">
        <f t="shared" ref="AH33" si="5">IF(AF33="","",IF(AF34="","",IF(AF35="","",(AVERAGE(AG33:AG35)))))</f>
        <v/>
      </c>
      <c r="AI33" s="368"/>
      <c r="AJ33" s="370"/>
      <c r="AK33" s="16"/>
      <c r="AL33" s="209"/>
    </row>
    <row r="34" spans="1:38" s="46" customFormat="1" x14ac:dyDescent="0.25">
      <c r="E34" s="16"/>
      <c r="F34" s="16"/>
      <c r="G34" s="16"/>
      <c r="H34" s="16"/>
      <c r="I34" s="16"/>
      <c r="J34" s="16"/>
      <c r="K34" s="16"/>
      <c r="L34" s="16"/>
      <c r="M34" s="16"/>
      <c r="N34" s="16"/>
      <c r="O34" s="16"/>
      <c r="P34" s="16"/>
      <c r="Q34" s="16"/>
      <c r="R34" s="16"/>
      <c r="S34" s="16"/>
      <c r="T34" s="16"/>
      <c r="U34" s="16"/>
      <c r="V34" s="16"/>
      <c r="W34" s="16"/>
      <c r="X34" s="16"/>
      <c r="Y34" s="16"/>
      <c r="Z34" s="16"/>
      <c r="AA34" s="16"/>
      <c r="AB34" s="357"/>
      <c r="AC34" s="360"/>
      <c r="AD34" s="36">
        <v>2</v>
      </c>
      <c r="AE34" s="262"/>
      <c r="AF34" s="262"/>
      <c r="AG34" s="37" t="str">
        <f t="shared" si="0"/>
        <v/>
      </c>
      <c r="AH34" s="363"/>
      <c r="AI34" s="368"/>
      <c r="AJ34" s="370"/>
      <c r="AK34" s="16"/>
      <c r="AL34" s="209"/>
    </row>
    <row r="35" spans="1:38" s="46" customFormat="1" x14ac:dyDescent="0.25">
      <c r="E35" s="48"/>
      <c r="F35" s="48"/>
      <c r="G35" s="48"/>
      <c r="H35" s="48"/>
      <c r="I35" s="16"/>
      <c r="J35" s="16"/>
      <c r="K35" s="16"/>
      <c r="L35" s="16"/>
      <c r="M35" s="16"/>
      <c r="N35" s="16"/>
      <c r="O35" s="16"/>
      <c r="P35" s="16"/>
      <c r="Q35" s="16"/>
      <c r="R35" s="16"/>
      <c r="S35" s="16"/>
      <c r="T35" s="16"/>
      <c r="U35" s="16"/>
      <c r="V35" s="16"/>
      <c r="W35" s="16"/>
      <c r="X35" s="16"/>
      <c r="Y35" s="16"/>
      <c r="Z35" s="16"/>
      <c r="AA35" s="16"/>
      <c r="AB35" s="357"/>
      <c r="AC35" s="361"/>
      <c r="AD35" s="36">
        <v>3</v>
      </c>
      <c r="AE35" s="262"/>
      <c r="AF35" s="262"/>
      <c r="AG35" s="37" t="str">
        <f t="shared" si="0"/>
        <v/>
      </c>
      <c r="AH35" s="363"/>
      <c r="AI35" s="368"/>
      <c r="AJ35" s="370"/>
      <c r="AK35" s="16"/>
      <c r="AL35" s="212"/>
    </row>
    <row r="36" spans="1:38" s="46" customFormat="1" x14ac:dyDescent="0.25">
      <c r="E36" s="16"/>
      <c r="F36" s="16"/>
      <c r="G36" s="16"/>
      <c r="H36" s="16"/>
      <c r="I36" s="49"/>
      <c r="J36" s="49"/>
      <c r="K36" s="49"/>
      <c r="L36" s="49"/>
      <c r="M36" s="49"/>
      <c r="N36" s="49"/>
      <c r="O36" s="49"/>
      <c r="P36" s="49"/>
      <c r="Q36" s="49"/>
      <c r="R36" s="49"/>
      <c r="S36" s="49"/>
      <c r="T36" s="49"/>
      <c r="U36" s="49"/>
      <c r="V36" s="49"/>
      <c r="W36" s="49"/>
      <c r="X36" s="49"/>
      <c r="Y36" s="49"/>
      <c r="Z36" s="49"/>
      <c r="AA36" s="16"/>
      <c r="AB36" s="357"/>
      <c r="AC36" s="359" t="s">
        <v>56</v>
      </c>
      <c r="AD36" s="36">
        <v>1</v>
      </c>
      <c r="AE36" s="262"/>
      <c r="AF36" s="262"/>
      <c r="AG36" s="37" t="str">
        <f t="shared" si="0"/>
        <v/>
      </c>
      <c r="AH36" s="362" t="str">
        <f t="shared" ref="AH36" si="6">IF(AF36="","",IF(AF37="","",IF(AF38="","",(AVERAGE(AG36:AG38)))))</f>
        <v/>
      </c>
      <c r="AI36" s="368"/>
      <c r="AJ36" s="370"/>
      <c r="AK36" s="16"/>
      <c r="AL36" s="212"/>
    </row>
    <row r="37" spans="1:38" s="46" customFormat="1" x14ac:dyDescent="0.25">
      <c r="E37" s="16"/>
      <c r="F37" s="16"/>
      <c r="G37" s="16"/>
      <c r="H37" s="16"/>
      <c r="I37" s="49"/>
      <c r="J37" s="49"/>
      <c r="K37" s="49"/>
      <c r="L37" s="49"/>
      <c r="M37" s="49"/>
      <c r="N37" s="49"/>
      <c r="O37" s="49"/>
      <c r="P37" s="49"/>
      <c r="Q37" s="49"/>
      <c r="R37" s="49"/>
      <c r="S37" s="49"/>
      <c r="T37" s="49"/>
      <c r="U37" s="49"/>
      <c r="V37" s="49"/>
      <c r="W37" s="49"/>
      <c r="X37" s="49"/>
      <c r="Y37" s="49"/>
      <c r="Z37" s="49"/>
      <c r="AA37" s="16"/>
      <c r="AB37" s="357"/>
      <c r="AC37" s="360"/>
      <c r="AD37" s="36">
        <v>2</v>
      </c>
      <c r="AE37" s="262"/>
      <c r="AF37" s="262"/>
      <c r="AG37" s="37" t="str">
        <f t="shared" si="0"/>
        <v/>
      </c>
      <c r="AH37" s="363"/>
      <c r="AI37" s="368"/>
      <c r="AJ37" s="370"/>
      <c r="AK37" s="16"/>
      <c r="AL37" s="212"/>
    </row>
    <row r="38" spans="1:38" s="46" customFormat="1" x14ac:dyDescent="0.25">
      <c r="E38" s="16"/>
      <c r="F38" s="16"/>
      <c r="G38" s="16"/>
      <c r="H38" s="16"/>
      <c r="I38" s="49"/>
      <c r="J38" s="49"/>
      <c r="K38" s="49"/>
      <c r="L38" s="49"/>
      <c r="M38" s="49"/>
      <c r="N38" s="49"/>
      <c r="O38" s="49"/>
      <c r="P38" s="49"/>
      <c r="Q38" s="49"/>
      <c r="R38" s="49"/>
      <c r="S38" s="49"/>
      <c r="T38" s="49"/>
      <c r="U38" s="50"/>
      <c r="V38" s="49"/>
      <c r="W38" s="49"/>
      <c r="X38" s="49"/>
      <c r="Y38" s="49"/>
      <c r="Z38" s="49"/>
      <c r="AA38" s="50"/>
      <c r="AB38" s="357"/>
      <c r="AC38" s="361"/>
      <c r="AD38" s="36">
        <v>3</v>
      </c>
      <c r="AE38" s="262"/>
      <c r="AF38" s="262"/>
      <c r="AG38" s="37" t="str">
        <f t="shared" si="0"/>
        <v/>
      </c>
      <c r="AH38" s="363"/>
      <c r="AI38" s="368"/>
      <c r="AJ38" s="370"/>
      <c r="AK38" s="50"/>
      <c r="AL38" s="213"/>
    </row>
    <row r="39" spans="1:38" s="46" customFormat="1" x14ac:dyDescent="0.25">
      <c r="E39" s="16"/>
      <c r="F39" s="16"/>
      <c r="G39" s="16"/>
      <c r="H39" s="16"/>
      <c r="I39" s="49"/>
      <c r="J39" s="49"/>
      <c r="K39" s="49"/>
      <c r="L39" s="49"/>
      <c r="M39" s="49"/>
      <c r="N39" s="49"/>
      <c r="O39" s="49"/>
      <c r="P39" s="49"/>
      <c r="Q39" s="49"/>
      <c r="R39" s="49"/>
      <c r="S39" s="49"/>
      <c r="T39" s="49"/>
      <c r="U39" s="50"/>
      <c r="V39" s="49"/>
      <c r="W39" s="49"/>
      <c r="X39" s="49"/>
      <c r="Y39" s="49"/>
      <c r="Z39" s="49"/>
      <c r="AA39" s="50"/>
      <c r="AB39" s="357"/>
      <c r="AC39" s="359" t="s">
        <v>58</v>
      </c>
      <c r="AD39" s="36">
        <v>1</v>
      </c>
      <c r="AE39" s="262"/>
      <c r="AF39" s="262"/>
      <c r="AG39" s="37" t="str">
        <f t="shared" si="0"/>
        <v/>
      </c>
      <c r="AH39" s="362" t="str">
        <f t="shared" ref="AH39" si="7">IF(AF39="","",IF(AF40="","",IF(AF41="","",(AVERAGE(AG39:AG41)))))</f>
        <v/>
      </c>
      <c r="AI39" s="368"/>
      <c r="AJ39" s="370"/>
      <c r="AK39" s="50"/>
      <c r="AL39" s="213"/>
    </row>
    <row r="40" spans="1:38" s="46" customFormat="1" x14ac:dyDescent="0.25">
      <c r="E40" s="16"/>
      <c r="F40" s="16"/>
      <c r="G40" s="16"/>
      <c r="H40" s="16"/>
      <c r="I40" s="49"/>
      <c r="J40" s="49"/>
      <c r="K40" s="49"/>
      <c r="L40" s="49"/>
      <c r="M40" s="49"/>
      <c r="N40" s="49"/>
      <c r="O40" s="49"/>
      <c r="P40" s="49"/>
      <c r="Q40" s="49"/>
      <c r="R40" s="49"/>
      <c r="S40" s="49"/>
      <c r="T40" s="49"/>
      <c r="U40" s="50"/>
      <c r="V40" s="49"/>
      <c r="W40" s="49"/>
      <c r="X40" s="49"/>
      <c r="Y40" s="49"/>
      <c r="Z40" s="49"/>
      <c r="AA40" s="50"/>
      <c r="AB40" s="357"/>
      <c r="AC40" s="360"/>
      <c r="AD40" s="36">
        <v>2</v>
      </c>
      <c r="AE40" s="262"/>
      <c r="AF40" s="262"/>
      <c r="AG40" s="37" t="str">
        <f t="shared" si="0"/>
        <v/>
      </c>
      <c r="AH40" s="363"/>
      <c r="AI40" s="368"/>
      <c r="AJ40" s="370"/>
      <c r="AK40" s="50"/>
      <c r="AL40" s="213"/>
    </row>
    <row r="41" spans="1:38" s="46" customFormat="1" ht="13" thickBot="1" x14ac:dyDescent="0.3">
      <c r="E41" s="16"/>
      <c r="F41" s="16"/>
      <c r="G41" s="16"/>
      <c r="H41" s="16"/>
      <c r="I41" s="16"/>
      <c r="J41" s="16"/>
      <c r="K41" s="16"/>
      <c r="L41" s="16"/>
      <c r="M41" s="16"/>
      <c r="N41" s="16"/>
      <c r="O41" s="16"/>
      <c r="P41" s="16"/>
      <c r="Q41" s="16"/>
      <c r="R41" s="16"/>
      <c r="S41" s="16"/>
      <c r="T41" s="16"/>
      <c r="U41" s="50"/>
      <c r="V41" s="16"/>
      <c r="W41" s="16"/>
      <c r="X41" s="16"/>
      <c r="Y41" s="16"/>
      <c r="Z41" s="16"/>
      <c r="AA41" s="50"/>
      <c r="AB41" s="364"/>
      <c r="AC41" s="365"/>
      <c r="AD41" s="51">
        <v>3</v>
      </c>
      <c r="AE41" s="263"/>
      <c r="AF41" s="263"/>
      <c r="AG41" s="52" t="str">
        <f t="shared" si="0"/>
        <v/>
      </c>
      <c r="AH41" s="366"/>
      <c r="AI41" s="369"/>
      <c r="AJ41" s="371"/>
      <c r="AK41" s="50"/>
      <c r="AL41" s="213"/>
    </row>
    <row r="42" spans="1:38" s="46" customFormat="1" x14ac:dyDescent="0.25">
      <c r="E42" s="16"/>
      <c r="F42" s="16"/>
      <c r="G42" s="16"/>
      <c r="H42" s="16"/>
      <c r="I42" s="16"/>
      <c r="J42" s="16"/>
      <c r="K42" s="16"/>
      <c r="L42" s="16"/>
      <c r="M42" s="16"/>
      <c r="N42" s="16"/>
      <c r="O42" s="16"/>
      <c r="P42" s="16"/>
      <c r="Q42" s="16"/>
      <c r="R42" s="16"/>
      <c r="S42" s="16"/>
      <c r="T42" s="16"/>
      <c r="U42" s="50"/>
      <c r="V42" s="16"/>
      <c r="W42" s="16"/>
      <c r="X42" s="16"/>
      <c r="Y42" s="16"/>
      <c r="Z42" s="16"/>
      <c r="AA42" s="50"/>
      <c r="AB42" s="337"/>
      <c r="AC42" s="337"/>
      <c r="AD42" s="337"/>
      <c r="AE42"/>
      <c r="AF42"/>
      <c r="AG42" s="338"/>
      <c r="AH42" s="337"/>
      <c r="AI42" s="339"/>
      <c r="AJ42"/>
      <c r="AK42" s="50"/>
      <c r="AL42" s="213"/>
    </row>
    <row r="43" spans="1:38" s="46" customFormat="1" ht="13" x14ac:dyDescent="0.3">
      <c r="E43" s="16"/>
      <c r="F43" s="16"/>
      <c r="G43" s="16"/>
      <c r="H43" s="16"/>
      <c r="I43" s="16"/>
      <c r="J43" s="16"/>
      <c r="K43" s="16"/>
      <c r="L43" s="16"/>
      <c r="M43" s="16"/>
      <c r="N43" s="16"/>
      <c r="O43" s="16"/>
      <c r="P43" s="16"/>
      <c r="Q43" s="16"/>
      <c r="R43" s="16"/>
      <c r="S43" s="16"/>
      <c r="T43" s="16"/>
      <c r="U43" s="50"/>
      <c r="V43" s="16"/>
      <c r="W43" s="16"/>
      <c r="X43" s="16"/>
      <c r="Y43" s="16"/>
      <c r="Z43" s="16"/>
      <c r="AA43" s="50"/>
      <c r="AB43" s="335" t="s">
        <v>191</v>
      </c>
      <c r="AC43" s="337"/>
      <c r="AD43" s="337"/>
      <c r="AE43"/>
      <c r="AF43"/>
      <c r="AG43" s="338"/>
      <c r="AH43" s="337"/>
      <c r="AI43" s="339"/>
      <c r="AJ43"/>
      <c r="AK43" s="50"/>
      <c r="AL43" s="213"/>
    </row>
    <row r="44" spans="1:38" s="46" customFormat="1" x14ac:dyDescent="0.25">
      <c r="E44" s="16"/>
      <c r="F44" s="16"/>
      <c r="G44" s="16"/>
      <c r="H44" s="16"/>
      <c r="I44" s="16"/>
      <c r="J44" s="16"/>
      <c r="K44" s="16"/>
      <c r="L44" s="16"/>
      <c r="M44" s="16"/>
      <c r="N44" s="16"/>
      <c r="O44" s="16"/>
      <c r="P44" s="16"/>
      <c r="Q44" s="16"/>
      <c r="R44" s="16"/>
      <c r="S44" s="16"/>
      <c r="T44" s="16"/>
      <c r="U44" s="50"/>
      <c r="V44" s="16"/>
      <c r="W44" s="16"/>
      <c r="X44" s="16"/>
      <c r="Y44" s="16"/>
      <c r="Z44" s="16"/>
      <c r="AA44" s="50"/>
      <c r="AB44" s="50"/>
      <c r="AC44" s="50"/>
      <c r="AD44" s="50"/>
      <c r="AE44"/>
      <c r="AF44"/>
      <c r="AG44" s="50"/>
      <c r="AH44" s="50"/>
      <c r="AI44" s="50"/>
      <c r="AJ44"/>
      <c r="AK44" s="50"/>
      <c r="AL44" s="213"/>
    </row>
    <row r="45" spans="1:38" s="46" customFormat="1" x14ac:dyDescent="0.25">
      <c r="A45" s="215"/>
      <c r="B45" s="215"/>
      <c r="C45" s="215"/>
      <c r="D45" s="215"/>
      <c r="E45" s="209"/>
      <c r="F45" s="209"/>
      <c r="G45" s="209"/>
      <c r="H45" s="209"/>
      <c r="I45" s="209"/>
      <c r="J45" s="209"/>
      <c r="K45" s="209"/>
      <c r="L45" s="209"/>
      <c r="M45" s="209"/>
      <c r="N45" s="209"/>
      <c r="O45" s="209"/>
      <c r="P45" s="209"/>
      <c r="Q45" s="209"/>
      <c r="R45" s="209"/>
      <c r="S45" s="209"/>
      <c r="T45" s="209"/>
      <c r="U45" s="214"/>
      <c r="V45" s="209"/>
      <c r="W45" s="209"/>
      <c r="X45" s="209"/>
      <c r="Y45" s="209"/>
      <c r="Z45" s="209"/>
      <c r="AA45" s="212"/>
      <c r="AB45" s="212"/>
      <c r="AC45" s="212"/>
      <c r="AD45" s="212"/>
      <c r="AE45" s="212"/>
      <c r="AF45" s="212"/>
      <c r="AG45" s="212"/>
      <c r="AH45" s="212"/>
      <c r="AI45" s="212"/>
      <c r="AJ45" s="212"/>
      <c r="AK45" s="212"/>
      <c r="AL45" s="214"/>
    </row>
    <row r="46" spans="1:38" s="46" customFormat="1" x14ac:dyDescent="0.25">
      <c r="E46" s="16"/>
      <c r="F46" s="53"/>
      <c r="G46" s="53"/>
      <c r="H46" s="53"/>
      <c r="I46" s="53"/>
      <c r="J46" s="53"/>
      <c r="K46" s="53"/>
      <c r="L46" s="53"/>
      <c r="M46" s="53"/>
      <c r="N46" s="53"/>
      <c r="O46" s="53"/>
      <c r="P46" s="53"/>
      <c r="Q46" s="53"/>
      <c r="R46" s="53"/>
      <c r="S46" s="53"/>
      <c r="T46" s="53"/>
      <c r="U46" s="54"/>
      <c r="V46" s="53"/>
      <c r="W46" s="53"/>
      <c r="X46" s="53"/>
      <c r="Y46" s="53"/>
      <c r="Z46" s="53"/>
      <c r="AA46" s="55"/>
      <c r="AB46" s="55"/>
      <c r="AC46" s="55"/>
      <c r="AD46" s="55"/>
      <c r="AE46" s="55"/>
      <c r="AF46" s="55"/>
      <c r="AG46" s="55"/>
      <c r="AH46" s="55"/>
      <c r="AI46" s="55"/>
      <c r="AJ46" s="55"/>
      <c r="AK46" s="55"/>
      <c r="AL46" s="54"/>
    </row>
    <row r="47" spans="1:38" s="46" customFormat="1" x14ac:dyDescent="0.25">
      <c r="E47" s="16"/>
      <c r="F47" s="53"/>
      <c r="G47" s="53"/>
      <c r="H47" s="53"/>
      <c r="I47" s="53"/>
      <c r="J47" s="53"/>
      <c r="K47" s="53"/>
      <c r="L47" s="53"/>
      <c r="M47" s="53"/>
      <c r="N47" s="53"/>
      <c r="O47" s="53"/>
      <c r="P47" s="53"/>
      <c r="Q47" s="53"/>
      <c r="R47" s="53"/>
      <c r="S47" s="53"/>
      <c r="T47" s="53"/>
      <c r="U47" s="16"/>
      <c r="V47" s="53"/>
      <c r="W47" s="53"/>
      <c r="X47" s="53"/>
      <c r="Y47" s="53"/>
      <c r="Z47" s="53"/>
      <c r="AA47" s="16"/>
      <c r="AB47" s="16"/>
      <c r="AC47" s="16"/>
      <c r="AD47" s="16"/>
      <c r="AE47" s="16"/>
      <c r="AF47" s="16"/>
      <c r="AG47" s="16"/>
      <c r="AH47" s="16"/>
      <c r="AI47" s="16"/>
      <c r="AJ47" s="16"/>
      <c r="AK47" s="16"/>
      <c r="AL47" s="16"/>
    </row>
  </sheetData>
  <sheetProtection algorithmName="SHA-512" hashValue="IX1lmhWXcE0DmXmdFOB0FDCG66y8sjyb2TtbaPpmY4pQP1ldKl50d/6V1lQs7J/Je+dhXCWizbugSvvU1PTGig==" saltValue="TVdPDplfSVkS2JPsIPavkA==" spinCount="100000" sheet="1" selectLockedCells="1"/>
  <mergeCells count="47">
    <mergeCell ref="L4:M4"/>
    <mergeCell ref="B8:C8"/>
    <mergeCell ref="B2:J2"/>
    <mergeCell ref="D3:J3"/>
    <mergeCell ref="D4:J4"/>
    <mergeCell ref="D5:J5"/>
    <mergeCell ref="D6:J6"/>
    <mergeCell ref="D7:J7"/>
    <mergeCell ref="D8:J8"/>
    <mergeCell ref="B5:C5"/>
    <mergeCell ref="B6:C6"/>
    <mergeCell ref="B7:C7"/>
    <mergeCell ref="B3:C3"/>
    <mergeCell ref="B4:C4"/>
    <mergeCell ref="E15:E17"/>
    <mergeCell ref="H15:H23"/>
    <mergeCell ref="J15:J16"/>
    <mergeCell ref="N15:N20"/>
    <mergeCell ref="T15:T17"/>
    <mergeCell ref="E18:E20"/>
    <mergeCell ref="E21:E23"/>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AB15:AB23"/>
    <mergeCell ref="AC15:AC17"/>
    <mergeCell ref="AH15:AH17"/>
    <mergeCell ref="AB33:AB41"/>
    <mergeCell ref="AC33:AC35"/>
    <mergeCell ref="AH33:AH35"/>
    <mergeCell ref="AC36:AC38"/>
    <mergeCell ref="AH36:AH38"/>
    <mergeCell ref="AC39:AC41"/>
    <mergeCell ref="AH39:AH41"/>
  </mergeCells>
  <hyperlinks>
    <hyperlink ref="L4" location="Instructions!C35"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37"/>
  <sheetViews>
    <sheetView showGridLines="0" zoomScale="80" zoomScaleNormal="80" zoomScalePageLayoutView="90" workbookViewId="0">
      <selection activeCell="C14" sqref="C14"/>
    </sheetView>
  </sheetViews>
  <sheetFormatPr defaultColWidth="9.08984375" defaultRowHeight="15" customHeight="1" x14ac:dyDescent="0.25"/>
  <cols>
    <col min="1" max="1" width="2.36328125" style="7" customWidth="1"/>
    <col min="2" max="2" width="19.6328125" style="7" customWidth="1"/>
    <col min="3" max="3" width="28.90625" style="7" customWidth="1"/>
    <col min="4" max="4" width="8.6328125" style="7" customWidth="1"/>
    <col min="5" max="5" width="10.54296875" style="7" customWidth="1"/>
    <col min="6" max="15" width="8.6328125" style="7" customWidth="1"/>
    <col min="16" max="17" width="8.6328125" customWidth="1"/>
    <col min="18" max="18" width="4" customWidth="1"/>
    <col min="19" max="19" width="3.453125" customWidth="1"/>
    <col min="20" max="24" width="8.90625" customWidth="1"/>
    <col min="25" max="25" width="4.36328125" style="7" customWidth="1"/>
    <col min="26" max="16384" width="9.08984375" style="7"/>
  </cols>
  <sheetData>
    <row r="1" spans="2:26" ht="15" customHeight="1" thickBot="1" x14ac:dyDescent="0.3">
      <c r="S1" s="208"/>
    </row>
    <row r="2" spans="2:26" ht="15" customHeight="1" thickBot="1" x14ac:dyDescent="0.3">
      <c r="B2" s="348" t="str">
        <f>'Version Control'!B2:C2</f>
        <v>Title Block</v>
      </c>
      <c r="C2" s="385"/>
      <c r="D2" s="385"/>
      <c r="E2" s="385"/>
      <c r="F2" s="385"/>
      <c r="G2" s="385"/>
      <c r="H2" s="385"/>
      <c r="I2" s="385"/>
      <c r="J2" s="385"/>
      <c r="K2" s="349"/>
      <c r="S2" s="208"/>
    </row>
    <row r="3" spans="2:26" ht="15" customHeight="1" x14ac:dyDescent="0.25">
      <c r="B3" s="416" t="str">
        <f>'Version Control'!B3</f>
        <v>Test Report Template Name:</v>
      </c>
      <c r="C3" s="417"/>
      <c r="D3" s="418" t="str">
        <f>'Version Control'!C3</f>
        <v xml:space="preserve">Test Cloth Correction Factors </v>
      </c>
      <c r="E3" s="418"/>
      <c r="F3" s="418"/>
      <c r="G3" s="418"/>
      <c r="H3" s="418"/>
      <c r="I3" s="418"/>
      <c r="J3" s="418"/>
      <c r="K3" s="419"/>
      <c r="S3" s="208"/>
    </row>
    <row r="4" spans="2:26" ht="15" customHeight="1" x14ac:dyDescent="0.4">
      <c r="B4" s="402" t="str">
        <f>'Version Control'!B4</f>
        <v>Version Number:</v>
      </c>
      <c r="C4" s="403"/>
      <c r="D4" s="412" t="str">
        <f>'Version Control'!C4</f>
        <v>v2.4</v>
      </c>
      <c r="E4" s="412"/>
      <c r="F4" s="412"/>
      <c r="G4" s="412"/>
      <c r="H4" s="412"/>
      <c r="I4" s="412"/>
      <c r="J4" s="412"/>
      <c r="K4" s="413"/>
      <c r="M4" s="382" t="s">
        <v>161</v>
      </c>
      <c r="N4" s="382"/>
      <c r="O4" s="382"/>
      <c r="S4" s="208"/>
    </row>
    <row r="5" spans="2:26" ht="15" customHeight="1" x14ac:dyDescent="0.25">
      <c r="B5" s="398" t="str">
        <f>'Version Control'!B5</f>
        <v xml:space="preserve">Latest Template Revision: </v>
      </c>
      <c r="C5" s="399"/>
      <c r="D5" s="420">
        <f>'Version Control'!C5</f>
        <v>45212</v>
      </c>
      <c r="E5" s="420"/>
      <c r="F5" s="420"/>
      <c r="G5" s="420"/>
      <c r="H5" s="420"/>
      <c r="I5" s="420"/>
      <c r="J5" s="420"/>
      <c r="K5" s="421"/>
      <c r="S5" s="208"/>
    </row>
    <row r="6" spans="2:26" ht="15" customHeight="1" x14ac:dyDescent="0.25">
      <c r="B6" s="398" t="str">
        <f>'Version Control'!B6</f>
        <v>Tab Name:</v>
      </c>
      <c r="C6" s="399"/>
      <c r="D6" s="412" t="str">
        <f ca="1">MID(CELL("filename",A1), FIND("]", CELL("filename", A1))+ 1, 255)</f>
        <v>Extractor Tests Raw Data</v>
      </c>
      <c r="E6" s="412"/>
      <c r="F6" s="412"/>
      <c r="G6" s="412"/>
      <c r="H6" s="412"/>
      <c r="I6" s="412"/>
      <c r="J6" s="412"/>
      <c r="K6" s="413"/>
      <c r="S6" s="208"/>
    </row>
    <row r="7" spans="2:26" ht="15" customHeight="1" x14ac:dyDescent="0.25">
      <c r="B7" s="398" t="str">
        <f>'Version Control'!B7</f>
        <v>File Name:</v>
      </c>
      <c r="C7" s="399"/>
      <c r="D7" s="412" t="str">
        <f ca="1">'Version Control'!C7</f>
        <v>Test Cloth Correction Factors - v2.4.xlsx</v>
      </c>
      <c r="E7" s="412"/>
      <c r="F7" s="412"/>
      <c r="G7" s="412"/>
      <c r="H7" s="412"/>
      <c r="I7" s="412"/>
      <c r="J7" s="412"/>
      <c r="K7" s="413"/>
      <c r="S7" s="208"/>
    </row>
    <row r="8" spans="2:26" ht="15" customHeight="1" thickBot="1" x14ac:dyDescent="0.3">
      <c r="B8" s="383" t="str">
        <f>'Version Control'!B8</f>
        <v xml:space="preserve">Test Completion Date: </v>
      </c>
      <c r="C8" s="384"/>
      <c r="D8" s="414" t="str">
        <f>'Version Control'!C8</f>
        <v>[MM/DD/YYYY]</v>
      </c>
      <c r="E8" s="414"/>
      <c r="F8" s="414"/>
      <c r="G8" s="414"/>
      <c r="H8" s="414"/>
      <c r="I8" s="414"/>
      <c r="J8" s="414"/>
      <c r="K8" s="415"/>
      <c r="S8" s="208"/>
    </row>
    <row r="9" spans="2:26" ht="15" customHeight="1" x14ac:dyDescent="0.25">
      <c r="S9" s="208"/>
    </row>
    <row r="10" spans="2:26" ht="15" customHeight="1" x14ac:dyDescent="0.25">
      <c r="S10" s="208"/>
    </row>
    <row r="11" spans="2:26" s="16" customFormat="1" ht="15" customHeight="1" x14ac:dyDescent="0.35">
      <c r="B11" s="15" t="s">
        <v>31</v>
      </c>
      <c r="S11" s="209"/>
    </row>
    <row r="12" spans="2:26" ht="15" customHeight="1" x14ac:dyDescent="0.25">
      <c r="B12" s="66" t="s">
        <v>62</v>
      </c>
      <c r="L12"/>
      <c r="P12" s="7"/>
      <c r="Q12" s="7"/>
      <c r="R12" s="7"/>
      <c r="S12" s="210"/>
      <c r="Y12"/>
      <c r="Z12"/>
    </row>
    <row r="13" spans="2:26" ht="15" customHeight="1" thickBot="1" x14ac:dyDescent="0.35">
      <c r="E13" s="67" t="s">
        <v>183</v>
      </c>
      <c r="S13" s="208"/>
    </row>
    <row r="14" spans="2:26" ht="15" customHeight="1" thickBot="1" x14ac:dyDescent="0.4">
      <c r="B14" s="17" t="s">
        <v>0</v>
      </c>
      <c r="C14" s="254"/>
      <c r="E14" s="407" t="s">
        <v>65</v>
      </c>
      <c r="F14" s="61" t="s">
        <v>63</v>
      </c>
      <c r="G14" s="59"/>
      <c r="H14" s="60"/>
      <c r="I14" s="61"/>
      <c r="J14" s="59"/>
      <c r="K14" s="60"/>
      <c r="L14" s="61" t="s">
        <v>64</v>
      </c>
      <c r="M14" s="59"/>
      <c r="N14" s="60"/>
      <c r="O14" s="61"/>
      <c r="P14" s="59"/>
      <c r="Q14" s="60"/>
      <c r="R14" s="7"/>
      <c r="S14" s="210"/>
      <c r="T14" s="7"/>
      <c r="U14" s="7"/>
      <c r="V14" s="7"/>
      <c r="W14" s="7"/>
    </row>
    <row r="15" spans="2:26" ht="15" customHeight="1" thickBot="1" x14ac:dyDescent="0.3">
      <c r="B15" s="25" t="s">
        <v>33</v>
      </c>
      <c r="C15" s="26" t="str">
        <f>'Analysis of Variance'!J9</f>
        <v/>
      </c>
      <c r="E15" s="408"/>
      <c r="F15" s="61" t="s">
        <v>25</v>
      </c>
      <c r="G15" s="118"/>
      <c r="H15" s="119"/>
      <c r="I15" s="61" t="s">
        <v>24</v>
      </c>
      <c r="J15" s="118"/>
      <c r="K15" s="119"/>
      <c r="L15" s="61" t="s">
        <v>25</v>
      </c>
      <c r="M15" s="118"/>
      <c r="N15" s="119"/>
      <c r="O15" s="61" t="s">
        <v>24</v>
      </c>
      <c r="P15" s="118"/>
      <c r="Q15" s="119"/>
      <c r="R15" s="7"/>
      <c r="S15" s="210"/>
      <c r="T15" s="7"/>
      <c r="U15" s="7"/>
      <c r="V15" s="7"/>
      <c r="W15" s="7"/>
    </row>
    <row r="16" spans="2:26" ht="15" customHeight="1" thickBot="1" x14ac:dyDescent="0.35">
      <c r="C16" s="64" t="s">
        <v>78</v>
      </c>
      <c r="E16" s="409"/>
      <c r="F16" s="56" t="s">
        <v>26</v>
      </c>
      <c r="G16" s="57" t="s">
        <v>22</v>
      </c>
      <c r="H16" s="58" t="s">
        <v>23</v>
      </c>
      <c r="I16" s="56" t="s">
        <v>26</v>
      </c>
      <c r="J16" s="57" t="s">
        <v>22</v>
      </c>
      <c r="K16" s="58" t="s">
        <v>23</v>
      </c>
      <c r="L16" s="56" t="s">
        <v>26</v>
      </c>
      <c r="M16" s="57" t="s">
        <v>22</v>
      </c>
      <c r="N16" s="58" t="s">
        <v>23</v>
      </c>
      <c r="O16" s="56" t="s">
        <v>26</v>
      </c>
      <c r="P16" s="57" t="s">
        <v>22</v>
      </c>
      <c r="Q16" s="58" t="s">
        <v>23</v>
      </c>
      <c r="R16" s="7"/>
      <c r="S16" s="210"/>
      <c r="T16" s="7"/>
      <c r="U16" s="7"/>
      <c r="V16" s="7"/>
      <c r="W16" s="7"/>
    </row>
    <row r="17" spans="2:23" ht="15" customHeight="1" thickBot="1" x14ac:dyDescent="0.3">
      <c r="E17" s="404" t="s">
        <v>71</v>
      </c>
      <c r="F17" s="266"/>
      <c r="G17" s="267"/>
      <c r="H17" s="268"/>
      <c r="I17" s="266"/>
      <c r="J17" s="267"/>
      <c r="K17" s="268"/>
      <c r="L17" s="266"/>
      <c r="M17" s="267"/>
      <c r="N17" s="268"/>
      <c r="O17" s="266"/>
      <c r="P17" s="267"/>
      <c r="Q17" s="268"/>
      <c r="R17" s="7"/>
      <c r="S17" s="210"/>
      <c r="T17" s="7"/>
      <c r="U17" s="7"/>
      <c r="V17" s="7"/>
      <c r="W17" s="7"/>
    </row>
    <row r="18" spans="2:23" ht="15" customHeight="1" thickBot="1" x14ac:dyDescent="0.35">
      <c r="B18" s="410" t="s">
        <v>79</v>
      </c>
      <c r="C18" s="411"/>
      <c r="E18" s="405"/>
      <c r="F18" s="269"/>
      <c r="G18" s="270"/>
      <c r="H18" s="271"/>
      <c r="I18" s="269"/>
      <c r="J18" s="270"/>
      <c r="K18" s="271"/>
      <c r="L18" s="269"/>
      <c r="M18" s="270"/>
      <c r="N18" s="271"/>
      <c r="O18" s="269"/>
      <c r="P18" s="270"/>
      <c r="Q18" s="271"/>
      <c r="R18" s="7"/>
      <c r="S18" s="210"/>
      <c r="T18" s="7"/>
      <c r="U18" s="7"/>
      <c r="V18" s="7"/>
      <c r="W18" s="7"/>
    </row>
    <row r="19" spans="2:23" ht="15" customHeight="1" thickBot="1" x14ac:dyDescent="0.35">
      <c r="B19" s="102" t="s">
        <v>81</v>
      </c>
      <c r="C19" s="99" t="str">
        <f>'Correction Factors'!Q31</f>
        <v/>
      </c>
      <c r="E19" s="406"/>
      <c r="F19" s="272"/>
      <c r="G19" s="273"/>
      <c r="H19" s="274"/>
      <c r="I19" s="272"/>
      <c r="J19" s="273"/>
      <c r="K19" s="274"/>
      <c r="L19" s="272"/>
      <c r="M19" s="273"/>
      <c r="N19" s="274"/>
      <c r="O19" s="272"/>
      <c r="P19" s="273"/>
      <c r="Q19" s="274"/>
      <c r="R19" s="7"/>
      <c r="S19" s="210"/>
      <c r="T19" s="7"/>
      <c r="U19" s="7"/>
      <c r="V19" s="7"/>
      <c r="W19" s="7"/>
    </row>
    <row r="20" spans="2:23" ht="15" customHeight="1" thickBot="1" x14ac:dyDescent="0.35">
      <c r="B20" s="103" t="s">
        <v>82</v>
      </c>
      <c r="C20" s="101" t="str">
        <f>'Correction Factors'!Q32</f>
        <v/>
      </c>
      <c r="E20" s="404" t="s">
        <v>72</v>
      </c>
      <c r="F20" s="266"/>
      <c r="G20" s="267"/>
      <c r="H20" s="268"/>
      <c r="I20" s="266"/>
      <c r="J20" s="267"/>
      <c r="K20" s="268"/>
      <c r="L20" s="266"/>
      <c r="M20" s="267"/>
      <c r="N20" s="268"/>
      <c r="O20" s="266"/>
      <c r="P20" s="267"/>
      <c r="Q20" s="268"/>
      <c r="R20" s="7"/>
      <c r="S20" s="210"/>
      <c r="T20" s="7"/>
      <c r="U20" s="7"/>
      <c r="V20" s="7"/>
      <c r="W20" s="7"/>
    </row>
    <row r="21" spans="2:23" ht="15" customHeight="1" x14ac:dyDescent="0.25">
      <c r="C21" s="63" t="s">
        <v>80</v>
      </c>
      <c r="E21" s="405"/>
      <c r="F21" s="269"/>
      <c r="G21" s="270"/>
      <c r="H21" s="271"/>
      <c r="I21" s="269"/>
      <c r="J21" s="270"/>
      <c r="K21" s="271"/>
      <c r="L21" s="269"/>
      <c r="M21" s="270"/>
      <c r="N21" s="271"/>
      <c r="O21" s="269"/>
      <c r="P21" s="270"/>
      <c r="Q21" s="271"/>
      <c r="R21" s="7"/>
      <c r="S21" s="210"/>
      <c r="T21" s="7"/>
      <c r="U21" s="7"/>
      <c r="V21" s="7"/>
      <c r="W21" s="7"/>
    </row>
    <row r="22" spans="2:23" ht="15" customHeight="1" thickBot="1" x14ac:dyDescent="0.3">
      <c r="E22" s="406"/>
      <c r="F22" s="272"/>
      <c r="G22" s="273"/>
      <c r="H22" s="274"/>
      <c r="I22" s="272"/>
      <c r="J22" s="273"/>
      <c r="K22" s="275"/>
      <c r="L22" s="276"/>
      <c r="M22" s="277"/>
      <c r="N22" s="275"/>
      <c r="O22" s="276"/>
      <c r="P22" s="277"/>
      <c r="Q22" s="274"/>
      <c r="R22" s="7"/>
      <c r="S22" s="210"/>
      <c r="T22" s="7"/>
      <c r="U22" s="7"/>
      <c r="V22" s="7"/>
      <c r="W22" s="7"/>
    </row>
    <row r="23" spans="2:23" ht="15" customHeight="1" x14ac:dyDescent="0.3">
      <c r="B23" s="38" t="s">
        <v>55</v>
      </c>
      <c r="C23" s="39"/>
      <c r="E23" s="404" t="s">
        <v>73</v>
      </c>
      <c r="F23" s="266"/>
      <c r="G23" s="267"/>
      <c r="H23" s="268"/>
      <c r="I23" s="266"/>
      <c r="J23" s="267"/>
      <c r="K23" s="268"/>
      <c r="L23" s="266"/>
      <c r="M23" s="267"/>
      <c r="N23" s="268"/>
      <c r="O23" s="266"/>
      <c r="P23" s="267"/>
      <c r="Q23" s="268"/>
      <c r="R23" s="7"/>
      <c r="S23" s="210"/>
      <c r="T23" s="7"/>
      <c r="U23" s="7"/>
      <c r="V23" s="7"/>
      <c r="W23" s="7"/>
    </row>
    <row r="24" spans="2:23" ht="15" customHeight="1" x14ac:dyDescent="0.3">
      <c r="B24" s="40" t="s">
        <v>18</v>
      </c>
      <c r="C24" s="264"/>
      <c r="E24" s="405"/>
      <c r="F24" s="269"/>
      <c r="G24" s="270"/>
      <c r="H24" s="271"/>
      <c r="I24" s="269"/>
      <c r="J24" s="270"/>
      <c r="K24" s="271"/>
      <c r="L24" s="269"/>
      <c r="M24" s="270"/>
      <c r="N24" s="271"/>
      <c r="O24" s="269"/>
      <c r="P24" s="270"/>
      <c r="Q24" s="271"/>
      <c r="R24" s="7"/>
      <c r="S24" s="210"/>
      <c r="T24" s="7"/>
      <c r="U24" s="7"/>
      <c r="V24" s="7"/>
      <c r="W24" s="7"/>
    </row>
    <row r="25" spans="2:23" ht="15" customHeight="1" thickBot="1" x14ac:dyDescent="0.35">
      <c r="B25" s="40" t="s">
        <v>19</v>
      </c>
      <c r="C25" s="256" t="s">
        <v>150</v>
      </c>
      <c r="E25" s="406"/>
      <c r="F25" s="276"/>
      <c r="G25" s="277"/>
      <c r="H25" s="275"/>
      <c r="I25" s="272"/>
      <c r="J25" s="273"/>
      <c r="K25" s="274"/>
      <c r="L25" s="272"/>
      <c r="M25" s="273"/>
      <c r="N25" s="274"/>
      <c r="O25" s="272"/>
      <c r="P25" s="273"/>
      <c r="Q25" s="274"/>
      <c r="R25" s="7"/>
      <c r="S25" s="210"/>
      <c r="T25" s="7"/>
      <c r="U25" s="7"/>
      <c r="V25" s="7"/>
      <c r="W25" s="7"/>
    </row>
    <row r="26" spans="2:23" ht="15" customHeight="1" thickBot="1" x14ac:dyDescent="0.35">
      <c r="B26" s="43" t="s">
        <v>17</v>
      </c>
      <c r="C26" s="265"/>
      <c r="E26" s="404" t="s">
        <v>74</v>
      </c>
      <c r="F26" s="266"/>
      <c r="G26" s="267"/>
      <c r="H26" s="268"/>
      <c r="I26" s="266"/>
      <c r="J26" s="267"/>
      <c r="K26" s="268"/>
      <c r="L26" s="266"/>
      <c r="M26" s="267"/>
      <c r="N26" s="268"/>
      <c r="O26" s="266"/>
      <c r="P26" s="267"/>
      <c r="Q26" s="268"/>
      <c r="R26" s="7"/>
      <c r="S26" s="210"/>
      <c r="T26" s="7"/>
      <c r="U26" s="7"/>
      <c r="V26" s="7"/>
      <c r="W26" s="7"/>
    </row>
    <row r="27" spans="2:23" ht="15" customHeight="1" x14ac:dyDescent="0.25">
      <c r="E27" s="405"/>
      <c r="F27" s="269"/>
      <c r="G27" s="270"/>
      <c r="H27" s="271"/>
      <c r="I27" s="269"/>
      <c r="J27" s="270"/>
      <c r="K27" s="271"/>
      <c r="L27" s="269"/>
      <c r="M27" s="270"/>
      <c r="N27" s="271"/>
      <c r="O27" s="269"/>
      <c r="P27" s="270"/>
      <c r="Q27" s="271"/>
      <c r="R27" s="7"/>
      <c r="S27" s="210"/>
      <c r="T27" s="7"/>
      <c r="U27" s="7"/>
      <c r="V27" s="7"/>
      <c r="W27" s="7"/>
    </row>
    <row r="28" spans="2:23" ht="15" customHeight="1" thickBot="1" x14ac:dyDescent="0.3">
      <c r="E28" s="406"/>
      <c r="F28" s="276"/>
      <c r="G28" s="277"/>
      <c r="H28" s="275"/>
      <c r="I28" s="276"/>
      <c r="J28" s="277"/>
      <c r="K28" s="274"/>
      <c r="L28" s="276"/>
      <c r="M28" s="277"/>
      <c r="N28" s="275"/>
      <c r="O28" s="272"/>
      <c r="P28" s="273"/>
      <c r="Q28" s="274"/>
      <c r="R28" s="7"/>
      <c r="S28" s="210"/>
      <c r="T28" s="7"/>
      <c r="U28" s="7"/>
      <c r="V28" s="7"/>
      <c r="W28" s="7"/>
    </row>
    <row r="29" spans="2:23" ht="15" customHeight="1" x14ac:dyDescent="0.25">
      <c r="E29" s="404" t="s">
        <v>75</v>
      </c>
      <c r="F29" s="266"/>
      <c r="G29" s="267"/>
      <c r="H29" s="268"/>
      <c r="I29" s="266"/>
      <c r="J29" s="267"/>
      <c r="K29" s="268"/>
      <c r="L29" s="266"/>
      <c r="M29" s="267"/>
      <c r="N29" s="268"/>
      <c r="O29" s="266"/>
      <c r="P29" s="267"/>
      <c r="Q29" s="268"/>
      <c r="R29" s="7"/>
      <c r="S29" s="210"/>
      <c r="T29" s="7"/>
      <c r="U29" s="7"/>
      <c r="V29" s="7"/>
      <c r="W29" s="7"/>
    </row>
    <row r="30" spans="2:23" ht="15" customHeight="1" x14ac:dyDescent="0.25">
      <c r="E30" s="405"/>
      <c r="F30" s="269"/>
      <c r="G30" s="270"/>
      <c r="H30" s="271"/>
      <c r="I30" s="269"/>
      <c r="J30" s="270"/>
      <c r="K30" s="271"/>
      <c r="L30" s="269"/>
      <c r="M30" s="270"/>
      <c r="N30" s="271"/>
      <c r="O30" s="269"/>
      <c r="P30" s="270"/>
      <c r="Q30" s="271"/>
      <c r="R30" s="7"/>
      <c r="S30" s="210"/>
      <c r="T30" s="7"/>
      <c r="U30" s="7"/>
      <c r="V30" s="7"/>
      <c r="W30" s="7"/>
    </row>
    <row r="31" spans="2:23" ht="15" customHeight="1" thickBot="1" x14ac:dyDescent="0.3">
      <c r="E31" s="406"/>
      <c r="F31" s="276"/>
      <c r="G31" s="277"/>
      <c r="H31" s="275"/>
      <c r="I31" s="276"/>
      <c r="J31" s="277"/>
      <c r="K31" s="275"/>
      <c r="L31" s="276"/>
      <c r="M31" s="277"/>
      <c r="N31" s="275"/>
      <c r="O31" s="276"/>
      <c r="P31" s="277"/>
      <c r="Q31" s="275"/>
      <c r="R31" s="7"/>
      <c r="S31" s="210"/>
      <c r="T31" s="7"/>
      <c r="U31" s="7"/>
      <c r="V31" s="7"/>
      <c r="W31" s="7"/>
    </row>
    <row r="32" spans="2:23" ht="15" customHeight="1" x14ac:dyDescent="0.25">
      <c r="S32" s="208"/>
    </row>
    <row r="33" spans="1:19" ht="15" customHeight="1" x14ac:dyDescent="0.25">
      <c r="F33" s="63" t="s">
        <v>192</v>
      </c>
      <c r="S33" s="208"/>
    </row>
    <row r="34" spans="1:19" ht="15" customHeight="1" x14ac:dyDescent="0.25">
      <c r="F34" s="63" t="s">
        <v>67</v>
      </c>
      <c r="P34" s="7"/>
      <c r="Q34" s="7"/>
      <c r="R34" s="7"/>
      <c r="S34" s="208"/>
    </row>
    <row r="35" spans="1:19" ht="15" customHeight="1" x14ac:dyDescent="0.25">
      <c r="O35" s="14"/>
      <c r="P35" s="14"/>
      <c r="Q35" s="14"/>
      <c r="R35" s="14"/>
      <c r="S35" s="208"/>
    </row>
    <row r="36" spans="1:19" ht="15" customHeight="1" x14ac:dyDescent="0.25">
      <c r="A36" s="210"/>
      <c r="B36" s="210"/>
      <c r="C36" s="210"/>
      <c r="D36" s="210"/>
      <c r="E36" s="210"/>
      <c r="F36" s="210"/>
      <c r="G36" s="210"/>
      <c r="H36" s="210"/>
      <c r="I36" s="210"/>
      <c r="J36" s="210"/>
      <c r="K36" s="210"/>
      <c r="L36" s="210"/>
      <c r="M36" s="210"/>
      <c r="N36" s="210"/>
      <c r="O36" s="211"/>
      <c r="P36" s="211"/>
      <c r="Q36" s="211"/>
      <c r="R36" s="211"/>
      <c r="S36" s="208"/>
    </row>
    <row r="37" spans="1:19" ht="15" customHeight="1" x14ac:dyDescent="0.25">
      <c r="C37" s="8"/>
      <c r="O37" s="14"/>
      <c r="P37" s="14"/>
      <c r="Q37" s="14"/>
      <c r="R37" s="14"/>
    </row>
  </sheetData>
  <sheetProtection algorithmName="SHA-512" hashValue="1wdlwkcJZSMcg+eTq5pWstku4214TqPpLlIfAbClMCCHtcaNwcrXoXQ2vAkJUfVQcDcweMzFpV3Es6IjJLC6Yw==" saltValue="q7oLrEpOeX3xPEUSh1vAYQ==" spinCount="100000" sheet="1" selectLockedCells="1"/>
  <mergeCells count="21">
    <mergeCell ref="M4:O4"/>
    <mergeCell ref="B3:C3"/>
    <mergeCell ref="B4:C4"/>
    <mergeCell ref="B5:C5"/>
    <mergeCell ref="B6:C6"/>
    <mergeCell ref="D3:K3"/>
    <mergeCell ref="D4:K4"/>
    <mergeCell ref="D5:K5"/>
    <mergeCell ref="D6:K6"/>
    <mergeCell ref="B2:K2"/>
    <mergeCell ref="E29:E31"/>
    <mergeCell ref="E14:E16"/>
    <mergeCell ref="E17:E19"/>
    <mergeCell ref="E20:E22"/>
    <mergeCell ref="E23:E25"/>
    <mergeCell ref="E26:E28"/>
    <mergeCell ref="B18:C18"/>
    <mergeCell ref="B7:C7"/>
    <mergeCell ref="B8:C8"/>
    <mergeCell ref="D7:K7"/>
    <mergeCell ref="D8:K8"/>
  </mergeCells>
  <hyperlinks>
    <hyperlink ref="M4" location="Instructions!C35" display="Back to Instructions tab" xr:uid="{00000000-0004-0000-0200-000000000000}"/>
  </hyperlink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G21"/>
  <sheetViews>
    <sheetView showGridLines="0" zoomScale="80" zoomScaleNormal="80" workbookViewId="0">
      <selection activeCell="E16" sqref="E16"/>
    </sheetView>
  </sheetViews>
  <sheetFormatPr defaultColWidth="9.08984375" defaultRowHeight="15.5" x14ac:dyDescent="0.4"/>
  <cols>
    <col min="1" max="1" width="4.36328125" style="158" customWidth="1"/>
    <col min="2" max="2" width="28.36328125" style="158" customWidth="1"/>
    <col min="3" max="3" width="54.36328125" style="158" customWidth="1"/>
    <col min="4" max="4" width="22.08984375" style="158" customWidth="1"/>
    <col min="5" max="5" width="30.08984375" style="158" customWidth="1"/>
    <col min="6" max="6" width="3.90625" style="158" customWidth="1"/>
    <col min="7" max="7" width="4" style="158" customWidth="1"/>
    <col min="8" max="16384" width="9.08984375" style="158"/>
  </cols>
  <sheetData>
    <row r="1" spans="1:7" ht="16" thickBot="1" x14ac:dyDescent="0.45">
      <c r="G1" s="159"/>
    </row>
    <row r="2" spans="1:7" ht="16" thickBot="1" x14ac:dyDescent="0.45">
      <c r="B2" s="348" t="str">
        <f>'Version Control'!B2:C2</f>
        <v>Title Block</v>
      </c>
      <c r="C2" s="349"/>
      <c r="G2" s="159"/>
    </row>
    <row r="3" spans="1:7" x14ac:dyDescent="0.4">
      <c r="B3" s="125" t="str">
        <f>'Version Control'!B3</f>
        <v>Test Report Template Name:</v>
      </c>
      <c r="C3" s="126" t="str">
        <f>'Version Control'!C3</f>
        <v xml:space="preserve">Test Cloth Correction Factors </v>
      </c>
      <c r="E3" s="194" t="s">
        <v>161</v>
      </c>
      <c r="G3" s="159"/>
    </row>
    <row r="4" spans="1:7" x14ac:dyDescent="0.4">
      <c r="B4" s="129" t="str">
        <f>'Version Control'!B4</f>
        <v>Version Number:</v>
      </c>
      <c r="C4" s="130" t="str">
        <f>'Version Control'!C4</f>
        <v>v2.4</v>
      </c>
      <c r="G4" s="159"/>
    </row>
    <row r="5" spans="1:7" x14ac:dyDescent="0.4">
      <c r="B5" s="131" t="str">
        <f>'Version Control'!B5</f>
        <v xml:space="preserve">Latest Template Revision: </v>
      </c>
      <c r="C5" s="132">
        <f>'Version Control'!C5</f>
        <v>45212</v>
      </c>
      <c r="G5" s="159"/>
    </row>
    <row r="6" spans="1:7" x14ac:dyDescent="0.4">
      <c r="B6" s="131" t="str">
        <f>'Version Control'!B6</f>
        <v>Tab Name:</v>
      </c>
      <c r="C6" s="130" t="str">
        <f ca="1">MID(CELL("filename",A1), FIND("]", CELL("filename", A1))+ 1, 255)</f>
        <v>Report Sign-Off Block</v>
      </c>
      <c r="G6" s="159"/>
    </row>
    <row r="7" spans="1:7" ht="30" customHeight="1" x14ac:dyDescent="0.4">
      <c r="B7" s="195" t="str">
        <f>'Version Control'!B7</f>
        <v>File Name:</v>
      </c>
      <c r="C7" s="196" t="str">
        <f ca="1">'Version Control'!C7</f>
        <v>Test Cloth Correction Factors - v2.4.xlsx</v>
      </c>
      <c r="G7" s="159"/>
    </row>
    <row r="8" spans="1:7" ht="16" thickBot="1" x14ac:dyDescent="0.45">
      <c r="B8" s="197" t="str">
        <f>'Version Control'!B8</f>
        <v xml:space="preserve">Test Completion Date: </v>
      </c>
      <c r="C8" s="198" t="str">
        <f>'Version Control'!C8</f>
        <v>[MM/DD/YYYY]</v>
      </c>
      <c r="G8" s="159"/>
    </row>
    <row r="9" spans="1:7" x14ac:dyDescent="0.4">
      <c r="G9" s="159"/>
    </row>
    <row r="10" spans="1:7" ht="16" thickBot="1" x14ac:dyDescent="0.45">
      <c r="G10" s="159"/>
    </row>
    <row r="11" spans="1:7" ht="16" thickBot="1" x14ac:dyDescent="0.45">
      <c r="A11" s="199"/>
      <c r="B11" s="348" t="s">
        <v>162</v>
      </c>
      <c r="C11" s="385"/>
      <c r="D11" s="385"/>
      <c r="E11" s="349"/>
      <c r="G11" s="159"/>
    </row>
    <row r="12" spans="1:7" x14ac:dyDescent="0.4">
      <c r="A12" s="199"/>
      <c r="B12" s="422" t="s">
        <v>163</v>
      </c>
      <c r="C12" s="423"/>
      <c r="D12" s="423"/>
      <c r="E12" s="424"/>
      <c r="G12" s="159"/>
    </row>
    <row r="13" spans="1:7" x14ac:dyDescent="0.4">
      <c r="A13" s="199"/>
      <c r="B13" s="425"/>
      <c r="C13" s="426"/>
      <c r="D13" s="426"/>
      <c r="E13" s="427"/>
      <c r="G13" s="159"/>
    </row>
    <row r="14" spans="1:7" ht="16" thickBot="1" x14ac:dyDescent="0.45">
      <c r="A14" s="199"/>
      <c r="B14" s="428"/>
      <c r="C14" s="429"/>
      <c r="D14" s="429"/>
      <c r="E14" s="430"/>
      <c r="G14" s="159"/>
    </row>
    <row r="15" spans="1:7" x14ac:dyDescent="0.4">
      <c r="A15" s="199"/>
      <c r="B15" s="431" t="s">
        <v>164</v>
      </c>
      <c r="C15" s="432"/>
      <c r="D15" s="200" t="s">
        <v>147</v>
      </c>
      <c r="E15" s="201" t="s">
        <v>165</v>
      </c>
      <c r="G15" s="159"/>
    </row>
    <row r="16" spans="1:7" x14ac:dyDescent="0.4">
      <c r="A16" s="199"/>
      <c r="B16" s="433" t="s">
        <v>193</v>
      </c>
      <c r="C16" s="434"/>
      <c r="D16" s="216" t="str">
        <f>'Material Verification'!C18</f>
        <v>[MM/DD/YYYY]</v>
      </c>
      <c r="E16" s="202" t="s">
        <v>166</v>
      </c>
      <c r="G16" s="159"/>
    </row>
    <row r="17" spans="1:7" x14ac:dyDescent="0.4">
      <c r="A17" s="199"/>
      <c r="B17" s="203" t="s">
        <v>169</v>
      </c>
      <c r="C17" s="204"/>
      <c r="D17" s="216" t="str">
        <f>'Extractor Tests Raw Data'!C25</f>
        <v>[MM/DD/YYYY]</v>
      </c>
      <c r="E17" s="202" t="s">
        <v>166</v>
      </c>
      <c r="G17" s="159"/>
    </row>
    <row r="18" spans="1:7" x14ac:dyDescent="0.4">
      <c r="A18" s="199"/>
      <c r="B18" s="203" t="s">
        <v>167</v>
      </c>
      <c r="C18" s="204"/>
      <c r="D18" s="205" t="s">
        <v>150</v>
      </c>
      <c r="E18" s="202" t="s">
        <v>166</v>
      </c>
      <c r="G18" s="159"/>
    </row>
    <row r="19" spans="1:7" ht="16" thickBot="1" x14ac:dyDescent="0.45">
      <c r="A19" s="199"/>
      <c r="B19" s="332" t="s">
        <v>168</v>
      </c>
      <c r="C19" s="333"/>
      <c r="D19" s="206" t="s">
        <v>150</v>
      </c>
      <c r="E19" s="334" t="s">
        <v>166</v>
      </c>
      <c r="G19" s="159"/>
    </row>
    <row r="20" spans="1:7" x14ac:dyDescent="0.4">
      <c r="G20" s="159"/>
    </row>
    <row r="21" spans="1:7" x14ac:dyDescent="0.4">
      <c r="A21" s="159"/>
      <c r="B21" s="159"/>
      <c r="C21" s="159"/>
      <c r="D21" s="159"/>
      <c r="E21" s="159"/>
      <c r="F21" s="159"/>
      <c r="G21" s="159"/>
    </row>
  </sheetData>
  <sheetProtection algorithmName="SHA-512" hashValue="RpmPc5KRj5nvyLmMqNNdw/499aGZExpbZpaEo8P5gskLHoLBJU63gX5WHCkZhkDfshYu7Afpx3TQe90hmxu1xQ==" saltValue="m45QIEgwvNq09D/CN5QM8w==" spinCount="100000" sheet="1" selectLockedCells="1"/>
  <mergeCells count="5">
    <mergeCell ref="B2:C2"/>
    <mergeCell ref="B12:E14"/>
    <mergeCell ref="B15:C15"/>
    <mergeCell ref="B16:C16"/>
    <mergeCell ref="B11:E11"/>
  </mergeCells>
  <hyperlinks>
    <hyperlink ref="E3" location="Instructions!C35" display="Back to Instruction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9"/>
  <sheetViews>
    <sheetView showGridLines="0" zoomScale="80" zoomScaleNormal="80" zoomScalePageLayoutView="90" workbookViewId="0">
      <selection activeCell="L21" sqref="L21"/>
    </sheetView>
  </sheetViews>
  <sheetFormatPr defaultColWidth="9.08984375" defaultRowHeight="12.5" x14ac:dyDescent="0.25"/>
  <cols>
    <col min="1" max="1" width="2.36328125" style="7" customWidth="1"/>
    <col min="2" max="2" width="11.36328125" style="7" customWidth="1"/>
    <col min="3" max="10" width="9.6328125" style="7" customWidth="1"/>
    <col min="11" max="11" width="9.08984375" style="7"/>
    <col min="12" max="13" width="8.90625" customWidth="1"/>
    <col min="14" max="14" width="7.36328125" style="7" customWidth="1"/>
    <col min="15" max="15" width="5.54296875" style="7" customWidth="1"/>
    <col min="16" max="16" width="7.08984375" style="7" customWidth="1"/>
    <col min="17" max="17" width="10.36328125" style="7" customWidth="1"/>
    <col min="18" max="18" width="10.6328125" style="7" customWidth="1"/>
    <col min="19" max="19" width="7.90625" style="7" customWidth="1"/>
    <col min="20" max="20" width="3.36328125" customWidth="1"/>
    <col min="21" max="26" width="8.90625" customWidth="1"/>
    <col min="27" max="16384" width="9.08984375" style="7"/>
  </cols>
  <sheetData>
    <row r="1" spans="2:24" ht="18" x14ac:dyDescent="0.4">
      <c r="B1" s="65" t="s">
        <v>16</v>
      </c>
      <c r="T1" s="208"/>
    </row>
    <row r="2" spans="2:24" x14ac:dyDescent="0.25">
      <c r="B2" s="66" t="s">
        <v>195</v>
      </c>
      <c r="T2" s="208"/>
    </row>
    <row r="3" spans="2:24" ht="13" thickBot="1" x14ac:dyDescent="0.3">
      <c r="T3" s="208"/>
    </row>
    <row r="4" spans="2:24" ht="16" thickBot="1" x14ac:dyDescent="0.4">
      <c r="B4" s="62" t="s">
        <v>77</v>
      </c>
      <c r="C4" s="291">
        <f>'Extractor Tests Raw Data'!C14</f>
        <v>0</v>
      </c>
      <c r="T4" s="208"/>
    </row>
    <row r="5" spans="2:24" x14ac:dyDescent="0.25">
      <c r="T5" s="208"/>
    </row>
    <row r="6" spans="2:24" ht="13.5" thickBot="1" x14ac:dyDescent="0.35">
      <c r="B6" s="67" t="s">
        <v>184</v>
      </c>
      <c r="T6" s="208"/>
    </row>
    <row r="7" spans="2:24" ht="28.5" customHeight="1" thickBot="1" x14ac:dyDescent="0.35">
      <c r="B7" s="407" t="s">
        <v>65</v>
      </c>
      <c r="C7" s="443" t="s">
        <v>61</v>
      </c>
      <c r="D7" s="444"/>
      <c r="E7" s="444"/>
      <c r="F7" s="445"/>
      <c r="G7" s="443" t="s">
        <v>60</v>
      </c>
      <c r="H7" s="444"/>
      <c r="I7" s="444"/>
      <c r="J7" s="445"/>
      <c r="N7" s="440" t="s">
        <v>28</v>
      </c>
      <c r="O7" s="441"/>
      <c r="P7" s="442"/>
      <c r="Q7" s="93" t="s">
        <v>70</v>
      </c>
      <c r="R7" s="94" t="s">
        <v>29</v>
      </c>
      <c r="T7" s="208"/>
    </row>
    <row r="8" spans="2:24" ht="15" customHeight="1" thickBot="1" x14ac:dyDescent="0.35">
      <c r="B8" s="408"/>
      <c r="C8" s="69" t="s">
        <v>25</v>
      </c>
      <c r="D8" s="70"/>
      <c r="E8" s="69" t="s">
        <v>24</v>
      </c>
      <c r="F8" s="70"/>
      <c r="G8" s="69" t="s">
        <v>25</v>
      </c>
      <c r="H8" s="70"/>
      <c r="I8" s="69" t="s">
        <v>24</v>
      </c>
      <c r="J8" s="71"/>
      <c r="N8" s="446" t="s">
        <v>103</v>
      </c>
      <c r="O8" s="449" t="s">
        <v>25</v>
      </c>
      <c r="P8" s="95" t="s">
        <v>71</v>
      </c>
      <c r="Q8" s="292" t="str">
        <f>D10</f>
        <v/>
      </c>
      <c r="R8" s="293">
        <f>C31</f>
        <v>0.45900000000000002</v>
      </c>
      <c r="T8" s="208"/>
      <c r="U8" s="7"/>
      <c r="V8" s="7"/>
      <c r="W8" s="7"/>
      <c r="X8" s="7"/>
    </row>
    <row r="9" spans="2:24" ht="15" customHeight="1" thickBot="1" x14ac:dyDescent="0.35">
      <c r="B9" s="409"/>
      <c r="C9" s="72" t="s">
        <v>27</v>
      </c>
      <c r="D9" s="73" t="s">
        <v>66</v>
      </c>
      <c r="E9" s="72" t="s">
        <v>27</v>
      </c>
      <c r="F9" s="73" t="s">
        <v>66</v>
      </c>
      <c r="G9" s="77" t="s">
        <v>27</v>
      </c>
      <c r="H9" s="78" t="s">
        <v>66</v>
      </c>
      <c r="I9" s="56" t="s">
        <v>27</v>
      </c>
      <c r="J9" s="78" t="s">
        <v>66</v>
      </c>
      <c r="N9" s="447"/>
      <c r="O9" s="450"/>
      <c r="P9" s="96" t="s">
        <v>72</v>
      </c>
      <c r="Q9" s="294" t="str">
        <f>D13</f>
        <v/>
      </c>
      <c r="R9" s="295">
        <f>C32</f>
        <v>0.35699999999999998</v>
      </c>
      <c r="T9" s="208"/>
      <c r="U9" s="7"/>
      <c r="V9" s="7"/>
      <c r="W9" s="7"/>
      <c r="X9" s="7"/>
    </row>
    <row r="10" spans="2:24" ht="15" customHeight="1" x14ac:dyDescent="0.25">
      <c r="B10" s="74"/>
      <c r="C10" s="286" t="str">
        <f>IF('Extractor Tests Raw Data'!H17="","",('Extractor Tests Raw Data'!H17-'Extractor Tests Raw Data'!G17)/'Extractor Tests Raw Data'!G17)</f>
        <v/>
      </c>
      <c r="D10" s="435" t="str">
        <f>IF(C10="","",AVERAGE(C10:C12))</f>
        <v/>
      </c>
      <c r="E10" s="286" t="str">
        <f>IF('Extractor Tests Raw Data'!K17="","",('Extractor Tests Raw Data'!K17-'Extractor Tests Raw Data'!J17)/'Extractor Tests Raw Data'!J17)</f>
        <v/>
      </c>
      <c r="F10" s="435" t="str">
        <f>IF(E10="","",AVERAGE(E10:E12))</f>
        <v/>
      </c>
      <c r="G10" s="287" t="str">
        <f>IF('Extractor Tests Raw Data'!N17="","",('Extractor Tests Raw Data'!N17-'Extractor Tests Raw Data'!M17)/'Extractor Tests Raw Data'!M17)</f>
        <v/>
      </c>
      <c r="H10" s="435" t="str">
        <f>IF(G10="","",AVERAGE(G10:G12))</f>
        <v/>
      </c>
      <c r="I10" s="288" t="str">
        <f>IF('Extractor Tests Raw Data'!Q17="","",('Extractor Tests Raw Data'!Q17-'Extractor Tests Raw Data'!P17)/'Extractor Tests Raw Data'!P17)</f>
        <v/>
      </c>
      <c r="J10" s="435" t="str">
        <f>IF(I10="","",AVERAGE(I10:I12))</f>
        <v/>
      </c>
      <c r="N10" s="447"/>
      <c r="O10" s="450"/>
      <c r="P10" s="96" t="s">
        <v>73</v>
      </c>
      <c r="Q10" s="294" t="str">
        <f>D16</f>
        <v/>
      </c>
      <c r="R10" s="295">
        <f>C33</f>
        <v>0.29599999999999999</v>
      </c>
      <c r="T10" s="208"/>
      <c r="U10" s="7"/>
      <c r="V10" s="7"/>
      <c r="W10" s="7"/>
      <c r="X10" s="7"/>
    </row>
    <row r="11" spans="2:24" ht="15" customHeight="1" x14ac:dyDescent="0.25">
      <c r="B11" s="75" t="s">
        <v>71</v>
      </c>
      <c r="C11" s="289" t="str">
        <f>IF('Extractor Tests Raw Data'!H18="","",('Extractor Tests Raw Data'!H18-'Extractor Tests Raw Data'!G18)/'Extractor Tests Raw Data'!G18)</f>
        <v/>
      </c>
      <c r="D11" s="436"/>
      <c r="E11" s="289" t="str">
        <f>IF('Extractor Tests Raw Data'!K18="","",('Extractor Tests Raw Data'!K18-'Extractor Tests Raw Data'!J18)/'Extractor Tests Raw Data'!J18)</f>
        <v/>
      </c>
      <c r="F11" s="436"/>
      <c r="G11" s="289" t="str">
        <f>IF('Extractor Tests Raw Data'!N18="","",('Extractor Tests Raw Data'!N18-'Extractor Tests Raw Data'!M18)/'Extractor Tests Raw Data'!M18)</f>
        <v/>
      </c>
      <c r="H11" s="436"/>
      <c r="I11" s="289" t="str">
        <f>IF('Extractor Tests Raw Data'!Q18="","",('Extractor Tests Raw Data'!Q18-'Extractor Tests Raw Data'!P18)/'Extractor Tests Raw Data'!P18)</f>
        <v/>
      </c>
      <c r="J11" s="436"/>
      <c r="N11" s="447"/>
      <c r="O11" s="450"/>
      <c r="P11" s="96" t="s">
        <v>74</v>
      </c>
      <c r="Q11" s="294" t="str">
        <f>D19</f>
        <v/>
      </c>
      <c r="R11" s="295">
        <f>C34</f>
        <v>0.24199999999999999</v>
      </c>
      <c r="T11" s="208"/>
      <c r="U11" s="7"/>
      <c r="V11" s="7"/>
      <c r="W11" s="7"/>
      <c r="X11" s="7"/>
    </row>
    <row r="12" spans="2:24" ht="15" customHeight="1" thickBot="1" x14ac:dyDescent="0.3">
      <c r="B12" s="76"/>
      <c r="C12" s="290" t="str">
        <f>IF('Extractor Tests Raw Data'!H19="","",('Extractor Tests Raw Data'!H19-'Extractor Tests Raw Data'!G19)/'Extractor Tests Raw Data'!G19)</f>
        <v/>
      </c>
      <c r="D12" s="437"/>
      <c r="E12" s="290" t="str">
        <f>IF('Extractor Tests Raw Data'!K19="","",('Extractor Tests Raw Data'!K19-'Extractor Tests Raw Data'!J19)/'Extractor Tests Raw Data'!J19)</f>
        <v/>
      </c>
      <c r="F12" s="437"/>
      <c r="G12" s="290" t="str">
        <f>IF('Extractor Tests Raw Data'!N19="","",('Extractor Tests Raw Data'!N19-'Extractor Tests Raw Data'!M19)/'Extractor Tests Raw Data'!M19)</f>
        <v/>
      </c>
      <c r="H12" s="437"/>
      <c r="I12" s="290" t="str">
        <f>IF('Extractor Tests Raw Data'!Q19="","",('Extractor Tests Raw Data'!Q19-'Extractor Tests Raw Data'!P19)/'Extractor Tests Raw Data'!P19)</f>
        <v/>
      </c>
      <c r="J12" s="437"/>
      <c r="N12" s="447"/>
      <c r="O12" s="451"/>
      <c r="P12" s="97" t="s">
        <v>75</v>
      </c>
      <c r="Q12" s="296" t="str">
        <f>D22</f>
        <v/>
      </c>
      <c r="R12" s="297">
        <f>C35</f>
        <v>0.23</v>
      </c>
      <c r="T12" s="208"/>
      <c r="U12" s="7"/>
      <c r="V12" s="7"/>
      <c r="W12" s="7"/>
      <c r="X12" s="7"/>
    </row>
    <row r="13" spans="2:24" ht="15" customHeight="1" x14ac:dyDescent="0.25">
      <c r="B13" s="74"/>
      <c r="C13" s="286" t="str">
        <f>IF('Extractor Tests Raw Data'!H20="","",('Extractor Tests Raw Data'!H20-'Extractor Tests Raw Data'!G20)/'Extractor Tests Raw Data'!G20)</f>
        <v/>
      </c>
      <c r="D13" s="435" t="str">
        <f>IF(C13="","",AVERAGE(C13:C15))</f>
        <v/>
      </c>
      <c r="E13" s="286" t="str">
        <f>IF('Extractor Tests Raw Data'!K20="","",('Extractor Tests Raw Data'!K20-'Extractor Tests Raw Data'!J20)/'Extractor Tests Raw Data'!J20)</f>
        <v/>
      </c>
      <c r="F13" s="435" t="str">
        <f>IF(E13="","",AVERAGE(E13:E15))</f>
        <v/>
      </c>
      <c r="G13" s="287" t="str">
        <f>IF('Extractor Tests Raw Data'!N20="","",('Extractor Tests Raw Data'!N20-'Extractor Tests Raw Data'!M20)/'Extractor Tests Raw Data'!M20)</f>
        <v/>
      </c>
      <c r="H13" s="435" t="str">
        <f>IF(G13="","",AVERAGE(G13:G15))</f>
        <v/>
      </c>
      <c r="I13" s="287" t="str">
        <f>IF('Extractor Tests Raw Data'!Q20="","",('Extractor Tests Raw Data'!Q20-'Extractor Tests Raw Data'!P20)/'Extractor Tests Raw Data'!P20)</f>
        <v/>
      </c>
      <c r="J13" s="435" t="str">
        <f>IF(I13="","",AVERAGE(I13:I15))</f>
        <v/>
      </c>
      <c r="N13" s="447"/>
      <c r="O13" s="449" t="s">
        <v>24</v>
      </c>
      <c r="P13" s="95" t="s">
        <v>71</v>
      </c>
      <c r="Q13" s="292" t="str">
        <f>F10</f>
        <v/>
      </c>
      <c r="R13" s="293">
        <f>D31</f>
        <v>0.499</v>
      </c>
      <c r="T13" s="208"/>
      <c r="U13" s="7"/>
      <c r="V13" s="7"/>
      <c r="W13" s="7"/>
      <c r="X13" s="7"/>
    </row>
    <row r="14" spans="2:24" ht="15" customHeight="1" x14ac:dyDescent="0.25">
      <c r="B14" s="75" t="s">
        <v>72</v>
      </c>
      <c r="C14" s="289" t="str">
        <f>IF('Extractor Tests Raw Data'!H21="","",('Extractor Tests Raw Data'!H21-'Extractor Tests Raw Data'!G21)/'Extractor Tests Raw Data'!G21)</f>
        <v/>
      </c>
      <c r="D14" s="436"/>
      <c r="E14" s="289" t="str">
        <f>IF('Extractor Tests Raw Data'!K21="","",('Extractor Tests Raw Data'!K21-'Extractor Tests Raw Data'!J21)/'Extractor Tests Raw Data'!J21)</f>
        <v/>
      </c>
      <c r="F14" s="436"/>
      <c r="G14" s="289" t="str">
        <f>IF('Extractor Tests Raw Data'!N21="","",('Extractor Tests Raw Data'!N21-'Extractor Tests Raw Data'!M21)/'Extractor Tests Raw Data'!M21)</f>
        <v/>
      </c>
      <c r="H14" s="436"/>
      <c r="I14" s="289" t="str">
        <f>IF('Extractor Tests Raw Data'!Q21="","",('Extractor Tests Raw Data'!Q21-'Extractor Tests Raw Data'!P21)/'Extractor Tests Raw Data'!P21)</f>
        <v/>
      </c>
      <c r="J14" s="436"/>
      <c r="N14" s="447"/>
      <c r="O14" s="450"/>
      <c r="P14" s="96" t="s">
        <v>72</v>
      </c>
      <c r="Q14" s="294" t="str">
        <f>F13</f>
        <v/>
      </c>
      <c r="R14" s="295">
        <f>D32</f>
        <v>0.40400000000000003</v>
      </c>
      <c r="T14" s="208"/>
      <c r="U14" s="7"/>
      <c r="V14" s="7"/>
      <c r="W14" s="7"/>
      <c r="X14" s="7"/>
    </row>
    <row r="15" spans="2:24" ht="15" customHeight="1" thickBot="1" x14ac:dyDescent="0.3">
      <c r="B15" s="76"/>
      <c r="C15" s="290" t="str">
        <f>IF('Extractor Tests Raw Data'!H22="","",('Extractor Tests Raw Data'!H22-'Extractor Tests Raw Data'!G22)/'Extractor Tests Raw Data'!G22)</f>
        <v/>
      </c>
      <c r="D15" s="437"/>
      <c r="E15" s="290" t="str">
        <f>IF('Extractor Tests Raw Data'!K22="","",('Extractor Tests Raw Data'!K22-'Extractor Tests Raw Data'!J22)/'Extractor Tests Raw Data'!J22)</f>
        <v/>
      </c>
      <c r="F15" s="437"/>
      <c r="G15" s="290" t="str">
        <f>IF('Extractor Tests Raw Data'!N22="","",('Extractor Tests Raw Data'!N22-'Extractor Tests Raw Data'!M22)/'Extractor Tests Raw Data'!M22)</f>
        <v/>
      </c>
      <c r="H15" s="437"/>
      <c r="I15" s="290" t="str">
        <f>IF('Extractor Tests Raw Data'!Q22="","",('Extractor Tests Raw Data'!Q22-'Extractor Tests Raw Data'!P22)/'Extractor Tests Raw Data'!P22)</f>
        <v/>
      </c>
      <c r="J15" s="437"/>
      <c r="N15" s="447"/>
      <c r="O15" s="450"/>
      <c r="P15" s="96" t="s">
        <v>73</v>
      </c>
      <c r="Q15" s="294" t="str">
        <f>F16</f>
        <v/>
      </c>
      <c r="R15" s="295">
        <f>D33</f>
        <v>0.33100000000000002</v>
      </c>
      <c r="T15" s="208"/>
      <c r="U15" s="7"/>
      <c r="V15" s="7"/>
      <c r="W15" s="7"/>
      <c r="X15" s="7"/>
    </row>
    <row r="16" spans="2:24" ht="15" customHeight="1" x14ac:dyDescent="0.25">
      <c r="B16" s="74"/>
      <c r="C16" s="286" t="str">
        <f>IF('Extractor Tests Raw Data'!H23="","",('Extractor Tests Raw Data'!H23-'Extractor Tests Raw Data'!G23)/'Extractor Tests Raw Data'!G23)</f>
        <v/>
      </c>
      <c r="D16" s="435" t="str">
        <f>IF(C16="","",AVERAGE(C16:C18))</f>
        <v/>
      </c>
      <c r="E16" s="286" t="str">
        <f>IF('Extractor Tests Raw Data'!K23="","",('Extractor Tests Raw Data'!K23-'Extractor Tests Raw Data'!J23)/'Extractor Tests Raw Data'!J23)</f>
        <v/>
      </c>
      <c r="F16" s="435" t="str">
        <f>IF(E16="","",AVERAGE(E16:E18))</f>
        <v/>
      </c>
      <c r="G16" s="287" t="str">
        <f>IF('Extractor Tests Raw Data'!N23="","",('Extractor Tests Raw Data'!N23-'Extractor Tests Raw Data'!M23)/'Extractor Tests Raw Data'!M23)</f>
        <v/>
      </c>
      <c r="H16" s="435" t="str">
        <f>IF(G16="","",AVERAGE(G16:G18))</f>
        <v/>
      </c>
      <c r="I16" s="287" t="str">
        <f>IF('Extractor Tests Raw Data'!Q23="","",('Extractor Tests Raw Data'!Q23-'Extractor Tests Raw Data'!P23)/'Extractor Tests Raw Data'!P23)</f>
        <v/>
      </c>
      <c r="J16" s="435" t="str">
        <f>IF(I16="","",AVERAGE(I16:I18))</f>
        <v/>
      </c>
      <c r="N16" s="447"/>
      <c r="O16" s="450"/>
      <c r="P16" s="96" t="s">
        <v>74</v>
      </c>
      <c r="Q16" s="294" t="str">
        <f>F19</f>
        <v/>
      </c>
      <c r="R16" s="295">
        <f>D34</f>
        <v>0.28699999999999998</v>
      </c>
      <c r="T16" s="208"/>
      <c r="U16" s="7"/>
      <c r="V16" s="7"/>
      <c r="W16" s="7"/>
      <c r="X16" s="7"/>
    </row>
    <row r="17" spans="2:24" ht="15" customHeight="1" thickBot="1" x14ac:dyDescent="0.3">
      <c r="B17" s="75" t="s">
        <v>73</v>
      </c>
      <c r="C17" s="289" t="str">
        <f>IF('Extractor Tests Raw Data'!H24="","",('Extractor Tests Raw Data'!H24-'Extractor Tests Raw Data'!G24)/'Extractor Tests Raw Data'!G24)</f>
        <v/>
      </c>
      <c r="D17" s="436"/>
      <c r="E17" s="289" t="str">
        <f>IF('Extractor Tests Raw Data'!K24="","",('Extractor Tests Raw Data'!K24-'Extractor Tests Raw Data'!J24)/'Extractor Tests Raw Data'!J24)</f>
        <v/>
      </c>
      <c r="F17" s="436"/>
      <c r="G17" s="289" t="str">
        <f>IF('Extractor Tests Raw Data'!N24="","",('Extractor Tests Raw Data'!N24-'Extractor Tests Raw Data'!M24)/'Extractor Tests Raw Data'!M24)</f>
        <v/>
      </c>
      <c r="H17" s="436"/>
      <c r="I17" s="289" t="str">
        <f>IF('Extractor Tests Raw Data'!Q24="","",('Extractor Tests Raw Data'!Q24-'Extractor Tests Raw Data'!P24)/'Extractor Tests Raw Data'!P24)</f>
        <v/>
      </c>
      <c r="J17" s="436"/>
      <c r="N17" s="448"/>
      <c r="O17" s="451"/>
      <c r="P17" s="97" t="s">
        <v>75</v>
      </c>
      <c r="Q17" s="296" t="str">
        <f>F22</f>
        <v/>
      </c>
      <c r="R17" s="297">
        <f>D35</f>
        <v>0.26400000000000001</v>
      </c>
      <c r="T17" s="208"/>
      <c r="U17" s="7"/>
      <c r="V17" s="7"/>
      <c r="W17" s="7"/>
      <c r="X17" s="7"/>
    </row>
    <row r="18" spans="2:24" ht="15" customHeight="1" thickBot="1" x14ac:dyDescent="0.3">
      <c r="B18" s="76"/>
      <c r="C18" s="290" t="str">
        <f>IF('Extractor Tests Raw Data'!H25="","",('Extractor Tests Raw Data'!H25-'Extractor Tests Raw Data'!G25)/'Extractor Tests Raw Data'!G25)</f>
        <v/>
      </c>
      <c r="D18" s="437"/>
      <c r="E18" s="290" t="str">
        <f>IF('Extractor Tests Raw Data'!K25="","",('Extractor Tests Raw Data'!K25-'Extractor Tests Raw Data'!J25)/'Extractor Tests Raw Data'!J25)</f>
        <v/>
      </c>
      <c r="F18" s="437"/>
      <c r="G18" s="290" t="str">
        <f>IF('Extractor Tests Raw Data'!N25="","",('Extractor Tests Raw Data'!N25-'Extractor Tests Raw Data'!M25)/'Extractor Tests Raw Data'!M25)</f>
        <v/>
      </c>
      <c r="H18" s="437"/>
      <c r="I18" s="290" t="str">
        <f>IF('Extractor Tests Raw Data'!Q25="","",('Extractor Tests Raw Data'!Q25-'Extractor Tests Raw Data'!P25)/'Extractor Tests Raw Data'!P25)</f>
        <v/>
      </c>
      <c r="J18" s="437"/>
      <c r="N18" s="446" t="s">
        <v>104</v>
      </c>
      <c r="O18" s="449" t="s">
        <v>25</v>
      </c>
      <c r="P18" s="95" t="s">
        <v>71</v>
      </c>
      <c r="Q18" s="292" t="str">
        <f>H10</f>
        <v/>
      </c>
      <c r="R18" s="293">
        <f>E31</f>
        <v>0.497</v>
      </c>
      <c r="T18" s="208"/>
      <c r="U18" s="7"/>
      <c r="V18" s="7"/>
      <c r="W18" s="7"/>
      <c r="X18" s="7"/>
    </row>
    <row r="19" spans="2:24" ht="15" customHeight="1" x14ac:dyDescent="0.25">
      <c r="B19" s="74"/>
      <c r="C19" s="286" t="str">
        <f>IF('Extractor Tests Raw Data'!H26="","",('Extractor Tests Raw Data'!H26-'Extractor Tests Raw Data'!G26)/'Extractor Tests Raw Data'!G26)</f>
        <v/>
      </c>
      <c r="D19" s="435" t="str">
        <f>IF(C19="","",AVERAGE(C19:C21))</f>
        <v/>
      </c>
      <c r="E19" s="286" t="str">
        <f>IF('Extractor Tests Raw Data'!K26="","",('Extractor Tests Raw Data'!K26-'Extractor Tests Raw Data'!J26)/'Extractor Tests Raw Data'!J26)</f>
        <v/>
      </c>
      <c r="F19" s="435" t="str">
        <f>IF(E19="","",AVERAGE(E19:E21))</f>
        <v/>
      </c>
      <c r="G19" s="287" t="str">
        <f>IF('Extractor Tests Raw Data'!N26="","",('Extractor Tests Raw Data'!N26-'Extractor Tests Raw Data'!M26)/'Extractor Tests Raw Data'!M26)</f>
        <v/>
      </c>
      <c r="H19" s="435" t="str">
        <f>IF(G19="","",AVERAGE(G19:G21))</f>
        <v/>
      </c>
      <c r="I19" s="287" t="str">
        <f>IF('Extractor Tests Raw Data'!Q26="","",('Extractor Tests Raw Data'!Q26-'Extractor Tests Raw Data'!P26)/'Extractor Tests Raw Data'!P26)</f>
        <v/>
      </c>
      <c r="J19" s="435" t="str">
        <f>IF(I19="","",AVERAGE(I19:I21))</f>
        <v/>
      </c>
      <c r="N19" s="447"/>
      <c r="O19" s="450"/>
      <c r="P19" s="96" t="s">
        <v>72</v>
      </c>
      <c r="Q19" s="294" t="str">
        <f>H13</f>
        <v/>
      </c>
      <c r="R19" s="295">
        <f>E32</f>
        <v>0.379</v>
      </c>
      <c r="T19" s="208"/>
      <c r="U19" s="7"/>
      <c r="V19" s="7"/>
      <c r="W19" s="7"/>
      <c r="X19" s="7"/>
    </row>
    <row r="20" spans="2:24" ht="15" customHeight="1" x14ac:dyDescent="0.25">
      <c r="B20" s="75" t="s">
        <v>74</v>
      </c>
      <c r="C20" s="289" t="str">
        <f>IF('Extractor Tests Raw Data'!H27="","",('Extractor Tests Raw Data'!H27-'Extractor Tests Raw Data'!G27)/'Extractor Tests Raw Data'!G27)</f>
        <v/>
      </c>
      <c r="D20" s="436"/>
      <c r="E20" s="289" t="str">
        <f>IF('Extractor Tests Raw Data'!K27="","",('Extractor Tests Raw Data'!K27-'Extractor Tests Raw Data'!J27)/'Extractor Tests Raw Data'!J27)</f>
        <v/>
      </c>
      <c r="F20" s="436"/>
      <c r="G20" s="289" t="str">
        <f>IF('Extractor Tests Raw Data'!N27="","",('Extractor Tests Raw Data'!N27-'Extractor Tests Raw Data'!M27)/'Extractor Tests Raw Data'!M27)</f>
        <v/>
      </c>
      <c r="H20" s="436"/>
      <c r="I20" s="289" t="str">
        <f>IF('Extractor Tests Raw Data'!Q27="","",('Extractor Tests Raw Data'!Q27-'Extractor Tests Raw Data'!P27)/'Extractor Tests Raw Data'!P27)</f>
        <v/>
      </c>
      <c r="J20" s="436"/>
      <c r="N20" s="447"/>
      <c r="O20" s="450"/>
      <c r="P20" s="96" t="s">
        <v>73</v>
      </c>
      <c r="Q20" s="294" t="str">
        <f>H16</f>
        <v/>
      </c>
      <c r="R20" s="295">
        <f>E33</f>
        <v>0.307</v>
      </c>
      <c r="T20" s="208"/>
      <c r="U20" s="7"/>
      <c r="V20" s="7"/>
      <c r="W20" s="7"/>
      <c r="X20" s="7"/>
    </row>
    <row r="21" spans="2:24" ht="15" customHeight="1" thickBot="1" x14ac:dyDescent="0.3">
      <c r="B21" s="76"/>
      <c r="C21" s="290" t="str">
        <f>IF('Extractor Tests Raw Data'!H28="","",('Extractor Tests Raw Data'!H28-'Extractor Tests Raw Data'!G28)/'Extractor Tests Raw Data'!G28)</f>
        <v/>
      </c>
      <c r="D21" s="437"/>
      <c r="E21" s="290" t="str">
        <f>IF('Extractor Tests Raw Data'!K28="","",('Extractor Tests Raw Data'!K28-'Extractor Tests Raw Data'!J28)/'Extractor Tests Raw Data'!J28)</f>
        <v/>
      </c>
      <c r="F21" s="437"/>
      <c r="G21" s="290" t="str">
        <f>IF('Extractor Tests Raw Data'!N28="","",('Extractor Tests Raw Data'!N28-'Extractor Tests Raw Data'!M28)/'Extractor Tests Raw Data'!M28)</f>
        <v/>
      </c>
      <c r="H21" s="437"/>
      <c r="I21" s="290" t="str">
        <f>IF('Extractor Tests Raw Data'!Q28="","",('Extractor Tests Raw Data'!Q28-'Extractor Tests Raw Data'!P28)/'Extractor Tests Raw Data'!P28)</f>
        <v/>
      </c>
      <c r="J21" s="437"/>
      <c r="N21" s="447"/>
      <c r="O21" s="450"/>
      <c r="P21" s="96" t="s">
        <v>74</v>
      </c>
      <c r="Q21" s="298" t="str">
        <f>H19</f>
        <v/>
      </c>
      <c r="R21" s="295">
        <f>E34</f>
        <v>0.255</v>
      </c>
      <c r="T21" s="208"/>
      <c r="U21" s="7"/>
      <c r="V21" s="7"/>
      <c r="W21" s="7"/>
      <c r="X21" s="7"/>
    </row>
    <row r="22" spans="2:24" ht="15" customHeight="1" thickBot="1" x14ac:dyDescent="0.3">
      <c r="B22" s="74"/>
      <c r="C22" s="286" t="str">
        <f>IF('Extractor Tests Raw Data'!H29="","",('Extractor Tests Raw Data'!H29-'Extractor Tests Raw Data'!G29)/'Extractor Tests Raw Data'!G29)</f>
        <v/>
      </c>
      <c r="D22" s="435" t="str">
        <f>IF(C22="","",AVERAGE(C22:C24))</f>
        <v/>
      </c>
      <c r="E22" s="286" t="str">
        <f>IF('Extractor Tests Raw Data'!K29="","",('Extractor Tests Raw Data'!K29-'Extractor Tests Raw Data'!J29)/'Extractor Tests Raw Data'!J29)</f>
        <v/>
      </c>
      <c r="F22" s="435" t="str">
        <f>IF(E22="","",AVERAGE(E22:E24))</f>
        <v/>
      </c>
      <c r="G22" s="287" t="str">
        <f>IF('Extractor Tests Raw Data'!N29="","",('Extractor Tests Raw Data'!N29-'Extractor Tests Raw Data'!M29)/'Extractor Tests Raw Data'!M29)</f>
        <v/>
      </c>
      <c r="H22" s="435" t="str">
        <f>IF(G22="","",AVERAGE(G22:G24))</f>
        <v/>
      </c>
      <c r="I22" s="287" t="str">
        <f>IF('Extractor Tests Raw Data'!Q29="","",('Extractor Tests Raw Data'!Q29-'Extractor Tests Raw Data'!P29)/'Extractor Tests Raw Data'!P29)</f>
        <v/>
      </c>
      <c r="J22" s="435" t="str">
        <f>IF(I22="","",AVERAGE(I22:I24))</f>
        <v/>
      </c>
      <c r="N22" s="447"/>
      <c r="O22" s="451"/>
      <c r="P22" s="97" t="s">
        <v>75</v>
      </c>
      <c r="Q22" s="296" t="str">
        <f>H22</f>
        <v/>
      </c>
      <c r="R22" s="297">
        <f>E35</f>
        <v>0.24099999999999999</v>
      </c>
      <c r="T22" s="208"/>
      <c r="U22" s="7"/>
      <c r="V22" s="7"/>
      <c r="W22" s="7"/>
      <c r="X22" s="7"/>
    </row>
    <row r="23" spans="2:24" ht="15" customHeight="1" x14ac:dyDescent="0.25">
      <c r="B23" s="75" t="s">
        <v>75</v>
      </c>
      <c r="C23" s="289" t="str">
        <f>IF('Extractor Tests Raw Data'!H30="","",('Extractor Tests Raw Data'!H30-'Extractor Tests Raw Data'!G30)/'Extractor Tests Raw Data'!G30)</f>
        <v/>
      </c>
      <c r="D23" s="436"/>
      <c r="E23" s="289" t="str">
        <f>IF('Extractor Tests Raw Data'!K30="","",('Extractor Tests Raw Data'!K30-'Extractor Tests Raw Data'!J30)/'Extractor Tests Raw Data'!J30)</f>
        <v/>
      </c>
      <c r="F23" s="436"/>
      <c r="G23" s="289" t="str">
        <f>IF('Extractor Tests Raw Data'!N30="","",('Extractor Tests Raw Data'!N30-'Extractor Tests Raw Data'!M30)/'Extractor Tests Raw Data'!M30)</f>
        <v/>
      </c>
      <c r="H23" s="436"/>
      <c r="I23" s="289" t="str">
        <f>IF('Extractor Tests Raw Data'!Q30="","",('Extractor Tests Raw Data'!Q30-'Extractor Tests Raw Data'!P30)/'Extractor Tests Raw Data'!P30)</f>
        <v/>
      </c>
      <c r="J23" s="436"/>
      <c r="N23" s="447"/>
      <c r="O23" s="449" t="s">
        <v>24</v>
      </c>
      <c r="P23" s="95" t="s">
        <v>71</v>
      </c>
      <c r="Q23" s="299" t="str">
        <f>J10</f>
        <v/>
      </c>
      <c r="R23" s="300">
        <f>F31</f>
        <v>0.52800000000000002</v>
      </c>
      <c r="T23" s="208"/>
      <c r="U23" s="7"/>
      <c r="V23" s="7"/>
      <c r="W23" s="7"/>
      <c r="X23" s="7"/>
    </row>
    <row r="24" spans="2:24" ht="15" customHeight="1" thickBot="1" x14ac:dyDescent="0.3">
      <c r="B24" s="76"/>
      <c r="C24" s="290" t="str">
        <f>IF('Extractor Tests Raw Data'!H31="","",('Extractor Tests Raw Data'!H31-'Extractor Tests Raw Data'!G31)/'Extractor Tests Raw Data'!G31)</f>
        <v/>
      </c>
      <c r="D24" s="437"/>
      <c r="E24" s="290" t="str">
        <f>IF('Extractor Tests Raw Data'!K31="","",('Extractor Tests Raw Data'!K31-'Extractor Tests Raw Data'!J31)/'Extractor Tests Raw Data'!J31)</f>
        <v/>
      </c>
      <c r="F24" s="437"/>
      <c r="G24" s="290" t="str">
        <f>IF('Extractor Tests Raw Data'!N31="","",('Extractor Tests Raw Data'!N31-'Extractor Tests Raw Data'!M31)/'Extractor Tests Raw Data'!M31)</f>
        <v/>
      </c>
      <c r="H24" s="437"/>
      <c r="I24" s="290" t="str">
        <f>IF('Extractor Tests Raw Data'!Q31="","",('Extractor Tests Raw Data'!Q31-'Extractor Tests Raw Data'!P31)/'Extractor Tests Raw Data'!P31)</f>
        <v/>
      </c>
      <c r="J24" s="437"/>
      <c r="N24" s="447"/>
      <c r="O24" s="450"/>
      <c r="P24" s="96" t="s">
        <v>72</v>
      </c>
      <c r="Q24" s="294" t="str">
        <f>J13</f>
        <v/>
      </c>
      <c r="R24" s="295">
        <f>F32</f>
        <v>0.43099999999999999</v>
      </c>
      <c r="T24" s="208"/>
      <c r="U24" s="7"/>
      <c r="V24" s="7"/>
      <c r="W24" s="7"/>
      <c r="X24" s="7"/>
    </row>
    <row r="25" spans="2:24" ht="15" customHeight="1" x14ac:dyDescent="0.25">
      <c r="N25" s="447"/>
      <c r="O25" s="450"/>
      <c r="P25" s="96" t="s">
        <v>73</v>
      </c>
      <c r="Q25" s="294" t="str">
        <f>J16</f>
        <v/>
      </c>
      <c r="R25" s="295">
        <f>F33</f>
        <v>0.35799999999999998</v>
      </c>
      <c r="T25" s="208"/>
      <c r="U25" s="7"/>
      <c r="V25" s="7"/>
      <c r="W25" s="7"/>
      <c r="X25" s="7"/>
    </row>
    <row r="26" spans="2:24" ht="15" customHeight="1" x14ac:dyDescent="0.25">
      <c r="M26" s="7"/>
      <c r="N26" s="447"/>
      <c r="O26" s="450"/>
      <c r="P26" s="96" t="s">
        <v>74</v>
      </c>
      <c r="Q26" s="294" t="str">
        <f>J19</f>
        <v/>
      </c>
      <c r="R26" s="295">
        <f>F34</f>
        <v>0.3</v>
      </c>
      <c r="T26" s="208"/>
    </row>
    <row r="27" spans="2:24" ht="15" customHeight="1" thickBot="1" x14ac:dyDescent="0.3">
      <c r="L27" s="7"/>
      <c r="M27" s="3"/>
      <c r="N27" s="448"/>
      <c r="O27" s="451"/>
      <c r="P27" s="97" t="s">
        <v>75</v>
      </c>
      <c r="Q27" s="296" t="str">
        <f>J22</f>
        <v/>
      </c>
      <c r="R27" s="297">
        <f>F35</f>
        <v>0.28000000000000003</v>
      </c>
      <c r="T27" s="208"/>
    </row>
    <row r="28" spans="2:24" ht="15" customHeight="1" thickBot="1" x14ac:dyDescent="0.35">
      <c r="B28" s="67" t="s">
        <v>185</v>
      </c>
      <c r="C28" s="3"/>
      <c r="D28" s="3"/>
      <c r="E28" s="3"/>
      <c r="F28" s="3"/>
      <c r="H28" s="67" t="str">
        <f>"Table 3.1 - Avg. RMC Values (Lot #"&amp;C4&amp;")"</f>
        <v>Table 3.1 - Avg. RMC Values (Lot #0)</v>
      </c>
      <c r="I28" s="3"/>
      <c r="J28" s="3"/>
      <c r="K28" s="3"/>
      <c r="L28" s="3"/>
      <c r="M28" s="3"/>
      <c r="P28" s="3"/>
      <c r="Q28" s="3"/>
      <c r="R28" s="5"/>
      <c r="S28" s="6"/>
      <c r="T28" s="208"/>
    </row>
    <row r="29" spans="2:24" ht="15" customHeight="1" thickBot="1" x14ac:dyDescent="0.35">
      <c r="B29" s="407" t="s">
        <v>65</v>
      </c>
      <c r="C29" s="79" t="s">
        <v>68</v>
      </c>
      <c r="D29" s="80"/>
      <c r="E29" s="79" t="s">
        <v>69</v>
      </c>
      <c r="F29" s="80"/>
      <c r="H29" s="407" t="s">
        <v>65</v>
      </c>
      <c r="I29" s="79" t="s">
        <v>68</v>
      </c>
      <c r="J29" s="80"/>
      <c r="K29" s="79" t="s">
        <v>69</v>
      </c>
      <c r="L29" s="80"/>
      <c r="M29" s="3"/>
      <c r="P29" s="12" t="s">
        <v>198</v>
      </c>
      <c r="T29" s="208"/>
    </row>
    <row r="30" spans="2:24" ht="15" customHeight="1" thickBot="1" x14ac:dyDescent="0.3">
      <c r="B30" s="408"/>
      <c r="C30" s="81" t="s">
        <v>25</v>
      </c>
      <c r="D30" s="82" t="s">
        <v>24</v>
      </c>
      <c r="E30" s="81" t="s">
        <v>25</v>
      </c>
      <c r="F30" s="82" t="s">
        <v>24</v>
      </c>
      <c r="H30" s="408"/>
      <c r="I30" s="81" t="s">
        <v>25</v>
      </c>
      <c r="J30" s="82" t="s">
        <v>24</v>
      </c>
      <c r="K30" s="81" t="s">
        <v>25</v>
      </c>
      <c r="L30" s="82" t="s">
        <v>24</v>
      </c>
      <c r="M30" s="3"/>
      <c r="P30" s="438" t="s">
        <v>76</v>
      </c>
      <c r="Q30" s="439"/>
      <c r="T30" s="208"/>
    </row>
    <row r="31" spans="2:24" ht="15" customHeight="1" x14ac:dyDescent="0.3">
      <c r="B31" s="83">
        <v>100</v>
      </c>
      <c r="C31" s="85">
        <v>0.45900000000000002</v>
      </c>
      <c r="D31" s="86">
        <v>0.499</v>
      </c>
      <c r="E31" s="85">
        <v>0.497</v>
      </c>
      <c r="F31" s="86">
        <v>0.52800000000000002</v>
      </c>
      <c r="H31" s="83">
        <v>100</v>
      </c>
      <c r="I31" s="301" t="str">
        <f>D10</f>
        <v/>
      </c>
      <c r="J31" s="302" t="str">
        <f>F10</f>
        <v/>
      </c>
      <c r="K31" s="301" t="str">
        <f>H10</f>
        <v/>
      </c>
      <c r="L31" s="302" t="str">
        <f>J10</f>
        <v/>
      </c>
      <c r="M31" s="91"/>
      <c r="P31" s="98" t="s">
        <v>81</v>
      </c>
      <c r="Q31" s="99" t="str">
        <f>IF(Q8="","",SLOPE(R8:R27,Q8:Q27))</f>
        <v/>
      </c>
      <c r="T31" s="208"/>
    </row>
    <row r="32" spans="2:24" ht="15" customHeight="1" thickBot="1" x14ac:dyDescent="0.35">
      <c r="B32" s="83">
        <v>200</v>
      </c>
      <c r="C32" s="87">
        <v>0.35699999999999998</v>
      </c>
      <c r="D32" s="88">
        <v>0.40400000000000003</v>
      </c>
      <c r="E32" s="87">
        <v>0.379</v>
      </c>
      <c r="F32" s="88">
        <v>0.43099999999999999</v>
      </c>
      <c r="H32" s="83">
        <v>200</v>
      </c>
      <c r="I32" s="303" t="str">
        <f>D13</f>
        <v/>
      </c>
      <c r="J32" s="304" t="str">
        <f>F13</f>
        <v/>
      </c>
      <c r="K32" s="303" t="str">
        <f>H13</f>
        <v/>
      </c>
      <c r="L32" s="304" t="str">
        <f>J13</f>
        <v/>
      </c>
      <c r="M32" s="91"/>
      <c r="P32" s="100" t="s">
        <v>82</v>
      </c>
      <c r="Q32" s="101" t="str">
        <f>IF(Q8="","",INTERCEPT(R8:R27,Q8:Q27))</f>
        <v/>
      </c>
      <c r="T32" s="208"/>
    </row>
    <row r="33" spans="1:20" ht="15" customHeight="1" x14ac:dyDescent="0.3">
      <c r="B33" s="83">
        <v>350</v>
      </c>
      <c r="C33" s="87">
        <v>0.29599999999999999</v>
      </c>
      <c r="D33" s="88">
        <v>0.33100000000000002</v>
      </c>
      <c r="E33" s="87">
        <v>0.307</v>
      </c>
      <c r="F33" s="88">
        <v>0.35799999999999998</v>
      </c>
      <c r="H33" s="83">
        <v>350</v>
      </c>
      <c r="I33" s="303" t="str">
        <f>D16</f>
        <v/>
      </c>
      <c r="J33" s="304" t="str">
        <f>F16</f>
        <v/>
      </c>
      <c r="K33" s="303" t="str">
        <f>H16</f>
        <v/>
      </c>
      <c r="L33" s="304" t="str">
        <f>J16</f>
        <v/>
      </c>
      <c r="M33" s="91"/>
      <c r="T33" s="208"/>
    </row>
    <row r="34" spans="1:20" ht="15" customHeight="1" x14ac:dyDescent="0.3">
      <c r="B34" s="83">
        <v>500</v>
      </c>
      <c r="C34" s="87">
        <v>0.24199999999999999</v>
      </c>
      <c r="D34" s="88">
        <v>0.28699999999999998</v>
      </c>
      <c r="E34" s="87">
        <v>0.255</v>
      </c>
      <c r="F34" s="88">
        <v>0.3</v>
      </c>
      <c r="H34" s="83">
        <v>500</v>
      </c>
      <c r="I34" s="303" t="str">
        <f>D19</f>
        <v/>
      </c>
      <c r="J34" s="304" t="str">
        <f>F19</f>
        <v/>
      </c>
      <c r="K34" s="303" t="str">
        <f>H19</f>
        <v/>
      </c>
      <c r="L34" s="304" t="str">
        <f>J19</f>
        <v/>
      </c>
      <c r="M34" s="92"/>
      <c r="T34" s="208"/>
    </row>
    <row r="35" spans="1:20" ht="15" customHeight="1" thickBot="1" x14ac:dyDescent="0.35">
      <c r="B35" s="84">
        <v>650</v>
      </c>
      <c r="C35" s="89">
        <v>0.23</v>
      </c>
      <c r="D35" s="90">
        <v>0.26400000000000001</v>
      </c>
      <c r="E35" s="89">
        <v>0.24099999999999999</v>
      </c>
      <c r="F35" s="90">
        <v>0.28000000000000003</v>
      </c>
      <c r="H35" s="84">
        <v>650</v>
      </c>
      <c r="I35" s="305" t="str">
        <f>D22</f>
        <v/>
      </c>
      <c r="J35" s="306" t="str">
        <f>F22</f>
        <v/>
      </c>
      <c r="K35" s="305" t="str">
        <f>H22</f>
        <v/>
      </c>
      <c r="L35" s="306" t="str">
        <f>J22</f>
        <v/>
      </c>
      <c r="M35" s="4"/>
      <c r="T35" s="208"/>
    </row>
    <row r="36" spans="1:20" x14ac:dyDescent="0.25">
      <c r="B36" s="4"/>
      <c r="C36" s="4"/>
      <c r="E36" s="4"/>
      <c r="F36" s="4"/>
      <c r="H36" s="4"/>
      <c r="I36" s="4"/>
      <c r="K36" s="4"/>
      <c r="L36" s="4"/>
      <c r="M36" s="7"/>
      <c r="T36" s="208"/>
    </row>
    <row r="37" spans="1:20" x14ac:dyDescent="0.25">
      <c r="A37" s="210"/>
      <c r="B37" s="210"/>
      <c r="C37" s="210"/>
      <c r="D37" s="210"/>
      <c r="E37" s="210"/>
      <c r="F37" s="210"/>
      <c r="G37" s="210"/>
      <c r="H37" s="210"/>
      <c r="I37" s="210"/>
      <c r="J37" s="210"/>
      <c r="K37" s="210"/>
      <c r="L37" s="210"/>
      <c r="M37" s="210"/>
      <c r="N37" s="210"/>
      <c r="O37" s="210"/>
      <c r="P37" s="210"/>
      <c r="Q37" s="210"/>
      <c r="R37" s="210"/>
      <c r="S37" s="210"/>
      <c r="T37" s="208"/>
    </row>
    <row r="38" spans="1:20" x14ac:dyDescent="0.25">
      <c r="L38" s="7"/>
      <c r="M38" s="7"/>
    </row>
    <row r="39" spans="1:20" x14ac:dyDescent="0.25">
      <c r="L39" s="7"/>
    </row>
  </sheetData>
  <sheetProtection algorithmName="SHA-512" hashValue="5iM5vK2QGToNpk68muuVvYO4oYhIYYBaob0MEa3u16gfVauy4J5xE9HHb6tCSMEcVilk8NMNGgD4sLe05jBfEg==" saltValue="/NLvrfDQIFcowlujftJwLQ==" spinCount="100000" sheet="1" selectLockedCells="1"/>
  <mergeCells count="33">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 ref="D22:D24"/>
    <mergeCell ref="F22:F24"/>
    <mergeCell ref="H22:H24"/>
    <mergeCell ref="J22:J24"/>
    <mergeCell ref="J13:J15"/>
    <mergeCell ref="H13:H15"/>
    <mergeCell ref="F13:F15"/>
    <mergeCell ref="D13:D15"/>
    <mergeCell ref="D16:D18"/>
    <mergeCell ref="F16:F18"/>
    <mergeCell ref="H16:H18"/>
    <mergeCell ref="J16:J18"/>
    <mergeCell ref="J10:J12"/>
    <mergeCell ref="B7:B9"/>
    <mergeCell ref="H10:H12"/>
    <mergeCell ref="F10:F12"/>
    <mergeCell ref="D10:D12"/>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5"/>
  <sheetViews>
    <sheetView showGridLines="0" zoomScale="80" zoomScaleNormal="80" zoomScalePageLayoutView="80" workbookViewId="0">
      <selection activeCell="H13" sqref="H13"/>
    </sheetView>
  </sheetViews>
  <sheetFormatPr defaultColWidth="8.90625" defaultRowHeight="12.5" x14ac:dyDescent="0.25"/>
  <cols>
    <col min="1" max="1" width="2.90625" customWidth="1"/>
    <col min="2" max="2" width="19.6328125" customWidth="1"/>
    <col min="3" max="3" width="11.6328125" customWidth="1"/>
    <col min="4" max="4" width="13" customWidth="1"/>
    <col min="5" max="5" width="9.08984375" customWidth="1"/>
    <col min="6" max="6" width="22.453125" customWidth="1"/>
    <col min="7" max="7" width="25.453125" bestFit="1" customWidth="1"/>
    <col min="8" max="8" width="15" bestFit="1" customWidth="1"/>
    <col min="9" max="9" width="13.36328125" bestFit="1" customWidth="1"/>
    <col min="10" max="10" width="14.6328125" customWidth="1"/>
    <col min="11" max="11" width="14" customWidth="1"/>
    <col min="12" max="12" width="15.453125" customWidth="1"/>
    <col min="13" max="13" width="8.453125" customWidth="1"/>
    <col min="14" max="14" width="24.90625" customWidth="1"/>
    <col min="15" max="15" width="3.36328125" customWidth="1"/>
    <col min="16" max="16" width="3.453125" customWidth="1"/>
    <col min="19" max="19" width="12.453125" bestFit="1" customWidth="1"/>
  </cols>
  <sheetData>
    <row r="1" spans="1:16" ht="18" x14ac:dyDescent="0.4">
      <c r="B1" s="65" t="s">
        <v>16</v>
      </c>
      <c r="P1" s="208"/>
    </row>
    <row r="2" spans="1:16" x14ac:dyDescent="0.25">
      <c r="B2" s="66" t="s">
        <v>105</v>
      </c>
      <c r="P2" s="208"/>
    </row>
    <row r="3" spans="1:16" ht="12.75" customHeight="1" thickBot="1" x14ac:dyDescent="0.45">
      <c r="A3" s="9"/>
      <c r="P3" s="208"/>
    </row>
    <row r="4" spans="1:16" ht="18" x14ac:dyDescent="0.4">
      <c r="A4" s="9"/>
      <c r="B4" s="17" t="s">
        <v>0</v>
      </c>
      <c r="C4" s="313">
        <f>'Extractor Tests Raw Data'!C14</f>
        <v>0</v>
      </c>
      <c r="P4" s="208"/>
    </row>
    <row r="5" spans="1:16" ht="18.5" thickBot="1" x14ac:dyDescent="0.45">
      <c r="A5" s="9"/>
      <c r="B5" s="25" t="s">
        <v>33</v>
      </c>
      <c r="C5" s="26" t="str">
        <f>J9</f>
        <v/>
      </c>
      <c r="P5" s="208"/>
    </row>
    <row r="6" spans="1:16" ht="13.5" customHeight="1" x14ac:dyDescent="0.4">
      <c r="A6" s="9"/>
      <c r="P6" s="208"/>
    </row>
    <row r="7" spans="1:16" ht="13.5" customHeight="1" thickBot="1" x14ac:dyDescent="0.35">
      <c r="D7" s="12"/>
      <c r="F7" s="12" t="s">
        <v>107</v>
      </c>
      <c r="P7" s="208"/>
    </row>
    <row r="8" spans="1:16" ht="27" customHeight="1" thickBot="1" x14ac:dyDescent="0.35">
      <c r="B8" s="68" t="s">
        <v>113</v>
      </c>
      <c r="C8" s="105" t="s">
        <v>30</v>
      </c>
      <c r="D8" s="104" t="str">
        <f>"Uncorrected Lot "&amp;C4</f>
        <v>Uncorrected Lot 0</v>
      </c>
      <c r="F8" s="225" t="s">
        <v>109</v>
      </c>
      <c r="G8" s="226" t="s">
        <v>108</v>
      </c>
      <c r="H8" s="227" t="s">
        <v>199</v>
      </c>
      <c r="I8" s="226" t="s">
        <v>21</v>
      </c>
      <c r="J8" s="228" t="s">
        <v>37</v>
      </c>
      <c r="P8" s="208"/>
    </row>
    <row r="9" spans="1:16" ht="13.5" customHeight="1" thickBot="1" x14ac:dyDescent="0.3">
      <c r="B9" s="114" t="s">
        <v>83</v>
      </c>
      <c r="C9" s="106">
        <v>0.52800000000000002</v>
      </c>
      <c r="D9" s="307" t="str">
        <f>'Correction Factors'!J10</f>
        <v/>
      </c>
      <c r="F9" s="120" t="s">
        <v>196</v>
      </c>
      <c r="G9" s="121" t="s">
        <v>111</v>
      </c>
      <c r="H9" s="121" t="s">
        <v>110</v>
      </c>
      <c r="I9" s="314" t="str">
        <f>K16</f>
        <v/>
      </c>
      <c r="J9" s="122" t="str">
        <f>IF(I9="","",IF(I9&gt;0.1,"Yes", "No"))</f>
        <v/>
      </c>
      <c r="K9" s="117" t="s">
        <v>106</v>
      </c>
      <c r="P9" s="208"/>
    </row>
    <row r="10" spans="1:16" ht="13.5" customHeight="1" x14ac:dyDescent="0.25">
      <c r="B10" s="115" t="s">
        <v>84</v>
      </c>
      <c r="C10" s="107">
        <v>0.499</v>
      </c>
      <c r="D10" s="308" t="str">
        <f>'Correction Factors'!F10</f>
        <v/>
      </c>
      <c r="K10" s="2"/>
      <c r="P10" s="208"/>
    </row>
    <row r="11" spans="1:16" ht="13.5" customHeight="1" x14ac:dyDescent="0.25">
      <c r="B11" s="115" t="s">
        <v>85</v>
      </c>
      <c r="C11" s="108">
        <v>0.497</v>
      </c>
      <c r="D11" s="308" t="str">
        <f>'Correction Factors'!H10</f>
        <v/>
      </c>
      <c r="P11" s="208"/>
    </row>
    <row r="12" spans="1:16" ht="13.5" customHeight="1" thickBot="1" x14ac:dyDescent="0.35">
      <c r="B12" s="116" t="s">
        <v>86</v>
      </c>
      <c r="C12" s="108">
        <v>0.45900000000000002</v>
      </c>
      <c r="D12" s="309" t="str">
        <f>'Correction Factors'!D10</f>
        <v/>
      </c>
      <c r="E12" s="13"/>
      <c r="F12" s="12" t="str">
        <f>"ANOVA calculated from Lot "&amp;$C$4&amp;" data for 100 to 650g"</f>
        <v>ANOVA calculated from Lot 0 data for 100 to 650g</v>
      </c>
      <c r="H12" s="12"/>
      <c r="P12" s="208"/>
    </row>
    <row r="13" spans="1:16" ht="13.5" customHeight="1" thickBot="1" x14ac:dyDescent="0.35">
      <c r="B13" s="114" t="s">
        <v>87</v>
      </c>
      <c r="C13" s="109">
        <v>0.43099999999999999</v>
      </c>
      <c r="D13" s="307" t="str">
        <f>'Correction Factors'!J13</f>
        <v/>
      </c>
      <c r="E13" s="13"/>
      <c r="F13" s="68" t="s">
        <v>9</v>
      </c>
      <c r="G13" s="248" t="s">
        <v>1</v>
      </c>
      <c r="H13" s="249" t="s">
        <v>2</v>
      </c>
      <c r="I13" s="249" t="s">
        <v>3</v>
      </c>
      <c r="J13" s="249" t="s">
        <v>4</v>
      </c>
      <c r="K13" s="249" t="s">
        <v>5</v>
      </c>
      <c r="L13" s="250" t="s">
        <v>6</v>
      </c>
      <c r="N13" s="2"/>
      <c r="O13" s="10"/>
      <c r="P13" s="208"/>
    </row>
    <row r="14" spans="1:16" ht="13.5" customHeight="1" x14ac:dyDescent="0.25">
      <c r="B14" s="115" t="s">
        <v>88</v>
      </c>
      <c r="C14" s="108">
        <v>0.40400000000000003</v>
      </c>
      <c r="D14" s="308" t="str">
        <f>'Correction Factors'!F13</f>
        <v/>
      </c>
      <c r="E14" s="13"/>
      <c r="F14" s="246" t="s">
        <v>112</v>
      </c>
      <c r="G14" s="315">
        <f>SUMSQ(SUM(C9:D12),SUM(C13:D16),SUM(C17:D20),SUM(C21:D24),SUM(C25:D28))/COUNT(C9:D12)-SUM(C9:D28)^2/COUNT(C9:D28)</f>
        <v>0.15706749999999881</v>
      </c>
      <c r="H14" s="247">
        <v>4</v>
      </c>
      <c r="I14" s="318">
        <f>G14/H14</f>
        <v>3.9266874999999701E-2</v>
      </c>
      <c r="J14" s="318">
        <f>I14/$I$17</f>
        <v>102.89836874631473</v>
      </c>
      <c r="K14" s="318">
        <f>FDIST(J14,H14,$H$17)</f>
        <v>4.5396131360153223E-17</v>
      </c>
      <c r="L14" s="320">
        <f>FINV(0.1,H14,$H$17)</f>
        <v>2.1422348562884994</v>
      </c>
      <c r="P14" s="208"/>
    </row>
    <row r="15" spans="1:16" ht="13.5" customHeight="1" x14ac:dyDescent="0.25">
      <c r="B15" s="115" t="s">
        <v>89</v>
      </c>
      <c r="C15" s="108">
        <v>0.379</v>
      </c>
      <c r="D15" s="308" t="str">
        <f>'Correction Factors'!H13</f>
        <v/>
      </c>
      <c r="E15" s="13"/>
      <c r="F15" s="230" t="s">
        <v>14</v>
      </c>
      <c r="G15" s="316">
        <f>SUMSQ(SUM(C9:C28),SUM(D9:D28))/COUNT(C9:C28)-SUM(C9:D28)^2/COUNT(C9:D28)</f>
        <v>0</v>
      </c>
      <c r="H15" s="244">
        <v>1</v>
      </c>
      <c r="I15" s="319">
        <f>G15/H15</f>
        <v>0</v>
      </c>
      <c r="J15" s="319">
        <f>I15/$I$17</f>
        <v>0</v>
      </c>
      <c r="K15" s="319">
        <f>FDIST(J15,H15,$H$17)</f>
        <v>1</v>
      </c>
      <c r="L15" s="321">
        <f>FINV(0.1,H15,$H$17)</f>
        <v>2.8806945171617104</v>
      </c>
      <c r="M15" s="11"/>
      <c r="N15" s="2"/>
      <c r="O15" s="2"/>
      <c r="P15" s="208"/>
    </row>
    <row r="16" spans="1:16" ht="13.5" customHeight="1" thickBot="1" x14ac:dyDescent="0.3">
      <c r="B16" s="116" t="s">
        <v>90</v>
      </c>
      <c r="C16" s="110">
        <v>0.35699999999999998</v>
      </c>
      <c r="D16" s="309" t="str">
        <f>'Correction Factors'!D13</f>
        <v/>
      </c>
      <c r="E16" s="13"/>
      <c r="F16" s="230" t="s">
        <v>7</v>
      </c>
      <c r="G16" s="316">
        <f>SUMSQ(SUM(C9:C12),SUM(D9:D12),SUM(C13:C16),SUM(D13:D16),SUM(C17:C20),SUM(D17:D20),SUM(C21:C24),SUM(D21:D24),SUM(C25:C28),SUM(D25:D28))/COUNT(C9:C12)-SUM(C9:D28)^2/COUNT(C9:D28)-G14-G15</f>
        <v>0</v>
      </c>
      <c r="H16" s="244">
        <v>4</v>
      </c>
      <c r="I16" s="319">
        <f>G16/H16</f>
        <v>0</v>
      </c>
      <c r="J16" s="319">
        <f>I16/$I$17</f>
        <v>0</v>
      </c>
      <c r="K16" s="245" t="str">
        <f>IF(G16=0,"",FDIST(J16,H16,$H$17))</f>
        <v/>
      </c>
      <c r="L16" s="321">
        <f>FINV(0.1,H16,$H$17)</f>
        <v>2.1422348562884994</v>
      </c>
      <c r="M16" s="2"/>
      <c r="O16" s="2"/>
      <c r="P16" s="208"/>
    </row>
    <row r="17" spans="2:16" ht="13.5" customHeight="1" x14ac:dyDescent="0.25">
      <c r="B17" s="115" t="s">
        <v>91</v>
      </c>
      <c r="C17" s="108">
        <v>0.35799999999999998</v>
      </c>
      <c r="D17" s="307" t="str">
        <f>'Correction Factors'!J16</f>
        <v/>
      </c>
      <c r="F17" s="230" t="s">
        <v>10</v>
      </c>
      <c r="G17" s="316">
        <f>G18-G14-G15-G16</f>
        <v>1.1448249999999938E-2</v>
      </c>
      <c r="H17" s="244">
        <v>30</v>
      </c>
      <c r="I17" s="319">
        <f>G17/H17</f>
        <v>3.8160833333333123E-4</v>
      </c>
      <c r="J17" s="278"/>
      <c r="K17" s="279"/>
      <c r="L17" s="280"/>
      <c r="P17" s="208"/>
    </row>
    <row r="18" spans="2:16" ht="13.5" customHeight="1" thickBot="1" x14ac:dyDescent="0.35">
      <c r="B18" s="115" t="s">
        <v>92</v>
      </c>
      <c r="C18" s="108">
        <v>0.33100000000000002</v>
      </c>
      <c r="D18" s="308" t="str">
        <f>'Correction Factors'!F16</f>
        <v/>
      </c>
      <c r="F18" s="284" t="s">
        <v>8</v>
      </c>
      <c r="G18" s="317">
        <f>SUMSQ(C9:D28)-SUM(C9:D28)^2/COUNT(C9:D28)</f>
        <v>0.16851574999999874</v>
      </c>
      <c r="H18" s="285">
        <v>39</v>
      </c>
      <c r="I18" s="281"/>
      <c r="J18" s="282"/>
      <c r="K18" s="281"/>
      <c r="L18" s="283"/>
      <c r="P18" s="208"/>
    </row>
    <row r="19" spans="2:16" ht="13.5" customHeight="1" x14ac:dyDescent="0.25">
      <c r="B19" s="115" t="s">
        <v>93</v>
      </c>
      <c r="C19" s="108">
        <v>0.307</v>
      </c>
      <c r="D19" s="308" t="str">
        <f>'Correction Factors'!H16</f>
        <v/>
      </c>
      <c r="P19" s="208"/>
    </row>
    <row r="20" spans="2:16" ht="13.5" customHeight="1" thickBot="1" x14ac:dyDescent="0.3">
      <c r="B20" s="116" t="s">
        <v>94</v>
      </c>
      <c r="C20" s="110">
        <v>0.29599999999999999</v>
      </c>
      <c r="D20" s="309" t="str">
        <f>'Correction Factors'!D16</f>
        <v/>
      </c>
      <c r="P20" s="208"/>
    </row>
    <row r="21" spans="2:16" ht="13.5" customHeight="1" x14ac:dyDescent="0.25">
      <c r="B21" s="115" t="s">
        <v>95</v>
      </c>
      <c r="C21" s="111">
        <v>0.3</v>
      </c>
      <c r="D21" s="310" t="str">
        <f>'Correction Factors'!J19</f>
        <v/>
      </c>
      <c r="P21" s="208"/>
    </row>
    <row r="22" spans="2:16" ht="13.5" customHeight="1" x14ac:dyDescent="0.25">
      <c r="B22" s="115" t="s">
        <v>96</v>
      </c>
      <c r="C22" s="112">
        <v>0.28699999999999998</v>
      </c>
      <c r="D22" s="311" t="str">
        <f>'Correction Factors'!F19</f>
        <v/>
      </c>
      <c r="P22" s="208"/>
    </row>
    <row r="23" spans="2:16" ht="13.5" customHeight="1" x14ac:dyDescent="0.25">
      <c r="B23" s="115" t="s">
        <v>97</v>
      </c>
      <c r="C23" s="112">
        <v>0.255</v>
      </c>
      <c r="D23" s="311" t="str">
        <f>'Correction Factors'!H19</f>
        <v/>
      </c>
      <c r="P23" s="208"/>
    </row>
    <row r="24" spans="2:16" ht="13.5" customHeight="1" thickBot="1" x14ac:dyDescent="0.3">
      <c r="B24" s="116" t="s">
        <v>98</v>
      </c>
      <c r="C24" s="113">
        <v>0.24199999999999999</v>
      </c>
      <c r="D24" s="312" t="str">
        <f>'Correction Factors'!D19</f>
        <v/>
      </c>
      <c r="P24" s="208"/>
    </row>
    <row r="25" spans="2:16" ht="13.5" customHeight="1" x14ac:dyDescent="0.25">
      <c r="B25" s="115" t="s">
        <v>99</v>
      </c>
      <c r="C25" s="109">
        <v>0.28000000000000003</v>
      </c>
      <c r="D25" s="307" t="str">
        <f>'Correction Factors'!J22</f>
        <v/>
      </c>
      <c r="P25" s="221"/>
    </row>
    <row r="26" spans="2:16" ht="13.5" customHeight="1" x14ac:dyDescent="0.25">
      <c r="B26" s="115" t="s">
        <v>100</v>
      </c>
      <c r="C26" s="108">
        <v>0.26400000000000001</v>
      </c>
      <c r="D26" s="308" t="str">
        <f>'Correction Factors'!F22</f>
        <v/>
      </c>
      <c r="P26" s="221"/>
    </row>
    <row r="27" spans="2:16" ht="13.5" customHeight="1" x14ac:dyDescent="0.25">
      <c r="B27" s="115" t="s">
        <v>101</v>
      </c>
      <c r="C27" s="108">
        <v>0.24099999999999999</v>
      </c>
      <c r="D27" s="308" t="str">
        <f>'Correction Factors'!H22</f>
        <v/>
      </c>
      <c r="P27" s="221"/>
    </row>
    <row r="28" spans="2:16" ht="13.5" customHeight="1" thickBot="1" x14ac:dyDescent="0.3">
      <c r="B28" s="116" t="s">
        <v>102</v>
      </c>
      <c r="C28" s="110">
        <v>0.23</v>
      </c>
      <c r="D28" s="309" t="str">
        <f>'Correction Factors'!D22</f>
        <v/>
      </c>
      <c r="P28" s="221"/>
    </row>
    <row r="29" spans="2:16" ht="13.5" customHeight="1" x14ac:dyDescent="0.25">
      <c r="B29" s="63"/>
      <c r="C29" s="63"/>
      <c r="D29" s="63"/>
      <c r="P29" s="221"/>
    </row>
    <row r="30" spans="2:16" ht="13.5" customHeight="1" thickBot="1" x14ac:dyDescent="0.3">
      <c r="B30" s="63"/>
      <c r="C30" s="63"/>
      <c r="D30" s="63"/>
      <c r="P30" s="221"/>
    </row>
    <row r="31" spans="2:16" ht="13.5" customHeight="1" x14ac:dyDescent="0.25">
      <c r="B31" s="63"/>
      <c r="C31" s="231" t="s">
        <v>11</v>
      </c>
      <c r="D31" s="322" t="e">
        <f>SLOPE(C9:C28,D9:D28)</f>
        <v>#DIV/0!</v>
      </c>
      <c r="P31" s="221"/>
    </row>
    <row r="32" spans="2:16" ht="13.5" customHeight="1" x14ac:dyDescent="0.25">
      <c r="B32" s="63"/>
      <c r="C32" s="232" t="s">
        <v>12</v>
      </c>
      <c r="D32" s="323" t="e">
        <f>INTERCEPT(C9:C28,D9:D28)</f>
        <v>#DIV/0!</v>
      </c>
      <c r="P32" s="221"/>
    </row>
    <row r="33" spans="1:16" ht="13.5" customHeight="1" x14ac:dyDescent="0.3">
      <c r="B33" s="63"/>
      <c r="C33" s="233" t="s">
        <v>13</v>
      </c>
      <c r="D33" s="324" t="e">
        <f>STEYX(C9:C28,D9:D28)</f>
        <v>#DIV/0!</v>
      </c>
      <c r="P33" s="221"/>
    </row>
    <row r="34" spans="1:16" ht="13.5" customHeight="1" thickBot="1" x14ac:dyDescent="0.3">
      <c r="B34" s="63"/>
      <c r="C34" s="234" t="s">
        <v>15</v>
      </c>
      <c r="D34" s="325" t="e">
        <f>RSQ(C9:C28,D9:D28)</f>
        <v>#DIV/0!</v>
      </c>
      <c r="P34" s="221"/>
    </row>
    <row r="35" spans="1:16" ht="13.5" customHeight="1" x14ac:dyDescent="0.25">
      <c r="B35" s="63"/>
      <c r="C35" s="63"/>
      <c r="D35" s="63"/>
      <c r="P35" s="221"/>
    </row>
    <row r="36" spans="1:16" ht="13.5" customHeight="1" x14ac:dyDescent="0.3">
      <c r="E36" s="10"/>
      <c r="P36" s="221"/>
    </row>
    <row r="37" spans="1:16" ht="13.5" customHeight="1" thickBot="1" x14ac:dyDescent="0.35">
      <c r="B37" s="12" t="s">
        <v>114</v>
      </c>
      <c r="E37" s="2"/>
      <c r="P37" s="221"/>
    </row>
    <row r="38" spans="1:16" ht="13.5" customHeight="1" thickBot="1" x14ac:dyDescent="0.35">
      <c r="B38" s="68" t="s">
        <v>115</v>
      </c>
      <c r="C38" s="229" t="s">
        <v>20</v>
      </c>
      <c r="D38" s="224" t="str">
        <f>"Lot "&amp;C4</f>
        <v>Lot 0</v>
      </c>
      <c r="E38" s="2"/>
      <c r="P38" s="221"/>
    </row>
    <row r="39" spans="1:16" ht="13.5" customHeight="1" x14ac:dyDescent="0.25">
      <c r="B39" s="235">
        <v>100</v>
      </c>
      <c r="C39" s="326">
        <f>AVERAGE(C9:C12)</f>
        <v>0.49575000000000002</v>
      </c>
      <c r="D39" s="327" t="e">
        <f>AVERAGE(D9:D12)</f>
        <v>#DIV/0!</v>
      </c>
      <c r="E39" s="2"/>
      <c r="P39" s="221"/>
    </row>
    <row r="40" spans="1:16" ht="13.5" customHeight="1" x14ac:dyDescent="0.25">
      <c r="B40" s="236">
        <v>200</v>
      </c>
      <c r="C40" s="328">
        <f>AVERAGE(C13:C16)</f>
        <v>0.39274999999999999</v>
      </c>
      <c r="D40" s="329" t="e">
        <f>AVERAGE(D13:D16)</f>
        <v>#DIV/0!</v>
      </c>
      <c r="E40" s="2"/>
      <c r="P40" s="221"/>
    </row>
    <row r="41" spans="1:16" ht="13.5" customHeight="1" x14ac:dyDescent="0.25">
      <c r="B41" s="236">
        <v>350</v>
      </c>
      <c r="C41" s="328">
        <f>AVERAGE(C17:C20)</f>
        <v>0.32300000000000001</v>
      </c>
      <c r="D41" s="329" t="e">
        <f>AVERAGE(D17:D20)</f>
        <v>#DIV/0!</v>
      </c>
      <c r="E41" s="2"/>
      <c r="P41" s="221"/>
    </row>
    <row r="42" spans="1:16" ht="13.5" customHeight="1" x14ac:dyDescent="0.3">
      <c r="B42" s="236">
        <v>500</v>
      </c>
      <c r="C42" s="328">
        <f>AVERAGE(C21:C24)</f>
        <v>0.27100000000000002</v>
      </c>
      <c r="D42" s="329" t="e">
        <f>AVERAGE(D21:D24)</f>
        <v>#DIV/0!</v>
      </c>
      <c r="E42" s="10"/>
      <c r="P42" s="221"/>
    </row>
    <row r="43" spans="1:16" ht="13.5" customHeight="1" thickBot="1" x14ac:dyDescent="0.3">
      <c r="B43" s="237">
        <v>650</v>
      </c>
      <c r="C43" s="330">
        <f>AVERAGE(C25:C28)</f>
        <v>0.25375000000000003</v>
      </c>
      <c r="D43" s="331" t="e">
        <f>AVERAGE(D25:D28)</f>
        <v>#DIV/0!</v>
      </c>
      <c r="P43" s="221"/>
    </row>
    <row r="44" spans="1:16" ht="13.5" customHeight="1" x14ac:dyDescent="0.25">
      <c r="B44" s="1"/>
      <c r="C44" s="1"/>
      <c r="D44" s="2"/>
      <c r="P44" s="221"/>
    </row>
    <row r="45" spans="1:16" ht="13.5" customHeight="1" x14ac:dyDescent="0.25">
      <c r="A45" s="208"/>
      <c r="B45" s="222"/>
      <c r="C45" s="222"/>
      <c r="D45" s="223"/>
      <c r="E45" s="208"/>
      <c r="F45" s="208"/>
      <c r="G45" s="208"/>
      <c r="H45" s="208"/>
      <c r="I45" s="208"/>
      <c r="J45" s="208"/>
      <c r="K45" s="208"/>
      <c r="L45" s="208"/>
      <c r="M45" s="208"/>
      <c r="N45" s="208"/>
      <c r="O45" s="208"/>
      <c r="P45" s="221"/>
    </row>
  </sheetData>
  <sheetProtection algorithmName="SHA-512" hashValue="S6Oq9arVCN34gMtDIrj6mNDNL7BIEk/5/obc2QNtBZgcHBKiRwjqQtkbtX6Y+A7Wsfr7pJ+1/JsKhyHquJHdPg==" saltValue="xgSXfSTb0ncSi2hKiHNn8w==" spinCount="100000" sheet="1" selectLockedCells="1"/>
  <conditionalFormatting sqref="O16 N13">
    <cfRule type="cellIs" dxfId="0" priority="2" stopIfTrue="1" operator="equal">
      <formula>"""Accept the lot"""</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8"/>
  <sheetViews>
    <sheetView showGridLines="0" zoomScale="80" zoomScaleNormal="80" workbookViewId="0">
      <selection activeCell="B19" sqref="B19"/>
    </sheetView>
  </sheetViews>
  <sheetFormatPr defaultColWidth="9.08984375" defaultRowHeight="15.5" x14ac:dyDescent="0.4"/>
  <cols>
    <col min="1" max="1" width="4.54296875" style="158" customWidth="1"/>
    <col min="2" max="2" width="41.54296875" style="187" customWidth="1"/>
    <col min="3" max="3" width="43.08984375" style="157" customWidth="1"/>
    <col min="4" max="4" width="4.54296875" style="158" customWidth="1"/>
    <col min="5" max="5" width="3.90625" style="158" customWidth="1"/>
    <col min="6" max="16384" width="9.08984375" style="158"/>
  </cols>
  <sheetData>
    <row r="1" spans="2:7" ht="16" thickBot="1" x14ac:dyDescent="0.45">
      <c r="B1" s="157"/>
      <c r="C1" s="158"/>
      <c r="E1" s="159"/>
    </row>
    <row r="2" spans="2:7" ht="16" thickBot="1" x14ac:dyDescent="0.45">
      <c r="B2" s="452" t="s">
        <v>138</v>
      </c>
      <c r="C2" s="453"/>
      <c r="E2" s="159"/>
    </row>
    <row r="3" spans="2:7" x14ac:dyDescent="0.4">
      <c r="B3" s="160" t="s">
        <v>139</v>
      </c>
      <c r="C3" s="161" t="s">
        <v>148</v>
      </c>
      <c r="D3" s="162"/>
      <c r="E3" s="163"/>
      <c r="F3" s="162"/>
      <c r="G3" s="162"/>
    </row>
    <row r="4" spans="2:7" x14ac:dyDescent="0.4">
      <c r="B4" s="164" t="s">
        <v>140</v>
      </c>
      <c r="C4" s="165" t="str">
        <f>INDEX(B13:B56,COUNTA(B13:B56),1)</f>
        <v>v2.4</v>
      </c>
      <c r="D4" s="162"/>
      <c r="E4" s="163"/>
      <c r="F4" s="162"/>
      <c r="G4" s="162"/>
    </row>
    <row r="5" spans="2:7" x14ac:dyDescent="0.4">
      <c r="B5" s="164" t="s">
        <v>141</v>
      </c>
      <c r="C5" s="166">
        <f>IF(MAX(B13:C98)=0,"No Revisions Dates Entered",MAX(C13:C98))</f>
        <v>45212</v>
      </c>
      <c r="D5" s="162"/>
      <c r="E5" s="163"/>
      <c r="F5" s="162"/>
      <c r="G5" s="162"/>
    </row>
    <row r="6" spans="2:7" x14ac:dyDescent="0.4">
      <c r="B6" s="167" t="s">
        <v>142</v>
      </c>
      <c r="C6" s="168" t="str">
        <f ca="1">MID(CELL("filename",A1), FIND("]", CELL("filename", A1))+ 1, 255)</f>
        <v>Version Control</v>
      </c>
      <c r="D6" s="162"/>
      <c r="E6" s="163"/>
      <c r="F6" s="162"/>
      <c r="G6" s="162"/>
    </row>
    <row r="7" spans="2:7" ht="30" customHeight="1" x14ac:dyDescent="0.4">
      <c r="B7" s="169" t="s">
        <v>143</v>
      </c>
      <c r="C7" s="170" t="str">
        <f ca="1">MID(CELL("FILENAME",F16),FIND("[",CELL("FILENAME",F16))+1,FIND("]",CELL("FILENAME",F16))-FIND("[",CELL("FILENAME",F16))-1)</f>
        <v>Test Cloth Correction Factors - v2.4.xlsx</v>
      </c>
      <c r="D7" s="162"/>
      <c r="E7" s="163"/>
      <c r="F7" s="162"/>
      <c r="G7" s="162"/>
    </row>
    <row r="8" spans="2:7" ht="16" thickBot="1" x14ac:dyDescent="0.45">
      <c r="B8" s="171" t="s">
        <v>144</v>
      </c>
      <c r="C8" s="172" t="str">
        <f>'Extractor Tests Raw Data'!C25</f>
        <v>[MM/DD/YYYY]</v>
      </c>
      <c r="D8" s="162"/>
      <c r="E8" s="163"/>
      <c r="F8" s="162"/>
      <c r="G8" s="162"/>
    </row>
    <row r="9" spans="2:7" x14ac:dyDescent="0.4">
      <c r="B9" s="162"/>
      <c r="C9" s="162"/>
      <c r="D9" s="162"/>
      <c r="E9" s="163"/>
      <c r="F9" s="162"/>
      <c r="G9" s="162"/>
    </row>
    <row r="10" spans="2:7" ht="16" thickBot="1" x14ac:dyDescent="0.45">
      <c r="B10" s="162"/>
      <c r="C10" s="162"/>
      <c r="D10" s="162"/>
      <c r="E10" s="163"/>
      <c r="F10" s="162"/>
      <c r="G10" s="162"/>
    </row>
    <row r="11" spans="2:7" ht="16" thickBot="1" x14ac:dyDescent="0.45">
      <c r="B11" s="348" t="s">
        <v>145</v>
      </c>
      <c r="C11" s="349"/>
      <c r="D11" s="162"/>
      <c r="E11" s="163"/>
      <c r="F11" s="162"/>
      <c r="G11" s="162"/>
    </row>
    <row r="12" spans="2:7" x14ac:dyDescent="0.4">
      <c r="B12" s="173" t="s">
        <v>146</v>
      </c>
      <c r="C12" s="174" t="s">
        <v>147</v>
      </c>
      <c r="D12" s="162"/>
      <c r="E12" s="163"/>
      <c r="F12" s="162"/>
      <c r="G12" s="162"/>
    </row>
    <row r="13" spans="2:7" x14ac:dyDescent="0.4">
      <c r="B13" s="190" t="s">
        <v>149</v>
      </c>
      <c r="C13" s="175">
        <v>42061</v>
      </c>
      <c r="D13" s="162"/>
      <c r="E13" s="163"/>
      <c r="F13" s="162"/>
      <c r="G13" s="162"/>
    </row>
    <row r="14" spans="2:7" x14ac:dyDescent="0.4">
      <c r="B14" s="176" t="s">
        <v>174</v>
      </c>
      <c r="C14" s="177">
        <v>42160</v>
      </c>
      <c r="D14" s="178"/>
      <c r="E14" s="163"/>
      <c r="F14" s="162"/>
      <c r="G14" s="162"/>
    </row>
    <row r="15" spans="2:7" x14ac:dyDescent="0.4">
      <c r="B15" s="176" t="s">
        <v>175</v>
      </c>
      <c r="C15" s="177">
        <v>42923</v>
      </c>
      <c r="E15" s="159"/>
    </row>
    <row r="16" spans="2:7" x14ac:dyDescent="0.4">
      <c r="B16" s="179" t="s">
        <v>187</v>
      </c>
      <c r="C16" s="177">
        <v>43452</v>
      </c>
      <c r="E16" s="159"/>
    </row>
    <row r="17" spans="1:5" x14ac:dyDescent="0.4">
      <c r="B17" s="180" t="s">
        <v>197</v>
      </c>
      <c r="C17" s="177">
        <v>44755</v>
      </c>
      <c r="E17" s="159"/>
    </row>
    <row r="18" spans="1:5" x14ac:dyDescent="0.4">
      <c r="B18" s="181" t="s">
        <v>200</v>
      </c>
      <c r="C18" s="182">
        <v>45212</v>
      </c>
      <c r="E18" s="159"/>
    </row>
    <row r="19" spans="1:5" x14ac:dyDescent="0.4">
      <c r="B19" s="181"/>
      <c r="C19" s="182"/>
      <c r="E19" s="159"/>
    </row>
    <row r="20" spans="1:5" x14ac:dyDescent="0.4">
      <c r="B20" s="181"/>
      <c r="C20" s="182"/>
      <c r="E20" s="159"/>
    </row>
    <row r="21" spans="1:5" x14ac:dyDescent="0.4">
      <c r="B21" s="181"/>
      <c r="C21" s="182"/>
      <c r="E21" s="159"/>
    </row>
    <row r="22" spans="1:5" x14ac:dyDescent="0.4">
      <c r="B22" s="181"/>
      <c r="C22" s="182"/>
      <c r="E22" s="159"/>
    </row>
    <row r="23" spans="1:5" x14ac:dyDescent="0.4">
      <c r="B23" s="181"/>
      <c r="C23" s="182"/>
      <c r="E23" s="159"/>
    </row>
    <row r="24" spans="1:5" x14ac:dyDescent="0.4">
      <c r="B24" s="183"/>
      <c r="C24" s="182"/>
      <c r="E24" s="159"/>
    </row>
    <row r="25" spans="1:5" x14ac:dyDescent="0.4">
      <c r="B25" s="184"/>
      <c r="C25" s="182"/>
      <c r="E25" s="159"/>
    </row>
    <row r="26" spans="1:5" ht="16" thickBot="1" x14ac:dyDescent="0.45">
      <c r="B26" s="185"/>
      <c r="C26" s="186"/>
      <c r="E26" s="159"/>
    </row>
    <row r="27" spans="1:5" x14ac:dyDescent="0.4">
      <c r="E27" s="159"/>
    </row>
    <row r="28" spans="1:5" x14ac:dyDescent="0.4">
      <c r="A28" s="159"/>
      <c r="B28" s="188"/>
      <c r="C28" s="189"/>
      <c r="D28" s="159"/>
      <c r="E28" s="159"/>
    </row>
  </sheetData>
  <sheetProtection algorithmName="SHA-512" hashValue="UPGsL+Q9XYvL+VmtGuDwaQRh5UWYmvC2PoZYVlwt4xscQGisjMv8yEVcK709VPR/Lx9NuoZRZofhOnSdmGwPzw==" saltValue="9JM8LBYDPMZqXmP2eELrdA==" spinCount="100000" sheet="1" selectLockedCells="1"/>
  <mergeCells count="2">
    <mergeCell ref="B2:C2"/>
    <mergeCell ref="B11:C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Props1.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39FC85-949A-4461-96C1-2D829FCD6899}">
  <ds:schemaRefs>
    <ds:schemaRef ds:uri="http://schemas.microsoft.com/sharepoint/v3/contenttype/forms"/>
  </ds:schemaRefs>
</ds:datastoreItem>
</file>

<file path=customXml/itemProps3.xml><?xml version="1.0" encoding="utf-8"?>
<ds:datastoreItem xmlns:ds="http://schemas.openxmlformats.org/officeDocument/2006/customXml" ds:itemID="{81FF07D2-C988-4EE7-8E43-F5F51A4ACCF3}">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fa504290-48b0-421f-a269-8aa9478176e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Material Verification</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User 242</cp:lastModifiedBy>
  <cp:lastPrinted>2010-01-19T20:20:38Z</cp:lastPrinted>
  <dcterms:created xsi:type="dcterms:W3CDTF">2003-09-16T13:33:14Z</dcterms:created>
  <dcterms:modified xsi:type="dcterms:W3CDTF">2023-10-13T21:12:31Z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