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5C287B8E-74E8-4925-90DD-266B1093FFCE}" xr6:coauthVersionLast="47" xr6:coauthVersionMax="47" xr10:uidLastSave="{00000000-0000-0000-0000-000000000000}"/>
  <workbookProtection workbookAlgorithmName="SHA-512" workbookHashValue="jlcgjalglCCX0eFtifrxrX742AXLCC8yKI0/CtGVmEHZs3pKqRiZaatQ6D5vzaRDz7v5NLvfDOH9GGVW5h0i+A==" workbookSaltValue="A9ttE3A1o8QQuYvczLw1qQ==" workbookSpinCount="100000" lockStructure="1"/>
  <bookViews>
    <workbookView xWindow="-120" yWindow="-120" windowWidth="29040" windowHeight="15840" tabRatio="844" xr2:uid="{00000000-000D-0000-FFFF-FFFF00000000}"/>
  </bookViews>
  <sheets>
    <sheet name="Instructions" sheetId="35" r:id="rId1"/>
    <sheet name="General Info &amp; Results" sheetId="9" r:id="rId2"/>
    <sheet name="Setup &amp; Instrumentation" sheetId="37" r:id="rId3"/>
    <sheet name="Photos" sheetId="32" r:id="rId4"/>
    <sheet name="Test Conditions" sheetId="13" r:id="rId5"/>
    <sheet name="Simmer Pre-Selection" sheetId="38" r:id="rId6"/>
    <sheet name="Test Data Inputs" sheetId="11" r:id="rId7"/>
    <sheet name="Report Sign-Off Block" sheetId="34" r:id="rId8"/>
    <sheet name="Calculations - Pre-Selection" sheetId="39" r:id="rId9"/>
    <sheet name="Calculations - Low-Power" sheetId="40" r:id="rId10"/>
    <sheet name="Calculations - Active Mode" sheetId="26" r:id="rId11"/>
    <sheet name="Calculations - IAEC" sheetId="41" r:id="rId12"/>
    <sheet name="Drop-Downs and Tables" sheetId="12" r:id="rId13"/>
    <sheet name="Version Control" sheetId="33" r:id="rId14"/>
  </sheets>
  <definedNames>
    <definedName name="_xlnm._FilterDatabase" localSheetId="1" hidden="1">'General Info &amp; Results'!$B$20:$G$45</definedName>
    <definedName name="AreaControls1">'General Info &amp; Results'!$C$41</definedName>
    <definedName name="AreaControls2">'General Info &amp; Results'!$C$43</definedName>
    <definedName name="CombinedCookingProductTypes">'Drop-Downs and Tables'!$B$16:$B$18</definedName>
    <definedName name="EAET">'Calculations - IAEC'!$C$32</definedName>
    <definedName name="EAGE">'Calculations - IAEC'!$C$43</definedName>
    <definedName name="EAGG">'Calculations - IAEC'!$C$42</definedName>
    <definedName name="EAGT">'Calculations - IAEC'!$C$44</definedName>
    <definedName name="ECET">'Calculations - IAEC'!$C$31</definedName>
    <definedName name="ECGE">'Calculations - IAEC'!$C$38</definedName>
    <definedName name="ECGG">'Calculations - IAEC'!$C$37</definedName>
    <definedName name="ECGT">'Calculations - IAEC'!$C$39</definedName>
    <definedName name="ETLP">'Calculations - Low-Power'!$C$12</definedName>
    <definedName name="FIA">'Calculations - Low-Power'!$C$21</definedName>
    <definedName name="FIARange">'Drop-Downs and Tables'!$E$62:$E$64</definedName>
    <definedName name="FOM">'Calculations - Low-Power'!$C$22</definedName>
    <definedName name="FOMRange">'Drop-Downs and Tables'!$F$62:$F$64</definedName>
    <definedName name="GasElectric">'Drop-Downs and Tables'!$B$21:$B$22</definedName>
    <definedName name="GasType">'Drop-Downs and Tables'!$B$34:$B$35</definedName>
    <definedName name="HC">'Calculations - Low-Power'!$C$25</definedName>
    <definedName name="HCRange">'Drop-Downs and Tables'!$F$68:$F$70</definedName>
    <definedName name="InfiniteDiscrete">'Drop-Downs and Tables'!$B$38:$B$39</definedName>
    <definedName name="InfinitePowerSettingRange">'Drop-Downs and Tables'!$B$42:$B$43</definedName>
    <definedName name="K">'Calculations - IAEC'!$C$25</definedName>
    <definedName name="Ke">'Calculations - IAEC'!$C$27</definedName>
    <definedName name="LimMark1">'General Info &amp; Results'!$C$42</definedName>
    <definedName name="LimMark2">'General Info &amp; Results'!$C$44</definedName>
    <definedName name="LimMarkTest">'Drop-Downs and Tables'!$E$55:$J$55</definedName>
    <definedName name="LimMarkTV">'Drop-Downs and Tables'!$E$56:$J$57</definedName>
    <definedName name="n">'Calculations - IAEC'!$C$19</definedName>
    <definedName name="NC">'Calculations - IAEC'!$C$24</definedName>
    <definedName name="NoLimMarkControls">'Drop-Downs and Tables'!$D$46:$D$51</definedName>
    <definedName name="NoLimMarkTest">'Drop-Downs and Tables'!$E$45:$J$45</definedName>
    <definedName name="NoLimMarkTV">'Drop-Downs and Tables'!$E$46:$J$51</definedName>
    <definedName name="NumArea">'General Info &amp; Results'!$C$40</definedName>
    <definedName name="NumberOfControls">'Drop-Downs and Tables'!$B$75:$B$80</definedName>
    <definedName name="NumberOfCookingAreas">'Drop-Downs and Tables'!$B$70:$B$72</definedName>
    <definedName name="NumberOfCookingZones">'Drop-Downs and Tables'!$B$55:$B$67</definedName>
    <definedName name="NumCookAreaTests">COUNT('General Info &amp; Results'!$C$59:$N$59)</definedName>
    <definedName name="NumZones">'General Info &amp; Results'!$C$39</definedName>
    <definedName name="PIA">'Calculations - Low-Power'!$C$29</definedName>
    <definedName name="POM">'Calculations - Low-Power'!$C$30</definedName>
    <definedName name="ProductConfig">'Drop-Downs and Tables'!$B$12:$B$13</definedName>
    <definedName name="RepMass">'Calculations - IAEC'!$C$23</definedName>
    <definedName name="ST">'Calculations - Low-Power'!$C$23</definedName>
    <definedName name="STOT">'Calculations - Low-Power'!$C$24</definedName>
    <definedName name="STOTRange">'Drop-Downs and Tables'!$E$68:$E$70</definedName>
    <definedName name="YesNo">'Drop-Downs and Tables'!$B$83:$B$84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26" l="1"/>
  <c r="Z53" i="26"/>
  <c r="Y53" i="26"/>
  <c r="X53" i="26"/>
  <c r="W53" i="26"/>
  <c r="V53" i="26"/>
  <c r="U53" i="26"/>
  <c r="T53" i="26"/>
  <c r="S53" i="26"/>
  <c r="R53" i="26"/>
  <c r="Q53" i="26"/>
  <c r="P53" i="26"/>
  <c r="O53" i="26"/>
  <c r="N53" i="26"/>
  <c r="M53" i="26"/>
  <c r="L53" i="26"/>
  <c r="K53" i="26"/>
  <c r="J53" i="26"/>
  <c r="I53" i="26"/>
  <c r="H53" i="26"/>
  <c r="G53" i="26"/>
  <c r="F53" i="26"/>
  <c r="E53" i="26"/>
  <c r="D53" i="26"/>
  <c r="Z52" i="26"/>
  <c r="Y52" i="26"/>
  <c r="X52" i="26"/>
  <c r="W52" i="26"/>
  <c r="V52" i="26"/>
  <c r="U52" i="26"/>
  <c r="T52" i="26"/>
  <c r="S52" i="26"/>
  <c r="R52" i="26"/>
  <c r="Q52" i="26"/>
  <c r="P52" i="26"/>
  <c r="O52" i="26"/>
  <c r="N52" i="26"/>
  <c r="M52" i="26"/>
  <c r="L52" i="26"/>
  <c r="K52" i="26"/>
  <c r="J52" i="26"/>
  <c r="I52" i="26"/>
  <c r="H52" i="26"/>
  <c r="G52" i="26"/>
  <c r="F52" i="26"/>
  <c r="E52" i="26"/>
  <c r="D52" i="26"/>
  <c r="C52" i="26"/>
  <c r="C53" i="26"/>
  <c r="Z48" i="26"/>
  <c r="Y48" i="26"/>
  <c r="X48" i="26"/>
  <c r="W48" i="26"/>
  <c r="V48" i="26"/>
  <c r="U48" i="26"/>
  <c r="T48" i="26"/>
  <c r="S48" i="26"/>
  <c r="R48" i="26"/>
  <c r="Q48" i="26"/>
  <c r="P48" i="26"/>
  <c r="O48" i="26"/>
  <c r="N48" i="26"/>
  <c r="M48" i="26"/>
  <c r="L48" i="26"/>
  <c r="K48" i="26"/>
  <c r="J48" i="26"/>
  <c r="I48" i="26"/>
  <c r="H48" i="26"/>
  <c r="G48" i="26"/>
  <c r="F48" i="26"/>
  <c r="E48" i="26"/>
  <c r="D48" i="26"/>
  <c r="D51" i="26" s="1"/>
  <c r="Z47" i="26"/>
  <c r="Y47" i="26"/>
  <c r="X47" i="26"/>
  <c r="W47" i="26"/>
  <c r="V47" i="26"/>
  <c r="U47" i="26"/>
  <c r="T47" i="26"/>
  <c r="S47" i="26"/>
  <c r="R47" i="26"/>
  <c r="Q47" i="26"/>
  <c r="P47" i="26"/>
  <c r="O47" i="26"/>
  <c r="N47" i="26"/>
  <c r="M47" i="26"/>
  <c r="L47" i="26"/>
  <c r="K47" i="26"/>
  <c r="J47" i="26"/>
  <c r="I47" i="26"/>
  <c r="H47" i="26"/>
  <c r="G47" i="26"/>
  <c r="F47" i="26"/>
  <c r="E47" i="26"/>
  <c r="D47" i="26"/>
  <c r="Z46" i="26"/>
  <c r="Y46" i="26"/>
  <c r="X46" i="26"/>
  <c r="W46" i="26"/>
  <c r="V46" i="26"/>
  <c r="U46" i="26"/>
  <c r="T46" i="26"/>
  <c r="S46" i="26"/>
  <c r="R46" i="26"/>
  <c r="Q46" i="26"/>
  <c r="P46" i="26"/>
  <c r="O46" i="26"/>
  <c r="N46" i="26"/>
  <c r="M46" i="26"/>
  <c r="L46" i="26"/>
  <c r="K46" i="26"/>
  <c r="J46" i="26"/>
  <c r="I46" i="26"/>
  <c r="H46" i="26"/>
  <c r="G46" i="26"/>
  <c r="F46" i="26"/>
  <c r="E46" i="26"/>
  <c r="D46" i="26"/>
  <c r="C47" i="26"/>
  <c r="C46" i="26"/>
  <c r="C48" i="26" s="1"/>
  <c r="B58" i="11"/>
  <c r="B39" i="11"/>
  <c r="C18" i="41"/>
  <c r="C17" i="41"/>
  <c r="C16" i="41"/>
  <c r="C15" i="41"/>
  <c r="Z51" i="26"/>
  <c r="Y51" i="26"/>
  <c r="X51" i="26"/>
  <c r="U51" i="26"/>
  <c r="T51" i="26"/>
  <c r="R51" i="26"/>
  <c r="Q51" i="26"/>
  <c r="P51" i="26"/>
  <c r="M51" i="26"/>
  <c r="L51" i="26"/>
  <c r="J51" i="26"/>
  <c r="I51" i="26"/>
  <c r="H51" i="26"/>
  <c r="E51" i="26"/>
  <c r="D45" i="26"/>
  <c r="D37" i="26"/>
  <c r="D29" i="26"/>
  <c r="D21" i="26"/>
  <c r="W51" i="26"/>
  <c r="V51" i="26"/>
  <c r="O51" i="26"/>
  <c r="N51" i="26"/>
  <c r="G51" i="26"/>
  <c r="F51" i="26"/>
  <c r="C30" i="40"/>
  <c r="C29" i="40"/>
  <c r="C30" i="39"/>
  <c r="D30" i="39"/>
  <c r="E30" i="39"/>
  <c r="F30" i="39"/>
  <c r="G30" i="39"/>
  <c r="H30" i="39"/>
  <c r="I30" i="39"/>
  <c r="J30" i="39"/>
  <c r="K30" i="39"/>
  <c r="L30" i="39"/>
  <c r="M30" i="39"/>
  <c r="N30" i="39"/>
  <c r="O30" i="39"/>
  <c r="P30" i="39"/>
  <c r="Q30" i="39"/>
  <c r="R30" i="39"/>
  <c r="S30" i="39"/>
  <c r="T30" i="39"/>
  <c r="U30" i="39"/>
  <c r="V30" i="39"/>
  <c r="W30" i="39"/>
  <c r="X30" i="39"/>
  <c r="Y30" i="39"/>
  <c r="Z30" i="39"/>
  <c r="C31" i="39"/>
  <c r="D31" i="39"/>
  <c r="E31" i="39"/>
  <c r="F31" i="39"/>
  <c r="G31" i="39"/>
  <c r="H31" i="39"/>
  <c r="I31" i="39"/>
  <c r="J31" i="39"/>
  <c r="K31" i="39"/>
  <c r="L31" i="39"/>
  <c r="M31" i="39"/>
  <c r="N31" i="39"/>
  <c r="O31" i="39"/>
  <c r="P31" i="39"/>
  <c r="Q31" i="39"/>
  <c r="R31" i="39"/>
  <c r="S31" i="39"/>
  <c r="T31" i="39"/>
  <c r="U31" i="39"/>
  <c r="V31" i="39"/>
  <c r="W31" i="39"/>
  <c r="X31" i="39"/>
  <c r="Y31" i="39"/>
  <c r="Z31" i="39"/>
  <c r="C32" i="39"/>
  <c r="D32" i="39"/>
  <c r="E32" i="39"/>
  <c r="F32" i="39"/>
  <c r="G32" i="39"/>
  <c r="H32" i="39"/>
  <c r="I32" i="39"/>
  <c r="J32" i="39"/>
  <c r="K32" i="39"/>
  <c r="L32" i="39"/>
  <c r="M32" i="39"/>
  <c r="N32" i="39"/>
  <c r="O32" i="39"/>
  <c r="P32" i="39"/>
  <c r="Q32" i="39"/>
  <c r="R32" i="39"/>
  <c r="S32" i="39"/>
  <c r="T32" i="39"/>
  <c r="U32" i="39"/>
  <c r="V32" i="39"/>
  <c r="W32" i="39"/>
  <c r="X32" i="39"/>
  <c r="Y32" i="39"/>
  <c r="Z32" i="39"/>
  <c r="C33" i="39"/>
  <c r="D33" i="39"/>
  <c r="E33" i="39"/>
  <c r="F33" i="39"/>
  <c r="G33" i="39"/>
  <c r="H33" i="39"/>
  <c r="I33" i="39"/>
  <c r="J33" i="39"/>
  <c r="K33" i="39"/>
  <c r="L33" i="39"/>
  <c r="M33" i="39"/>
  <c r="N33" i="39"/>
  <c r="O33" i="39"/>
  <c r="P33" i="39"/>
  <c r="Q33" i="39"/>
  <c r="R33" i="39"/>
  <c r="S33" i="39"/>
  <c r="T33" i="39"/>
  <c r="U33" i="39"/>
  <c r="V33" i="39"/>
  <c r="W33" i="39"/>
  <c r="X33" i="39"/>
  <c r="Y33" i="39"/>
  <c r="Z33" i="39"/>
  <c r="Z17" i="39"/>
  <c r="Y17" i="39"/>
  <c r="X17" i="39"/>
  <c r="W17" i="39"/>
  <c r="V17" i="39"/>
  <c r="U17" i="39"/>
  <c r="T17" i="39"/>
  <c r="S17" i="39"/>
  <c r="R17" i="39"/>
  <c r="Q17" i="39"/>
  <c r="P17" i="39"/>
  <c r="O17" i="39"/>
  <c r="Z43" i="11"/>
  <c r="Y43" i="11"/>
  <c r="X43" i="11"/>
  <c r="W43" i="11"/>
  <c r="V43" i="11"/>
  <c r="U43" i="11"/>
  <c r="T43" i="11"/>
  <c r="S43" i="11"/>
  <c r="R43" i="11"/>
  <c r="Q43" i="11"/>
  <c r="P43" i="11"/>
  <c r="O43" i="11"/>
  <c r="N43" i="11"/>
  <c r="M43" i="11"/>
  <c r="L43" i="11"/>
  <c r="K43" i="11"/>
  <c r="J43" i="11"/>
  <c r="I43" i="11"/>
  <c r="H43" i="11"/>
  <c r="G43" i="11"/>
  <c r="F43" i="11"/>
  <c r="E43" i="11"/>
  <c r="D43" i="11"/>
  <c r="C43" i="11"/>
  <c r="E12" i="9"/>
  <c r="K51" i="26" l="1"/>
  <c r="S51" i="26"/>
  <c r="C51" i="26"/>
  <c r="C53" i="9"/>
  <c r="N53" i="9"/>
  <c r="M53" i="9"/>
  <c r="L53" i="9"/>
  <c r="K53" i="9"/>
  <c r="J53" i="9"/>
  <c r="I53" i="9"/>
  <c r="H53" i="9"/>
  <c r="G53" i="9"/>
  <c r="F53" i="9"/>
  <c r="E53" i="9"/>
  <c r="D53" i="9"/>
  <c r="B8" i="41" l="1"/>
  <c r="B7" i="41"/>
  <c r="C6" i="41"/>
  <c r="B6" i="41"/>
  <c r="B5" i="41"/>
  <c r="B4" i="41"/>
  <c r="C3" i="41"/>
  <c r="B3" i="41"/>
  <c r="B2" i="41"/>
  <c r="F59" i="9" a="1"/>
  <c r="F59" i="9" s="1"/>
  <c r="E59" i="9" a="1"/>
  <c r="E59" i="9" s="1"/>
  <c r="D59" i="9" a="1"/>
  <c r="D59" i="9" s="1"/>
  <c r="C59" i="9" a="1"/>
  <c r="C59" i="9" s="1"/>
  <c r="Z187" i="39"/>
  <c r="Y187" i="39"/>
  <c r="X187" i="39"/>
  <c r="W187" i="39"/>
  <c r="V187" i="39"/>
  <c r="U187" i="39"/>
  <c r="T187" i="39"/>
  <c r="S187" i="39"/>
  <c r="R187" i="39"/>
  <c r="Q187" i="39"/>
  <c r="P187" i="39"/>
  <c r="O187" i="39"/>
  <c r="N187" i="39"/>
  <c r="M187" i="39"/>
  <c r="L187" i="39"/>
  <c r="K187" i="39"/>
  <c r="J187" i="39"/>
  <c r="I187" i="39"/>
  <c r="H187" i="39"/>
  <c r="G187" i="39"/>
  <c r="F187" i="39"/>
  <c r="E187" i="39"/>
  <c r="D187" i="39"/>
  <c r="C187" i="39"/>
  <c r="Z186" i="39"/>
  <c r="Y186" i="39"/>
  <c r="X186" i="39"/>
  <c r="W186" i="39"/>
  <c r="V186" i="39"/>
  <c r="U186" i="39"/>
  <c r="T186" i="39"/>
  <c r="S186" i="39"/>
  <c r="R186" i="39"/>
  <c r="Q186" i="39"/>
  <c r="P186" i="39"/>
  <c r="O186" i="39"/>
  <c r="N186" i="39"/>
  <c r="M186" i="39"/>
  <c r="L186" i="39"/>
  <c r="K186" i="39"/>
  <c r="J186" i="39"/>
  <c r="I186" i="39"/>
  <c r="H186" i="39"/>
  <c r="G186" i="39"/>
  <c r="F186" i="39"/>
  <c r="E186" i="39"/>
  <c r="D186" i="39"/>
  <c r="C186" i="39"/>
  <c r="Z185" i="39"/>
  <c r="Y185" i="39"/>
  <c r="X185" i="39"/>
  <c r="W185" i="39"/>
  <c r="V185" i="39"/>
  <c r="U185" i="39"/>
  <c r="T185" i="39"/>
  <c r="S185" i="39"/>
  <c r="R185" i="39"/>
  <c r="Q185" i="39"/>
  <c r="P185" i="39"/>
  <c r="O185" i="39"/>
  <c r="N185" i="39"/>
  <c r="M185" i="39"/>
  <c r="L185" i="39"/>
  <c r="K185" i="39"/>
  <c r="J185" i="39"/>
  <c r="I185" i="39"/>
  <c r="H185" i="39"/>
  <c r="G185" i="39"/>
  <c r="F185" i="39"/>
  <c r="E185" i="39"/>
  <c r="D185" i="39"/>
  <c r="C185" i="39"/>
  <c r="Z184" i="39"/>
  <c r="Y184" i="39"/>
  <c r="X184" i="39"/>
  <c r="W184" i="39"/>
  <c r="V184" i="39"/>
  <c r="U184" i="39"/>
  <c r="T184" i="39"/>
  <c r="S184" i="39"/>
  <c r="R184" i="39"/>
  <c r="Q184" i="39"/>
  <c r="P184" i="39"/>
  <c r="O184" i="39"/>
  <c r="N184" i="39"/>
  <c r="M184" i="39"/>
  <c r="L184" i="39"/>
  <c r="K184" i="39"/>
  <c r="J184" i="39"/>
  <c r="I184" i="39"/>
  <c r="H184" i="39"/>
  <c r="G184" i="39"/>
  <c r="F184" i="39"/>
  <c r="E184" i="39"/>
  <c r="D184" i="39"/>
  <c r="C184" i="39"/>
  <c r="Z180" i="39"/>
  <c r="Y180" i="39"/>
  <c r="X180" i="39"/>
  <c r="W180" i="39"/>
  <c r="V180" i="39"/>
  <c r="U180" i="39"/>
  <c r="T180" i="39"/>
  <c r="S180" i="39"/>
  <c r="R180" i="39"/>
  <c r="Q180" i="39"/>
  <c r="P180" i="39"/>
  <c r="O180" i="39"/>
  <c r="N180" i="39"/>
  <c r="M180" i="39"/>
  <c r="L180" i="39"/>
  <c r="K180" i="39"/>
  <c r="J180" i="39"/>
  <c r="I180" i="39"/>
  <c r="H180" i="39"/>
  <c r="G180" i="39"/>
  <c r="F180" i="39"/>
  <c r="E180" i="39"/>
  <c r="D180" i="39"/>
  <c r="C180" i="39"/>
  <c r="Z179" i="39"/>
  <c r="Y179" i="39"/>
  <c r="X179" i="39"/>
  <c r="W179" i="39"/>
  <c r="V179" i="39"/>
  <c r="U179" i="39"/>
  <c r="T179" i="39"/>
  <c r="S179" i="39"/>
  <c r="R179" i="39"/>
  <c r="Q179" i="39"/>
  <c r="P179" i="39"/>
  <c r="O179" i="39"/>
  <c r="N179" i="39"/>
  <c r="M179" i="39"/>
  <c r="L179" i="39"/>
  <c r="K179" i="39"/>
  <c r="J179" i="39"/>
  <c r="I179" i="39"/>
  <c r="H179" i="39"/>
  <c r="G179" i="39"/>
  <c r="F179" i="39"/>
  <c r="E179" i="39"/>
  <c r="D179" i="39"/>
  <c r="C179" i="39"/>
  <c r="Z178" i="39"/>
  <c r="Y178" i="39"/>
  <c r="X178" i="39"/>
  <c r="W178" i="39"/>
  <c r="V178" i="39"/>
  <c r="U178" i="39"/>
  <c r="T178" i="39"/>
  <c r="S178" i="39"/>
  <c r="R178" i="39"/>
  <c r="Q178" i="39"/>
  <c r="P178" i="39"/>
  <c r="O178" i="39"/>
  <c r="N178" i="39"/>
  <c r="M178" i="39"/>
  <c r="L178" i="39"/>
  <c r="K178" i="39"/>
  <c r="J178" i="39"/>
  <c r="I178" i="39"/>
  <c r="H178" i="39"/>
  <c r="G178" i="39"/>
  <c r="F178" i="39"/>
  <c r="E178" i="39"/>
  <c r="D178" i="39"/>
  <c r="C178" i="39"/>
  <c r="Z177" i="39"/>
  <c r="Y177" i="39"/>
  <c r="X177" i="39"/>
  <c r="W177" i="39"/>
  <c r="V177" i="39"/>
  <c r="U177" i="39"/>
  <c r="T177" i="39"/>
  <c r="S177" i="39"/>
  <c r="R177" i="39"/>
  <c r="Q177" i="39"/>
  <c r="P177" i="39"/>
  <c r="O177" i="39"/>
  <c r="N177" i="39"/>
  <c r="M177" i="39"/>
  <c r="L177" i="39"/>
  <c r="K177" i="39"/>
  <c r="J177" i="39"/>
  <c r="I177" i="39"/>
  <c r="H177" i="39"/>
  <c r="G177" i="39"/>
  <c r="F177" i="39"/>
  <c r="E177" i="39"/>
  <c r="D177" i="39"/>
  <c r="C177" i="39"/>
  <c r="Z173" i="39"/>
  <c r="Y173" i="39"/>
  <c r="X173" i="39"/>
  <c r="W173" i="39"/>
  <c r="V173" i="39"/>
  <c r="U173" i="39"/>
  <c r="T173" i="39"/>
  <c r="S173" i="39"/>
  <c r="R173" i="39"/>
  <c r="Q173" i="39"/>
  <c r="P173" i="39"/>
  <c r="O173" i="39"/>
  <c r="N173" i="39"/>
  <c r="M173" i="39"/>
  <c r="L173" i="39"/>
  <c r="K173" i="39"/>
  <c r="J173" i="39"/>
  <c r="I173" i="39"/>
  <c r="H173" i="39"/>
  <c r="G173" i="39"/>
  <c r="F173" i="39"/>
  <c r="E173" i="39"/>
  <c r="D173" i="39"/>
  <c r="C173" i="39"/>
  <c r="Z172" i="39"/>
  <c r="Y172" i="39"/>
  <c r="X172" i="39"/>
  <c r="W172" i="39"/>
  <c r="V172" i="39"/>
  <c r="U172" i="39"/>
  <c r="T172" i="39"/>
  <c r="S172" i="39"/>
  <c r="R172" i="39"/>
  <c r="Q172" i="39"/>
  <c r="P172" i="39"/>
  <c r="O172" i="39"/>
  <c r="N172" i="39"/>
  <c r="M172" i="39"/>
  <c r="L172" i="39"/>
  <c r="K172" i="39"/>
  <c r="J172" i="39"/>
  <c r="I172" i="39"/>
  <c r="H172" i="39"/>
  <c r="G172" i="39"/>
  <c r="F172" i="39"/>
  <c r="E172" i="39"/>
  <c r="D172" i="39"/>
  <c r="C172" i="39"/>
  <c r="Z171" i="39"/>
  <c r="Y171" i="39"/>
  <c r="X171" i="39"/>
  <c r="W171" i="39"/>
  <c r="V171" i="39"/>
  <c r="U171" i="39"/>
  <c r="T171" i="39"/>
  <c r="S171" i="39"/>
  <c r="R171" i="39"/>
  <c r="Q171" i="39"/>
  <c r="P171" i="39"/>
  <c r="O171" i="39"/>
  <c r="N171" i="39"/>
  <c r="M171" i="39"/>
  <c r="L171" i="39"/>
  <c r="K171" i="39"/>
  <c r="J171" i="39"/>
  <c r="I171" i="39"/>
  <c r="H171" i="39"/>
  <c r="G171" i="39"/>
  <c r="F171" i="39"/>
  <c r="E171" i="39"/>
  <c r="D171" i="39"/>
  <c r="C171" i="39"/>
  <c r="Z170" i="39"/>
  <c r="Y170" i="39"/>
  <c r="X170" i="39"/>
  <c r="W170" i="39"/>
  <c r="V170" i="39"/>
  <c r="U170" i="39"/>
  <c r="T170" i="39"/>
  <c r="S170" i="39"/>
  <c r="R170" i="39"/>
  <c r="Q170" i="39"/>
  <c r="P170" i="39"/>
  <c r="O170" i="39"/>
  <c r="N170" i="39"/>
  <c r="M170" i="39"/>
  <c r="L170" i="39"/>
  <c r="K170" i="39"/>
  <c r="J170" i="39"/>
  <c r="I170" i="39"/>
  <c r="H170" i="39"/>
  <c r="G170" i="39"/>
  <c r="F170" i="39"/>
  <c r="E170" i="39"/>
  <c r="D170" i="39"/>
  <c r="C170" i="39"/>
  <c r="Z166" i="39"/>
  <c r="Y166" i="39"/>
  <c r="X166" i="39"/>
  <c r="W166" i="39"/>
  <c r="V166" i="39"/>
  <c r="U166" i="39"/>
  <c r="T166" i="39"/>
  <c r="S166" i="39"/>
  <c r="R166" i="39"/>
  <c r="Q166" i="39"/>
  <c r="P166" i="39"/>
  <c r="O166" i="39"/>
  <c r="N166" i="39"/>
  <c r="M166" i="39"/>
  <c r="L166" i="39"/>
  <c r="K166" i="39"/>
  <c r="J166" i="39"/>
  <c r="I166" i="39"/>
  <c r="H166" i="39"/>
  <c r="G166" i="39"/>
  <c r="F166" i="39"/>
  <c r="E166" i="39"/>
  <c r="D166" i="39"/>
  <c r="C166" i="39"/>
  <c r="Z165" i="39"/>
  <c r="Y165" i="39"/>
  <c r="X165" i="39"/>
  <c r="W165" i="39"/>
  <c r="V165" i="39"/>
  <c r="U165" i="39"/>
  <c r="T165" i="39"/>
  <c r="S165" i="39"/>
  <c r="R165" i="39"/>
  <c r="Q165" i="39"/>
  <c r="P165" i="39"/>
  <c r="O165" i="39"/>
  <c r="N165" i="39"/>
  <c r="M165" i="39"/>
  <c r="L165" i="39"/>
  <c r="K165" i="39"/>
  <c r="J165" i="39"/>
  <c r="I165" i="39"/>
  <c r="H165" i="39"/>
  <c r="G165" i="39"/>
  <c r="F165" i="39"/>
  <c r="E165" i="39"/>
  <c r="D165" i="39"/>
  <c r="C165" i="39"/>
  <c r="Z164" i="39"/>
  <c r="Y164" i="39"/>
  <c r="X164" i="39"/>
  <c r="W164" i="39"/>
  <c r="V164" i="39"/>
  <c r="U164" i="39"/>
  <c r="T164" i="39"/>
  <c r="S164" i="39"/>
  <c r="R164" i="39"/>
  <c r="Q164" i="39"/>
  <c r="P164" i="39"/>
  <c r="O164" i="39"/>
  <c r="N164" i="39"/>
  <c r="M164" i="39"/>
  <c r="L164" i="39"/>
  <c r="K164" i="39"/>
  <c r="J164" i="39"/>
  <c r="I164" i="39"/>
  <c r="H164" i="39"/>
  <c r="G164" i="39"/>
  <c r="F164" i="39"/>
  <c r="E164" i="39"/>
  <c r="D164" i="39"/>
  <c r="C164" i="39"/>
  <c r="Z163" i="39"/>
  <c r="Y163" i="39"/>
  <c r="X163" i="39"/>
  <c r="W163" i="39"/>
  <c r="V163" i="39"/>
  <c r="U163" i="39"/>
  <c r="T163" i="39"/>
  <c r="S163" i="39"/>
  <c r="R163" i="39"/>
  <c r="Q163" i="39"/>
  <c r="P163" i="39"/>
  <c r="O163" i="39"/>
  <c r="N163" i="39"/>
  <c r="M163" i="39"/>
  <c r="L163" i="39"/>
  <c r="K163" i="39"/>
  <c r="J163" i="39"/>
  <c r="I163" i="39"/>
  <c r="H163" i="39"/>
  <c r="G163" i="39"/>
  <c r="F163" i="39"/>
  <c r="E163" i="39"/>
  <c r="D163" i="39"/>
  <c r="C163" i="39"/>
  <c r="Z159" i="39"/>
  <c r="Y159" i="39"/>
  <c r="X159" i="39"/>
  <c r="W159" i="39"/>
  <c r="V159" i="39"/>
  <c r="U159" i="39"/>
  <c r="T159" i="39"/>
  <c r="S159" i="39"/>
  <c r="R159" i="39"/>
  <c r="Q159" i="39"/>
  <c r="P159" i="39"/>
  <c r="O159" i="39"/>
  <c r="N159" i="39"/>
  <c r="M159" i="39"/>
  <c r="L159" i="39"/>
  <c r="K159" i="39"/>
  <c r="J159" i="39"/>
  <c r="I159" i="39"/>
  <c r="H159" i="39"/>
  <c r="G159" i="39"/>
  <c r="F159" i="39"/>
  <c r="E159" i="39"/>
  <c r="D159" i="39"/>
  <c r="C159" i="39"/>
  <c r="Z158" i="39"/>
  <c r="Y158" i="39"/>
  <c r="X158" i="39"/>
  <c r="W158" i="39"/>
  <c r="V158" i="39"/>
  <c r="U158" i="39"/>
  <c r="T158" i="39"/>
  <c r="S158" i="39"/>
  <c r="R158" i="39"/>
  <c r="Q158" i="39"/>
  <c r="P158" i="39"/>
  <c r="O158" i="39"/>
  <c r="N158" i="39"/>
  <c r="M158" i="39"/>
  <c r="L158" i="39"/>
  <c r="K158" i="39"/>
  <c r="J158" i="39"/>
  <c r="I158" i="39"/>
  <c r="H158" i="39"/>
  <c r="G158" i="39"/>
  <c r="F158" i="39"/>
  <c r="E158" i="39"/>
  <c r="D158" i="39"/>
  <c r="C158" i="39"/>
  <c r="Z157" i="39"/>
  <c r="Y157" i="39"/>
  <c r="X157" i="39"/>
  <c r="W157" i="39"/>
  <c r="V157" i="39"/>
  <c r="U157" i="39"/>
  <c r="T157" i="39"/>
  <c r="S157" i="39"/>
  <c r="R157" i="39"/>
  <c r="Q157" i="39"/>
  <c r="P157" i="39"/>
  <c r="O157" i="39"/>
  <c r="N157" i="39"/>
  <c r="M157" i="39"/>
  <c r="L157" i="39"/>
  <c r="K157" i="39"/>
  <c r="J157" i="39"/>
  <c r="I157" i="39"/>
  <c r="H157" i="39"/>
  <c r="G157" i="39"/>
  <c r="F157" i="39"/>
  <c r="E157" i="39"/>
  <c r="D157" i="39"/>
  <c r="C157" i="39"/>
  <c r="Z156" i="39"/>
  <c r="Y156" i="39"/>
  <c r="X156" i="39"/>
  <c r="W156" i="39"/>
  <c r="V156" i="39"/>
  <c r="U156" i="39"/>
  <c r="T156" i="39"/>
  <c r="S156" i="39"/>
  <c r="R156" i="39"/>
  <c r="Q156" i="39"/>
  <c r="P156" i="39"/>
  <c r="O156" i="39"/>
  <c r="N156" i="39"/>
  <c r="M156" i="39"/>
  <c r="L156" i="39"/>
  <c r="K156" i="39"/>
  <c r="J156" i="39"/>
  <c r="I156" i="39"/>
  <c r="H156" i="39"/>
  <c r="G156" i="39"/>
  <c r="F156" i="39"/>
  <c r="E156" i="39"/>
  <c r="D156" i="39"/>
  <c r="C156" i="39"/>
  <c r="Z152" i="39"/>
  <c r="Y152" i="39"/>
  <c r="X152" i="39"/>
  <c r="W152" i="39"/>
  <c r="V152" i="39"/>
  <c r="U152" i="39"/>
  <c r="T152" i="39"/>
  <c r="S152" i="39"/>
  <c r="R152" i="39"/>
  <c r="Q152" i="39"/>
  <c r="P152" i="39"/>
  <c r="O152" i="39"/>
  <c r="N152" i="39"/>
  <c r="M152" i="39"/>
  <c r="L152" i="39"/>
  <c r="K152" i="39"/>
  <c r="J152" i="39"/>
  <c r="I152" i="39"/>
  <c r="H152" i="39"/>
  <c r="G152" i="39"/>
  <c r="F152" i="39"/>
  <c r="E152" i="39"/>
  <c r="D152" i="39"/>
  <c r="C152" i="39"/>
  <c r="Z151" i="39"/>
  <c r="Y151" i="39"/>
  <c r="X151" i="39"/>
  <c r="W151" i="39"/>
  <c r="V151" i="39"/>
  <c r="U151" i="39"/>
  <c r="T151" i="39"/>
  <c r="S151" i="39"/>
  <c r="R151" i="39"/>
  <c r="Q151" i="39"/>
  <c r="P151" i="39"/>
  <c r="O151" i="39"/>
  <c r="N151" i="39"/>
  <c r="M151" i="39"/>
  <c r="L151" i="39"/>
  <c r="K151" i="39"/>
  <c r="J151" i="39"/>
  <c r="I151" i="39"/>
  <c r="H151" i="39"/>
  <c r="G151" i="39"/>
  <c r="F151" i="39"/>
  <c r="E151" i="39"/>
  <c r="D151" i="39"/>
  <c r="C151" i="39"/>
  <c r="Z150" i="39"/>
  <c r="Y150" i="39"/>
  <c r="X150" i="39"/>
  <c r="W150" i="39"/>
  <c r="V150" i="39"/>
  <c r="U150" i="39"/>
  <c r="T150" i="39"/>
  <c r="S150" i="39"/>
  <c r="R150" i="39"/>
  <c r="Q150" i="39"/>
  <c r="P150" i="39"/>
  <c r="O150" i="39"/>
  <c r="N150" i="39"/>
  <c r="M150" i="39"/>
  <c r="L150" i="39"/>
  <c r="K150" i="39"/>
  <c r="J150" i="39"/>
  <c r="I150" i="39"/>
  <c r="H150" i="39"/>
  <c r="G150" i="39"/>
  <c r="F150" i="39"/>
  <c r="E150" i="39"/>
  <c r="D150" i="39"/>
  <c r="C150" i="39"/>
  <c r="Z149" i="39"/>
  <c r="Y149" i="39"/>
  <c r="X149" i="39"/>
  <c r="W149" i="39"/>
  <c r="V149" i="39"/>
  <c r="U149" i="39"/>
  <c r="T149" i="39"/>
  <c r="S149" i="39"/>
  <c r="R149" i="39"/>
  <c r="Q149" i="39"/>
  <c r="P149" i="39"/>
  <c r="O149" i="39"/>
  <c r="N149" i="39"/>
  <c r="M149" i="39"/>
  <c r="L149" i="39"/>
  <c r="K149" i="39"/>
  <c r="J149" i="39"/>
  <c r="I149" i="39"/>
  <c r="H149" i="39"/>
  <c r="G149" i="39"/>
  <c r="F149" i="39"/>
  <c r="E149" i="39"/>
  <c r="D149" i="39"/>
  <c r="C149" i="39"/>
  <c r="Z145" i="39"/>
  <c r="Y145" i="39"/>
  <c r="X145" i="39"/>
  <c r="W145" i="39"/>
  <c r="V145" i="39"/>
  <c r="U145" i="39"/>
  <c r="T145" i="39"/>
  <c r="S145" i="39"/>
  <c r="R145" i="39"/>
  <c r="Q145" i="39"/>
  <c r="P145" i="39"/>
  <c r="O145" i="39"/>
  <c r="N145" i="39"/>
  <c r="M145" i="39"/>
  <c r="L145" i="39"/>
  <c r="K145" i="39"/>
  <c r="J145" i="39"/>
  <c r="I145" i="39"/>
  <c r="H145" i="39"/>
  <c r="G145" i="39"/>
  <c r="F145" i="39"/>
  <c r="E145" i="39"/>
  <c r="D145" i="39"/>
  <c r="C145" i="39"/>
  <c r="Z144" i="39"/>
  <c r="Y144" i="39"/>
  <c r="X144" i="39"/>
  <c r="W144" i="39"/>
  <c r="V144" i="39"/>
  <c r="U144" i="39"/>
  <c r="T144" i="39"/>
  <c r="S144" i="39"/>
  <c r="R144" i="39"/>
  <c r="Q144" i="39"/>
  <c r="P144" i="39"/>
  <c r="O144" i="39"/>
  <c r="N144" i="39"/>
  <c r="M144" i="39"/>
  <c r="L144" i="39"/>
  <c r="K144" i="39"/>
  <c r="J144" i="39"/>
  <c r="I144" i="39"/>
  <c r="H144" i="39"/>
  <c r="G144" i="39"/>
  <c r="F144" i="39"/>
  <c r="E144" i="39"/>
  <c r="D144" i="39"/>
  <c r="C144" i="39"/>
  <c r="Z143" i="39"/>
  <c r="Y143" i="39"/>
  <c r="X143" i="39"/>
  <c r="W143" i="39"/>
  <c r="V143" i="39"/>
  <c r="U143" i="39"/>
  <c r="T143" i="39"/>
  <c r="S143" i="39"/>
  <c r="R143" i="39"/>
  <c r="Q143" i="39"/>
  <c r="P143" i="39"/>
  <c r="O143" i="39"/>
  <c r="N143" i="39"/>
  <c r="M143" i="39"/>
  <c r="L143" i="39"/>
  <c r="K143" i="39"/>
  <c r="J143" i="39"/>
  <c r="I143" i="39"/>
  <c r="H143" i="39"/>
  <c r="G143" i="39"/>
  <c r="F143" i="39"/>
  <c r="E143" i="39"/>
  <c r="D143" i="39"/>
  <c r="C143" i="39"/>
  <c r="Z142" i="39"/>
  <c r="Y142" i="39"/>
  <c r="X142" i="39"/>
  <c r="W142" i="39"/>
  <c r="V142" i="39"/>
  <c r="U142" i="39"/>
  <c r="T142" i="39"/>
  <c r="S142" i="39"/>
  <c r="R142" i="39"/>
  <c r="Q142" i="39"/>
  <c r="P142" i="39"/>
  <c r="O142" i="39"/>
  <c r="N142" i="39"/>
  <c r="M142" i="39"/>
  <c r="L142" i="39"/>
  <c r="K142" i="39"/>
  <c r="J142" i="39"/>
  <c r="I142" i="39"/>
  <c r="H142" i="39"/>
  <c r="G142" i="39"/>
  <c r="F142" i="39"/>
  <c r="E142" i="39"/>
  <c r="D142" i="39"/>
  <c r="C142" i="39"/>
  <c r="Z138" i="39"/>
  <c r="Y138" i="39"/>
  <c r="X138" i="39"/>
  <c r="W138" i="39"/>
  <c r="V138" i="39"/>
  <c r="U138" i="39"/>
  <c r="T138" i="39"/>
  <c r="S138" i="39"/>
  <c r="R138" i="39"/>
  <c r="Q138" i="39"/>
  <c r="P138" i="39"/>
  <c r="O138" i="39"/>
  <c r="N138" i="39"/>
  <c r="M138" i="39"/>
  <c r="L138" i="39"/>
  <c r="K138" i="39"/>
  <c r="J138" i="39"/>
  <c r="I138" i="39"/>
  <c r="H138" i="39"/>
  <c r="G138" i="39"/>
  <c r="F138" i="39"/>
  <c r="E138" i="39"/>
  <c r="D138" i="39"/>
  <c r="C138" i="39"/>
  <c r="Z137" i="39"/>
  <c r="Y137" i="39"/>
  <c r="X137" i="39"/>
  <c r="W137" i="39"/>
  <c r="V137" i="39"/>
  <c r="U137" i="39"/>
  <c r="T137" i="39"/>
  <c r="S137" i="39"/>
  <c r="R137" i="39"/>
  <c r="Q137" i="39"/>
  <c r="P137" i="39"/>
  <c r="O137" i="39"/>
  <c r="N137" i="39"/>
  <c r="M137" i="39"/>
  <c r="L137" i="39"/>
  <c r="K137" i="39"/>
  <c r="J137" i="39"/>
  <c r="I137" i="39"/>
  <c r="H137" i="39"/>
  <c r="G137" i="39"/>
  <c r="F137" i="39"/>
  <c r="E137" i="39"/>
  <c r="D137" i="39"/>
  <c r="C137" i="39"/>
  <c r="Z136" i="39"/>
  <c r="Y136" i="39"/>
  <c r="X136" i="39"/>
  <c r="W136" i="39"/>
  <c r="V136" i="39"/>
  <c r="U136" i="39"/>
  <c r="T136" i="39"/>
  <c r="S136" i="39"/>
  <c r="R136" i="39"/>
  <c r="Q136" i="39"/>
  <c r="P136" i="39"/>
  <c r="O136" i="39"/>
  <c r="N136" i="39"/>
  <c r="M136" i="39"/>
  <c r="L136" i="39"/>
  <c r="K136" i="39"/>
  <c r="J136" i="39"/>
  <c r="I136" i="39"/>
  <c r="H136" i="39"/>
  <c r="G136" i="39"/>
  <c r="F136" i="39"/>
  <c r="E136" i="39"/>
  <c r="D136" i="39"/>
  <c r="C136" i="39"/>
  <c r="Z135" i="39"/>
  <c r="Y135" i="39"/>
  <c r="X135" i="39"/>
  <c r="W135" i="39"/>
  <c r="V135" i="39"/>
  <c r="U135" i="39"/>
  <c r="T135" i="39"/>
  <c r="S135" i="39"/>
  <c r="R135" i="39"/>
  <c r="Q135" i="39"/>
  <c r="P135" i="39"/>
  <c r="O135" i="39"/>
  <c r="N135" i="39"/>
  <c r="M135" i="39"/>
  <c r="L135" i="39"/>
  <c r="K135" i="39"/>
  <c r="J135" i="39"/>
  <c r="I135" i="39"/>
  <c r="H135" i="39"/>
  <c r="G135" i="39"/>
  <c r="F135" i="39"/>
  <c r="E135" i="39"/>
  <c r="D135" i="39"/>
  <c r="C135" i="39"/>
  <c r="Z131" i="39"/>
  <c r="Y131" i="39"/>
  <c r="X131" i="39"/>
  <c r="W131" i="39"/>
  <c r="V131" i="39"/>
  <c r="U131" i="39"/>
  <c r="T131" i="39"/>
  <c r="S131" i="39"/>
  <c r="R131" i="39"/>
  <c r="Q131" i="39"/>
  <c r="P131" i="39"/>
  <c r="O131" i="39"/>
  <c r="N131" i="39"/>
  <c r="M131" i="39"/>
  <c r="L131" i="39"/>
  <c r="K131" i="39"/>
  <c r="J131" i="39"/>
  <c r="I131" i="39"/>
  <c r="H131" i="39"/>
  <c r="G131" i="39"/>
  <c r="F131" i="39"/>
  <c r="E131" i="39"/>
  <c r="D131" i="39"/>
  <c r="C131" i="39"/>
  <c r="Z130" i="39"/>
  <c r="Y130" i="39"/>
  <c r="X130" i="39"/>
  <c r="W130" i="39"/>
  <c r="V130" i="39"/>
  <c r="U130" i="39"/>
  <c r="T130" i="39"/>
  <c r="S130" i="39"/>
  <c r="R130" i="39"/>
  <c r="Q130" i="39"/>
  <c r="P130" i="39"/>
  <c r="O130" i="39"/>
  <c r="N130" i="39"/>
  <c r="M130" i="39"/>
  <c r="L130" i="39"/>
  <c r="K130" i="39"/>
  <c r="J130" i="39"/>
  <c r="I130" i="39"/>
  <c r="H130" i="39"/>
  <c r="G130" i="39"/>
  <c r="F130" i="39"/>
  <c r="E130" i="39"/>
  <c r="D130" i="39"/>
  <c r="C130" i="39"/>
  <c r="Z129" i="39"/>
  <c r="Y129" i="39"/>
  <c r="X129" i="39"/>
  <c r="W129" i="39"/>
  <c r="V129" i="39"/>
  <c r="U129" i="39"/>
  <c r="T129" i="39"/>
  <c r="S129" i="39"/>
  <c r="R129" i="39"/>
  <c r="Q129" i="39"/>
  <c r="P129" i="39"/>
  <c r="O129" i="39"/>
  <c r="N129" i="39"/>
  <c r="M129" i="39"/>
  <c r="L129" i="39"/>
  <c r="K129" i="39"/>
  <c r="J129" i="39"/>
  <c r="I129" i="39"/>
  <c r="H129" i="39"/>
  <c r="G129" i="39"/>
  <c r="F129" i="39"/>
  <c r="E129" i="39"/>
  <c r="D129" i="39"/>
  <c r="C129" i="39"/>
  <c r="Z128" i="39"/>
  <c r="Y128" i="39"/>
  <c r="X128" i="39"/>
  <c r="W128" i="39"/>
  <c r="V128" i="39"/>
  <c r="U128" i="39"/>
  <c r="T128" i="39"/>
  <c r="S128" i="39"/>
  <c r="R128" i="39"/>
  <c r="Q128" i="39"/>
  <c r="P128" i="39"/>
  <c r="O128" i="39"/>
  <c r="N128" i="39"/>
  <c r="M128" i="39"/>
  <c r="L128" i="39"/>
  <c r="K128" i="39"/>
  <c r="J128" i="39"/>
  <c r="I128" i="39"/>
  <c r="H128" i="39"/>
  <c r="G128" i="39"/>
  <c r="F128" i="39"/>
  <c r="E128" i="39"/>
  <c r="D128" i="39"/>
  <c r="C128" i="39"/>
  <c r="Z124" i="39"/>
  <c r="Y124" i="39"/>
  <c r="X124" i="39"/>
  <c r="W124" i="39"/>
  <c r="V124" i="39"/>
  <c r="U124" i="39"/>
  <c r="T124" i="39"/>
  <c r="S124" i="39"/>
  <c r="R124" i="39"/>
  <c r="Q124" i="39"/>
  <c r="P124" i="39"/>
  <c r="O124" i="39"/>
  <c r="N124" i="39"/>
  <c r="M124" i="39"/>
  <c r="L124" i="39"/>
  <c r="K124" i="39"/>
  <c r="J124" i="39"/>
  <c r="I124" i="39"/>
  <c r="H124" i="39"/>
  <c r="G124" i="39"/>
  <c r="F124" i="39"/>
  <c r="E124" i="39"/>
  <c r="D124" i="39"/>
  <c r="C124" i="39"/>
  <c r="Z123" i="39"/>
  <c r="Y123" i="39"/>
  <c r="X123" i="39"/>
  <c r="W123" i="39"/>
  <c r="V123" i="39"/>
  <c r="U123" i="39"/>
  <c r="T123" i="39"/>
  <c r="S123" i="39"/>
  <c r="R123" i="39"/>
  <c r="Q123" i="39"/>
  <c r="P123" i="39"/>
  <c r="O123" i="39"/>
  <c r="N123" i="39"/>
  <c r="M123" i="39"/>
  <c r="L123" i="39"/>
  <c r="K123" i="39"/>
  <c r="J123" i="39"/>
  <c r="I123" i="39"/>
  <c r="H123" i="39"/>
  <c r="G123" i="39"/>
  <c r="F123" i="39"/>
  <c r="E123" i="39"/>
  <c r="D123" i="39"/>
  <c r="C123" i="39"/>
  <c r="Z122" i="39"/>
  <c r="Y122" i="39"/>
  <c r="X122" i="39"/>
  <c r="W122" i="39"/>
  <c r="V122" i="39"/>
  <c r="U122" i="39"/>
  <c r="T122" i="39"/>
  <c r="S122" i="39"/>
  <c r="R122" i="39"/>
  <c r="Q122" i="39"/>
  <c r="P122" i="39"/>
  <c r="O122" i="39"/>
  <c r="N122" i="39"/>
  <c r="M122" i="39"/>
  <c r="L122" i="39"/>
  <c r="K122" i="39"/>
  <c r="J122" i="39"/>
  <c r="I122" i="39"/>
  <c r="H122" i="39"/>
  <c r="G122" i="39"/>
  <c r="F122" i="39"/>
  <c r="E122" i="39"/>
  <c r="D122" i="39"/>
  <c r="C122" i="39"/>
  <c r="Z121" i="39"/>
  <c r="Y121" i="39"/>
  <c r="X121" i="39"/>
  <c r="W121" i="39"/>
  <c r="V121" i="39"/>
  <c r="U121" i="39"/>
  <c r="T121" i="39"/>
  <c r="S121" i="39"/>
  <c r="R121" i="39"/>
  <c r="Q121" i="39"/>
  <c r="P121" i="39"/>
  <c r="O121" i="39"/>
  <c r="N121" i="39"/>
  <c r="M121" i="39"/>
  <c r="L121" i="39"/>
  <c r="K121" i="39"/>
  <c r="J121" i="39"/>
  <c r="I121" i="39"/>
  <c r="H121" i="39"/>
  <c r="G121" i="39"/>
  <c r="F121" i="39"/>
  <c r="E121" i="39"/>
  <c r="D121" i="39"/>
  <c r="C121" i="39"/>
  <c r="Z117" i="39"/>
  <c r="Y117" i="39"/>
  <c r="X117" i="39"/>
  <c r="W117" i="39"/>
  <c r="V117" i="39"/>
  <c r="U117" i="39"/>
  <c r="T117" i="39"/>
  <c r="S117" i="39"/>
  <c r="R117" i="39"/>
  <c r="Q117" i="39"/>
  <c r="P117" i="39"/>
  <c r="O117" i="39"/>
  <c r="N117" i="39"/>
  <c r="M117" i="39"/>
  <c r="L117" i="39"/>
  <c r="K117" i="39"/>
  <c r="J117" i="39"/>
  <c r="I117" i="39"/>
  <c r="H117" i="39"/>
  <c r="G117" i="39"/>
  <c r="F117" i="39"/>
  <c r="E117" i="39"/>
  <c r="D117" i="39"/>
  <c r="C117" i="39"/>
  <c r="Z116" i="39"/>
  <c r="Y116" i="39"/>
  <c r="X116" i="39"/>
  <c r="W116" i="39"/>
  <c r="V116" i="39"/>
  <c r="U116" i="39"/>
  <c r="T116" i="39"/>
  <c r="S116" i="39"/>
  <c r="R116" i="39"/>
  <c r="Q116" i="39"/>
  <c r="P116" i="39"/>
  <c r="O116" i="39"/>
  <c r="N116" i="39"/>
  <c r="M116" i="39"/>
  <c r="L116" i="39"/>
  <c r="K116" i="39"/>
  <c r="J116" i="39"/>
  <c r="I116" i="39"/>
  <c r="H116" i="39"/>
  <c r="G116" i="39"/>
  <c r="F116" i="39"/>
  <c r="E116" i="39"/>
  <c r="D116" i="39"/>
  <c r="C116" i="39"/>
  <c r="Z115" i="39"/>
  <c r="Y115" i="39"/>
  <c r="X115" i="39"/>
  <c r="W115" i="39"/>
  <c r="V115" i="39"/>
  <c r="U115" i="39"/>
  <c r="T115" i="39"/>
  <c r="S115" i="39"/>
  <c r="R115" i="39"/>
  <c r="Q115" i="39"/>
  <c r="P115" i="39"/>
  <c r="O115" i="39"/>
  <c r="N115" i="39"/>
  <c r="M115" i="39"/>
  <c r="L115" i="39"/>
  <c r="K115" i="39"/>
  <c r="J115" i="39"/>
  <c r="I115" i="39"/>
  <c r="H115" i="39"/>
  <c r="G115" i="39"/>
  <c r="F115" i="39"/>
  <c r="E115" i="39"/>
  <c r="D115" i="39"/>
  <c r="C115" i="39"/>
  <c r="Z114" i="39"/>
  <c r="Y114" i="39"/>
  <c r="X114" i="39"/>
  <c r="W114" i="39"/>
  <c r="V114" i="39"/>
  <c r="U114" i="39"/>
  <c r="T114" i="39"/>
  <c r="S114" i="39"/>
  <c r="R114" i="39"/>
  <c r="Q114" i="39"/>
  <c r="P114" i="39"/>
  <c r="O114" i="39"/>
  <c r="N114" i="39"/>
  <c r="M114" i="39"/>
  <c r="L114" i="39"/>
  <c r="K114" i="39"/>
  <c r="J114" i="39"/>
  <c r="I114" i="39"/>
  <c r="H114" i="39"/>
  <c r="G114" i="39"/>
  <c r="F114" i="39"/>
  <c r="E114" i="39"/>
  <c r="D114" i="39"/>
  <c r="C114" i="39"/>
  <c r="Z110" i="39"/>
  <c r="Y110" i="39"/>
  <c r="X110" i="39"/>
  <c r="W110" i="39"/>
  <c r="V110" i="39"/>
  <c r="U110" i="39"/>
  <c r="T110" i="39"/>
  <c r="S110" i="39"/>
  <c r="R110" i="39"/>
  <c r="Q110" i="39"/>
  <c r="P110" i="39"/>
  <c r="O110" i="39"/>
  <c r="N110" i="39"/>
  <c r="M110" i="39"/>
  <c r="L110" i="39"/>
  <c r="K110" i="39"/>
  <c r="J110" i="39"/>
  <c r="I110" i="39"/>
  <c r="H110" i="39"/>
  <c r="G110" i="39"/>
  <c r="F110" i="39"/>
  <c r="E110" i="39"/>
  <c r="D110" i="39"/>
  <c r="C110" i="39"/>
  <c r="Z109" i="39"/>
  <c r="Y109" i="39"/>
  <c r="X109" i="39"/>
  <c r="W109" i="39"/>
  <c r="V109" i="39"/>
  <c r="U109" i="39"/>
  <c r="T109" i="39"/>
  <c r="S109" i="39"/>
  <c r="R109" i="39"/>
  <c r="Q109" i="39"/>
  <c r="P109" i="39"/>
  <c r="O109" i="39"/>
  <c r="N109" i="39"/>
  <c r="M109" i="39"/>
  <c r="L109" i="39"/>
  <c r="K109" i="39"/>
  <c r="J109" i="39"/>
  <c r="I109" i="39"/>
  <c r="H109" i="39"/>
  <c r="G109" i="39"/>
  <c r="F109" i="39"/>
  <c r="E109" i="39"/>
  <c r="D109" i="39"/>
  <c r="C109" i="39"/>
  <c r="Z108" i="39"/>
  <c r="Y108" i="39"/>
  <c r="X108" i="39"/>
  <c r="W108" i="39"/>
  <c r="V108" i="39"/>
  <c r="U108" i="39"/>
  <c r="T108" i="39"/>
  <c r="S108" i="39"/>
  <c r="R108" i="39"/>
  <c r="Q108" i="39"/>
  <c r="P108" i="39"/>
  <c r="O108" i="39"/>
  <c r="N108" i="39"/>
  <c r="M108" i="39"/>
  <c r="L108" i="39"/>
  <c r="K108" i="39"/>
  <c r="J108" i="39"/>
  <c r="I108" i="39"/>
  <c r="H108" i="39"/>
  <c r="G108" i="39"/>
  <c r="F108" i="39"/>
  <c r="E108" i="39"/>
  <c r="D108" i="39"/>
  <c r="C108" i="39"/>
  <c r="Z107" i="39"/>
  <c r="Y107" i="39"/>
  <c r="X107" i="39"/>
  <c r="W107" i="39"/>
  <c r="V107" i="39"/>
  <c r="U107" i="39"/>
  <c r="T107" i="39"/>
  <c r="S107" i="39"/>
  <c r="R107" i="39"/>
  <c r="Q107" i="39"/>
  <c r="P107" i="39"/>
  <c r="O107" i="39"/>
  <c r="N107" i="39"/>
  <c r="M107" i="39"/>
  <c r="L107" i="39"/>
  <c r="K107" i="39"/>
  <c r="J107" i="39"/>
  <c r="I107" i="39"/>
  <c r="H107" i="39"/>
  <c r="G107" i="39"/>
  <c r="F107" i="39"/>
  <c r="E107" i="39"/>
  <c r="D107" i="39"/>
  <c r="C107" i="39"/>
  <c r="Z103" i="39"/>
  <c r="Y103" i="39"/>
  <c r="X103" i="39"/>
  <c r="W103" i="39"/>
  <c r="V103" i="39"/>
  <c r="U103" i="39"/>
  <c r="T103" i="39"/>
  <c r="S103" i="39"/>
  <c r="R103" i="39"/>
  <c r="Q103" i="39"/>
  <c r="P103" i="39"/>
  <c r="O103" i="39"/>
  <c r="N103" i="39"/>
  <c r="M103" i="39"/>
  <c r="L103" i="39"/>
  <c r="K103" i="39"/>
  <c r="J103" i="39"/>
  <c r="I103" i="39"/>
  <c r="H103" i="39"/>
  <c r="G103" i="39"/>
  <c r="F103" i="39"/>
  <c r="E103" i="39"/>
  <c r="D103" i="39"/>
  <c r="C103" i="39"/>
  <c r="Z102" i="39"/>
  <c r="Y102" i="39"/>
  <c r="X102" i="39"/>
  <c r="W102" i="39"/>
  <c r="V102" i="39"/>
  <c r="U102" i="39"/>
  <c r="T102" i="39"/>
  <c r="S102" i="39"/>
  <c r="R102" i="39"/>
  <c r="Q102" i="39"/>
  <c r="P102" i="39"/>
  <c r="O102" i="39"/>
  <c r="N102" i="39"/>
  <c r="M102" i="39"/>
  <c r="L102" i="39"/>
  <c r="K102" i="39"/>
  <c r="J102" i="39"/>
  <c r="I102" i="39"/>
  <c r="H102" i="39"/>
  <c r="G102" i="39"/>
  <c r="F102" i="39"/>
  <c r="E102" i="39"/>
  <c r="D102" i="39"/>
  <c r="C102" i="39"/>
  <c r="Z101" i="39"/>
  <c r="Y101" i="39"/>
  <c r="X101" i="39"/>
  <c r="W101" i="39"/>
  <c r="V101" i="39"/>
  <c r="U101" i="39"/>
  <c r="T101" i="39"/>
  <c r="S101" i="39"/>
  <c r="R101" i="39"/>
  <c r="Q101" i="39"/>
  <c r="P101" i="39"/>
  <c r="O101" i="39"/>
  <c r="N101" i="39"/>
  <c r="M101" i="39"/>
  <c r="L101" i="39"/>
  <c r="K101" i="39"/>
  <c r="J101" i="39"/>
  <c r="I101" i="39"/>
  <c r="H101" i="39"/>
  <c r="G101" i="39"/>
  <c r="F101" i="39"/>
  <c r="E101" i="39"/>
  <c r="D101" i="39"/>
  <c r="C101" i="39"/>
  <c r="Z100" i="39"/>
  <c r="Y100" i="39"/>
  <c r="X100" i="39"/>
  <c r="W100" i="39"/>
  <c r="V100" i="39"/>
  <c r="U100" i="39"/>
  <c r="T100" i="39"/>
  <c r="S100" i="39"/>
  <c r="R100" i="39"/>
  <c r="Q100" i="39"/>
  <c r="P100" i="39"/>
  <c r="O100" i="39"/>
  <c r="N100" i="39"/>
  <c r="M100" i="39"/>
  <c r="L100" i="39"/>
  <c r="K100" i="39"/>
  <c r="J100" i="39"/>
  <c r="I100" i="39"/>
  <c r="H100" i="39"/>
  <c r="G100" i="39"/>
  <c r="F100" i="39"/>
  <c r="E100" i="39"/>
  <c r="D100" i="39"/>
  <c r="C100" i="39"/>
  <c r="Z96" i="39"/>
  <c r="Y96" i="39"/>
  <c r="X96" i="39"/>
  <c r="W96" i="39"/>
  <c r="V96" i="39"/>
  <c r="U96" i="39"/>
  <c r="T96" i="39"/>
  <c r="S96" i="39"/>
  <c r="R96" i="39"/>
  <c r="Q96" i="39"/>
  <c r="P96" i="39"/>
  <c r="O96" i="39"/>
  <c r="N96" i="39"/>
  <c r="M96" i="39"/>
  <c r="L96" i="39"/>
  <c r="K96" i="39"/>
  <c r="J96" i="39"/>
  <c r="I96" i="39"/>
  <c r="H96" i="39"/>
  <c r="G96" i="39"/>
  <c r="F96" i="39"/>
  <c r="E96" i="39"/>
  <c r="D96" i="39"/>
  <c r="C96" i="39"/>
  <c r="Z95" i="39"/>
  <c r="Y95" i="39"/>
  <c r="X95" i="39"/>
  <c r="W95" i="39"/>
  <c r="V95" i="39"/>
  <c r="U95" i="39"/>
  <c r="T95" i="39"/>
  <c r="S95" i="39"/>
  <c r="R95" i="39"/>
  <c r="Q95" i="39"/>
  <c r="P95" i="39"/>
  <c r="O95" i="39"/>
  <c r="N95" i="39"/>
  <c r="M95" i="39"/>
  <c r="L95" i="39"/>
  <c r="K95" i="39"/>
  <c r="J95" i="39"/>
  <c r="I95" i="39"/>
  <c r="H95" i="39"/>
  <c r="G95" i="39"/>
  <c r="F95" i="39"/>
  <c r="E95" i="39"/>
  <c r="D95" i="39"/>
  <c r="C95" i="39"/>
  <c r="Z94" i="39"/>
  <c r="Y94" i="39"/>
  <c r="X94" i="39"/>
  <c r="W94" i="39"/>
  <c r="V94" i="39"/>
  <c r="U94" i="39"/>
  <c r="T94" i="39"/>
  <c r="S94" i="39"/>
  <c r="R94" i="39"/>
  <c r="Q94" i="39"/>
  <c r="P94" i="39"/>
  <c r="O94" i="39"/>
  <c r="N94" i="39"/>
  <c r="M94" i="39"/>
  <c r="L94" i="39"/>
  <c r="K94" i="39"/>
  <c r="J94" i="39"/>
  <c r="I94" i="39"/>
  <c r="H94" i="39"/>
  <c r="G94" i="39"/>
  <c r="F94" i="39"/>
  <c r="E94" i="39"/>
  <c r="D94" i="39"/>
  <c r="C94" i="39"/>
  <c r="Z93" i="39"/>
  <c r="Y93" i="39"/>
  <c r="X93" i="39"/>
  <c r="W93" i="39"/>
  <c r="V93" i="39"/>
  <c r="U93" i="39"/>
  <c r="T93" i="39"/>
  <c r="S93" i="39"/>
  <c r="R93" i="39"/>
  <c r="Q93" i="39"/>
  <c r="P93" i="39"/>
  <c r="O93" i="39"/>
  <c r="N93" i="39"/>
  <c r="M93" i="39"/>
  <c r="L93" i="39"/>
  <c r="K93" i="39"/>
  <c r="J93" i="39"/>
  <c r="I93" i="39"/>
  <c r="H93" i="39"/>
  <c r="G93" i="39"/>
  <c r="F93" i="39"/>
  <c r="E93" i="39"/>
  <c r="D93" i="39"/>
  <c r="C93" i="39"/>
  <c r="Z89" i="39"/>
  <c r="Y89" i="39"/>
  <c r="X89" i="39"/>
  <c r="W89" i="39"/>
  <c r="V89" i="39"/>
  <c r="U89" i="39"/>
  <c r="T89" i="39"/>
  <c r="S89" i="39"/>
  <c r="R89" i="39"/>
  <c r="Q89" i="39"/>
  <c r="P89" i="39"/>
  <c r="O89" i="39"/>
  <c r="N89" i="39"/>
  <c r="M89" i="39"/>
  <c r="L89" i="39"/>
  <c r="K89" i="39"/>
  <c r="J89" i="39"/>
  <c r="I89" i="39"/>
  <c r="H89" i="39"/>
  <c r="G89" i="39"/>
  <c r="F89" i="39"/>
  <c r="E89" i="39"/>
  <c r="D89" i="39"/>
  <c r="C89" i="39"/>
  <c r="Z88" i="39"/>
  <c r="Y88" i="39"/>
  <c r="X88" i="39"/>
  <c r="W88" i="39"/>
  <c r="V88" i="39"/>
  <c r="U88" i="39"/>
  <c r="T88" i="39"/>
  <c r="S88" i="39"/>
  <c r="R88" i="39"/>
  <c r="Q88" i="39"/>
  <c r="P88" i="39"/>
  <c r="O88" i="39"/>
  <c r="N88" i="39"/>
  <c r="M88" i="39"/>
  <c r="L88" i="39"/>
  <c r="K88" i="39"/>
  <c r="J88" i="39"/>
  <c r="I88" i="39"/>
  <c r="H88" i="39"/>
  <c r="G88" i="39"/>
  <c r="F88" i="39"/>
  <c r="E88" i="39"/>
  <c r="D88" i="39"/>
  <c r="C88" i="39"/>
  <c r="Z87" i="39"/>
  <c r="Y87" i="39"/>
  <c r="X87" i="39"/>
  <c r="W87" i="39"/>
  <c r="V87" i="39"/>
  <c r="U87" i="39"/>
  <c r="T87" i="39"/>
  <c r="S87" i="39"/>
  <c r="R87" i="39"/>
  <c r="Q87" i="39"/>
  <c r="P87" i="39"/>
  <c r="O87" i="39"/>
  <c r="N87" i="39"/>
  <c r="M87" i="39"/>
  <c r="L87" i="39"/>
  <c r="K87" i="39"/>
  <c r="J87" i="39"/>
  <c r="I87" i="39"/>
  <c r="H87" i="39"/>
  <c r="G87" i="39"/>
  <c r="F87" i="39"/>
  <c r="E87" i="39"/>
  <c r="D87" i="39"/>
  <c r="C87" i="39"/>
  <c r="Z86" i="39"/>
  <c r="Y86" i="39"/>
  <c r="X86" i="39"/>
  <c r="W86" i="39"/>
  <c r="V86" i="39"/>
  <c r="U86" i="39"/>
  <c r="T86" i="39"/>
  <c r="S86" i="39"/>
  <c r="R86" i="39"/>
  <c r="Q86" i="39"/>
  <c r="P86" i="39"/>
  <c r="O86" i="39"/>
  <c r="N86" i="39"/>
  <c r="M86" i="39"/>
  <c r="L86" i="39"/>
  <c r="K86" i="39"/>
  <c r="J86" i="39"/>
  <c r="I86" i="39"/>
  <c r="H86" i="39"/>
  <c r="G86" i="39"/>
  <c r="F86" i="39"/>
  <c r="E86" i="39"/>
  <c r="D86" i="39"/>
  <c r="C86" i="39"/>
  <c r="Z82" i="39"/>
  <c r="Y82" i="39"/>
  <c r="X82" i="39"/>
  <c r="W82" i="39"/>
  <c r="V82" i="39"/>
  <c r="U82" i="39"/>
  <c r="T82" i="39"/>
  <c r="S82" i="39"/>
  <c r="R82" i="39"/>
  <c r="Q82" i="39"/>
  <c r="P82" i="39"/>
  <c r="O82" i="39"/>
  <c r="N82" i="39"/>
  <c r="M82" i="39"/>
  <c r="L82" i="39"/>
  <c r="K82" i="39"/>
  <c r="J82" i="39"/>
  <c r="I82" i="39"/>
  <c r="H82" i="39"/>
  <c r="G82" i="39"/>
  <c r="F82" i="39"/>
  <c r="E82" i="39"/>
  <c r="D82" i="39"/>
  <c r="C82" i="39"/>
  <c r="Z81" i="39"/>
  <c r="Y81" i="39"/>
  <c r="X81" i="39"/>
  <c r="W81" i="39"/>
  <c r="V81" i="39"/>
  <c r="U81" i="39"/>
  <c r="T81" i="39"/>
  <c r="S81" i="39"/>
  <c r="R81" i="39"/>
  <c r="Q81" i="39"/>
  <c r="P81" i="39"/>
  <c r="O81" i="39"/>
  <c r="N81" i="39"/>
  <c r="M81" i="39"/>
  <c r="L81" i="39"/>
  <c r="K81" i="39"/>
  <c r="J81" i="39"/>
  <c r="I81" i="39"/>
  <c r="H81" i="39"/>
  <c r="G81" i="39"/>
  <c r="F81" i="39"/>
  <c r="E81" i="39"/>
  <c r="D81" i="39"/>
  <c r="C81" i="39"/>
  <c r="Z80" i="39"/>
  <c r="Y80" i="39"/>
  <c r="X80" i="39"/>
  <c r="W80" i="39"/>
  <c r="V80" i="39"/>
  <c r="U80" i="39"/>
  <c r="T80" i="39"/>
  <c r="S80" i="39"/>
  <c r="R80" i="39"/>
  <c r="Q80" i="39"/>
  <c r="P80" i="39"/>
  <c r="O80" i="39"/>
  <c r="N80" i="39"/>
  <c r="M80" i="39"/>
  <c r="L80" i="39"/>
  <c r="K80" i="39"/>
  <c r="J80" i="39"/>
  <c r="I80" i="39"/>
  <c r="H80" i="39"/>
  <c r="G80" i="39"/>
  <c r="F80" i="39"/>
  <c r="E80" i="39"/>
  <c r="D80" i="39"/>
  <c r="C80" i="39"/>
  <c r="Z79" i="39"/>
  <c r="Y79" i="39"/>
  <c r="X79" i="39"/>
  <c r="W79" i="39"/>
  <c r="V79" i="39"/>
  <c r="U79" i="39"/>
  <c r="T79" i="39"/>
  <c r="S79" i="39"/>
  <c r="R79" i="39"/>
  <c r="Q79" i="39"/>
  <c r="P79" i="39"/>
  <c r="O79" i="39"/>
  <c r="N79" i="39"/>
  <c r="M79" i="39"/>
  <c r="L79" i="39"/>
  <c r="K79" i="39"/>
  <c r="J79" i="39"/>
  <c r="I79" i="39"/>
  <c r="H79" i="39"/>
  <c r="G79" i="39"/>
  <c r="F79" i="39"/>
  <c r="E79" i="39"/>
  <c r="D79" i="39"/>
  <c r="C79" i="39"/>
  <c r="Z75" i="39"/>
  <c r="Y75" i="39"/>
  <c r="X75" i="39"/>
  <c r="W75" i="39"/>
  <c r="V75" i="39"/>
  <c r="U75" i="39"/>
  <c r="T75" i="39"/>
  <c r="S75" i="39"/>
  <c r="R75" i="39"/>
  <c r="Q75" i="39"/>
  <c r="P75" i="39"/>
  <c r="O75" i="39"/>
  <c r="N75" i="39"/>
  <c r="M75" i="39"/>
  <c r="L75" i="39"/>
  <c r="K75" i="39"/>
  <c r="J75" i="39"/>
  <c r="I75" i="39"/>
  <c r="H75" i="39"/>
  <c r="G75" i="39"/>
  <c r="F75" i="39"/>
  <c r="E75" i="39"/>
  <c r="D75" i="39"/>
  <c r="C75" i="39"/>
  <c r="Z74" i="39"/>
  <c r="Y74" i="39"/>
  <c r="X74" i="39"/>
  <c r="W74" i="39"/>
  <c r="V74" i="39"/>
  <c r="U74" i="39"/>
  <c r="T74" i="39"/>
  <c r="S74" i="39"/>
  <c r="R74" i="39"/>
  <c r="Q74" i="39"/>
  <c r="P74" i="39"/>
  <c r="O74" i="39"/>
  <c r="N74" i="39"/>
  <c r="M74" i="39"/>
  <c r="L74" i="39"/>
  <c r="K74" i="39"/>
  <c r="J74" i="39"/>
  <c r="I74" i="39"/>
  <c r="H74" i="39"/>
  <c r="G74" i="39"/>
  <c r="F74" i="39"/>
  <c r="E74" i="39"/>
  <c r="D74" i="39"/>
  <c r="C74" i="39"/>
  <c r="Z73" i="39"/>
  <c r="Y73" i="39"/>
  <c r="X73" i="39"/>
  <c r="W73" i="39"/>
  <c r="V73" i="39"/>
  <c r="U73" i="39"/>
  <c r="T73" i="39"/>
  <c r="S73" i="39"/>
  <c r="R73" i="39"/>
  <c r="Q73" i="39"/>
  <c r="P73" i="39"/>
  <c r="O73" i="39"/>
  <c r="N73" i="39"/>
  <c r="M73" i="39"/>
  <c r="L73" i="39"/>
  <c r="K73" i="39"/>
  <c r="J73" i="39"/>
  <c r="I73" i="39"/>
  <c r="H73" i="39"/>
  <c r="G73" i="39"/>
  <c r="F73" i="39"/>
  <c r="E73" i="39"/>
  <c r="D73" i="39"/>
  <c r="C73" i="39"/>
  <c r="Z72" i="39"/>
  <c r="Y72" i="39"/>
  <c r="X72" i="39"/>
  <c r="W72" i="39"/>
  <c r="V72" i="39"/>
  <c r="U72" i="39"/>
  <c r="T72" i="39"/>
  <c r="S72" i="39"/>
  <c r="R72" i="39"/>
  <c r="Q72" i="39"/>
  <c r="P72" i="39"/>
  <c r="O72" i="39"/>
  <c r="N72" i="39"/>
  <c r="M72" i="39"/>
  <c r="L72" i="39"/>
  <c r="K72" i="39"/>
  <c r="J72" i="39"/>
  <c r="I72" i="39"/>
  <c r="H72" i="39"/>
  <c r="G72" i="39"/>
  <c r="F72" i="39"/>
  <c r="E72" i="39"/>
  <c r="D72" i="39"/>
  <c r="C72" i="39"/>
  <c r="Z68" i="39"/>
  <c r="Y68" i="39"/>
  <c r="X68" i="39"/>
  <c r="W68" i="39"/>
  <c r="V68" i="39"/>
  <c r="U68" i="39"/>
  <c r="T68" i="39"/>
  <c r="S68" i="39"/>
  <c r="R68" i="39"/>
  <c r="Q68" i="39"/>
  <c r="P68" i="39"/>
  <c r="O68" i="39"/>
  <c r="N68" i="39"/>
  <c r="M68" i="39"/>
  <c r="L68" i="39"/>
  <c r="K68" i="39"/>
  <c r="J68" i="39"/>
  <c r="I68" i="39"/>
  <c r="H68" i="39"/>
  <c r="G68" i="39"/>
  <c r="F68" i="39"/>
  <c r="E68" i="39"/>
  <c r="D68" i="39"/>
  <c r="C68" i="39"/>
  <c r="Z67" i="39"/>
  <c r="Y67" i="39"/>
  <c r="X67" i="39"/>
  <c r="W67" i="39"/>
  <c r="V67" i="39"/>
  <c r="U67" i="39"/>
  <c r="T67" i="39"/>
  <c r="S67" i="39"/>
  <c r="R67" i="39"/>
  <c r="Q67" i="39"/>
  <c r="P67" i="39"/>
  <c r="O67" i="39"/>
  <c r="N67" i="39"/>
  <c r="M67" i="39"/>
  <c r="L67" i="39"/>
  <c r="K67" i="39"/>
  <c r="J67" i="39"/>
  <c r="I67" i="39"/>
  <c r="H67" i="39"/>
  <c r="G67" i="39"/>
  <c r="F67" i="39"/>
  <c r="E67" i="39"/>
  <c r="D67" i="39"/>
  <c r="C67" i="39"/>
  <c r="Z66" i="39"/>
  <c r="Y66" i="39"/>
  <c r="X66" i="39"/>
  <c r="W66" i="39"/>
  <c r="V66" i="39"/>
  <c r="U66" i="39"/>
  <c r="T66" i="39"/>
  <c r="S66" i="39"/>
  <c r="R66" i="39"/>
  <c r="Q66" i="39"/>
  <c r="P66" i="39"/>
  <c r="O66" i="39"/>
  <c r="N66" i="39"/>
  <c r="M66" i="39"/>
  <c r="L66" i="39"/>
  <c r="K66" i="39"/>
  <c r="J66" i="39"/>
  <c r="I66" i="39"/>
  <c r="H66" i="39"/>
  <c r="G66" i="39"/>
  <c r="F66" i="39"/>
  <c r="E66" i="39"/>
  <c r="D66" i="39"/>
  <c r="C66" i="39"/>
  <c r="Z65" i="39"/>
  <c r="Y65" i="39"/>
  <c r="X65" i="39"/>
  <c r="W65" i="39"/>
  <c r="V65" i="39"/>
  <c r="U65" i="39"/>
  <c r="T65" i="39"/>
  <c r="S65" i="39"/>
  <c r="R65" i="39"/>
  <c r="Q65" i="39"/>
  <c r="P65" i="39"/>
  <c r="O65" i="39"/>
  <c r="N65" i="39"/>
  <c r="M65" i="39"/>
  <c r="L65" i="39"/>
  <c r="K65" i="39"/>
  <c r="J65" i="39"/>
  <c r="I65" i="39"/>
  <c r="H65" i="39"/>
  <c r="G65" i="39"/>
  <c r="F65" i="39"/>
  <c r="E65" i="39"/>
  <c r="D65" i="39"/>
  <c r="C65" i="39"/>
  <c r="Z61" i="39"/>
  <c r="Y61" i="39"/>
  <c r="X61" i="39"/>
  <c r="W61" i="39"/>
  <c r="V61" i="39"/>
  <c r="U61" i="39"/>
  <c r="T61" i="39"/>
  <c r="S61" i="39"/>
  <c r="R61" i="39"/>
  <c r="Q61" i="39"/>
  <c r="P61" i="39"/>
  <c r="O61" i="39"/>
  <c r="N61" i="39"/>
  <c r="M61" i="39"/>
  <c r="L61" i="39"/>
  <c r="K61" i="39"/>
  <c r="J61" i="39"/>
  <c r="I61" i="39"/>
  <c r="H61" i="39"/>
  <c r="G61" i="39"/>
  <c r="F61" i="39"/>
  <c r="E61" i="39"/>
  <c r="D61" i="39"/>
  <c r="C61" i="39"/>
  <c r="Z60" i="39"/>
  <c r="Y60" i="39"/>
  <c r="X60" i="39"/>
  <c r="W60" i="39"/>
  <c r="V60" i="39"/>
  <c r="U60" i="39"/>
  <c r="T60" i="39"/>
  <c r="S60" i="39"/>
  <c r="R60" i="39"/>
  <c r="Q60" i="39"/>
  <c r="P60" i="39"/>
  <c r="O60" i="39"/>
  <c r="N60" i="39"/>
  <c r="M60" i="39"/>
  <c r="L60" i="39"/>
  <c r="K60" i="39"/>
  <c r="J60" i="39"/>
  <c r="I60" i="39"/>
  <c r="H60" i="39"/>
  <c r="G60" i="39"/>
  <c r="F60" i="39"/>
  <c r="E60" i="39"/>
  <c r="D60" i="39"/>
  <c r="C60" i="39"/>
  <c r="Z59" i="39"/>
  <c r="Y59" i="39"/>
  <c r="X59" i="39"/>
  <c r="W59" i="39"/>
  <c r="V59" i="39"/>
  <c r="U59" i="39"/>
  <c r="T59" i="39"/>
  <c r="S59" i="39"/>
  <c r="R59" i="39"/>
  <c r="Q59" i="39"/>
  <c r="P59" i="39"/>
  <c r="O59" i="39"/>
  <c r="N59" i="39"/>
  <c r="M59" i="39"/>
  <c r="L59" i="39"/>
  <c r="K59" i="39"/>
  <c r="J59" i="39"/>
  <c r="I59" i="39"/>
  <c r="H59" i="39"/>
  <c r="G59" i="39"/>
  <c r="F59" i="39"/>
  <c r="E59" i="39"/>
  <c r="D59" i="39"/>
  <c r="C59" i="39"/>
  <c r="Z58" i="39"/>
  <c r="Y58" i="39"/>
  <c r="X58" i="39"/>
  <c r="W58" i="39"/>
  <c r="V58" i="39"/>
  <c r="U58" i="39"/>
  <c r="T58" i="39"/>
  <c r="S58" i="39"/>
  <c r="R58" i="39"/>
  <c r="Q58" i="39"/>
  <c r="P58" i="39"/>
  <c r="O58" i="39"/>
  <c r="N58" i="39"/>
  <c r="M58" i="39"/>
  <c r="L58" i="39"/>
  <c r="K58" i="39"/>
  <c r="J58" i="39"/>
  <c r="I58" i="39"/>
  <c r="H58" i="39"/>
  <c r="G58" i="39"/>
  <c r="F58" i="39"/>
  <c r="E58" i="39"/>
  <c r="D58" i="39"/>
  <c r="C58" i="39"/>
  <c r="Z54" i="39"/>
  <c r="Y54" i="39"/>
  <c r="X54" i="39"/>
  <c r="W54" i="39"/>
  <c r="V54" i="39"/>
  <c r="U54" i="39"/>
  <c r="T54" i="39"/>
  <c r="S54" i="39"/>
  <c r="R54" i="39"/>
  <c r="Q54" i="39"/>
  <c r="P54" i="39"/>
  <c r="O54" i="39"/>
  <c r="N54" i="39"/>
  <c r="M54" i="39"/>
  <c r="L54" i="39"/>
  <c r="K54" i="39"/>
  <c r="J54" i="39"/>
  <c r="I54" i="39"/>
  <c r="H54" i="39"/>
  <c r="G54" i="39"/>
  <c r="F54" i="39"/>
  <c r="E54" i="39"/>
  <c r="D54" i="39"/>
  <c r="C54" i="39"/>
  <c r="Z53" i="39"/>
  <c r="Y53" i="39"/>
  <c r="X53" i="39"/>
  <c r="W53" i="39"/>
  <c r="V53" i="39"/>
  <c r="U53" i="39"/>
  <c r="T53" i="39"/>
  <c r="S53" i="39"/>
  <c r="R53" i="39"/>
  <c r="Q53" i="39"/>
  <c r="P53" i="39"/>
  <c r="O53" i="39"/>
  <c r="N53" i="39"/>
  <c r="M53" i="39"/>
  <c r="L53" i="39"/>
  <c r="K53" i="39"/>
  <c r="J53" i="39"/>
  <c r="I53" i="39"/>
  <c r="H53" i="39"/>
  <c r="G53" i="39"/>
  <c r="F53" i="39"/>
  <c r="E53" i="39"/>
  <c r="D53" i="39"/>
  <c r="C53" i="39"/>
  <c r="Z52" i="39"/>
  <c r="Y52" i="39"/>
  <c r="X52" i="39"/>
  <c r="W52" i="39"/>
  <c r="V52" i="39"/>
  <c r="U52" i="39"/>
  <c r="T52" i="39"/>
  <c r="S52" i="39"/>
  <c r="R52" i="39"/>
  <c r="Q52" i="39"/>
  <c r="P52" i="39"/>
  <c r="O52" i="39"/>
  <c r="N52" i="39"/>
  <c r="M52" i="39"/>
  <c r="L52" i="39"/>
  <c r="K52" i="39"/>
  <c r="J52" i="39"/>
  <c r="I52" i="39"/>
  <c r="H52" i="39"/>
  <c r="G52" i="39"/>
  <c r="F52" i="39"/>
  <c r="E52" i="39"/>
  <c r="D52" i="39"/>
  <c r="C52" i="39"/>
  <c r="Z51" i="39"/>
  <c r="Y51" i="39"/>
  <c r="X51" i="39"/>
  <c r="W51" i="39"/>
  <c r="V51" i="39"/>
  <c r="U51" i="39"/>
  <c r="T51" i="39"/>
  <c r="S51" i="39"/>
  <c r="R51" i="39"/>
  <c r="Q51" i="39"/>
  <c r="P51" i="39"/>
  <c r="O51" i="39"/>
  <c r="N51" i="39"/>
  <c r="M51" i="39"/>
  <c r="L51" i="39"/>
  <c r="K51" i="39"/>
  <c r="J51" i="39"/>
  <c r="I51" i="39"/>
  <c r="H51" i="39"/>
  <c r="G51" i="39"/>
  <c r="F51" i="39"/>
  <c r="E51" i="39"/>
  <c r="D51" i="39"/>
  <c r="C51" i="39"/>
  <c r="Z47" i="39"/>
  <c r="Y47" i="39"/>
  <c r="X47" i="39"/>
  <c r="W47" i="39"/>
  <c r="V47" i="39"/>
  <c r="U47" i="39"/>
  <c r="T47" i="39"/>
  <c r="S47" i="39"/>
  <c r="R47" i="39"/>
  <c r="Q47" i="39"/>
  <c r="P47" i="39"/>
  <c r="O47" i="39"/>
  <c r="N47" i="39"/>
  <c r="M47" i="39"/>
  <c r="L47" i="39"/>
  <c r="K47" i="39"/>
  <c r="J47" i="39"/>
  <c r="I47" i="39"/>
  <c r="H47" i="39"/>
  <c r="G47" i="39"/>
  <c r="F47" i="39"/>
  <c r="E47" i="39"/>
  <c r="D47" i="39"/>
  <c r="C47" i="39"/>
  <c r="Z46" i="39"/>
  <c r="Y46" i="39"/>
  <c r="X46" i="39"/>
  <c r="W46" i="39"/>
  <c r="V46" i="39"/>
  <c r="U46" i="39"/>
  <c r="T46" i="39"/>
  <c r="S46" i="39"/>
  <c r="R46" i="39"/>
  <c r="Q46" i="39"/>
  <c r="P46" i="39"/>
  <c r="O46" i="39"/>
  <c r="N46" i="39"/>
  <c r="M46" i="39"/>
  <c r="L46" i="39"/>
  <c r="K46" i="39"/>
  <c r="J46" i="39"/>
  <c r="I46" i="39"/>
  <c r="H46" i="39"/>
  <c r="G46" i="39"/>
  <c r="F46" i="39"/>
  <c r="E46" i="39"/>
  <c r="D46" i="39"/>
  <c r="C46" i="39"/>
  <c r="Z45" i="39"/>
  <c r="Y45" i="39"/>
  <c r="X45" i="39"/>
  <c r="W45" i="39"/>
  <c r="V45" i="39"/>
  <c r="U45" i="39"/>
  <c r="T45" i="39"/>
  <c r="S45" i="39"/>
  <c r="R45" i="39"/>
  <c r="Q45" i="39"/>
  <c r="P45" i="39"/>
  <c r="O45" i="39"/>
  <c r="N45" i="39"/>
  <c r="M45" i="39"/>
  <c r="L45" i="39"/>
  <c r="K45" i="39"/>
  <c r="J45" i="39"/>
  <c r="I45" i="39"/>
  <c r="H45" i="39"/>
  <c r="G45" i="39"/>
  <c r="F45" i="39"/>
  <c r="E45" i="39"/>
  <c r="D45" i="39"/>
  <c r="C45" i="39"/>
  <c r="Z44" i="39"/>
  <c r="Y44" i="39"/>
  <c r="X44" i="39"/>
  <c r="W44" i="39"/>
  <c r="V44" i="39"/>
  <c r="U44" i="39"/>
  <c r="T44" i="39"/>
  <c r="S44" i="39"/>
  <c r="R44" i="39"/>
  <c r="Q44" i="39"/>
  <c r="P44" i="39"/>
  <c r="O44" i="39"/>
  <c r="N44" i="39"/>
  <c r="M44" i="39"/>
  <c r="L44" i="39"/>
  <c r="K44" i="39"/>
  <c r="J44" i="39"/>
  <c r="I44" i="39"/>
  <c r="H44" i="39"/>
  <c r="G44" i="39"/>
  <c r="F44" i="39"/>
  <c r="E44" i="39"/>
  <c r="D44" i="39"/>
  <c r="C44" i="39"/>
  <c r="Z40" i="39"/>
  <c r="Y40" i="39"/>
  <c r="X40" i="39"/>
  <c r="W40" i="39"/>
  <c r="V40" i="39"/>
  <c r="U40" i="39"/>
  <c r="T40" i="39"/>
  <c r="S40" i="39"/>
  <c r="R40" i="39"/>
  <c r="Q40" i="39"/>
  <c r="P40" i="39"/>
  <c r="O40" i="39"/>
  <c r="N40" i="39"/>
  <c r="M40" i="39"/>
  <c r="L40" i="39"/>
  <c r="K40" i="39"/>
  <c r="J40" i="39"/>
  <c r="I40" i="39"/>
  <c r="H40" i="39"/>
  <c r="G40" i="39"/>
  <c r="F40" i="39"/>
  <c r="E40" i="39"/>
  <c r="D40" i="39"/>
  <c r="C40" i="39"/>
  <c r="Z39" i="39"/>
  <c r="Y39" i="39"/>
  <c r="X39" i="39"/>
  <c r="W39" i="39"/>
  <c r="V39" i="39"/>
  <c r="U39" i="39"/>
  <c r="T39" i="39"/>
  <c r="S39" i="39"/>
  <c r="R39" i="39"/>
  <c r="Q39" i="39"/>
  <c r="P39" i="39"/>
  <c r="O39" i="39"/>
  <c r="N39" i="39"/>
  <c r="M39" i="39"/>
  <c r="L39" i="39"/>
  <c r="K39" i="39"/>
  <c r="J39" i="39"/>
  <c r="I39" i="39"/>
  <c r="H39" i="39"/>
  <c r="G39" i="39"/>
  <c r="F39" i="39"/>
  <c r="E39" i="39"/>
  <c r="D39" i="39"/>
  <c r="C39" i="39"/>
  <c r="Z38" i="39"/>
  <c r="Y38" i="39"/>
  <c r="X38" i="39"/>
  <c r="W38" i="39"/>
  <c r="V38" i="39"/>
  <c r="U38" i="39"/>
  <c r="T38" i="39"/>
  <c r="S38" i="39"/>
  <c r="R38" i="39"/>
  <c r="Q38" i="39"/>
  <c r="P38" i="39"/>
  <c r="O38" i="39"/>
  <c r="N38" i="39"/>
  <c r="M38" i="39"/>
  <c r="L38" i="39"/>
  <c r="K38" i="39"/>
  <c r="J38" i="39"/>
  <c r="I38" i="39"/>
  <c r="H38" i="39"/>
  <c r="G38" i="39"/>
  <c r="F38" i="39"/>
  <c r="E38" i="39"/>
  <c r="D38" i="39"/>
  <c r="C38" i="39"/>
  <c r="Z37" i="39"/>
  <c r="Y37" i="39"/>
  <c r="X37" i="39"/>
  <c r="W37" i="39"/>
  <c r="V37" i="39"/>
  <c r="U37" i="39"/>
  <c r="T37" i="39"/>
  <c r="S37" i="39"/>
  <c r="R37" i="39"/>
  <c r="Q37" i="39"/>
  <c r="P37" i="39"/>
  <c r="O37" i="39"/>
  <c r="N37" i="39"/>
  <c r="M37" i="39"/>
  <c r="L37" i="39"/>
  <c r="K37" i="39"/>
  <c r="J37" i="39"/>
  <c r="I37" i="39"/>
  <c r="H37" i="39"/>
  <c r="G37" i="39"/>
  <c r="F37" i="39"/>
  <c r="E37" i="39"/>
  <c r="D37" i="39"/>
  <c r="C37" i="39"/>
  <c r="Z26" i="39"/>
  <c r="Y26" i="39"/>
  <c r="X26" i="39"/>
  <c r="W26" i="39"/>
  <c r="V26" i="39"/>
  <c r="U26" i="39"/>
  <c r="T26" i="39"/>
  <c r="S26" i="39"/>
  <c r="R26" i="39"/>
  <c r="Q26" i="39"/>
  <c r="P26" i="39"/>
  <c r="O26" i="39"/>
  <c r="N26" i="39"/>
  <c r="M26" i="39"/>
  <c r="L26" i="39"/>
  <c r="K26" i="39"/>
  <c r="J26" i="39"/>
  <c r="I26" i="39"/>
  <c r="H26" i="39"/>
  <c r="G26" i="39"/>
  <c r="F26" i="39"/>
  <c r="E26" i="39"/>
  <c r="D26" i="39"/>
  <c r="Z25" i="39"/>
  <c r="Y25" i="39"/>
  <c r="X25" i="39"/>
  <c r="W25" i="39"/>
  <c r="V25" i="39"/>
  <c r="U25" i="39"/>
  <c r="T25" i="39"/>
  <c r="S25" i="39"/>
  <c r="R25" i="39"/>
  <c r="Q25" i="39"/>
  <c r="P25" i="39"/>
  <c r="O25" i="39"/>
  <c r="N25" i="39"/>
  <c r="M25" i="39"/>
  <c r="L25" i="39"/>
  <c r="K25" i="39"/>
  <c r="J25" i="39"/>
  <c r="I25" i="39"/>
  <c r="H25" i="39"/>
  <c r="G25" i="39"/>
  <c r="F25" i="39"/>
  <c r="E25" i="39"/>
  <c r="D25" i="39"/>
  <c r="Z24" i="39"/>
  <c r="Y24" i="39"/>
  <c r="X24" i="39"/>
  <c r="W24" i="39"/>
  <c r="V24" i="39"/>
  <c r="U24" i="39"/>
  <c r="T24" i="39"/>
  <c r="S24" i="39"/>
  <c r="R24" i="39"/>
  <c r="Q24" i="39"/>
  <c r="P24" i="39"/>
  <c r="O24" i="39"/>
  <c r="N24" i="39"/>
  <c r="M24" i="39"/>
  <c r="L24" i="39"/>
  <c r="K24" i="39"/>
  <c r="J24" i="39"/>
  <c r="I24" i="39"/>
  <c r="H24" i="39"/>
  <c r="G24" i="39"/>
  <c r="F24" i="39"/>
  <c r="E24" i="39"/>
  <c r="D24" i="39"/>
  <c r="Z23" i="39"/>
  <c r="Y23" i="39"/>
  <c r="X23" i="39"/>
  <c r="W23" i="39"/>
  <c r="V23" i="39"/>
  <c r="U23" i="39"/>
  <c r="T23" i="39"/>
  <c r="S23" i="39"/>
  <c r="R23" i="39"/>
  <c r="Q23" i="39"/>
  <c r="P23" i="39"/>
  <c r="O23" i="39"/>
  <c r="N23" i="39"/>
  <c r="M23" i="39"/>
  <c r="L23" i="39"/>
  <c r="K23" i="39"/>
  <c r="J23" i="39"/>
  <c r="I23" i="39"/>
  <c r="H23" i="39"/>
  <c r="G23" i="39"/>
  <c r="F23" i="39"/>
  <c r="E23" i="39"/>
  <c r="D23" i="39"/>
  <c r="C13" i="39"/>
  <c r="Z83" i="39" s="1"/>
  <c r="C12" i="39"/>
  <c r="K27" i="39" l="1"/>
  <c r="S55" i="39"/>
  <c r="L83" i="39"/>
  <c r="H55" i="39"/>
  <c r="X76" i="39"/>
  <c r="B175" i="39"/>
  <c r="S27" i="39"/>
  <c r="E62" i="39"/>
  <c r="I188" i="39"/>
  <c r="C34" i="39"/>
  <c r="K34" i="39"/>
  <c r="S34" i="39"/>
  <c r="Z34" i="39"/>
  <c r="D34" i="39"/>
  <c r="L34" i="39"/>
  <c r="T34" i="39"/>
  <c r="E34" i="39"/>
  <c r="M34" i="39"/>
  <c r="U34" i="39"/>
  <c r="J34" i="39"/>
  <c r="F34" i="39"/>
  <c r="N34" i="39"/>
  <c r="V34" i="39"/>
  <c r="G34" i="39"/>
  <c r="O34" i="39"/>
  <c r="W34" i="39"/>
  <c r="H34" i="39"/>
  <c r="P34" i="39"/>
  <c r="X34" i="39"/>
  <c r="I34" i="39"/>
  <c r="Q34" i="39"/>
  <c r="Y34" i="39"/>
  <c r="R34" i="39"/>
  <c r="I41" i="39"/>
  <c r="P62" i="39"/>
  <c r="B25" i="39"/>
  <c r="Q41" i="39"/>
  <c r="C69" i="39"/>
  <c r="Y41" i="39"/>
  <c r="M69" i="39"/>
  <c r="K48" i="39"/>
  <c r="X69" i="39"/>
  <c r="U48" i="39"/>
  <c r="K76" i="39"/>
  <c r="B105" i="39"/>
  <c r="B182" i="39"/>
  <c r="B42" i="39"/>
  <c r="B119" i="39"/>
  <c r="B189" i="39"/>
  <c r="B77" i="39"/>
  <c r="B49" i="39"/>
  <c r="B126" i="39"/>
  <c r="B35" i="39"/>
  <c r="B133" i="39"/>
  <c r="B63" i="39"/>
  <c r="B70" i="39"/>
  <c r="B147" i="39"/>
  <c r="B161" i="39"/>
  <c r="B154" i="39"/>
  <c r="B91" i="39"/>
  <c r="B98" i="39"/>
  <c r="S90" i="39"/>
  <c r="N97" i="39"/>
  <c r="O104" i="39"/>
  <c r="W111" i="39"/>
  <c r="H125" i="39"/>
  <c r="U132" i="39"/>
  <c r="N153" i="39"/>
  <c r="T181" i="39"/>
  <c r="B46" i="39"/>
  <c r="B74" i="39"/>
  <c r="B102" i="39"/>
  <c r="B130" i="39"/>
  <c r="B158" i="39"/>
  <c r="B186" i="39"/>
  <c r="D27" i="39"/>
  <c r="L27" i="39"/>
  <c r="T27" i="39"/>
  <c r="J41" i="39"/>
  <c r="R41" i="39"/>
  <c r="Z41" i="39"/>
  <c r="L48" i="39"/>
  <c r="V48" i="39"/>
  <c r="I55" i="39"/>
  <c r="T55" i="39"/>
  <c r="F62" i="39"/>
  <c r="Q62" i="39"/>
  <c r="D69" i="39"/>
  <c r="N69" i="39"/>
  <c r="Y69" i="39"/>
  <c r="L76" i="39"/>
  <c r="Z76" i="39"/>
  <c r="O83" i="39"/>
  <c r="C90" i="39"/>
  <c r="U90" i="39"/>
  <c r="O97" i="39"/>
  <c r="P104" i="39"/>
  <c r="F118" i="39"/>
  <c r="N125" i="39"/>
  <c r="V132" i="39"/>
  <c r="D160" i="39"/>
  <c r="X188" i="39"/>
  <c r="P188" i="39"/>
  <c r="H188" i="39"/>
  <c r="X181" i="39"/>
  <c r="P181" i="39"/>
  <c r="H181" i="39"/>
  <c r="X174" i="39"/>
  <c r="P174" i="39"/>
  <c r="H174" i="39"/>
  <c r="X167" i="39"/>
  <c r="P167" i="39"/>
  <c r="H167" i="39"/>
  <c r="Y160" i="39"/>
  <c r="Q160" i="39"/>
  <c r="I160" i="39"/>
  <c r="Y153" i="39"/>
  <c r="Q153" i="39"/>
  <c r="I153" i="39"/>
  <c r="Y146" i="39"/>
  <c r="Q146" i="39"/>
  <c r="I146" i="39"/>
  <c r="Y139" i="39"/>
  <c r="Q139" i="39"/>
  <c r="I139" i="39"/>
  <c r="Y132" i="39"/>
  <c r="Q132" i="39"/>
  <c r="I132" i="39"/>
  <c r="Z125" i="39"/>
  <c r="R125" i="39"/>
  <c r="J125" i="39"/>
  <c r="Z118" i="39"/>
  <c r="R118" i="39"/>
  <c r="J118" i="39"/>
  <c r="Z111" i="39"/>
  <c r="R111" i="39"/>
  <c r="J111" i="39"/>
  <c r="Z104" i="39"/>
  <c r="R104" i="39"/>
  <c r="J104" i="39"/>
  <c r="Z97" i="39"/>
  <c r="R97" i="39"/>
  <c r="J97" i="39"/>
  <c r="Z90" i="39"/>
  <c r="R90" i="39"/>
  <c r="W188" i="39"/>
  <c r="O188" i="39"/>
  <c r="G188" i="39"/>
  <c r="W181" i="39"/>
  <c r="O181" i="39"/>
  <c r="G181" i="39"/>
  <c r="W174" i="39"/>
  <c r="O174" i="39"/>
  <c r="G174" i="39"/>
  <c r="W167" i="39"/>
  <c r="O167" i="39"/>
  <c r="G167" i="39"/>
  <c r="X160" i="39"/>
  <c r="P160" i="39"/>
  <c r="H160" i="39"/>
  <c r="X153" i="39"/>
  <c r="P153" i="39"/>
  <c r="H153" i="39"/>
  <c r="X146" i="39"/>
  <c r="P146" i="39"/>
  <c r="H146" i="39"/>
  <c r="X139" i="39"/>
  <c r="P139" i="39"/>
  <c r="H139" i="39"/>
  <c r="X132" i="39"/>
  <c r="P132" i="39"/>
  <c r="H132" i="39"/>
  <c r="Y125" i="39"/>
  <c r="Q125" i="39"/>
  <c r="I125" i="39"/>
  <c r="Y118" i="39"/>
  <c r="Q118" i="39"/>
  <c r="I118" i="39"/>
  <c r="Y111" i="39"/>
  <c r="Q111" i="39"/>
  <c r="I111" i="39"/>
  <c r="Y104" i="39"/>
  <c r="Q104" i="39"/>
  <c r="I104" i="39"/>
  <c r="Y97" i="39"/>
  <c r="Q97" i="39"/>
  <c r="I97" i="39"/>
  <c r="Y90" i="39"/>
  <c r="Q90" i="39"/>
  <c r="Z188" i="39"/>
  <c r="R188" i="39"/>
  <c r="J188" i="39"/>
  <c r="Z181" i="39"/>
  <c r="R181" i="39"/>
  <c r="J181" i="39"/>
  <c r="Z174" i="39"/>
  <c r="R174" i="39"/>
  <c r="J174" i="39"/>
  <c r="Z167" i="39"/>
  <c r="R167" i="39"/>
  <c r="J167" i="39"/>
  <c r="S160" i="39"/>
  <c r="K160" i="39"/>
  <c r="C160" i="39"/>
  <c r="S153" i="39"/>
  <c r="K153" i="39"/>
  <c r="C153" i="39"/>
  <c r="S146" i="39"/>
  <c r="K146" i="39"/>
  <c r="C146" i="39"/>
  <c r="S139" i="39"/>
  <c r="K139" i="39"/>
  <c r="C139" i="39"/>
  <c r="S132" i="39"/>
  <c r="K132" i="39"/>
  <c r="C132" i="39"/>
  <c r="T125" i="39"/>
  <c r="L125" i="39"/>
  <c r="D125" i="39"/>
  <c r="T118" i="39"/>
  <c r="L118" i="39"/>
  <c r="D118" i="39"/>
  <c r="T111" i="39"/>
  <c r="L111" i="39"/>
  <c r="D111" i="39"/>
  <c r="T104" i="39"/>
  <c r="L104" i="39"/>
  <c r="D104" i="39"/>
  <c r="T97" i="39"/>
  <c r="L97" i="39"/>
  <c r="D97" i="39"/>
  <c r="T90" i="39"/>
  <c r="L90" i="39"/>
  <c r="D90" i="39"/>
  <c r="T188" i="39"/>
  <c r="F188" i="39"/>
  <c r="S181" i="39"/>
  <c r="E181" i="39"/>
  <c r="Q174" i="39"/>
  <c r="D174" i="39"/>
  <c r="N167" i="39"/>
  <c r="C167" i="39"/>
  <c r="N160" i="39"/>
  <c r="Z153" i="39"/>
  <c r="M153" i="39"/>
  <c r="W146" i="39"/>
  <c r="L146" i="39"/>
  <c r="V139" i="39"/>
  <c r="J139" i="39"/>
  <c r="S188" i="39"/>
  <c r="E188" i="39"/>
  <c r="Q181" i="39"/>
  <c r="D181" i="39"/>
  <c r="N174" i="39"/>
  <c r="C174" i="39"/>
  <c r="M167" i="39"/>
  <c r="Z160" i="39"/>
  <c r="M160" i="39"/>
  <c r="W153" i="39"/>
  <c r="L153" i="39"/>
  <c r="V146" i="39"/>
  <c r="J146" i="39"/>
  <c r="U139" i="39"/>
  <c r="G139" i="39"/>
  <c r="T132" i="39"/>
  <c r="F132" i="39"/>
  <c r="S125" i="39"/>
  <c r="F125" i="39"/>
  <c r="P118" i="39"/>
  <c r="E118" i="39"/>
  <c r="O111" i="39"/>
  <c r="C111" i="39"/>
  <c r="N104" i="39"/>
  <c r="Q188" i="39"/>
  <c r="D188" i="39"/>
  <c r="N181" i="39"/>
  <c r="C181" i="39"/>
  <c r="M174" i="39"/>
  <c r="Y167" i="39"/>
  <c r="L167" i="39"/>
  <c r="W160" i="39"/>
  <c r="L160" i="39"/>
  <c r="V153" i="39"/>
  <c r="J153" i="39"/>
  <c r="U146" i="39"/>
  <c r="G146" i="39"/>
  <c r="T139" i="39"/>
  <c r="F139" i="39"/>
  <c r="R132" i="39"/>
  <c r="E132" i="39"/>
  <c r="P125" i="39"/>
  <c r="E125" i="39"/>
  <c r="O118" i="39"/>
  <c r="C118" i="39"/>
  <c r="N111" i="39"/>
  <c r="X104" i="39"/>
  <c r="M104" i="39"/>
  <c r="W97" i="39"/>
  <c r="K97" i="39"/>
  <c r="V90" i="39"/>
  <c r="J90" i="39"/>
  <c r="Y83" i="39"/>
  <c r="Q83" i="39"/>
  <c r="I83" i="39"/>
  <c r="Y76" i="39"/>
  <c r="Q76" i="39"/>
  <c r="I76" i="39"/>
  <c r="Z69" i="39"/>
  <c r="R69" i="39"/>
  <c r="J69" i="39"/>
  <c r="Z62" i="39"/>
  <c r="R62" i="39"/>
  <c r="J62" i="39"/>
  <c r="Z55" i="39"/>
  <c r="R55" i="39"/>
  <c r="J55" i="39"/>
  <c r="Z48" i="39"/>
  <c r="R48" i="39"/>
  <c r="J48" i="39"/>
  <c r="N188" i="39"/>
  <c r="C188" i="39"/>
  <c r="M181" i="39"/>
  <c r="Y174" i="39"/>
  <c r="L174" i="39"/>
  <c r="V167" i="39"/>
  <c r="K167" i="39"/>
  <c r="V160" i="39"/>
  <c r="J160" i="39"/>
  <c r="U153" i="39"/>
  <c r="G153" i="39"/>
  <c r="T146" i="39"/>
  <c r="F146" i="39"/>
  <c r="R139" i="39"/>
  <c r="E139" i="39"/>
  <c r="O132" i="39"/>
  <c r="D132" i="39"/>
  <c r="O125" i="39"/>
  <c r="C125" i="39"/>
  <c r="N118" i="39"/>
  <c r="X111" i="39"/>
  <c r="M111" i="39"/>
  <c r="W104" i="39"/>
  <c r="K104" i="39"/>
  <c r="M188" i="39"/>
  <c r="Y181" i="39"/>
  <c r="L181" i="39"/>
  <c r="V174" i="39"/>
  <c r="K174" i="39"/>
  <c r="U167" i="39"/>
  <c r="I167" i="39"/>
  <c r="U160" i="39"/>
  <c r="G160" i="39"/>
  <c r="T153" i="39"/>
  <c r="F153" i="39"/>
  <c r="R146" i="39"/>
  <c r="E146" i="39"/>
  <c r="Y188" i="39"/>
  <c r="L188" i="39"/>
  <c r="V181" i="39"/>
  <c r="K181" i="39"/>
  <c r="U174" i="39"/>
  <c r="I174" i="39"/>
  <c r="T167" i="39"/>
  <c r="F167" i="39"/>
  <c r="T160" i="39"/>
  <c r="F160" i="39"/>
  <c r="R153" i="39"/>
  <c r="E153" i="39"/>
  <c r="O146" i="39"/>
  <c r="D146" i="39"/>
  <c r="N139" i="39"/>
  <c r="Z132" i="39"/>
  <c r="M132" i="39"/>
  <c r="X125" i="39"/>
  <c r="M125" i="39"/>
  <c r="W118" i="39"/>
  <c r="K118" i="39"/>
  <c r="V111" i="39"/>
  <c r="H111" i="39"/>
  <c r="U104" i="39"/>
  <c r="G104" i="39"/>
  <c r="S97" i="39"/>
  <c r="F97" i="39"/>
  <c r="P90" i="39"/>
  <c r="G90" i="39"/>
  <c r="V83" i="39"/>
  <c r="N83" i="39"/>
  <c r="F83" i="39"/>
  <c r="V76" i="39"/>
  <c r="N76" i="39"/>
  <c r="F76" i="39"/>
  <c r="W69" i="39"/>
  <c r="O69" i="39"/>
  <c r="G69" i="39"/>
  <c r="W62" i="39"/>
  <c r="O62" i="39"/>
  <c r="G62" i="39"/>
  <c r="W55" i="39"/>
  <c r="O55" i="39"/>
  <c r="G55" i="39"/>
  <c r="W48" i="39"/>
  <c r="O48" i="39"/>
  <c r="G48" i="39"/>
  <c r="V188" i="39"/>
  <c r="K188" i="39"/>
  <c r="U181" i="39"/>
  <c r="I181" i="39"/>
  <c r="T174" i="39"/>
  <c r="F174" i="39"/>
  <c r="S167" i="39"/>
  <c r="E167" i="39"/>
  <c r="R160" i="39"/>
  <c r="E160" i="39"/>
  <c r="O153" i="39"/>
  <c r="D153" i="39"/>
  <c r="N146" i="39"/>
  <c r="Z139" i="39"/>
  <c r="M139" i="39"/>
  <c r="W132" i="39"/>
  <c r="L132" i="39"/>
  <c r="W125" i="39"/>
  <c r="K125" i="39"/>
  <c r="V118" i="39"/>
  <c r="H118" i="39"/>
  <c r="U111" i="39"/>
  <c r="G111" i="39"/>
  <c r="S104" i="39"/>
  <c r="F104" i="39"/>
  <c r="P97" i="39"/>
  <c r="E97" i="39"/>
  <c r="O90" i="39"/>
  <c r="F90" i="39"/>
  <c r="U83" i="39"/>
  <c r="M83" i="39"/>
  <c r="E83" i="39"/>
  <c r="U76" i="39"/>
  <c r="M76" i="39"/>
  <c r="E76" i="39"/>
  <c r="E27" i="39"/>
  <c r="M27" i="39"/>
  <c r="U27" i="39"/>
  <c r="C41" i="39"/>
  <c r="K41" i="39"/>
  <c r="S41" i="39"/>
  <c r="C48" i="39"/>
  <c r="M48" i="39"/>
  <c r="X48" i="39"/>
  <c r="K55" i="39"/>
  <c r="U55" i="39"/>
  <c r="H62" i="39"/>
  <c r="S62" i="39"/>
  <c r="E69" i="39"/>
  <c r="P69" i="39"/>
  <c r="O76" i="39"/>
  <c r="C83" i="39"/>
  <c r="P83" i="39"/>
  <c r="E90" i="39"/>
  <c r="W90" i="39"/>
  <c r="U97" i="39"/>
  <c r="V104" i="39"/>
  <c r="G118" i="39"/>
  <c r="U125" i="39"/>
  <c r="D139" i="39"/>
  <c r="O160" i="39"/>
  <c r="U188" i="39"/>
  <c r="B137" i="39"/>
  <c r="F27" i="39"/>
  <c r="D41" i="39"/>
  <c r="N48" i="39"/>
  <c r="L55" i="39"/>
  <c r="I62" i="39"/>
  <c r="T62" i="39"/>
  <c r="F69" i="39"/>
  <c r="Q69" i="39"/>
  <c r="C76" i="39"/>
  <c r="P76" i="39"/>
  <c r="R83" i="39"/>
  <c r="H90" i="39"/>
  <c r="X90" i="39"/>
  <c r="V97" i="39"/>
  <c r="E111" i="39"/>
  <c r="M118" i="39"/>
  <c r="V125" i="39"/>
  <c r="L139" i="39"/>
  <c r="D167" i="39"/>
  <c r="B81" i="39"/>
  <c r="B165" i="39"/>
  <c r="N27" i="39"/>
  <c r="T41" i="39"/>
  <c r="Y48" i="39"/>
  <c r="V55" i="39"/>
  <c r="D83" i="39"/>
  <c r="B28" i="39"/>
  <c r="B56" i="39"/>
  <c r="B84" i="39"/>
  <c r="B112" i="39"/>
  <c r="B140" i="39"/>
  <c r="B168" i="39"/>
  <c r="G27" i="39"/>
  <c r="O27" i="39"/>
  <c r="W27" i="39"/>
  <c r="E41" i="39"/>
  <c r="M41" i="39"/>
  <c r="U41" i="39"/>
  <c r="E48" i="39"/>
  <c r="P48" i="39"/>
  <c r="C55" i="39"/>
  <c r="M55" i="39"/>
  <c r="X55" i="39"/>
  <c r="K62" i="39"/>
  <c r="U62" i="39"/>
  <c r="H69" i="39"/>
  <c r="S69" i="39"/>
  <c r="D76" i="39"/>
  <c r="R76" i="39"/>
  <c r="G83" i="39"/>
  <c r="S83" i="39"/>
  <c r="I90" i="39"/>
  <c r="C97" i="39"/>
  <c r="X97" i="39"/>
  <c r="F111" i="39"/>
  <c r="S118" i="39"/>
  <c r="O139" i="39"/>
  <c r="Q167" i="39"/>
  <c r="B53" i="39"/>
  <c r="B109" i="39"/>
  <c r="C27" i="39"/>
  <c r="V27" i="39"/>
  <c r="L41" i="39"/>
  <c r="D48" i="39"/>
  <c r="B32" i="39"/>
  <c r="B60" i="39"/>
  <c r="B88" i="39"/>
  <c r="B116" i="39"/>
  <c r="B144" i="39"/>
  <c r="B172" i="39"/>
  <c r="H27" i="39"/>
  <c r="P27" i="39"/>
  <c r="X27" i="39"/>
  <c r="F41" i="39"/>
  <c r="N41" i="39"/>
  <c r="V41" i="39"/>
  <c r="F48" i="39"/>
  <c r="Q48" i="39"/>
  <c r="D55" i="39"/>
  <c r="N55" i="39"/>
  <c r="Y55" i="39"/>
  <c r="L62" i="39"/>
  <c r="V62" i="39"/>
  <c r="I69" i="39"/>
  <c r="T69" i="39"/>
  <c r="G76" i="39"/>
  <c r="S76" i="39"/>
  <c r="H83" i="39"/>
  <c r="T83" i="39"/>
  <c r="K90" i="39"/>
  <c r="G97" i="39"/>
  <c r="C104" i="39"/>
  <c r="K111" i="39"/>
  <c r="U118" i="39"/>
  <c r="G132" i="39"/>
  <c r="W139" i="39"/>
  <c r="E174" i="39"/>
  <c r="Q27" i="39"/>
  <c r="G41" i="39"/>
  <c r="W41" i="39"/>
  <c r="H48" i="39"/>
  <c r="E55" i="39"/>
  <c r="P55" i="39"/>
  <c r="C62" i="39"/>
  <c r="M62" i="39"/>
  <c r="X62" i="39"/>
  <c r="K69" i="39"/>
  <c r="U69" i="39"/>
  <c r="H76" i="39"/>
  <c r="T76" i="39"/>
  <c r="J83" i="39"/>
  <c r="W83" i="39"/>
  <c r="M90" i="39"/>
  <c r="H97" i="39"/>
  <c r="E104" i="39"/>
  <c r="P111" i="39"/>
  <c r="X118" i="39"/>
  <c r="J132" i="39"/>
  <c r="M146" i="39"/>
  <c r="S174" i="39"/>
  <c r="I27" i="39"/>
  <c r="Y27" i="39"/>
  <c r="O41" i="39"/>
  <c r="S48" i="39"/>
  <c r="B39" i="39"/>
  <c r="B67" i="39"/>
  <c r="B95" i="39"/>
  <c r="B123" i="39"/>
  <c r="B151" i="39"/>
  <c r="B179" i="39"/>
  <c r="J27" i="39"/>
  <c r="R27" i="39"/>
  <c r="Z27" i="39"/>
  <c r="H41" i="39"/>
  <c r="P41" i="39"/>
  <c r="X41" i="39"/>
  <c r="I48" i="39"/>
  <c r="T48" i="39"/>
  <c r="F55" i="39"/>
  <c r="Q55" i="39"/>
  <c r="D62" i="39"/>
  <c r="N62" i="39"/>
  <c r="Y62" i="39"/>
  <c r="L69" i="39"/>
  <c r="V69" i="39"/>
  <c r="J76" i="39"/>
  <c r="W76" i="39"/>
  <c r="K83" i="39"/>
  <c r="X83" i="39"/>
  <c r="N90" i="39"/>
  <c r="M97" i="39"/>
  <c r="H104" i="39"/>
  <c r="S111" i="39"/>
  <c r="G125" i="39"/>
  <c r="N132" i="39"/>
  <c r="Z146" i="39"/>
  <c r="F181" i="39"/>
  <c r="B180" i="38"/>
  <c r="B177" i="38"/>
  <c r="B173" i="38"/>
  <c r="B170" i="38"/>
  <c r="B166" i="38"/>
  <c r="B163" i="38"/>
  <c r="B159" i="38"/>
  <c r="B156" i="38"/>
  <c r="B152" i="38"/>
  <c r="B149" i="38"/>
  <c r="B145" i="38"/>
  <c r="B142" i="38"/>
  <c r="B138" i="38"/>
  <c r="B135" i="38"/>
  <c r="B131" i="38"/>
  <c r="B128" i="38"/>
  <c r="B124" i="38"/>
  <c r="B121" i="38"/>
  <c r="B117" i="38"/>
  <c r="B114" i="38"/>
  <c r="B110" i="38"/>
  <c r="B107" i="38"/>
  <c r="B103" i="38"/>
  <c r="B100" i="38"/>
  <c r="B96" i="38"/>
  <c r="B93" i="38"/>
  <c r="B89" i="38"/>
  <c r="B86" i="38"/>
  <c r="B82" i="38"/>
  <c r="B79" i="38"/>
  <c r="B75" i="38"/>
  <c r="B72" i="38"/>
  <c r="B68" i="38"/>
  <c r="B65" i="38"/>
  <c r="B61" i="38"/>
  <c r="B58" i="38"/>
  <c r="B54" i="38"/>
  <c r="B51" i="38"/>
  <c r="B47" i="38"/>
  <c r="B44" i="38"/>
  <c r="B40" i="38"/>
  <c r="B37" i="38"/>
  <c r="B33" i="38"/>
  <c r="B30" i="38"/>
  <c r="B26" i="38"/>
  <c r="B23" i="38"/>
  <c r="B19" i="38"/>
  <c r="B16" i="38"/>
  <c r="B53" i="11"/>
  <c r="B34" i="11"/>
  <c r="D50" i="26" l="1"/>
  <c r="D42" i="26"/>
  <c r="D39" i="26"/>
  <c r="D38" i="26"/>
  <c r="D34" i="26"/>
  <c r="D31" i="26"/>
  <c r="D30" i="26"/>
  <c r="D23" i="26"/>
  <c r="D22" i="26"/>
  <c r="D17" i="26"/>
  <c r="D18" i="26" s="1"/>
  <c r="Z50" i="26"/>
  <c r="Y50" i="26"/>
  <c r="X50" i="26"/>
  <c r="W50" i="26"/>
  <c r="V50" i="26"/>
  <c r="U50" i="26"/>
  <c r="T50" i="26"/>
  <c r="S50" i="26"/>
  <c r="R50" i="26"/>
  <c r="Q50" i="26"/>
  <c r="P50" i="26"/>
  <c r="O50" i="26"/>
  <c r="N50" i="26"/>
  <c r="M50" i="26"/>
  <c r="L50" i="26"/>
  <c r="K50" i="26"/>
  <c r="J50" i="26"/>
  <c r="I50" i="26"/>
  <c r="H50" i="26"/>
  <c r="G50" i="26"/>
  <c r="F50" i="26"/>
  <c r="E50" i="26"/>
  <c r="C50" i="26"/>
  <c r="D56" i="26" l="1"/>
  <c r="D24" i="26"/>
  <c r="D26" i="26" s="1"/>
  <c r="D25" i="26" l="1"/>
  <c r="C17" i="40" l="1"/>
  <c r="C22" i="40" s="1"/>
  <c r="C16" i="40"/>
  <c r="C25" i="40" s="1"/>
  <c r="C35" i="40" s="1"/>
  <c r="C15" i="40"/>
  <c r="B8" i="40"/>
  <c r="B7" i="40"/>
  <c r="C6" i="40"/>
  <c r="B6" i="40"/>
  <c r="B5" i="40"/>
  <c r="B4" i="40"/>
  <c r="C3" i="40"/>
  <c r="B3" i="40"/>
  <c r="B2" i="40"/>
  <c r="N59" i="9" a="1"/>
  <c r="N59" i="9" s="1"/>
  <c r="M59" i="9" a="1"/>
  <c r="M59" i="9" s="1"/>
  <c r="L59" i="9" a="1"/>
  <c r="L59" i="9" s="1"/>
  <c r="K59" i="9" a="1"/>
  <c r="K59" i="9" s="1"/>
  <c r="J59" i="9" a="1"/>
  <c r="J59" i="9" s="1"/>
  <c r="I59" i="9" a="1"/>
  <c r="I59" i="9" s="1"/>
  <c r="H59" i="9" a="1"/>
  <c r="H59" i="9" s="1"/>
  <c r="G59" i="9" a="1"/>
  <c r="G59" i="9" s="1"/>
  <c r="C19" i="41" l="1" a="1"/>
  <c r="C19" i="41" s="1"/>
  <c r="C21" i="40"/>
  <c r="C34" i="40" s="1"/>
  <c r="C12" i="40" s="1"/>
  <c r="C24" i="40"/>
  <c r="C49" i="41" l="1"/>
  <c r="C12" i="41" s="1"/>
  <c r="F12" i="9" s="1"/>
  <c r="C48" i="41"/>
  <c r="C51" i="13"/>
  <c r="N12" i="38"/>
  <c r="M12" i="38"/>
  <c r="L12" i="38"/>
  <c r="K12" i="38"/>
  <c r="J12" i="38"/>
  <c r="I12" i="38"/>
  <c r="H12" i="38"/>
  <c r="G12" i="38"/>
  <c r="F12" i="38"/>
  <c r="E12" i="38"/>
  <c r="D12" i="38"/>
  <c r="C12" i="38"/>
  <c r="C16" i="13"/>
  <c r="C21" i="13"/>
  <c r="C26" i="39"/>
  <c r="C25" i="39"/>
  <c r="C22" i="13"/>
  <c r="N45" i="26" l="1"/>
  <c r="M45" i="26"/>
  <c r="L45" i="26"/>
  <c r="K45" i="26"/>
  <c r="J45" i="26"/>
  <c r="I45" i="26"/>
  <c r="N37" i="26"/>
  <c r="M37" i="26"/>
  <c r="L37" i="26"/>
  <c r="K37" i="26"/>
  <c r="J37" i="26"/>
  <c r="I37" i="26"/>
  <c r="N29" i="26"/>
  <c r="M29" i="26"/>
  <c r="L29" i="26"/>
  <c r="K29" i="26"/>
  <c r="J29" i="26"/>
  <c r="I29" i="26"/>
  <c r="N21" i="26"/>
  <c r="M21" i="26"/>
  <c r="L21" i="26"/>
  <c r="K21" i="26"/>
  <c r="J21" i="26"/>
  <c r="I21" i="26"/>
  <c r="N16" i="26"/>
  <c r="M16" i="26"/>
  <c r="L16" i="26"/>
  <c r="K16" i="26"/>
  <c r="J16" i="26"/>
  <c r="I16" i="26"/>
  <c r="Z17" i="26"/>
  <c r="Y17" i="26"/>
  <c r="X17" i="26"/>
  <c r="X18" i="26" s="1"/>
  <c r="W17" i="26"/>
  <c r="V17" i="26"/>
  <c r="U17" i="26"/>
  <c r="T17" i="26"/>
  <c r="T18" i="26" s="1"/>
  <c r="S17" i="26"/>
  <c r="S18" i="26" s="1"/>
  <c r="R17" i="26"/>
  <c r="R18" i="26" s="1"/>
  <c r="Q17" i="26"/>
  <c r="Q18" i="26" s="1"/>
  <c r="P17" i="26"/>
  <c r="P18" i="26" s="1"/>
  <c r="O17" i="26"/>
  <c r="O18" i="26" s="1"/>
  <c r="Z19" i="39"/>
  <c r="Z35" i="39" s="1"/>
  <c r="Y19" i="39"/>
  <c r="Y35" i="39" s="1"/>
  <c r="W18" i="39"/>
  <c r="V18" i="39"/>
  <c r="U18" i="39"/>
  <c r="Z42" i="26"/>
  <c r="Y42" i="26"/>
  <c r="X42" i="26"/>
  <c r="W42" i="26"/>
  <c r="V42" i="26"/>
  <c r="U42" i="26"/>
  <c r="T42" i="26"/>
  <c r="S42" i="26"/>
  <c r="R42" i="26"/>
  <c r="Q42" i="26"/>
  <c r="P42" i="26"/>
  <c r="O42" i="26"/>
  <c r="N42" i="26"/>
  <c r="M42" i="26"/>
  <c r="L42" i="26"/>
  <c r="K42" i="26"/>
  <c r="J42" i="26"/>
  <c r="I42" i="26"/>
  <c r="Z39" i="26"/>
  <c r="Y39" i="26"/>
  <c r="X39" i="26"/>
  <c r="W39" i="26"/>
  <c r="V39" i="26"/>
  <c r="U39" i="26"/>
  <c r="T39" i="26"/>
  <c r="S39" i="26"/>
  <c r="R39" i="26"/>
  <c r="Q39" i="26"/>
  <c r="P39" i="26"/>
  <c r="O39" i="26"/>
  <c r="N39" i="26"/>
  <c r="M39" i="26"/>
  <c r="L39" i="26"/>
  <c r="K39" i="26"/>
  <c r="J39" i="26"/>
  <c r="I39" i="26"/>
  <c r="Z38" i="26"/>
  <c r="Y38" i="26"/>
  <c r="X38" i="26"/>
  <c r="W38" i="26"/>
  <c r="V38" i="26"/>
  <c r="U38" i="26"/>
  <c r="T38" i="26"/>
  <c r="S38" i="26"/>
  <c r="R38" i="26"/>
  <c r="Q38" i="26"/>
  <c r="P38" i="26"/>
  <c r="O38" i="26"/>
  <c r="N38" i="26"/>
  <c r="M38" i="26"/>
  <c r="L38" i="26"/>
  <c r="K38" i="26"/>
  <c r="J38" i="26"/>
  <c r="I38" i="26"/>
  <c r="Z34" i="26"/>
  <c r="Y34" i="26"/>
  <c r="X34" i="26"/>
  <c r="W34" i="26"/>
  <c r="V34" i="26"/>
  <c r="U34" i="26"/>
  <c r="T34" i="26"/>
  <c r="S34" i="26"/>
  <c r="R34" i="26"/>
  <c r="Q34" i="26"/>
  <c r="P34" i="26"/>
  <c r="O34" i="26"/>
  <c r="N34" i="26"/>
  <c r="M34" i="26"/>
  <c r="L34" i="26"/>
  <c r="K34" i="26"/>
  <c r="J34" i="26"/>
  <c r="I34" i="26"/>
  <c r="Z31" i="26"/>
  <c r="Y31" i="26"/>
  <c r="X31" i="26"/>
  <c r="W31" i="26"/>
  <c r="V31" i="26"/>
  <c r="U31" i="26"/>
  <c r="T31" i="26"/>
  <c r="S31" i="26"/>
  <c r="R31" i="26"/>
  <c r="Q31" i="26"/>
  <c r="P31" i="26"/>
  <c r="O31" i="26"/>
  <c r="N31" i="26"/>
  <c r="M31" i="26"/>
  <c r="L31" i="26"/>
  <c r="K31" i="26"/>
  <c r="J31" i="26"/>
  <c r="I31" i="26"/>
  <c r="Z30" i="26"/>
  <c r="Y30" i="26"/>
  <c r="X30" i="26"/>
  <c r="W30" i="26"/>
  <c r="V30" i="26"/>
  <c r="U30" i="26"/>
  <c r="T30" i="26"/>
  <c r="S30" i="26"/>
  <c r="R30" i="26"/>
  <c r="Q30" i="26"/>
  <c r="P30" i="26"/>
  <c r="O30" i="26"/>
  <c r="N30" i="26"/>
  <c r="M30" i="26"/>
  <c r="L30" i="26"/>
  <c r="K30" i="26"/>
  <c r="J30" i="26"/>
  <c r="I30" i="26"/>
  <c r="Z23" i="26"/>
  <c r="Y23" i="26"/>
  <c r="X23" i="26"/>
  <c r="W23" i="26"/>
  <c r="V23" i="26"/>
  <c r="U23" i="26"/>
  <c r="T23" i="26"/>
  <c r="S23" i="26"/>
  <c r="R23" i="26"/>
  <c r="Q23" i="26"/>
  <c r="P23" i="26"/>
  <c r="O23" i="26"/>
  <c r="N23" i="26"/>
  <c r="M23" i="26"/>
  <c r="L23" i="26"/>
  <c r="K23" i="26"/>
  <c r="J23" i="26"/>
  <c r="I23" i="26"/>
  <c r="Z22" i="26"/>
  <c r="Y22" i="26"/>
  <c r="Y24" i="26" s="1"/>
  <c r="X22" i="26"/>
  <c r="W22" i="26"/>
  <c r="V22" i="26"/>
  <c r="U22" i="26"/>
  <c r="T22" i="26"/>
  <c r="S22" i="26"/>
  <c r="R22" i="26"/>
  <c r="Q22" i="26"/>
  <c r="Q24" i="26" s="1"/>
  <c r="P22" i="26"/>
  <c r="O22" i="26"/>
  <c r="N22" i="26"/>
  <c r="M22" i="26"/>
  <c r="L22" i="26"/>
  <c r="K22" i="26"/>
  <c r="J22" i="26"/>
  <c r="I22" i="26"/>
  <c r="I24" i="26" s="1"/>
  <c r="X75" i="13"/>
  <c r="N17" i="26"/>
  <c r="N18" i="26" s="1"/>
  <c r="M17" i="26"/>
  <c r="M18" i="26" s="1"/>
  <c r="L17" i="26"/>
  <c r="L18" i="26" s="1"/>
  <c r="K17" i="26"/>
  <c r="K18" i="26" s="1"/>
  <c r="J17" i="26"/>
  <c r="J18" i="26" s="1"/>
  <c r="I17" i="26"/>
  <c r="I18" i="26" s="1"/>
  <c r="N51" i="13"/>
  <c r="M51" i="13"/>
  <c r="L51" i="13"/>
  <c r="K51" i="13"/>
  <c r="J51" i="13"/>
  <c r="I51" i="13"/>
  <c r="H51" i="13"/>
  <c r="G51" i="13"/>
  <c r="F51" i="13"/>
  <c r="E51" i="13"/>
  <c r="D51" i="13"/>
  <c r="C45" i="13"/>
  <c r="K56" i="26" l="1"/>
  <c r="L24" i="26"/>
  <c r="T24" i="26"/>
  <c r="Q56" i="26"/>
  <c r="I56" i="26"/>
  <c r="J56" i="26"/>
  <c r="L56" i="26"/>
  <c r="T56" i="26"/>
  <c r="M56" i="26"/>
  <c r="O56" i="26"/>
  <c r="R56" i="26"/>
  <c r="S56" i="26"/>
  <c r="N56" i="26"/>
  <c r="P56" i="26"/>
  <c r="X56" i="26"/>
  <c r="M24" i="26"/>
  <c r="U24" i="26"/>
  <c r="U20" i="11" s="1"/>
  <c r="N24" i="26"/>
  <c r="V24" i="26"/>
  <c r="V25" i="26" s="1"/>
  <c r="O24" i="26"/>
  <c r="O25" i="26" s="1"/>
  <c r="W24" i="26"/>
  <c r="W25" i="26" s="1"/>
  <c r="R24" i="26"/>
  <c r="R26" i="26" s="1"/>
  <c r="Z24" i="26"/>
  <c r="Z20" i="11" s="1"/>
  <c r="Y18" i="26"/>
  <c r="J24" i="26"/>
  <c r="J26" i="26" s="1"/>
  <c r="K24" i="26"/>
  <c r="S24" i="26"/>
  <c r="S25" i="26" s="1"/>
  <c r="Z18" i="26"/>
  <c r="U18" i="26"/>
  <c r="U69" i="13" s="1"/>
  <c r="V18" i="26"/>
  <c r="P24" i="26"/>
  <c r="P26" i="26" s="1"/>
  <c r="X24" i="26"/>
  <c r="X20" i="11" s="1"/>
  <c r="W18" i="26"/>
  <c r="Y42" i="39"/>
  <c r="Y33" i="38" s="1"/>
  <c r="Y182" i="39"/>
  <c r="Y173" i="38" s="1"/>
  <c r="Y175" i="39"/>
  <c r="Y166" i="38" s="1"/>
  <c r="Y91" i="39"/>
  <c r="Y82" i="38" s="1"/>
  <c r="Y105" i="39"/>
  <c r="Y96" i="38" s="1"/>
  <c r="Y147" i="39"/>
  <c r="Y138" i="38" s="1"/>
  <c r="Y112" i="39"/>
  <c r="Y103" i="38" s="1"/>
  <c r="Y56" i="39"/>
  <c r="Y47" i="38" s="1"/>
  <c r="Y168" i="39"/>
  <c r="Y159" i="38" s="1"/>
  <c r="Y154" i="39"/>
  <c r="Y145" i="38" s="1"/>
  <c r="Y28" i="39"/>
  <c r="Y19" i="38" s="1"/>
  <c r="Y49" i="39"/>
  <c r="Y40" i="38" s="1"/>
  <c r="Y70" i="39"/>
  <c r="Y61" i="38" s="1"/>
  <c r="Y77" i="39"/>
  <c r="Y68" i="38" s="1"/>
  <c r="Y26" i="38"/>
  <c r="Y63" i="39"/>
  <c r="Y54" i="38" s="1"/>
  <c r="Y189" i="39"/>
  <c r="Y180" i="38" s="1"/>
  <c r="Y133" i="39"/>
  <c r="Y124" i="38" s="1"/>
  <c r="Y84" i="39"/>
  <c r="Y75" i="38" s="1"/>
  <c r="Y161" i="39"/>
  <c r="Y152" i="38" s="1"/>
  <c r="Y98" i="39"/>
  <c r="Y89" i="38" s="1"/>
  <c r="Y140" i="39"/>
  <c r="Y131" i="38" s="1"/>
  <c r="Y119" i="39"/>
  <c r="Y110" i="38" s="1"/>
  <c r="Y126" i="39"/>
  <c r="Y117" i="38" s="1"/>
  <c r="Z42" i="39"/>
  <c r="Z33" i="38" s="1"/>
  <c r="Z84" i="39"/>
  <c r="Z75" i="38" s="1"/>
  <c r="Z154" i="39"/>
  <c r="Z145" i="38" s="1"/>
  <c r="Z63" i="39"/>
  <c r="Z54" i="38" s="1"/>
  <c r="Z175" i="39"/>
  <c r="Z166" i="38" s="1"/>
  <c r="Z119" i="39"/>
  <c r="Z110" i="38" s="1"/>
  <c r="Z98" i="39"/>
  <c r="Z89" i="38" s="1"/>
  <c r="Z140" i="39"/>
  <c r="Z131" i="38" s="1"/>
  <c r="Z189" i="39"/>
  <c r="Z180" i="38" s="1"/>
  <c r="Z161" i="39"/>
  <c r="Z152" i="38" s="1"/>
  <c r="Z70" i="39"/>
  <c r="Z61" i="38" s="1"/>
  <c r="Z26" i="38"/>
  <c r="Z28" i="39"/>
  <c r="Z19" i="38" s="1"/>
  <c r="Z182" i="39"/>
  <c r="Z173" i="38" s="1"/>
  <c r="Z126" i="39"/>
  <c r="Z117" i="38" s="1"/>
  <c r="Z91" i="39"/>
  <c r="Z82" i="38" s="1"/>
  <c r="Z49" i="39"/>
  <c r="Z40" i="38" s="1"/>
  <c r="Z77" i="39"/>
  <c r="Z68" i="38" s="1"/>
  <c r="Z133" i="39"/>
  <c r="Z124" i="38" s="1"/>
  <c r="Z105" i="39"/>
  <c r="Z96" i="38" s="1"/>
  <c r="Z112" i="39"/>
  <c r="Z103" i="38" s="1"/>
  <c r="Z168" i="39"/>
  <c r="Z159" i="38" s="1"/>
  <c r="Z56" i="39"/>
  <c r="Z47" i="38" s="1"/>
  <c r="Z147" i="39"/>
  <c r="Z138" i="38" s="1"/>
  <c r="I26" i="26"/>
  <c r="K26" i="26"/>
  <c r="X69" i="13"/>
  <c r="X19" i="39"/>
  <c r="X35" i="39" s="1"/>
  <c r="X18" i="39"/>
  <c r="X63" i="13"/>
  <c r="Y18" i="39"/>
  <c r="V19" i="39"/>
  <c r="V35" i="39" s="1"/>
  <c r="Q26" i="26"/>
  <c r="Y20" i="11"/>
  <c r="L25" i="26"/>
  <c r="T26" i="26"/>
  <c r="M26" i="26"/>
  <c r="N25" i="26"/>
  <c r="Z18" i="39"/>
  <c r="U19" i="39"/>
  <c r="U35" i="39" s="1"/>
  <c r="W19" i="39"/>
  <c r="W35" i="39" s="1"/>
  <c r="U75" i="13" l="1"/>
  <c r="V75" i="13"/>
  <c r="V56" i="26"/>
  <c r="U56" i="26"/>
  <c r="Z69" i="13"/>
  <c r="Z56" i="26"/>
  <c r="Y56" i="26"/>
  <c r="W63" i="13"/>
  <c r="W56" i="26"/>
  <c r="W69" i="13"/>
  <c r="W75" i="13"/>
  <c r="Y75" i="13"/>
  <c r="V69" i="13"/>
  <c r="U63" i="13"/>
  <c r="Y69" i="13"/>
  <c r="Z75" i="13"/>
  <c r="V63" i="13"/>
  <c r="Y63" i="13"/>
  <c r="Z63" i="13"/>
  <c r="U28" i="39"/>
  <c r="U19" i="38" s="1"/>
  <c r="U84" i="39"/>
  <c r="U75" i="38" s="1"/>
  <c r="U189" i="39"/>
  <c r="U180" i="38" s="1"/>
  <c r="U63" i="39"/>
  <c r="U54" i="38" s="1"/>
  <c r="U70" i="39"/>
  <c r="U61" i="38" s="1"/>
  <c r="U119" i="39"/>
  <c r="U110" i="38" s="1"/>
  <c r="U112" i="39"/>
  <c r="U103" i="38" s="1"/>
  <c r="U161" i="39"/>
  <c r="U152" i="38" s="1"/>
  <c r="U140" i="39"/>
  <c r="U131" i="38" s="1"/>
  <c r="U147" i="39"/>
  <c r="U138" i="38" s="1"/>
  <c r="U133" i="39"/>
  <c r="U124" i="38" s="1"/>
  <c r="U56" i="39"/>
  <c r="U47" i="38" s="1"/>
  <c r="U175" i="39"/>
  <c r="U166" i="38" s="1"/>
  <c r="U91" i="39"/>
  <c r="U82" i="38" s="1"/>
  <c r="U98" i="39"/>
  <c r="U89" i="38" s="1"/>
  <c r="U154" i="39"/>
  <c r="U145" i="38" s="1"/>
  <c r="U182" i="39"/>
  <c r="U173" i="38" s="1"/>
  <c r="U49" i="39"/>
  <c r="U40" i="38" s="1"/>
  <c r="U77" i="39"/>
  <c r="U68" i="38" s="1"/>
  <c r="U168" i="39"/>
  <c r="U159" i="38" s="1"/>
  <c r="U42" i="39"/>
  <c r="U33" i="38" s="1"/>
  <c r="U105" i="39"/>
  <c r="U96" i="38" s="1"/>
  <c r="U126" i="39"/>
  <c r="U117" i="38" s="1"/>
  <c r="X56" i="39"/>
  <c r="X47" i="38" s="1"/>
  <c r="X84" i="39"/>
  <c r="X75" i="38" s="1"/>
  <c r="X105" i="39"/>
  <c r="X96" i="38" s="1"/>
  <c r="X133" i="39"/>
  <c r="X124" i="38" s="1"/>
  <c r="X161" i="39"/>
  <c r="X152" i="38" s="1"/>
  <c r="X175" i="39"/>
  <c r="X166" i="38" s="1"/>
  <c r="X182" i="39"/>
  <c r="X173" i="38" s="1"/>
  <c r="X63" i="39"/>
  <c r="X54" i="38" s="1"/>
  <c r="X26" i="38"/>
  <c r="X119" i="39"/>
  <c r="X110" i="38" s="1"/>
  <c r="X140" i="39"/>
  <c r="X131" i="38" s="1"/>
  <c r="X98" i="39"/>
  <c r="X89" i="38" s="1"/>
  <c r="X112" i="39"/>
  <c r="X103" i="38" s="1"/>
  <c r="X49" i="39"/>
  <c r="X40" i="38" s="1"/>
  <c r="X77" i="39"/>
  <c r="X68" i="38" s="1"/>
  <c r="X126" i="39"/>
  <c r="X117" i="38" s="1"/>
  <c r="X147" i="39"/>
  <c r="X138" i="38" s="1"/>
  <c r="X70" i="39"/>
  <c r="X61" i="38" s="1"/>
  <c r="X91" i="39"/>
  <c r="X82" i="38" s="1"/>
  <c r="X189" i="39"/>
  <c r="X180" i="38" s="1"/>
  <c r="X28" i="39"/>
  <c r="X19" i="38" s="1"/>
  <c r="X42" i="39"/>
  <c r="X33" i="38" s="1"/>
  <c r="X168" i="39"/>
  <c r="X159" i="38" s="1"/>
  <c r="X154" i="39"/>
  <c r="X145" i="38" s="1"/>
  <c r="W98" i="39"/>
  <c r="W89" i="38" s="1"/>
  <c r="W91" i="39"/>
  <c r="W82" i="38" s="1"/>
  <c r="W42" i="39"/>
  <c r="W33" i="38" s="1"/>
  <c r="W112" i="39"/>
  <c r="W103" i="38" s="1"/>
  <c r="W105" i="39"/>
  <c r="W96" i="38" s="1"/>
  <c r="W49" i="39"/>
  <c r="W40" i="38" s="1"/>
  <c r="W154" i="39"/>
  <c r="W145" i="38" s="1"/>
  <c r="W189" i="39"/>
  <c r="W180" i="38" s="1"/>
  <c r="W175" i="39"/>
  <c r="W166" i="38" s="1"/>
  <c r="W84" i="39"/>
  <c r="W75" i="38" s="1"/>
  <c r="W119" i="39"/>
  <c r="W110" i="38" s="1"/>
  <c r="W56" i="39"/>
  <c r="W47" i="38" s="1"/>
  <c r="W168" i="39"/>
  <c r="W159" i="38" s="1"/>
  <c r="W126" i="39"/>
  <c r="W117" i="38" s="1"/>
  <c r="W26" i="38"/>
  <c r="W28" i="39"/>
  <c r="W19" i="38" s="1"/>
  <c r="W77" i="39"/>
  <c r="W68" i="38" s="1"/>
  <c r="W63" i="39"/>
  <c r="W54" i="38" s="1"/>
  <c r="W133" i="39"/>
  <c r="W124" i="38" s="1"/>
  <c r="W140" i="39"/>
  <c r="W131" i="38" s="1"/>
  <c r="W182" i="39"/>
  <c r="W173" i="38" s="1"/>
  <c r="W161" i="39"/>
  <c r="W152" i="38" s="1"/>
  <c r="W147" i="39"/>
  <c r="W138" i="38" s="1"/>
  <c r="W70" i="39"/>
  <c r="W61" i="38" s="1"/>
  <c r="V175" i="39"/>
  <c r="V166" i="38" s="1"/>
  <c r="V91" i="39"/>
  <c r="V82" i="38" s="1"/>
  <c r="V133" i="39"/>
  <c r="V124" i="38" s="1"/>
  <c r="V56" i="39"/>
  <c r="V47" i="38" s="1"/>
  <c r="V112" i="39"/>
  <c r="V103" i="38" s="1"/>
  <c r="V42" i="39"/>
  <c r="V33" i="38" s="1"/>
  <c r="V49" i="39"/>
  <c r="V40" i="38" s="1"/>
  <c r="V28" i="39"/>
  <c r="V19" i="38" s="1"/>
  <c r="V77" i="39"/>
  <c r="V68" i="38" s="1"/>
  <c r="V119" i="39"/>
  <c r="V110" i="38" s="1"/>
  <c r="V182" i="39"/>
  <c r="V173" i="38" s="1"/>
  <c r="V168" i="39"/>
  <c r="V159" i="38" s="1"/>
  <c r="V63" i="39"/>
  <c r="V54" i="38" s="1"/>
  <c r="V84" i="39"/>
  <c r="V75" i="38" s="1"/>
  <c r="V154" i="39"/>
  <c r="V145" i="38" s="1"/>
  <c r="V140" i="39"/>
  <c r="V131" i="38" s="1"/>
  <c r="V126" i="39"/>
  <c r="V117" i="38" s="1"/>
  <c r="V26" i="38"/>
  <c r="V105" i="39"/>
  <c r="V96" i="38" s="1"/>
  <c r="V161" i="39"/>
  <c r="V152" i="38" s="1"/>
  <c r="V189" i="39"/>
  <c r="V180" i="38" s="1"/>
  <c r="V98" i="39"/>
  <c r="V89" i="38" s="1"/>
  <c r="V147" i="39"/>
  <c r="V138" i="38" s="1"/>
  <c r="V70" i="39"/>
  <c r="V61" i="38" s="1"/>
  <c r="W20" i="11"/>
  <c r="W26" i="26"/>
  <c r="S26" i="26"/>
  <c r="I25" i="26"/>
  <c r="Y26" i="26"/>
  <c r="K25" i="26"/>
  <c r="X25" i="26"/>
  <c r="U26" i="26"/>
  <c r="X26" i="26"/>
  <c r="M25" i="26"/>
  <c r="R25" i="26"/>
  <c r="Y25" i="26"/>
  <c r="T25" i="26"/>
  <c r="U25" i="26"/>
  <c r="O26" i="26"/>
  <c r="Q25" i="26"/>
  <c r="P25" i="26"/>
  <c r="Z26" i="26"/>
  <c r="V20" i="11"/>
  <c r="J25" i="26"/>
  <c r="V26" i="26"/>
  <c r="L26" i="26"/>
  <c r="Z25" i="26"/>
  <c r="N26" i="26"/>
  <c r="U26" i="38"/>
  <c r="C20" i="13" l="1"/>
  <c r="C13" i="13" l="1"/>
  <c r="H45" i="26"/>
  <c r="G45" i="26"/>
  <c r="F45" i="26"/>
  <c r="E45" i="26"/>
  <c r="C45" i="26"/>
  <c r="H37" i="26"/>
  <c r="G37" i="26"/>
  <c r="F37" i="26"/>
  <c r="E37" i="26"/>
  <c r="C37" i="26"/>
  <c r="H29" i="26"/>
  <c r="G29" i="26"/>
  <c r="F29" i="26"/>
  <c r="E29" i="26"/>
  <c r="C29" i="26"/>
  <c r="H21" i="26"/>
  <c r="G21" i="26"/>
  <c r="F21" i="26"/>
  <c r="E21" i="26"/>
  <c r="C21" i="26"/>
  <c r="H16" i="26"/>
  <c r="G16" i="26"/>
  <c r="F16" i="26"/>
  <c r="E16" i="26"/>
  <c r="D16" i="26"/>
  <c r="C16" i="26"/>
  <c r="N22" i="39"/>
  <c r="M22" i="39"/>
  <c r="L22" i="39"/>
  <c r="K22" i="39"/>
  <c r="J22" i="39"/>
  <c r="I22" i="39"/>
  <c r="H22" i="39"/>
  <c r="G22" i="39"/>
  <c r="F22" i="39"/>
  <c r="E22" i="39"/>
  <c r="D22" i="39"/>
  <c r="C22" i="39"/>
  <c r="N16" i="39"/>
  <c r="M16" i="39"/>
  <c r="L16" i="39"/>
  <c r="K16" i="39"/>
  <c r="J16" i="39"/>
  <c r="I16" i="39"/>
  <c r="H16" i="39"/>
  <c r="G16" i="39"/>
  <c r="F16" i="39"/>
  <c r="E16" i="39"/>
  <c r="D16" i="39"/>
  <c r="C16" i="39"/>
  <c r="N58" i="13"/>
  <c r="M58" i="13"/>
  <c r="L58" i="13"/>
  <c r="K58" i="13"/>
  <c r="J58" i="13"/>
  <c r="I58" i="13"/>
  <c r="H58" i="13"/>
  <c r="G58" i="13"/>
  <c r="F58" i="13"/>
  <c r="E58" i="13"/>
  <c r="D58" i="13"/>
  <c r="C58" i="13"/>
  <c r="S20" i="11"/>
  <c r="O20" i="11" l="1"/>
  <c r="P20" i="11"/>
  <c r="R20" i="11"/>
  <c r="P18" i="39"/>
  <c r="P75" i="13"/>
  <c r="Q19" i="39"/>
  <c r="Q35" i="39" s="1"/>
  <c r="Q63" i="13"/>
  <c r="R63" i="13"/>
  <c r="R18" i="39"/>
  <c r="T69" i="13"/>
  <c r="S63" i="13"/>
  <c r="S18" i="39"/>
  <c r="O19" i="39"/>
  <c r="O35" i="39" s="1"/>
  <c r="O75" i="13"/>
  <c r="Q20" i="11"/>
  <c r="T20" i="11"/>
  <c r="O49" i="39" l="1"/>
  <c r="O40" i="38" s="1"/>
  <c r="O105" i="39"/>
  <c r="O96" i="38" s="1"/>
  <c r="O56" i="39"/>
  <c r="O47" i="38" s="1"/>
  <c r="O112" i="39"/>
  <c r="O103" i="38" s="1"/>
  <c r="O63" i="39"/>
  <c r="O54" i="38" s="1"/>
  <c r="O119" i="39"/>
  <c r="O110" i="38" s="1"/>
  <c r="O133" i="39"/>
  <c r="O124" i="38" s="1"/>
  <c r="O168" i="39"/>
  <c r="O159" i="38" s="1"/>
  <c r="O161" i="39"/>
  <c r="O152" i="38" s="1"/>
  <c r="O98" i="39"/>
  <c r="O89" i="38" s="1"/>
  <c r="O70" i="39"/>
  <c r="O61" i="38" s="1"/>
  <c r="O140" i="39"/>
  <c r="O131" i="38" s="1"/>
  <c r="O175" i="39"/>
  <c r="O166" i="38" s="1"/>
  <c r="O126" i="39"/>
  <c r="O117" i="38" s="1"/>
  <c r="O77" i="39"/>
  <c r="O68" i="38" s="1"/>
  <c r="O147" i="39"/>
  <c r="O138" i="38" s="1"/>
  <c r="O182" i="39"/>
  <c r="O173" i="38" s="1"/>
  <c r="O28" i="39"/>
  <c r="O19" i="38" s="1"/>
  <c r="O84" i="39"/>
  <c r="O75" i="38" s="1"/>
  <c r="O154" i="39"/>
  <c r="O145" i="38" s="1"/>
  <c r="O189" i="39"/>
  <c r="O180" i="38" s="1"/>
  <c r="O26" i="38"/>
  <c r="O91" i="39"/>
  <c r="O82" i="38" s="1"/>
  <c r="O42" i="39"/>
  <c r="O33" i="38" s="1"/>
  <c r="Q63" i="39"/>
  <c r="Q54" i="38" s="1"/>
  <c r="Q98" i="39"/>
  <c r="Q89" i="38" s="1"/>
  <c r="Q140" i="39"/>
  <c r="Q131" i="38" s="1"/>
  <c r="Q182" i="39"/>
  <c r="Q173" i="38" s="1"/>
  <c r="Q175" i="39"/>
  <c r="Q166" i="38" s="1"/>
  <c r="Q70" i="39"/>
  <c r="Q61" i="38" s="1"/>
  <c r="Q105" i="39"/>
  <c r="Q96" i="38" s="1"/>
  <c r="Q147" i="39"/>
  <c r="Q138" i="38" s="1"/>
  <c r="Q189" i="39"/>
  <c r="Q180" i="38" s="1"/>
  <c r="Q112" i="39"/>
  <c r="Q103" i="38" s="1"/>
  <c r="Q154" i="39"/>
  <c r="Q145" i="38" s="1"/>
  <c r="Q49" i="39"/>
  <c r="Q40" i="38" s="1"/>
  <c r="Q91" i="39"/>
  <c r="Q82" i="38" s="1"/>
  <c r="Q119" i="39"/>
  <c r="Q110" i="38" s="1"/>
  <c r="Q161" i="39"/>
  <c r="Q152" i="38" s="1"/>
  <c r="Q26" i="38"/>
  <c r="Q126" i="39"/>
  <c r="Q117" i="38" s="1"/>
  <c r="Q42" i="39"/>
  <c r="Q33" i="38" s="1"/>
  <c r="Q77" i="39"/>
  <c r="Q68" i="38" s="1"/>
  <c r="Q84" i="39"/>
  <c r="Q75" i="38" s="1"/>
  <c r="Q28" i="39"/>
  <c r="Q19" i="38" s="1"/>
  <c r="Q56" i="39"/>
  <c r="Q47" i="38" s="1"/>
  <c r="Q133" i="39"/>
  <c r="Q124" i="38" s="1"/>
  <c r="Q168" i="39"/>
  <c r="Q159" i="38" s="1"/>
  <c r="R19" i="39"/>
  <c r="R35" i="39" s="1"/>
  <c r="R75" i="13"/>
  <c r="Q75" i="13"/>
  <c r="P63" i="13"/>
  <c r="R69" i="13"/>
  <c r="S19" i="39"/>
  <c r="S35" i="39" s="1"/>
  <c r="Q69" i="13"/>
  <c r="P69" i="13"/>
  <c r="S69" i="13"/>
  <c r="Q18" i="39"/>
  <c r="P19" i="39"/>
  <c r="P35" i="39" s="1"/>
  <c r="S75" i="13"/>
  <c r="T75" i="13"/>
  <c r="T19" i="39"/>
  <c r="T35" i="39" s="1"/>
  <c r="T18" i="39"/>
  <c r="T63" i="13"/>
  <c r="O69" i="13"/>
  <c r="O63" i="13"/>
  <c r="O18" i="39"/>
  <c r="N42" i="11"/>
  <c r="M42" i="11"/>
  <c r="L42" i="11"/>
  <c r="K42" i="11"/>
  <c r="J42" i="11"/>
  <c r="I42" i="11"/>
  <c r="N23" i="11"/>
  <c r="M23" i="11"/>
  <c r="L23" i="11"/>
  <c r="K23" i="11"/>
  <c r="J23" i="11"/>
  <c r="I23" i="11"/>
  <c r="N17" i="11"/>
  <c r="M17" i="11"/>
  <c r="L17" i="11"/>
  <c r="K17" i="11"/>
  <c r="J17" i="11"/>
  <c r="I17" i="11"/>
  <c r="H42" i="11"/>
  <c r="G42" i="11"/>
  <c r="F42" i="11"/>
  <c r="E42" i="11"/>
  <c r="D42" i="11"/>
  <c r="C42" i="11"/>
  <c r="H23" i="11"/>
  <c r="G23" i="11"/>
  <c r="F23" i="11"/>
  <c r="E23" i="11"/>
  <c r="D23" i="11"/>
  <c r="C23" i="11"/>
  <c r="H17" i="11"/>
  <c r="G17" i="11"/>
  <c r="F17" i="11"/>
  <c r="E17" i="11"/>
  <c r="D17" i="11"/>
  <c r="C17" i="11"/>
  <c r="N41" i="13"/>
  <c r="M41" i="13"/>
  <c r="L41" i="13"/>
  <c r="K41" i="13"/>
  <c r="J41" i="13"/>
  <c r="I41" i="13"/>
  <c r="N45" i="13"/>
  <c r="M45" i="13"/>
  <c r="L45" i="13"/>
  <c r="K45" i="13"/>
  <c r="J45" i="13"/>
  <c r="I45" i="13"/>
  <c r="H41" i="13"/>
  <c r="G41" i="13"/>
  <c r="F41" i="13"/>
  <c r="E41" i="13"/>
  <c r="D41" i="13"/>
  <c r="C41" i="13"/>
  <c r="N63" i="13"/>
  <c r="M63" i="13"/>
  <c r="L75" i="13"/>
  <c r="K75" i="13"/>
  <c r="J69" i="13"/>
  <c r="I69" i="13"/>
  <c r="N17" i="39"/>
  <c r="N19" i="39" s="1"/>
  <c r="N35" i="39" s="1"/>
  <c r="M17" i="39"/>
  <c r="M19" i="39" s="1"/>
  <c r="M35" i="39" s="1"/>
  <c r="L17" i="39"/>
  <c r="L18" i="39" s="1"/>
  <c r="K17" i="39"/>
  <c r="K18" i="39" s="1"/>
  <c r="J17" i="39"/>
  <c r="J18" i="39" s="1"/>
  <c r="I17" i="39"/>
  <c r="I18" i="39" s="1"/>
  <c r="D45" i="13"/>
  <c r="E45" i="13"/>
  <c r="F45" i="13"/>
  <c r="G45" i="13"/>
  <c r="H45" i="13"/>
  <c r="C17" i="39"/>
  <c r="C19" i="39" s="1"/>
  <c r="H17" i="39"/>
  <c r="H18" i="39" s="1"/>
  <c r="G17" i="39"/>
  <c r="G18" i="39" s="1"/>
  <c r="F17" i="39"/>
  <c r="F18" i="39" s="1"/>
  <c r="E17" i="39"/>
  <c r="E18" i="39" s="1"/>
  <c r="D17" i="39"/>
  <c r="D18" i="39" s="1"/>
  <c r="C17" i="26"/>
  <c r="C24" i="39"/>
  <c r="C23" i="39"/>
  <c r="B8" i="38"/>
  <c r="B7" i="38"/>
  <c r="C6" i="38"/>
  <c r="B6" i="38"/>
  <c r="B5" i="38"/>
  <c r="B4" i="38"/>
  <c r="C3" i="38"/>
  <c r="B3" i="38"/>
  <c r="B2" i="38"/>
  <c r="B8" i="39"/>
  <c r="B7" i="39"/>
  <c r="C6" i="39"/>
  <c r="B6" i="39"/>
  <c r="B5" i="39"/>
  <c r="B4" i="39"/>
  <c r="C3" i="39"/>
  <c r="B3" i="39"/>
  <c r="B2" i="39"/>
  <c r="C35" i="39" l="1"/>
  <c r="C28" i="39"/>
  <c r="C19" i="38" s="1"/>
  <c r="C84" i="39"/>
  <c r="C175" i="39"/>
  <c r="C154" i="39"/>
  <c r="C70" i="39"/>
  <c r="C91" i="39"/>
  <c r="C82" i="38" s="1"/>
  <c r="C77" i="39"/>
  <c r="C126" i="39"/>
  <c r="C189" i="39"/>
  <c r="C112" i="39"/>
  <c r="C103" i="38" s="1"/>
  <c r="C140" i="39"/>
  <c r="C161" i="39"/>
  <c r="C49" i="39"/>
  <c r="C40" i="38" s="1"/>
  <c r="C98" i="39"/>
  <c r="C105" i="39"/>
  <c r="C168" i="39"/>
  <c r="C159" i="38" s="1"/>
  <c r="C119" i="39"/>
  <c r="C147" i="39"/>
  <c r="C182" i="39"/>
  <c r="C42" i="39"/>
  <c r="C63" i="39"/>
  <c r="C54" i="38" s="1"/>
  <c r="C133" i="39"/>
  <c r="C56" i="39"/>
  <c r="C47" i="38" s="1"/>
  <c r="S63" i="39"/>
  <c r="S28" i="39"/>
  <c r="S19" i="38" s="1"/>
  <c r="S56" i="39"/>
  <c r="S47" i="38" s="1"/>
  <c r="S133" i="39"/>
  <c r="S124" i="38" s="1"/>
  <c r="S189" i="39"/>
  <c r="S180" i="38" s="1"/>
  <c r="S84" i="39"/>
  <c r="S75" i="38" s="1"/>
  <c r="S175" i="39"/>
  <c r="S166" i="38" s="1"/>
  <c r="S154" i="39"/>
  <c r="S145" i="38" s="1"/>
  <c r="S126" i="39"/>
  <c r="S117" i="38" s="1"/>
  <c r="S112" i="39"/>
  <c r="S103" i="38" s="1"/>
  <c r="S70" i="39"/>
  <c r="S91" i="39"/>
  <c r="S82" i="38" s="1"/>
  <c r="S77" i="39"/>
  <c r="S68" i="38" s="1"/>
  <c r="S140" i="39"/>
  <c r="S131" i="38" s="1"/>
  <c r="S49" i="39"/>
  <c r="S40" i="38" s="1"/>
  <c r="S98" i="39"/>
  <c r="S89" i="38" s="1"/>
  <c r="S105" i="39"/>
  <c r="S96" i="38" s="1"/>
  <c r="S168" i="39"/>
  <c r="S161" i="39"/>
  <c r="S152" i="38" s="1"/>
  <c r="S119" i="39"/>
  <c r="S110" i="38" s="1"/>
  <c r="S182" i="39"/>
  <c r="S173" i="38" s="1"/>
  <c r="S42" i="39"/>
  <c r="S33" i="38" s="1"/>
  <c r="S147" i="39"/>
  <c r="S138" i="38" s="1"/>
  <c r="M70" i="39"/>
  <c r="M61" i="38" s="1"/>
  <c r="M119" i="39"/>
  <c r="M110" i="38" s="1"/>
  <c r="M112" i="39"/>
  <c r="M103" i="38" s="1"/>
  <c r="M147" i="39"/>
  <c r="M138" i="38" s="1"/>
  <c r="M133" i="39"/>
  <c r="M124" i="38" s="1"/>
  <c r="M56" i="39"/>
  <c r="M47" i="38" s="1"/>
  <c r="M168" i="39"/>
  <c r="M159" i="38" s="1"/>
  <c r="M77" i="39"/>
  <c r="M68" i="38" s="1"/>
  <c r="M175" i="39"/>
  <c r="M166" i="38" s="1"/>
  <c r="M91" i="39"/>
  <c r="M82" i="38" s="1"/>
  <c r="M98" i="39"/>
  <c r="M89" i="38" s="1"/>
  <c r="M154" i="39"/>
  <c r="M145" i="38" s="1"/>
  <c r="M182" i="39"/>
  <c r="M173" i="38" s="1"/>
  <c r="M63" i="39"/>
  <c r="M54" i="38" s="1"/>
  <c r="M49" i="39"/>
  <c r="M40" i="38" s="1"/>
  <c r="M140" i="39"/>
  <c r="M131" i="38" s="1"/>
  <c r="M161" i="39"/>
  <c r="M152" i="38" s="1"/>
  <c r="M42" i="39"/>
  <c r="M33" i="38" s="1"/>
  <c r="M105" i="39"/>
  <c r="M96" i="38" s="1"/>
  <c r="M126" i="39"/>
  <c r="M117" i="38" s="1"/>
  <c r="M28" i="39"/>
  <c r="M19" i="38" s="1"/>
  <c r="M84" i="39"/>
  <c r="M75" i="38" s="1"/>
  <c r="M189" i="39"/>
  <c r="M180" i="38" s="1"/>
  <c r="N133" i="39"/>
  <c r="N124" i="38" s="1"/>
  <c r="N56" i="39"/>
  <c r="N47" i="38" s="1"/>
  <c r="N112" i="39"/>
  <c r="N103" i="38" s="1"/>
  <c r="N49" i="39"/>
  <c r="N40" i="38" s="1"/>
  <c r="N77" i="39"/>
  <c r="N68" i="38" s="1"/>
  <c r="N119" i="39"/>
  <c r="N110" i="38" s="1"/>
  <c r="N28" i="39"/>
  <c r="N19" i="38" s="1"/>
  <c r="N84" i="39"/>
  <c r="N75" i="38" s="1"/>
  <c r="N182" i="39"/>
  <c r="N173" i="38" s="1"/>
  <c r="N42" i="39"/>
  <c r="N33" i="38" s="1"/>
  <c r="N168" i="39"/>
  <c r="N159" i="38" s="1"/>
  <c r="N154" i="39"/>
  <c r="N145" i="38" s="1"/>
  <c r="N140" i="39"/>
  <c r="N131" i="38" s="1"/>
  <c r="N63" i="39"/>
  <c r="N54" i="38" s="1"/>
  <c r="N126" i="39"/>
  <c r="N117" i="38" s="1"/>
  <c r="N26" i="38"/>
  <c r="N105" i="39"/>
  <c r="N96" i="38" s="1"/>
  <c r="N161" i="39"/>
  <c r="N152" i="38" s="1"/>
  <c r="N189" i="39"/>
  <c r="N180" i="38" s="1"/>
  <c r="N70" i="39"/>
  <c r="N61" i="38" s="1"/>
  <c r="N98" i="39"/>
  <c r="N89" i="38" s="1"/>
  <c r="N147" i="39"/>
  <c r="N138" i="38" s="1"/>
  <c r="N175" i="39"/>
  <c r="N166" i="38" s="1"/>
  <c r="N91" i="39"/>
  <c r="N82" i="38" s="1"/>
  <c r="T147" i="39"/>
  <c r="T138" i="38" s="1"/>
  <c r="T175" i="39"/>
  <c r="T166" i="38" s="1"/>
  <c r="T91" i="39"/>
  <c r="T82" i="38" s="1"/>
  <c r="T70" i="39"/>
  <c r="T61" i="38" s="1"/>
  <c r="T84" i="39"/>
  <c r="T75" i="38" s="1"/>
  <c r="T133" i="39"/>
  <c r="T124" i="38" s="1"/>
  <c r="T189" i="39"/>
  <c r="T180" i="38" s="1"/>
  <c r="T112" i="39"/>
  <c r="T103" i="38" s="1"/>
  <c r="T26" i="38"/>
  <c r="T28" i="39"/>
  <c r="T19" i="38" s="1"/>
  <c r="T161" i="39"/>
  <c r="T152" i="38" s="1"/>
  <c r="T98" i="39"/>
  <c r="T89" i="38" s="1"/>
  <c r="T182" i="39"/>
  <c r="T173" i="38" s="1"/>
  <c r="T168" i="39"/>
  <c r="T159" i="38" s="1"/>
  <c r="T119" i="39"/>
  <c r="T110" i="38" s="1"/>
  <c r="T42" i="39"/>
  <c r="T33" i="38" s="1"/>
  <c r="T49" i="39"/>
  <c r="T40" i="38" s="1"/>
  <c r="T77" i="39"/>
  <c r="T68" i="38" s="1"/>
  <c r="T63" i="39"/>
  <c r="T54" i="38" s="1"/>
  <c r="T105" i="39"/>
  <c r="T96" i="38" s="1"/>
  <c r="T126" i="39"/>
  <c r="T117" i="38" s="1"/>
  <c r="T154" i="39"/>
  <c r="T145" i="38" s="1"/>
  <c r="T56" i="39"/>
  <c r="T47" i="38" s="1"/>
  <c r="T140" i="39"/>
  <c r="T131" i="38" s="1"/>
  <c r="R42" i="39"/>
  <c r="R33" i="38" s="1"/>
  <c r="R84" i="39"/>
  <c r="R75" i="38" s="1"/>
  <c r="R49" i="39"/>
  <c r="R40" i="38" s="1"/>
  <c r="R91" i="39"/>
  <c r="R82" i="38" s="1"/>
  <c r="R168" i="39"/>
  <c r="R159" i="38" s="1"/>
  <c r="R56" i="39"/>
  <c r="R47" i="38" s="1"/>
  <c r="R98" i="39"/>
  <c r="R89" i="38" s="1"/>
  <c r="R133" i="39"/>
  <c r="R124" i="38" s="1"/>
  <c r="R175" i="39"/>
  <c r="R166" i="38" s="1"/>
  <c r="R126" i="39"/>
  <c r="R117" i="38" s="1"/>
  <c r="R161" i="39"/>
  <c r="R152" i="38" s="1"/>
  <c r="R77" i="39"/>
  <c r="R68" i="38" s="1"/>
  <c r="R63" i="39"/>
  <c r="R54" i="38" s="1"/>
  <c r="R105" i="39"/>
  <c r="R96" i="38" s="1"/>
  <c r="R140" i="39"/>
  <c r="R131" i="38" s="1"/>
  <c r="R182" i="39"/>
  <c r="R173" i="38" s="1"/>
  <c r="R70" i="39"/>
  <c r="R61" i="38" s="1"/>
  <c r="R112" i="39"/>
  <c r="R103" i="38" s="1"/>
  <c r="R147" i="39"/>
  <c r="R138" i="38" s="1"/>
  <c r="R189" i="39"/>
  <c r="R180" i="38" s="1"/>
  <c r="R28" i="39"/>
  <c r="R19" i="38" s="1"/>
  <c r="R119" i="39"/>
  <c r="R110" i="38" s="1"/>
  <c r="R154" i="39"/>
  <c r="R145" i="38" s="1"/>
  <c r="R26" i="38"/>
  <c r="P49" i="39"/>
  <c r="P40" i="38" s="1"/>
  <c r="P119" i="39"/>
  <c r="P110" i="38" s="1"/>
  <c r="P154" i="39"/>
  <c r="P145" i="38" s="1"/>
  <c r="P56" i="39"/>
  <c r="P47" i="38" s="1"/>
  <c r="P126" i="39"/>
  <c r="P117" i="38" s="1"/>
  <c r="P161" i="39"/>
  <c r="P152" i="38" s="1"/>
  <c r="P63" i="39"/>
  <c r="P54" i="38" s="1"/>
  <c r="P77" i="39"/>
  <c r="P68" i="38" s="1"/>
  <c r="P26" i="38"/>
  <c r="P140" i="39"/>
  <c r="P131" i="38" s="1"/>
  <c r="P42" i="39"/>
  <c r="P33" i="38" s="1"/>
  <c r="P112" i="39"/>
  <c r="P103" i="38" s="1"/>
  <c r="P189" i="39"/>
  <c r="P180" i="38" s="1"/>
  <c r="P70" i="39"/>
  <c r="P61" i="38" s="1"/>
  <c r="P28" i="39"/>
  <c r="P19" i="38" s="1"/>
  <c r="P84" i="39"/>
  <c r="P75" i="38" s="1"/>
  <c r="P91" i="39"/>
  <c r="P82" i="38" s="1"/>
  <c r="P168" i="39"/>
  <c r="P159" i="38" s="1"/>
  <c r="P98" i="39"/>
  <c r="P89" i="38" s="1"/>
  <c r="P133" i="39"/>
  <c r="P124" i="38" s="1"/>
  <c r="P175" i="39"/>
  <c r="P166" i="38" s="1"/>
  <c r="P105" i="39"/>
  <c r="P96" i="38" s="1"/>
  <c r="P182" i="39"/>
  <c r="P173" i="38" s="1"/>
  <c r="P147" i="39"/>
  <c r="P138" i="38" s="1"/>
  <c r="M26" i="38"/>
  <c r="S61" i="38"/>
  <c r="S159" i="38"/>
  <c r="S54" i="38"/>
  <c r="S26" i="38"/>
  <c r="E19" i="39"/>
  <c r="E35" i="39" s="1"/>
  <c r="I63" i="13"/>
  <c r="M75" i="13"/>
  <c r="K69" i="13"/>
  <c r="M18" i="39"/>
  <c r="J63" i="13"/>
  <c r="L69" i="13"/>
  <c r="N75" i="13"/>
  <c r="N18" i="39"/>
  <c r="K63" i="13"/>
  <c r="M69" i="13"/>
  <c r="L63" i="13"/>
  <c r="N69" i="13"/>
  <c r="I75" i="13"/>
  <c r="J75" i="13"/>
  <c r="J20" i="11"/>
  <c r="L20" i="11"/>
  <c r="K20" i="11"/>
  <c r="I19" i="39"/>
  <c r="I35" i="39" s="1"/>
  <c r="J19" i="39"/>
  <c r="J35" i="39" s="1"/>
  <c r="K19" i="39"/>
  <c r="K35" i="39" s="1"/>
  <c r="L19" i="39"/>
  <c r="L35" i="39" s="1"/>
  <c r="G19" i="39"/>
  <c r="G35" i="39" s="1"/>
  <c r="H19" i="39"/>
  <c r="H35" i="39" s="1"/>
  <c r="F19" i="39"/>
  <c r="F35" i="39" s="1"/>
  <c r="C18" i="39"/>
  <c r="D19" i="39"/>
  <c r="D35" i="39" s="1"/>
  <c r="G105" i="39" l="1"/>
  <c r="G154" i="39"/>
  <c r="G145" i="38" s="1"/>
  <c r="G189" i="39"/>
  <c r="G180" i="38" s="1"/>
  <c r="G84" i="39"/>
  <c r="G75" i="38" s="1"/>
  <c r="G26" i="38"/>
  <c r="G175" i="39"/>
  <c r="G166" i="38" s="1"/>
  <c r="G49" i="39"/>
  <c r="G40" i="38" s="1"/>
  <c r="G119" i="39"/>
  <c r="G110" i="38" s="1"/>
  <c r="G56" i="39"/>
  <c r="G168" i="39"/>
  <c r="G159" i="38" s="1"/>
  <c r="G126" i="39"/>
  <c r="G117" i="38" s="1"/>
  <c r="G28" i="39"/>
  <c r="G19" i="38" s="1"/>
  <c r="G77" i="39"/>
  <c r="G68" i="38" s="1"/>
  <c r="G63" i="39"/>
  <c r="G54" i="38" s="1"/>
  <c r="G133" i="39"/>
  <c r="G124" i="38" s="1"/>
  <c r="G140" i="39"/>
  <c r="G131" i="38" s="1"/>
  <c r="G42" i="39"/>
  <c r="G70" i="39"/>
  <c r="G61" i="38" s="1"/>
  <c r="G161" i="39"/>
  <c r="G152" i="38" s="1"/>
  <c r="G147" i="39"/>
  <c r="G138" i="38" s="1"/>
  <c r="G182" i="39"/>
  <c r="G173" i="38" s="1"/>
  <c r="G98" i="39"/>
  <c r="G89" i="38" s="1"/>
  <c r="G91" i="39"/>
  <c r="G82" i="38" s="1"/>
  <c r="G112" i="39"/>
  <c r="G103" i="38" s="1"/>
  <c r="J63" i="39"/>
  <c r="J175" i="39"/>
  <c r="J166" i="38" s="1"/>
  <c r="J119" i="39"/>
  <c r="J110" i="38" s="1"/>
  <c r="J161" i="39"/>
  <c r="J152" i="38" s="1"/>
  <c r="J189" i="39"/>
  <c r="J180" i="38" s="1"/>
  <c r="J26" i="38"/>
  <c r="J28" i="39"/>
  <c r="J19" i="38" s="1"/>
  <c r="J70" i="39"/>
  <c r="J61" i="38" s="1"/>
  <c r="J182" i="39"/>
  <c r="J173" i="38" s="1"/>
  <c r="J98" i="39"/>
  <c r="J89" i="38" s="1"/>
  <c r="J126" i="39"/>
  <c r="J117" i="38" s="1"/>
  <c r="J140" i="39"/>
  <c r="J105" i="39"/>
  <c r="J96" i="38" s="1"/>
  <c r="J91" i="39"/>
  <c r="J82" i="38" s="1"/>
  <c r="J49" i="39"/>
  <c r="J40" i="38" s="1"/>
  <c r="J77" i="39"/>
  <c r="J68" i="38" s="1"/>
  <c r="J133" i="39"/>
  <c r="J147" i="39"/>
  <c r="J138" i="38" s="1"/>
  <c r="J56" i="39"/>
  <c r="J47" i="38" s="1"/>
  <c r="J168" i="39"/>
  <c r="J159" i="38" s="1"/>
  <c r="J112" i="39"/>
  <c r="J103" i="38" s="1"/>
  <c r="J42" i="39"/>
  <c r="J33" i="38" s="1"/>
  <c r="J84" i="39"/>
  <c r="J75" i="38" s="1"/>
  <c r="J154" i="39"/>
  <c r="J145" i="38" s="1"/>
  <c r="L70" i="39"/>
  <c r="L84" i="39"/>
  <c r="L75" i="38" s="1"/>
  <c r="L133" i="39"/>
  <c r="L124" i="38" s="1"/>
  <c r="L189" i="39"/>
  <c r="L180" i="38" s="1"/>
  <c r="L112" i="39"/>
  <c r="L103" i="38" s="1"/>
  <c r="L28" i="39"/>
  <c r="L19" i="38" s="1"/>
  <c r="L161" i="39"/>
  <c r="L152" i="38" s="1"/>
  <c r="L119" i="39"/>
  <c r="L110" i="38" s="1"/>
  <c r="L182" i="39"/>
  <c r="L173" i="38" s="1"/>
  <c r="L126" i="39"/>
  <c r="L117" i="38" s="1"/>
  <c r="L168" i="39"/>
  <c r="L159" i="38" s="1"/>
  <c r="L98" i="39"/>
  <c r="L89" i="38" s="1"/>
  <c r="L42" i="39"/>
  <c r="L33" i="38" s="1"/>
  <c r="L77" i="39"/>
  <c r="L68" i="38" s="1"/>
  <c r="L63" i="39"/>
  <c r="L54" i="38" s="1"/>
  <c r="L105" i="39"/>
  <c r="L96" i="38" s="1"/>
  <c r="L49" i="39"/>
  <c r="L40" i="38" s="1"/>
  <c r="L56" i="39"/>
  <c r="L154" i="39"/>
  <c r="L145" i="38" s="1"/>
  <c r="L140" i="39"/>
  <c r="L131" i="38" s="1"/>
  <c r="L147" i="39"/>
  <c r="L138" i="38" s="1"/>
  <c r="L175" i="39"/>
  <c r="L166" i="38" s="1"/>
  <c r="L91" i="39"/>
  <c r="L82" i="38" s="1"/>
  <c r="D28" i="39"/>
  <c r="D19" i="38" s="1"/>
  <c r="D161" i="39"/>
  <c r="D152" i="38" s="1"/>
  <c r="D168" i="39"/>
  <c r="D159" i="38" s="1"/>
  <c r="D98" i="39"/>
  <c r="D89" i="38" s="1"/>
  <c r="D105" i="39"/>
  <c r="D96" i="38" s="1"/>
  <c r="D119" i="39"/>
  <c r="D110" i="38" s="1"/>
  <c r="D182" i="39"/>
  <c r="D173" i="38" s="1"/>
  <c r="D63" i="39"/>
  <c r="D54" i="38" s="1"/>
  <c r="D77" i="39"/>
  <c r="D68" i="38" s="1"/>
  <c r="D70" i="39"/>
  <c r="D42" i="39"/>
  <c r="D33" i="38" s="1"/>
  <c r="D91" i="39"/>
  <c r="D82" i="38" s="1"/>
  <c r="D126" i="39"/>
  <c r="D117" i="38" s="1"/>
  <c r="D56" i="39"/>
  <c r="D47" i="38" s="1"/>
  <c r="D147" i="39"/>
  <c r="D138" i="38" s="1"/>
  <c r="D154" i="39"/>
  <c r="D145" i="38" s="1"/>
  <c r="D140" i="39"/>
  <c r="D131" i="38" s="1"/>
  <c r="D49" i="39"/>
  <c r="D40" i="38" s="1"/>
  <c r="D175" i="39"/>
  <c r="D133" i="39"/>
  <c r="D124" i="38" s="1"/>
  <c r="D112" i="39"/>
  <c r="D103" i="38" s="1"/>
  <c r="D84" i="39"/>
  <c r="D75" i="38" s="1"/>
  <c r="D189" i="39"/>
  <c r="D180" i="38" s="1"/>
  <c r="I175" i="39"/>
  <c r="I166" i="38" s="1"/>
  <c r="I91" i="39"/>
  <c r="I82" i="38" s="1"/>
  <c r="I105" i="39"/>
  <c r="I96" i="38" s="1"/>
  <c r="I147" i="39"/>
  <c r="I138" i="38" s="1"/>
  <c r="I56" i="39"/>
  <c r="I47" i="38" s="1"/>
  <c r="I26" i="38"/>
  <c r="I49" i="39"/>
  <c r="I40" i="38" s="1"/>
  <c r="I168" i="39"/>
  <c r="I159" i="38" s="1"/>
  <c r="I112" i="39"/>
  <c r="I103" i="38" s="1"/>
  <c r="I154" i="39"/>
  <c r="I145" i="38" s="1"/>
  <c r="I77" i="39"/>
  <c r="I68" i="38" s="1"/>
  <c r="I161" i="39"/>
  <c r="I152" i="38" s="1"/>
  <c r="I119" i="39"/>
  <c r="I110" i="38" s="1"/>
  <c r="I28" i="39"/>
  <c r="I19" i="38" s="1"/>
  <c r="I70" i="39"/>
  <c r="I61" i="38" s="1"/>
  <c r="I133" i="39"/>
  <c r="I124" i="38" s="1"/>
  <c r="I63" i="39"/>
  <c r="I54" i="38" s="1"/>
  <c r="I189" i="39"/>
  <c r="I180" i="38" s="1"/>
  <c r="I84" i="39"/>
  <c r="I75" i="38" s="1"/>
  <c r="I98" i="39"/>
  <c r="I89" i="38" s="1"/>
  <c r="I126" i="39"/>
  <c r="I117" i="38" s="1"/>
  <c r="I140" i="39"/>
  <c r="I131" i="38" s="1"/>
  <c r="I42" i="39"/>
  <c r="I33" i="38" s="1"/>
  <c r="I182" i="39"/>
  <c r="I173" i="38" s="1"/>
  <c r="K28" i="39"/>
  <c r="K19" i="38" s="1"/>
  <c r="K26" i="38"/>
  <c r="K56" i="39"/>
  <c r="K47" i="38" s="1"/>
  <c r="K133" i="39"/>
  <c r="K124" i="38" s="1"/>
  <c r="K84" i="39"/>
  <c r="K75" i="38" s="1"/>
  <c r="K70" i="39"/>
  <c r="K61" i="38" s="1"/>
  <c r="K175" i="39"/>
  <c r="K166" i="38" s="1"/>
  <c r="K154" i="39"/>
  <c r="K145" i="38" s="1"/>
  <c r="K161" i="39"/>
  <c r="K152" i="38" s="1"/>
  <c r="K91" i="39"/>
  <c r="K82" i="38" s="1"/>
  <c r="K77" i="39"/>
  <c r="K68" i="38" s="1"/>
  <c r="K126" i="39"/>
  <c r="K117" i="38" s="1"/>
  <c r="K189" i="39"/>
  <c r="K180" i="38" s="1"/>
  <c r="K112" i="39"/>
  <c r="K103" i="38" s="1"/>
  <c r="K140" i="39"/>
  <c r="K131" i="38" s="1"/>
  <c r="K168" i="39"/>
  <c r="K159" i="38" s="1"/>
  <c r="K49" i="39"/>
  <c r="K40" i="38" s="1"/>
  <c r="K98" i="39"/>
  <c r="K89" i="38" s="1"/>
  <c r="K105" i="39"/>
  <c r="K96" i="38" s="1"/>
  <c r="K119" i="39"/>
  <c r="K110" i="38" s="1"/>
  <c r="K182" i="39"/>
  <c r="K173" i="38" s="1"/>
  <c r="K42" i="39"/>
  <c r="K33" i="38" s="1"/>
  <c r="K147" i="39"/>
  <c r="K138" i="38" s="1"/>
  <c r="K63" i="39"/>
  <c r="K54" i="38" s="1"/>
  <c r="E63" i="39"/>
  <c r="E54" i="38" s="1"/>
  <c r="E161" i="39"/>
  <c r="E152" i="38" s="1"/>
  <c r="E147" i="39"/>
  <c r="E138" i="38" s="1"/>
  <c r="E133" i="39"/>
  <c r="E124" i="38" s="1"/>
  <c r="E77" i="39"/>
  <c r="E68" i="38" s="1"/>
  <c r="E175" i="39"/>
  <c r="E166" i="38" s="1"/>
  <c r="E91" i="39"/>
  <c r="E82" i="38" s="1"/>
  <c r="E98" i="39"/>
  <c r="E89" i="38" s="1"/>
  <c r="E154" i="39"/>
  <c r="E145" i="38" s="1"/>
  <c r="E182" i="39"/>
  <c r="E173" i="38" s="1"/>
  <c r="E126" i="39"/>
  <c r="E117" i="38" s="1"/>
  <c r="E49" i="39"/>
  <c r="E40" i="38" s="1"/>
  <c r="E56" i="39"/>
  <c r="E47" i="38" s="1"/>
  <c r="E140" i="39"/>
  <c r="E131" i="38" s="1"/>
  <c r="E168" i="39"/>
  <c r="E159" i="38" s="1"/>
  <c r="E105" i="39"/>
  <c r="E96" i="38" s="1"/>
  <c r="E42" i="39"/>
  <c r="E33" i="38" s="1"/>
  <c r="E26" i="38"/>
  <c r="E28" i="39"/>
  <c r="E19" i="38" s="1"/>
  <c r="E84" i="39"/>
  <c r="E75" i="38" s="1"/>
  <c r="E189" i="39"/>
  <c r="E180" i="38" s="1"/>
  <c r="E119" i="39"/>
  <c r="E110" i="38" s="1"/>
  <c r="E70" i="39"/>
  <c r="E61" i="38" s="1"/>
  <c r="E112" i="39"/>
  <c r="E103" i="38" s="1"/>
  <c r="F49" i="39"/>
  <c r="F40" i="38" s="1"/>
  <c r="F77" i="39"/>
  <c r="F68" i="38" s="1"/>
  <c r="F119" i="39"/>
  <c r="F110" i="38" s="1"/>
  <c r="F28" i="39"/>
  <c r="F19" i="38" s="1"/>
  <c r="F154" i="39"/>
  <c r="F145" i="38" s="1"/>
  <c r="F182" i="39"/>
  <c r="F173" i="38" s="1"/>
  <c r="F42" i="39"/>
  <c r="F33" i="38" s="1"/>
  <c r="F168" i="39"/>
  <c r="F159" i="38" s="1"/>
  <c r="F26" i="38"/>
  <c r="F189" i="39"/>
  <c r="F180" i="38" s="1"/>
  <c r="F63" i="39"/>
  <c r="F54" i="38" s="1"/>
  <c r="F84" i="39"/>
  <c r="F75" i="38" s="1"/>
  <c r="F140" i="39"/>
  <c r="F131" i="38" s="1"/>
  <c r="F105" i="39"/>
  <c r="F96" i="38" s="1"/>
  <c r="F161" i="39"/>
  <c r="F152" i="38" s="1"/>
  <c r="F126" i="39"/>
  <c r="F117" i="38" s="1"/>
  <c r="F70" i="39"/>
  <c r="F61" i="38" s="1"/>
  <c r="F98" i="39"/>
  <c r="F89" i="38" s="1"/>
  <c r="F147" i="39"/>
  <c r="F138" i="38" s="1"/>
  <c r="F175" i="39"/>
  <c r="F166" i="38" s="1"/>
  <c r="F91" i="39"/>
  <c r="F82" i="38" s="1"/>
  <c r="F133" i="39"/>
  <c r="F124" i="38" s="1"/>
  <c r="F112" i="39"/>
  <c r="F103" i="38" s="1"/>
  <c r="F56" i="39"/>
  <c r="F47" i="38" s="1"/>
  <c r="H28" i="39"/>
  <c r="H19" i="38" s="1"/>
  <c r="H84" i="39"/>
  <c r="H75" i="38" s="1"/>
  <c r="H133" i="39"/>
  <c r="H124" i="38" s="1"/>
  <c r="H161" i="39"/>
  <c r="H152" i="38" s="1"/>
  <c r="H175" i="39"/>
  <c r="H166" i="38" s="1"/>
  <c r="H105" i="39"/>
  <c r="H96" i="38" s="1"/>
  <c r="H63" i="39"/>
  <c r="H54" i="38" s="1"/>
  <c r="H26" i="38"/>
  <c r="H119" i="39"/>
  <c r="H110" i="38" s="1"/>
  <c r="H189" i="39"/>
  <c r="H180" i="38" s="1"/>
  <c r="H98" i="39"/>
  <c r="H89" i="38" s="1"/>
  <c r="H140" i="39"/>
  <c r="H131" i="38" s="1"/>
  <c r="H182" i="39"/>
  <c r="H173" i="38" s="1"/>
  <c r="H147" i="39"/>
  <c r="H138" i="38" s="1"/>
  <c r="H112" i="39"/>
  <c r="H103" i="38" s="1"/>
  <c r="H49" i="39"/>
  <c r="H40" i="38" s="1"/>
  <c r="H126" i="39"/>
  <c r="H117" i="38" s="1"/>
  <c r="H77" i="39"/>
  <c r="H68" i="38" s="1"/>
  <c r="H70" i="39"/>
  <c r="H61" i="38" s="1"/>
  <c r="H91" i="39"/>
  <c r="H82" i="38" s="1"/>
  <c r="H42" i="39"/>
  <c r="H33" i="38" s="1"/>
  <c r="H154" i="39"/>
  <c r="H145" i="38" s="1"/>
  <c r="H168" i="39"/>
  <c r="H159" i="38" s="1"/>
  <c r="H56" i="39"/>
  <c r="H47" i="38" s="1"/>
  <c r="L47" i="38"/>
  <c r="J131" i="38"/>
  <c r="G33" i="38"/>
  <c r="G47" i="38"/>
  <c r="G96" i="38"/>
  <c r="D166" i="38"/>
  <c r="D26" i="38"/>
  <c r="L26" i="38"/>
  <c r="L61" i="38"/>
  <c r="J124" i="38"/>
  <c r="J54" i="38"/>
  <c r="M20" i="11"/>
  <c r="N20" i="11"/>
  <c r="I20" i="11"/>
  <c r="D61" i="38"/>
  <c r="C180" i="38"/>
  <c r="C145" i="38"/>
  <c r="C89" i="38"/>
  <c r="C33" i="38"/>
  <c r="C131" i="38"/>
  <c r="C75" i="38"/>
  <c r="C68" i="38"/>
  <c r="C138" i="38"/>
  <c r="C173" i="38"/>
  <c r="C117" i="38"/>
  <c r="C61" i="38"/>
  <c r="C124" i="38"/>
  <c r="C166" i="38"/>
  <c r="C152" i="38"/>
  <c r="C26" i="38"/>
  <c r="C96" i="38"/>
  <c r="C110" i="38"/>
  <c r="H39" i="26"/>
  <c r="E39" i="26"/>
  <c r="F39" i="26"/>
  <c r="G39" i="26"/>
  <c r="C39" i="26"/>
  <c r="H38" i="26"/>
  <c r="E38" i="26"/>
  <c r="F38" i="26"/>
  <c r="G38" i="26"/>
  <c r="C38" i="26"/>
  <c r="H42" i="26"/>
  <c r="E42" i="26"/>
  <c r="F42" i="26"/>
  <c r="G42" i="26"/>
  <c r="C42" i="26"/>
  <c r="C22" i="26" l="1"/>
  <c r="E22" i="26"/>
  <c r="F22" i="26"/>
  <c r="G22" i="26"/>
  <c r="H22" i="26"/>
  <c r="H24" i="26" s="1"/>
  <c r="C23" i="26"/>
  <c r="E23" i="26"/>
  <c r="F23" i="26"/>
  <c r="G23" i="26"/>
  <c r="H23" i="26"/>
  <c r="G24" i="26" l="1"/>
  <c r="F24" i="26"/>
  <c r="E24" i="26"/>
  <c r="C24" i="26"/>
  <c r="C13" i="26"/>
  <c r="B38" i="26" l="1"/>
  <c r="B30" i="26"/>
  <c r="D32" i="26"/>
  <c r="D33" i="26" s="1"/>
  <c r="D40" i="26"/>
  <c r="D41" i="26" s="1"/>
  <c r="D56" i="11" s="1"/>
  <c r="X40" i="26"/>
  <c r="X41" i="26" s="1"/>
  <c r="X56" i="11" s="1"/>
  <c r="P40" i="26"/>
  <c r="P41" i="26" s="1"/>
  <c r="S32" i="26"/>
  <c r="S33" i="26" s="1"/>
  <c r="K32" i="26"/>
  <c r="K33" i="26" s="1"/>
  <c r="W40" i="26"/>
  <c r="W41" i="26" s="1"/>
  <c r="W56" i="11" s="1"/>
  <c r="O40" i="26"/>
  <c r="O41" i="26" s="1"/>
  <c r="Z32" i="26"/>
  <c r="Z33" i="26" s="1"/>
  <c r="R32" i="26"/>
  <c r="R33" i="26" s="1"/>
  <c r="J32" i="26"/>
  <c r="J33" i="26" s="1"/>
  <c r="T32" i="26"/>
  <c r="T33" i="26" s="1"/>
  <c r="V40" i="26"/>
  <c r="V41" i="26" s="1"/>
  <c r="N40" i="26"/>
  <c r="N41" i="26" s="1"/>
  <c r="N56" i="11" s="1"/>
  <c r="Y32" i="26"/>
  <c r="Y33" i="26" s="1"/>
  <c r="Q32" i="26"/>
  <c r="Q33" i="26" s="1"/>
  <c r="I32" i="26"/>
  <c r="I33" i="26" s="1"/>
  <c r="Z40" i="26"/>
  <c r="Z41" i="26" s="1"/>
  <c r="Z56" i="11" s="1"/>
  <c r="Q40" i="26"/>
  <c r="Q41" i="26" s="1"/>
  <c r="Q56" i="11" s="1"/>
  <c r="U40" i="26"/>
  <c r="U41" i="26" s="1"/>
  <c r="M40" i="26"/>
  <c r="M41" i="26" s="1"/>
  <c r="M56" i="11" s="1"/>
  <c r="X32" i="26"/>
  <c r="X33" i="26" s="1"/>
  <c r="P32" i="26"/>
  <c r="P33" i="26" s="1"/>
  <c r="U32" i="26"/>
  <c r="U33" i="26" s="1"/>
  <c r="Y40" i="26"/>
  <c r="Y41" i="26" s="1"/>
  <c r="Y56" i="11" s="1"/>
  <c r="L32" i="26"/>
  <c r="L33" i="26" s="1"/>
  <c r="T40" i="26"/>
  <c r="T41" i="26" s="1"/>
  <c r="T56" i="11" s="1"/>
  <c r="L40" i="26"/>
  <c r="L41" i="26" s="1"/>
  <c r="L56" i="11" s="1"/>
  <c r="W32" i="26"/>
  <c r="W33" i="26" s="1"/>
  <c r="W55" i="26" s="1"/>
  <c r="O32" i="26"/>
  <c r="O33" i="26" s="1"/>
  <c r="J40" i="26"/>
  <c r="J41" i="26" s="1"/>
  <c r="J56" i="11" s="1"/>
  <c r="M32" i="26"/>
  <c r="M33" i="26" s="1"/>
  <c r="I40" i="26"/>
  <c r="I41" i="26" s="1"/>
  <c r="I56" i="11" s="1"/>
  <c r="S40" i="26"/>
  <c r="S41" i="26" s="1"/>
  <c r="S56" i="11" s="1"/>
  <c r="K40" i="26"/>
  <c r="K41" i="26" s="1"/>
  <c r="K56" i="11" s="1"/>
  <c r="V32" i="26"/>
  <c r="V33" i="26" s="1"/>
  <c r="N32" i="26"/>
  <c r="N33" i="26" s="1"/>
  <c r="R40" i="26"/>
  <c r="R41" i="26" s="1"/>
  <c r="R56" i="11" s="1"/>
  <c r="E40" i="26"/>
  <c r="E41" i="26" s="1"/>
  <c r="E56" i="11" s="1"/>
  <c r="F40" i="26"/>
  <c r="F41" i="26" s="1"/>
  <c r="F56" i="11" s="1"/>
  <c r="G40" i="26"/>
  <c r="G41" i="26" s="1"/>
  <c r="G56" i="11" s="1"/>
  <c r="C40" i="26"/>
  <c r="C41" i="26" s="1"/>
  <c r="H40" i="26"/>
  <c r="H41" i="26" s="1"/>
  <c r="H56" i="11" s="1"/>
  <c r="E32" i="26"/>
  <c r="C32" i="26"/>
  <c r="G32" i="26"/>
  <c r="H32" i="26"/>
  <c r="F32" i="26"/>
  <c r="C6" i="11"/>
  <c r="H31" i="26"/>
  <c r="E31" i="26"/>
  <c r="F31" i="26"/>
  <c r="G31" i="26"/>
  <c r="C31" i="26"/>
  <c r="V55" i="26" l="1"/>
  <c r="N55" i="26"/>
  <c r="T55" i="26"/>
  <c r="M55" i="26"/>
  <c r="J55" i="26"/>
  <c r="O55" i="26"/>
  <c r="L55" i="26"/>
  <c r="R55" i="26"/>
  <c r="I55" i="26"/>
  <c r="Z55" i="26"/>
  <c r="U55" i="26"/>
  <c r="Q55" i="26"/>
  <c r="P55" i="26"/>
  <c r="Y55" i="26"/>
  <c r="D55" i="26"/>
  <c r="X55" i="26"/>
  <c r="K55" i="26"/>
  <c r="S55" i="26"/>
  <c r="O56" i="11"/>
  <c r="V56" i="11"/>
  <c r="U56" i="11"/>
  <c r="P56" i="11"/>
  <c r="U37" i="11"/>
  <c r="W37" i="11"/>
  <c r="Z37" i="11"/>
  <c r="Y37" i="11"/>
  <c r="V37" i="11"/>
  <c r="X37" i="11"/>
  <c r="P37" i="11"/>
  <c r="Q37" i="11"/>
  <c r="S37" i="11"/>
  <c r="O37" i="11"/>
  <c r="R37" i="11"/>
  <c r="T37" i="11"/>
  <c r="K37" i="11"/>
  <c r="M37" i="11"/>
  <c r="I37" i="11"/>
  <c r="J37" i="11"/>
  <c r="L37" i="11"/>
  <c r="N37" i="11"/>
  <c r="C56" i="11"/>
  <c r="F5" i="37"/>
  <c r="G5" i="37" s="1"/>
  <c r="G9" i="37" s="1"/>
  <c r="F6" i="37"/>
  <c r="G6" i="37" s="1"/>
  <c r="H9" i="37" s="1"/>
  <c r="E25" i="9" l="1"/>
  <c r="G25" i="9"/>
  <c r="E26" i="9"/>
  <c r="F26" i="9"/>
  <c r="G26" i="9"/>
  <c r="E27" i="9"/>
  <c r="F27" i="9"/>
  <c r="G27" i="9"/>
  <c r="E28" i="9"/>
  <c r="F28" i="9"/>
  <c r="G28" i="9"/>
  <c r="C12" i="26" l="1"/>
  <c r="B53" i="26" s="1"/>
  <c r="B34" i="26" l="1"/>
  <c r="B42" i="26"/>
  <c r="C18" i="26"/>
  <c r="H30" i="26"/>
  <c r="H33" i="26" s="1"/>
  <c r="H34" i="26"/>
  <c r="C30" i="26"/>
  <c r="E30" i="26"/>
  <c r="E33" i="26" s="1"/>
  <c r="F30" i="26"/>
  <c r="F33" i="26" s="1"/>
  <c r="G30" i="26"/>
  <c r="G33" i="26" s="1"/>
  <c r="E34" i="26"/>
  <c r="F34" i="26"/>
  <c r="G34" i="26"/>
  <c r="C34" i="26"/>
  <c r="H17" i="26"/>
  <c r="H18" i="26" s="1"/>
  <c r="E17" i="26"/>
  <c r="E18" i="26" s="1"/>
  <c r="F17" i="26"/>
  <c r="F18" i="26" s="1"/>
  <c r="G17" i="26"/>
  <c r="G18" i="26" s="1"/>
  <c r="C56" i="26" l="1"/>
  <c r="E56" i="26"/>
  <c r="E55" i="26"/>
  <c r="G56" i="26"/>
  <c r="G55" i="26"/>
  <c r="H56" i="26"/>
  <c r="H55" i="26"/>
  <c r="F55" i="26"/>
  <c r="F56" i="26"/>
  <c r="C33" i="26"/>
  <c r="C37" i="41" s="1"/>
  <c r="C69" i="13"/>
  <c r="C75" i="13"/>
  <c r="C63" i="13"/>
  <c r="H37" i="11"/>
  <c r="D37" i="11"/>
  <c r="F37" i="11"/>
  <c r="E37" i="11"/>
  <c r="G37" i="11"/>
  <c r="C42" i="41" l="1"/>
  <c r="C31" i="41"/>
  <c r="C32" i="41" s="1"/>
  <c r="C38" i="41"/>
  <c r="C43" i="41" s="1"/>
  <c r="C37" i="11"/>
  <c r="F63" i="13"/>
  <c r="F69" i="13"/>
  <c r="F75" i="13"/>
  <c r="G63" i="13"/>
  <c r="G69" i="13"/>
  <c r="G75" i="13"/>
  <c r="D75" i="13"/>
  <c r="D63" i="13"/>
  <c r="D69" i="13"/>
  <c r="H69" i="13"/>
  <c r="H63" i="13"/>
  <c r="H75" i="13"/>
  <c r="E75" i="13"/>
  <c r="E63" i="13"/>
  <c r="E69" i="13"/>
  <c r="F20" i="11"/>
  <c r="E20" i="11"/>
  <c r="H26" i="26"/>
  <c r="G20" i="11"/>
  <c r="C20" i="11"/>
  <c r="C26" i="26"/>
  <c r="C44" i="41" l="1"/>
  <c r="C39" i="41" a="1"/>
  <c r="C39" i="41" s="1"/>
  <c r="H25" i="26"/>
  <c r="E25" i="26"/>
  <c r="E26" i="26"/>
  <c r="F25" i="26"/>
  <c r="F26" i="26"/>
  <c r="G26" i="26"/>
  <c r="D20" i="11"/>
  <c r="G25" i="26"/>
  <c r="C25" i="26"/>
  <c r="H20" i="11"/>
  <c r="C3" i="35" l="1"/>
  <c r="C6" i="35"/>
  <c r="C6" i="13" l="1"/>
  <c r="C3" i="13"/>
  <c r="D30" i="9" l="1"/>
  <c r="B7" i="35" l="1"/>
  <c r="B6" i="35"/>
  <c r="B5" i="35"/>
  <c r="B4"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B6" i="13"/>
  <c r="B5" i="13"/>
  <c r="B4" i="13"/>
  <c r="B3" i="13"/>
  <c r="B2" i="13"/>
  <c r="B8" i="11"/>
  <c r="B7" i="11"/>
  <c r="B6" i="11"/>
  <c r="B5" i="11"/>
  <c r="B4" i="11"/>
  <c r="C3" i="11"/>
  <c r="B3" i="11"/>
  <c r="B2" i="11"/>
  <c r="C6" i="34"/>
  <c r="B8" i="34"/>
  <c r="B7" i="34"/>
  <c r="B8" i="26"/>
  <c r="B7" i="26"/>
  <c r="C6" i="26"/>
  <c r="B6" i="26"/>
  <c r="B5" i="26"/>
  <c r="B4" i="26"/>
  <c r="C3" i="26"/>
  <c r="B3" i="26"/>
  <c r="B2" i="26"/>
  <c r="C6" i="12"/>
  <c r="B8" i="12"/>
  <c r="B7" i="12"/>
  <c r="C8" i="33"/>
  <c r="C7" i="33"/>
  <c r="C6" i="33"/>
  <c r="C5" i="33"/>
  <c r="C4" i="33"/>
  <c r="C8" i="38" l="1"/>
  <c r="C8" i="41"/>
  <c r="C8" i="40"/>
  <c r="C5" i="40"/>
  <c r="C5" i="41"/>
  <c r="C4" i="40"/>
  <c r="C4" i="41"/>
  <c r="C7" i="40"/>
  <c r="C7" i="41"/>
  <c r="C4" i="38"/>
  <c r="C4" i="39"/>
  <c r="C5" i="39"/>
  <c r="C5" i="38"/>
  <c r="C7" i="39"/>
  <c r="C7" i="38"/>
  <c r="C8" i="13"/>
  <c r="C8" i="39"/>
  <c r="C4" i="13"/>
  <c r="C4" i="35"/>
  <c r="C5" i="13"/>
  <c r="C5" i="35"/>
  <c r="C7" i="13"/>
  <c r="C7" i="35"/>
  <c r="C8" i="37"/>
  <c r="C7" i="12"/>
  <c r="C4" i="26"/>
  <c r="C4" i="32"/>
  <c r="C4" i="9"/>
  <c r="C4" i="12"/>
  <c r="C4" i="11"/>
  <c r="C4" i="34"/>
  <c r="C4" i="37"/>
  <c r="C8" i="9"/>
  <c r="C5" i="11"/>
  <c r="C5" i="9"/>
  <c r="C5" i="37"/>
  <c r="C5" i="26"/>
  <c r="C5" i="32"/>
  <c r="C7" i="9"/>
  <c r="C8" i="12"/>
  <c r="C8" i="26"/>
  <c r="C8" i="34"/>
  <c r="C8" i="11"/>
  <c r="C8" i="32"/>
  <c r="C7" i="37"/>
  <c r="C7" i="32"/>
  <c r="C7" i="11"/>
  <c r="C7" i="34"/>
  <c r="C7" i="26"/>
  <c r="D16" i="34" l="1"/>
  <c r="F25" i="9" s="1"/>
  <c r="B6" i="12" l="1"/>
  <c r="B5" i="12"/>
  <c r="B4" i="12"/>
  <c r="B3" i="12"/>
  <c r="B2" i="12"/>
  <c r="B6" i="34"/>
  <c r="B5" i="34"/>
  <c r="B4" i="34"/>
  <c r="B3" i="34"/>
  <c r="B2" i="34"/>
  <c r="C5" i="12" l="1"/>
  <c r="C5" i="34"/>
  <c r="C3" i="12"/>
  <c r="C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User375</author>
  </authors>
  <commentList>
    <comment ref="B32" authorId="0" shapeId="0" xr:uid="{13D14ED2-B969-4010-AD09-64ED7D58C18D}">
      <text>
        <r>
          <rPr>
            <sz val="9"/>
            <color indexed="81"/>
            <rFont val="Tahoma"/>
            <family val="2"/>
          </rPr>
          <t>Corrected vs. Uncorrected volume refers to whether or not the volume has been corrected to standard temperature and pressure. If uncorrected volume is selected, the template requests the input of a correction factor to STP.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<sst xmlns="http://schemas.openxmlformats.org/spreadsheetml/2006/main" count="970" uniqueCount="454">
  <si>
    <t>Lab Name:</t>
  </si>
  <si>
    <t>Step 1</t>
  </si>
  <si>
    <t>Step 3</t>
  </si>
  <si>
    <t>Test Conditions</t>
  </si>
  <si>
    <t>Step 2</t>
  </si>
  <si>
    <t>-</t>
  </si>
  <si>
    <t>Test Data Inputs</t>
  </si>
  <si>
    <t>Tables used for drop-down menus throughout document</t>
  </si>
  <si>
    <t>Instructions for Completing this Template</t>
  </si>
  <si>
    <t>Condition as Received:</t>
  </si>
  <si>
    <t>[V]</t>
  </si>
  <si>
    <t>Step 4</t>
  </si>
  <si>
    <t>Accuracy</t>
  </si>
  <si>
    <t>Date of Last Calibration</t>
  </si>
  <si>
    <t>Deadline for Next Calibration</t>
  </si>
  <si>
    <t>Photos</t>
  </si>
  <si>
    <t>Step 5</t>
  </si>
  <si>
    <t>Step 6</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</si>
  <si>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</si>
  <si>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</si>
  <si>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</si>
  <si>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</si>
  <si>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</si>
  <si>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</si>
  <si>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</si>
  <si>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</si>
  <si>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</si>
  <si>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</si>
  <si>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</si>
  <si>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</si>
  <si>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</si>
  <si>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</si>
  <si>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</si>
  <si>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</si>
  <si>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</si>
  <si>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</si>
  <si>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Units</t>
  </si>
  <si>
    <t>Lab Location:</t>
  </si>
  <si>
    <t>Date Test Started:</t>
  </si>
  <si>
    <t>Date Test Finished:</t>
  </si>
  <si>
    <t>Brand:</t>
  </si>
  <si>
    <t xml:space="preserve">Manufacturer Model Number: </t>
  </si>
  <si>
    <t>Serial Number:</t>
  </si>
  <si>
    <t xml:space="preserve">Date Product Received: </t>
  </si>
  <si>
    <t>Report Sign-Off Block</t>
  </si>
  <si>
    <t>Setup &amp; Instrumentation</t>
  </si>
  <si>
    <t>Version Control</t>
  </si>
  <si>
    <t>General Info &amp; Test Results</t>
  </si>
  <si>
    <t>Instructions</t>
  </si>
  <si>
    <t>2. Test Information</t>
  </si>
  <si>
    <t>3. Product Information</t>
  </si>
  <si>
    <t>4. Product Characteristics</t>
  </si>
  <si>
    <t>Model #</t>
  </si>
  <si>
    <t>Brand</t>
  </si>
  <si>
    <t>Date Manufactured: (if available)</t>
  </si>
  <si>
    <t>Input cell</t>
  </si>
  <si>
    <t>Set-Up (This table should include instrumentation, sensors, and all equipment used during testing)</t>
  </si>
  <si>
    <t>Instrument Type</t>
  </si>
  <si>
    <t>Sensor Location</t>
  </si>
  <si>
    <t>Back to Instructions tab</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</si>
  <si>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</si>
  <si>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</si>
  <si>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</si>
  <si>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</si>
  <si>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</si>
  <si>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Test Results</t>
  </si>
  <si>
    <t>Report Review by Test Lab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</si>
  <si>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</si>
  <si>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</si>
  <si>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3. Control panel (with all available options shown clearly)</t>
  </si>
  <si>
    <t>Instructions and summary of template contents</t>
  </si>
  <si>
    <t>Report review history</t>
  </si>
  <si>
    <t>NOTE: This is only a copy; sign off is performed in the Report Sign-Off Block tab</t>
  </si>
  <si>
    <t>Low Power Modes</t>
  </si>
  <si>
    <t>Tabs</t>
  </si>
  <si>
    <t>Tabs with input cells</t>
  </si>
  <si>
    <t>Cells</t>
  </si>
  <si>
    <t>Auto-populated cell</t>
  </si>
  <si>
    <t>Provided data</t>
  </si>
  <si>
    <t>Test Report Template Name:</t>
  </si>
  <si>
    <t xml:space="preserve">Latest Template Revision: </t>
  </si>
  <si>
    <t>v1.0</t>
  </si>
  <si>
    <t>[MM/DD/YYYY]</t>
  </si>
  <si>
    <t>[Test Lab Name]</t>
  </si>
  <si>
    <t>Test dates</t>
  </si>
  <si>
    <t>Test start date</t>
  </si>
  <si>
    <t>Test end date</t>
  </si>
  <si>
    <t>2. Unboxed unit in full view</t>
  </si>
  <si>
    <t>Notes/Comments:</t>
  </si>
  <si>
    <t>Minimum Across All Runs</t>
  </si>
  <si>
    <t>Maximum Across All Runs</t>
  </si>
  <si>
    <t>Overshoot Test</t>
  </si>
  <si>
    <t>Electric or Gas:</t>
  </si>
  <si>
    <t>Gas</t>
  </si>
  <si>
    <t>Electric</t>
  </si>
  <si>
    <t>Gas or Electric:</t>
  </si>
  <si>
    <t>Discrete</t>
  </si>
  <si>
    <t>[Hz]</t>
  </si>
  <si>
    <t>[°C]</t>
  </si>
  <si>
    <t>Electric Type</t>
  </si>
  <si>
    <t>Coil</t>
  </si>
  <si>
    <t>Radiant</t>
  </si>
  <si>
    <t>Induction</t>
  </si>
  <si>
    <t>Rated Voltage (V)</t>
  </si>
  <si>
    <t>Representative water load mass (g)</t>
  </si>
  <si>
    <t>General Info &amp; Results</t>
  </si>
  <si>
    <t>Lab information, product information, and calculated test results</t>
  </si>
  <si>
    <t>Inactive Mode Only</t>
  </si>
  <si>
    <t>Off Mode Only</t>
  </si>
  <si>
    <t>60 Hz ± 0.6 Hz</t>
  </si>
  <si>
    <t>Low Power Mode Tests</t>
  </si>
  <si>
    <t>Variable Name</t>
  </si>
  <si>
    <t>Value</t>
  </si>
  <si>
    <t>K</t>
  </si>
  <si>
    <r>
      <t>P</t>
    </r>
    <r>
      <rPr>
        <vertAlign val="subscript"/>
        <sz val="10"/>
        <rFont val="Palatino Linotype"/>
        <family val="1"/>
      </rPr>
      <t>IA</t>
    </r>
  </si>
  <si>
    <r>
      <t>P</t>
    </r>
    <r>
      <rPr>
        <vertAlign val="subscript"/>
        <sz val="10"/>
        <rFont val="Palatino Linotype"/>
        <family val="1"/>
      </rPr>
      <t>OM</t>
    </r>
  </si>
  <si>
    <t>Inactive mode power (W)</t>
  </si>
  <si>
    <t>Off mode power (W)</t>
  </si>
  <si>
    <t>Conversion factor for Btu to kBtu (kBtu/Btu)</t>
  </si>
  <si>
    <t>Conversion factor for Wh to kWh (kWh/Wh)</t>
  </si>
  <si>
    <t>Conversion factor for Wh to Btu (Btu/Wh)</t>
  </si>
  <si>
    <r>
      <t>S</t>
    </r>
    <r>
      <rPr>
        <vertAlign val="subscript"/>
        <sz val="10"/>
        <rFont val="Palatino Linotype"/>
        <family val="1"/>
      </rPr>
      <t>TOT</t>
    </r>
  </si>
  <si>
    <t>Product Characteristics</t>
  </si>
  <si>
    <t>Constants</t>
  </si>
  <si>
    <t>23 °C ± 5 °C</t>
  </si>
  <si>
    <t>Initial Water Mass (g)</t>
  </si>
  <si>
    <t>Specified Water Mass (g)</t>
  </si>
  <si>
    <t>Specified Water Load (g)</t>
  </si>
  <si>
    <t>Low Power Modes Available:</t>
  </si>
  <si>
    <t xml:space="preserve">Minimum </t>
  </si>
  <si>
    <t xml:space="preserve">Maximum </t>
  </si>
  <si>
    <t>Abbreviation</t>
  </si>
  <si>
    <t>Front Left</t>
  </si>
  <si>
    <t>Front Center</t>
  </si>
  <si>
    <t>Front Right</t>
  </si>
  <si>
    <t>Center Left</t>
  </si>
  <si>
    <t>Center</t>
  </si>
  <si>
    <t>Center Right</t>
  </si>
  <si>
    <t>Back Left</t>
  </si>
  <si>
    <t>Back Center</t>
  </si>
  <si>
    <t>Back Right</t>
  </si>
  <si>
    <t>FL</t>
  </si>
  <si>
    <t>FC</t>
  </si>
  <si>
    <t>FR</t>
  </si>
  <si>
    <t>CL</t>
  </si>
  <si>
    <t>C</t>
  </si>
  <si>
    <t>CR</t>
  </si>
  <si>
    <t>BL</t>
  </si>
  <si>
    <t>BC</t>
  </si>
  <si>
    <t>BR</t>
  </si>
  <si>
    <t>Revision history</t>
  </si>
  <si>
    <t>Yes</t>
  </si>
  <si>
    <t>No</t>
  </si>
  <si>
    <r>
      <t>[inH</t>
    </r>
    <r>
      <rPr>
        <vertAlign val="subscript"/>
        <sz val="10"/>
        <color theme="1"/>
        <rFont val="Palatino Linotype"/>
        <family val="1"/>
      </rPr>
      <t>2</t>
    </r>
    <r>
      <rPr>
        <sz val="10"/>
        <color theme="1"/>
        <rFont val="Palatino Linotype"/>
        <family val="1"/>
      </rPr>
      <t>O]</t>
    </r>
  </si>
  <si>
    <t>913 - 1063 hPa</t>
  </si>
  <si>
    <t>Gas Volume</t>
  </si>
  <si>
    <t>Uncorrected volume</t>
  </si>
  <si>
    <t>Corrected volume</t>
  </si>
  <si>
    <t>Corrected or Uncorrected Volume:</t>
  </si>
  <si>
    <t>25 °C ± 5 °C</t>
  </si>
  <si>
    <t>Initial Water Temperature (°C)</t>
  </si>
  <si>
    <t>Simmer Pre-Selection Test</t>
  </si>
  <si>
    <t>Cooking cycles per year</t>
  </si>
  <si>
    <r>
      <t>H</t>
    </r>
    <r>
      <rPr>
        <vertAlign val="subscript"/>
        <sz val="10"/>
        <rFont val="Palatino Linotype"/>
        <family val="1"/>
      </rPr>
      <t>C</t>
    </r>
  </si>
  <si>
    <t>25 °C ± 0.5 °C</t>
  </si>
  <si>
    <t>Measured Manifold Pressure, if available (Gas Only):</t>
  </si>
  <si>
    <t>Yes or No</t>
  </si>
  <si>
    <t>Burner Heat Input Rate Measurement Prior to the Start of Active Mode Testing</t>
  </si>
  <si>
    <t>Portion of annual hours spent in inactive mode</t>
  </si>
  <si>
    <t>Portion of annual hours spent in off mode</t>
  </si>
  <si>
    <r>
      <t>F</t>
    </r>
    <r>
      <rPr>
        <vertAlign val="subscript"/>
        <sz val="10"/>
        <rFont val="Palatino Linotype"/>
        <family val="1"/>
      </rPr>
      <t>IA</t>
    </r>
  </si>
  <si>
    <r>
      <t>F</t>
    </r>
    <r>
      <rPr>
        <vertAlign val="subscript"/>
        <sz val="10"/>
        <rFont val="Palatino Linotype"/>
        <family val="1"/>
      </rPr>
      <t>OM</t>
    </r>
  </si>
  <si>
    <r>
      <t>S</t>
    </r>
    <r>
      <rPr>
        <vertAlign val="subscript"/>
        <sz val="10"/>
        <rFont val="Palatino Linotype"/>
        <family val="1"/>
      </rPr>
      <t>T</t>
    </r>
  </si>
  <si>
    <r>
      <t>E</t>
    </r>
    <r>
      <rPr>
        <vertAlign val="subscript"/>
        <sz val="10"/>
        <rFont val="Palatino Linotype"/>
        <family val="1"/>
      </rPr>
      <t>TLP</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</si>
  <si>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</si>
  <si>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r>
      <t>E</t>
    </r>
    <r>
      <rPr>
        <vertAlign val="subscript"/>
        <sz val="10"/>
        <rFont val="Palatino Linotype"/>
        <family val="1"/>
      </rPr>
      <t>CET</t>
    </r>
  </si>
  <si>
    <r>
      <t>E</t>
    </r>
    <r>
      <rPr>
        <vertAlign val="subscript"/>
        <sz val="10"/>
        <rFont val="Palatino Linotype"/>
        <family val="1"/>
      </rPr>
      <t>AET</t>
    </r>
  </si>
  <si>
    <t>IAEC</t>
  </si>
  <si>
    <r>
      <t>E</t>
    </r>
    <r>
      <rPr>
        <vertAlign val="subscript"/>
        <sz val="10"/>
        <rFont val="Palatino Linotype"/>
        <family val="1"/>
      </rPr>
      <t>CGG</t>
    </r>
  </si>
  <si>
    <r>
      <t>E</t>
    </r>
    <r>
      <rPr>
        <vertAlign val="subscript"/>
        <sz val="10"/>
        <rFont val="Palatino Linotype"/>
        <family val="1"/>
      </rPr>
      <t>CGE</t>
    </r>
  </si>
  <si>
    <r>
      <t>E</t>
    </r>
    <r>
      <rPr>
        <vertAlign val="subscript"/>
        <sz val="10"/>
        <rFont val="Palatino Linotype"/>
        <family val="1"/>
      </rPr>
      <t>CGT</t>
    </r>
  </si>
  <si>
    <r>
      <t>E</t>
    </r>
    <r>
      <rPr>
        <vertAlign val="subscript"/>
        <sz val="10"/>
        <rFont val="Palatino Linotype"/>
        <family val="1"/>
      </rPr>
      <t>AGG</t>
    </r>
  </si>
  <si>
    <r>
      <t>E</t>
    </r>
    <r>
      <rPr>
        <vertAlign val="subscript"/>
        <sz val="10"/>
        <rFont val="Palatino Linotype"/>
        <family val="1"/>
      </rPr>
      <t>AGE</t>
    </r>
  </si>
  <si>
    <r>
      <t>E</t>
    </r>
    <r>
      <rPr>
        <vertAlign val="subscript"/>
        <sz val="10"/>
        <rFont val="Palatino Linotype"/>
        <family val="1"/>
      </rPr>
      <t>AGT</t>
    </r>
  </si>
  <si>
    <t>Product Configuration:</t>
  </si>
  <si>
    <t>Product Configuration</t>
  </si>
  <si>
    <t>Number of Cooking Zones:</t>
  </si>
  <si>
    <t>Cooking Zone 1</t>
  </si>
  <si>
    <t>Cooking Zone 2</t>
  </si>
  <si>
    <t>Cooking Zone 3</t>
  </si>
  <si>
    <t>Cooking Zone 4</t>
  </si>
  <si>
    <t>Cooking Zone 5</t>
  </si>
  <si>
    <t>Cooking Zone 6</t>
  </si>
  <si>
    <t>Cooking Zone Position</t>
  </si>
  <si>
    <t>Infinite or Discrete:</t>
  </si>
  <si>
    <t>Infinite</t>
  </si>
  <si>
    <t>1.  Nameplate showing model number, serial number, and burner ratings (if applicable)</t>
  </si>
  <si>
    <t>Type of Combined Cooking Product</t>
  </si>
  <si>
    <t>Cooking top and conventional oven (conventional range)</t>
  </si>
  <si>
    <t>Cooking top and microwave oven</t>
  </si>
  <si>
    <t>Cooking top, conventional oven, and microwave oven</t>
  </si>
  <si>
    <t>Infinite Power Setting Range</t>
  </si>
  <si>
    <t>&gt; 150°</t>
  </si>
  <si>
    <t>Combined Cooking Product Type:</t>
  </si>
  <si>
    <t>Ke</t>
  </si>
  <si>
    <t>Cooking Zone 7</t>
  </si>
  <si>
    <t>Cooking Zone 8</t>
  </si>
  <si>
    <t>Cooking Zone 9</t>
  </si>
  <si>
    <t>Cooking Zone 10</t>
  </si>
  <si>
    <t>Cooking Zone 11</t>
  </si>
  <si>
    <t>Cooking Zone 12</t>
  </si>
  <si>
    <t>Number of Controls:</t>
  </si>
  <si>
    <t>Does inactive mode/off mode power vary as a function of displayed time?</t>
  </si>
  <si>
    <t>25 °C ± 5 °C with a target temperature of 25 °C</t>
  </si>
  <si>
    <t>Natural gas</t>
  </si>
  <si>
    <t>Propane</t>
  </si>
  <si>
    <t>Natural gas or Propane</t>
  </si>
  <si>
    <t>Test 1</t>
  </si>
  <si>
    <t>Test 2</t>
  </si>
  <si>
    <t>Test 3</t>
  </si>
  <si>
    <t>Test 4</t>
  </si>
  <si>
    <t>Test 5</t>
  </si>
  <si>
    <t>Test 6</t>
  </si>
  <si>
    <r>
      <t>F</t>
    </r>
    <r>
      <rPr>
        <b/>
        <vertAlign val="subscript"/>
        <sz val="10"/>
        <rFont val="Palatino Linotype"/>
        <family val="1"/>
      </rPr>
      <t>IA</t>
    </r>
  </si>
  <si>
    <r>
      <t>F</t>
    </r>
    <r>
      <rPr>
        <b/>
        <vertAlign val="subscript"/>
        <sz val="10"/>
        <rFont val="Palatino Linotype"/>
        <family val="1"/>
      </rPr>
      <t>OM</t>
    </r>
  </si>
  <si>
    <t>Type of combined cooking product</t>
  </si>
  <si>
    <r>
      <t>S</t>
    </r>
    <r>
      <rPr>
        <b/>
        <vertAlign val="subscript"/>
        <sz val="10"/>
        <rFont val="Palatino Linotype"/>
        <family val="1"/>
      </rPr>
      <t>TOT</t>
    </r>
  </si>
  <si>
    <r>
      <t>H</t>
    </r>
    <r>
      <rPr>
        <b/>
        <vertAlign val="subscript"/>
        <sz val="10"/>
        <rFont val="Palatino Linotype"/>
        <family val="1"/>
      </rPr>
      <t>C</t>
    </r>
  </si>
  <si>
    <t>Initial Measured Burner Input Rate (Btu/hr)</t>
  </si>
  <si>
    <t>Inactive and Off Mode</t>
  </si>
  <si>
    <t>Types of low-power mode(s) available</t>
  </si>
  <si>
    <t>Cooking top component of a combined cooking product</t>
  </si>
  <si>
    <t>Standalone cooking top</t>
  </si>
  <si>
    <t>&gt;3</t>
  </si>
  <si>
    <r>
      <rPr>
        <sz val="10"/>
        <color theme="1"/>
        <rFont val="Calibri"/>
        <family val="2"/>
      </rPr>
      <t>≤</t>
    </r>
    <r>
      <rPr>
        <sz val="10"/>
        <color theme="1"/>
        <rFont val="Palatino Linotype"/>
        <family val="2"/>
      </rPr>
      <t>3</t>
    </r>
  </si>
  <si>
    <t>Step 7</t>
  </si>
  <si>
    <t>Simmer Pre-Selection</t>
  </si>
  <si>
    <t>Calculations - Pre-Selection</t>
  </si>
  <si>
    <t>Drop-Downs and Tables</t>
  </si>
  <si>
    <t>Section 2.2.1.1.2 of Appendix I1</t>
  </si>
  <si>
    <t>Section 2.4.2 of Appendix I1</t>
  </si>
  <si>
    <t>Specification</t>
  </si>
  <si>
    <t>Source</t>
  </si>
  <si>
    <t>Does unit have adjustable internal pressure regulator?</t>
  </si>
  <si>
    <t>Section 2.2.1.1.1 of Appendix I1</t>
  </si>
  <si>
    <t>Section 2.2.1.2 of Appendix I1</t>
  </si>
  <si>
    <t>Section 2.4.1 of Appendix I1</t>
  </si>
  <si>
    <t>Section 2.5 of Appendix I1</t>
  </si>
  <si>
    <t>Section 2.6.2 of Appendix I1</t>
  </si>
  <si>
    <t>Low Power Mode Test Conditions</t>
  </si>
  <si>
    <t>What gas type is used?</t>
  </si>
  <si>
    <t>Stable Cooking Top Temperature (°C)</t>
  </si>
  <si>
    <t>Cooking Zone Information</t>
  </si>
  <si>
    <t>Cooking Area Information</t>
  </si>
  <si>
    <t>Is adjustment necessary?</t>
  </si>
  <si>
    <t>Tolerance on Rated Burner Input Rate (Btu/hr)</t>
  </si>
  <si>
    <t>Post-Adjustment Measured Burner Input Rate (Btu/hr)</t>
  </si>
  <si>
    <r>
      <t>Post-Adjustment Measured Manifold Pressure (inH</t>
    </r>
    <r>
      <rPr>
        <vertAlign val="subscript"/>
        <sz val="10"/>
        <color theme="1"/>
        <rFont val="Palatino Linotype"/>
        <family val="1"/>
      </rPr>
      <t>2</t>
    </r>
    <r>
      <rPr>
        <sz val="10"/>
        <color theme="1"/>
        <rFont val="Palatino Linotype"/>
        <family val="1"/>
      </rPr>
      <t>O)</t>
    </r>
  </si>
  <si>
    <r>
      <t>Initial Measured Operating Pressure (inH</t>
    </r>
    <r>
      <rPr>
        <vertAlign val="subscript"/>
        <sz val="10"/>
        <color theme="1"/>
        <rFont val="Palatino Linotype"/>
        <family val="1"/>
      </rPr>
      <t>2</t>
    </r>
    <r>
      <rPr>
        <sz val="10"/>
        <color theme="1"/>
        <rFont val="Palatino Linotype"/>
        <family val="1"/>
      </rPr>
      <t>O)</t>
    </r>
  </si>
  <si>
    <r>
      <t>Initial Measured Manifold Pressure (inH</t>
    </r>
    <r>
      <rPr>
        <vertAlign val="subscript"/>
        <sz val="10"/>
        <color theme="1"/>
        <rFont val="Palatino Linotype"/>
        <family val="1"/>
      </rPr>
      <t>2</t>
    </r>
    <r>
      <rPr>
        <sz val="10"/>
        <color theme="1"/>
        <rFont val="Palatino Linotype"/>
        <family val="1"/>
      </rPr>
      <t>O)</t>
    </r>
  </si>
  <si>
    <t>[hPa]</t>
  </si>
  <si>
    <t>Cooking Area 1:</t>
  </si>
  <si>
    <t>Cooking Area 2:</t>
  </si>
  <si>
    <t>Cooking Area 1 Test 1</t>
  </si>
  <si>
    <t>Cooking Area 1 Test 2</t>
  </si>
  <si>
    <t>Cooking Area 1 Test 3</t>
  </si>
  <si>
    <t>Cooking Area 1 Test 4</t>
  </si>
  <si>
    <t>Cooking Area 1 Test 5</t>
  </si>
  <si>
    <t>Cooking Area 1 Test 6</t>
  </si>
  <si>
    <t>Cooking Area 2 Test 1</t>
  </si>
  <si>
    <t>Cooking Area 2 Test 2</t>
  </si>
  <si>
    <t>Cooking Area 2 Test 3</t>
  </si>
  <si>
    <t>Cooking Area 2 Test 4</t>
  </si>
  <si>
    <t>Cooking Area 2 Test 5</t>
  </si>
  <si>
    <t>Cooking Area 2 Test 6</t>
  </si>
  <si>
    <t>Section 4.2.1 of Appendix I1</t>
  </si>
  <si>
    <t>Section 4.1.1.2.4 of Appendix I1</t>
  </si>
  <si>
    <t>Section 4.1.2.2.1 of Appendix I1</t>
  </si>
  <si>
    <t>Section 4.1.1.2.5 of Appendix I1</t>
  </si>
  <si>
    <t>Section 4.1.2.2.2 of Appendix I1</t>
  </si>
  <si>
    <t>Section 4.1.1.2.6 of Appendix I1</t>
  </si>
  <si>
    <t>Section 4.1.2.2.3 of Appendix I1</t>
  </si>
  <si>
    <t>Section 4.3.2 of Appendix I1</t>
  </si>
  <si>
    <t>Section 4.1.1.1.2 of Appendix I1</t>
  </si>
  <si>
    <t>Section 4.1.2.1 of Appendix I1</t>
  </si>
  <si>
    <t>Section 4.3.1 of Appendix I1</t>
  </si>
  <si>
    <t>Source:</t>
  </si>
  <si>
    <t>Section 3.1.4.2 of Appendix I1</t>
  </si>
  <si>
    <t>Section 4.1.1.2.2 of Appendix I1</t>
  </si>
  <si>
    <t>Number of Cooking Areas:</t>
  </si>
  <si>
    <t>Test Room Ambient Air Temperature:</t>
  </si>
  <si>
    <t>Electrical Supply Line Voltage:</t>
  </si>
  <si>
    <t>Electrical Supply Frequency:</t>
  </si>
  <si>
    <t>Stable Cooking Top Temperature:</t>
  </si>
  <si>
    <t>Initial Water Temperature:</t>
  </si>
  <si>
    <t>Operating Pressure (Gas Only):</t>
  </si>
  <si>
    <t>Gas Heating Value, H (Gas Only):</t>
  </si>
  <si>
    <t>Measured Manifold Pressure (Gas Only):</t>
  </si>
  <si>
    <t>Electric Supply Line Voltage:</t>
  </si>
  <si>
    <r>
      <rPr>
        <sz val="10"/>
        <color theme="1"/>
        <rFont val="Calibri"/>
        <family val="2"/>
      </rPr>
      <t>≤</t>
    </r>
    <r>
      <rPr>
        <sz val="10"/>
        <color theme="1"/>
        <rFont val="Palatino Linotype"/>
        <family val="1"/>
      </rPr>
      <t xml:space="preserve"> 150°</t>
    </r>
  </si>
  <si>
    <t>Section 2.2.2.1 or 2.2.2.2 of Appendix I1</t>
  </si>
  <si>
    <t>Section 3.1.3 of Appendix I1</t>
  </si>
  <si>
    <t>Cooking Area 1
Test 1</t>
  </si>
  <si>
    <t>Cooking Area 1
Test 2</t>
  </si>
  <si>
    <t>Cooking Area 1
Test 3</t>
  </si>
  <si>
    <t>Cooking Area 1
Test 4</t>
  </si>
  <si>
    <t>Cooking Area 1
Test 5</t>
  </si>
  <si>
    <t>Cooking Area 1
Test 6</t>
  </si>
  <si>
    <t>Cooking Area 2
Test 1</t>
  </si>
  <si>
    <t>Cooking Area 2
Test 2</t>
  </si>
  <si>
    <t>Cooking Area 2
Test 3</t>
  </si>
  <si>
    <t>Cooking Area 2
Test 4</t>
  </si>
  <si>
    <t>Cooking Area 2
Test 5</t>
  </si>
  <si>
    <t>Cooking Area 2
Test 6</t>
  </si>
  <si>
    <t>Does Cooking Area 1 have limitative markings?</t>
  </si>
  <si>
    <t>Does Cooking Area 2 have limitative markings?</t>
  </si>
  <si>
    <t>Cooking Zones and Cooking Areas</t>
  </si>
  <si>
    <t>Actual Test Conditions for Each Run</t>
  </si>
  <si>
    <t>Is the power setting under test the lowest available power setting?</t>
  </si>
  <si>
    <t>Is the smoothened water temperature &lt; 90 °C at any time during the simmering period?</t>
  </si>
  <si>
    <t>Ambient Room Air Pressure:</t>
  </si>
  <si>
    <t>Ambient Room Air Temperature:</t>
  </si>
  <si>
    <t>Does a test of the next lower setting need to be run?</t>
  </si>
  <si>
    <t>Is the smoothened water temperature ≥ 90 °C at any time during a 10-minute period following the time the tester begins adjusting the cooking top control to change the power setting?</t>
  </si>
  <si>
    <r>
      <t>Post-Adjustment Measured Operating Pressure (inH</t>
    </r>
    <r>
      <rPr>
        <vertAlign val="subscript"/>
        <sz val="10"/>
        <color theme="1"/>
        <rFont val="Palatino Linotype"/>
        <family val="1"/>
      </rPr>
      <t>2</t>
    </r>
    <r>
      <rPr>
        <sz val="10"/>
        <color theme="1"/>
        <rFont val="Palatino Linotype"/>
        <family val="1"/>
      </rPr>
      <t>O)</t>
    </r>
  </si>
  <si>
    <t>Section 4.2.2 of Appendix I1</t>
  </si>
  <si>
    <t>Total number of inactive mode and off mode hours per year for a combined cooking product</t>
  </si>
  <si>
    <t>Percentage of hours assigned to the cooking top component of a combined cooking product</t>
  </si>
  <si>
    <t>Measured Power of Low Power Modes</t>
  </si>
  <si>
    <t>Annual Combined Low-Power Mode Energy Consumption</t>
  </si>
  <si>
    <t>Standalone Cooking Top</t>
  </si>
  <si>
    <t>Cooking Top Component of a Combined Cooking Product</t>
  </si>
  <si>
    <t>Usage Factors</t>
  </si>
  <si>
    <t>Cooking Zone Position Suggested Abbreviations</t>
  </si>
  <si>
    <t>Annual Hour Multipliers (Table 4.2.1 of Appendix I1)</t>
  </si>
  <si>
    <t>Combined Cooking Product Usage Factors (Table 4.2.2 of Appendix I1)</t>
  </si>
  <si>
    <t>Test Vessel Selection for Conventional Gas Cooking Tops (Table 3.1 of Appendix I1)</t>
  </si>
  <si>
    <t>Nominal gas burner input rate (Btu/h)</t>
  </si>
  <si>
    <t>Test Vessel Diameter</t>
  </si>
  <si>
    <t>Minimum (&gt;)</t>
  </si>
  <si>
    <t>(mm)</t>
  </si>
  <si>
    <t>(g)</t>
  </si>
  <si>
    <r>
      <t>Maximum (</t>
    </r>
    <r>
      <rPr>
        <b/>
        <sz val="10"/>
        <color theme="1"/>
        <rFont val="Calibri"/>
        <family val="2"/>
      </rPr>
      <t>≤</t>
    </r>
    <r>
      <rPr>
        <b/>
        <sz val="10"/>
        <color theme="1"/>
        <rFont val="Palatino Linotype"/>
        <family val="1"/>
      </rPr>
      <t>)</t>
    </r>
  </si>
  <si>
    <t>Test Vessel Diameter (mm)</t>
  </si>
  <si>
    <t>Water Load Mass</t>
  </si>
  <si>
    <t>Test Vessel Size and Water Load (from Table 3 of IEC 60350-2)</t>
  </si>
  <si>
    <t>Test Vessels for Cooking Areas without Limitative Markings (from Table A.1 of IEC 60350-2)</t>
  </si>
  <si>
    <t>Number of Area Controls</t>
  </si>
  <si>
    <t>Test Vessels for Cooking Areas with Limitative Markings (from Table A.2 of IEC 60350-2)</t>
  </si>
  <si>
    <t>5. Test Vessel Information</t>
  </si>
  <si>
    <t>Water Load (Based on Test Vessel Diameter)</t>
  </si>
  <si>
    <r>
      <t>Surface Area of the Test Vessel Bottom (cm</t>
    </r>
    <r>
      <rPr>
        <vertAlign val="superscript"/>
        <sz val="10"/>
        <color theme="1"/>
        <rFont val="Palatino Linotype"/>
        <family val="1"/>
      </rPr>
      <t>2</t>
    </r>
    <r>
      <rPr>
        <sz val="10"/>
        <color theme="1"/>
        <rFont val="Palatino Linotype"/>
        <family val="1"/>
      </rPr>
      <t>)</t>
    </r>
  </si>
  <si>
    <r>
      <t>Average water temperature between the time 10 seconds before the power is turned off and the time 10 seconds after the power is turned off, T</t>
    </r>
    <r>
      <rPr>
        <vertAlign val="subscript"/>
        <sz val="12"/>
        <color theme="1"/>
        <rFont val="Palatino Linotype"/>
        <family val="1"/>
      </rPr>
      <t>70</t>
    </r>
    <r>
      <rPr>
        <sz val="12"/>
        <color theme="1"/>
        <rFont val="Palatino Linotype"/>
        <family val="1"/>
      </rPr>
      <t xml:space="preserve"> (°C)</t>
    </r>
  </si>
  <si>
    <r>
      <t>Highest recorded water temperature, T</t>
    </r>
    <r>
      <rPr>
        <vertAlign val="subscript"/>
        <sz val="12"/>
        <color theme="1"/>
        <rFont val="Palatino Linotype"/>
        <family val="1"/>
      </rPr>
      <t>max</t>
    </r>
    <r>
      <rPr>
        <sz val="12"/>
        <color theme="1"/>
        <rFont val="Palatino Linotype"/>
        <family val="1"/>
      </rPr>
      <t xml:space="preserve"> (°C)</t>
    </r>
  </si>
  <si>
    <r>
      <t>Target turndown temperature, Tc</t>
    </r>
    <r>
      <rPr>
        <vertAlign val="subscript"/>
        <sz val="12"/>
        <color theme="1"/>
        <rFont val="Palatino Linotype"/>
        <family val="1"/>
      </rPr>
      <t>target</t>
    </r>
    <r>
      <rPr>
        <sz val="12"/>
        <color theme="1"/>
        <rFont val="Palatino Linotype"/>
        <family val="1"/>
      </rPr>
      <t xml:space="preserve"> (°C)</t>
    </r>
  </si>
  <si>
    <t>Power setting under test</t>
  </si>
  <si>
    <t>Turndown temperature, Tc (°C)</t>
  </si>
  <si>
    <r>
      <t>Time at which the tester begins adjusting the cooking top control to change the power setting, t</t>
    </r>
    <r>
      <rPr>
        <vertAlign val="subscript"/>
        <sz val="12"/>
        <color theme="1"/>
        <rFont val="Palatino Linotype"/>
        <family val="1"/>
      </rPr>
      <t>c</t>
    </r>
    <r>
      <rPr>
        <sz val="12"/>
        <color theme="1"/>
        <rFont val="Palatino Linotype"/>
        <family val="1"/>
      </rPr>
      <t xml:space="preserve"> (seconds)</t>
    </r>
  </si>
  <si>
    <r>
      <t>Time at which the simmering period starts, t</t>
    </r>
    <r>
      <rPr>
        <vertAlign val="subscript"/>
        <sz val="12"/>
        <color theme="1"/>
        <rFont val="Palatino Linotype"/>
        <family val="1"/>
      </rPr>
      <t>90</t>
    </r>
    <r>
      <rPr>
        <sz val="12"/>
        <color theme="1"/>
        <rFont val="Palatino Linotype"/>
        <family val="1"/>
      </rPr>
      <t xml:space="preserve"> (seconds)</t>
    </r>
  </si>
  <si>
    <r>
      <t>Time at which the simmering period ends, t</t>
    </r>
    <r>
      <rPr>
        <vertAlign val="subscript"/>
        <sz val="12"/>
        <color theme="1"/>
        <rFont val="Palatino Linotype"/>
        <family val="1"/>
      </rPr>
      <t>s</t>
    </r>
    <r>
      <rPr>
        <sz val="12"/>
        <color theme="1"/>
        <rFont val="Palatino Linotype"/>
        <family val="1"/>
      </rPr>
      <t xml:space="preserve"> (seconds)</t>
    </r>
  </si>
  <si>
    <r>
      <t>Smoothened water temperature at the end of the simmering period, T</t>
    </r>
    <r>
      <rPr>
        <vertAlign val="subscript"/>
        <sz val="12"/>
        <color theme="1"/>
        <rFont val="Palatino Linotype"/>
        <family val="1"/>
      </rPr>
      <t>s</t>
    </r>
    <r>
      <rPr>
        <sz val="12"/>
        <color theme="1"/>
        <rFont val="Palatino Linotype"/>
        <family val="1"/>
      </rPr>
      <t xml:space="preserve"> (°C)</t>
    </r>
  </si>
  <si>
    <r>
      <t>Highest recorded smoothened water temperature during the simmering period, T</t>
    </r>
    <r>
      <rPr>
        <vertAlign val="subscript"/>
        <sz val="12"/>
        <color theme="1"/>
        <rFont val="Palatino Linotype"/>
        <family val="1"/>
      </rPr>
      <t>max</t>
    </r>
    <r>
      <rPr>
        <sz val="12"/>
        <color theme="1"/>
        <rFont val="Palatino Linotype"/>
        <family val="1"/>
      </rPr>
      <t xml:space="preserve"> (°C)</t>
    </r>
  </si>
  <si>
    <t>Gas heating value, H (Btu / std cu. ft)</t>
  </si>
  <si>
    <t>Gas correction factor to standard temperature and pressure, CF</t>
  </si>
  <si>
    <t>Time the smoothened water temperature remains above 90 °C</t>
  </si>
  <si>
    <r>
      <t>Average inactive mode power, P</t>
    </r>
    <r>
      <rPr>
        <vertAlign val="subscript"/>
        <sz val="12"/>
        <color theme="1"/>
        <rFont val="Palatino Linotype"/>
        <family val="1"/>
      </rPr>
      <t>IA</t>
    </r>
    <r>
      <rPr>
        <sz val="12"/>
        <color theme="1"/>
        <rFont val="Palatino Linotype"/>
        <family val="1"/>
      </rPr>
      <t xml:space="preserve"> (W)</t>
    </r>
  </si>
  <si>
    <r>
      <t>Average off mode power, P</t>
    </r>
    <r>
      <rPr>
        <vertAlign val="subscript"/>
        <sz val="12"/>
        <color theme="1"/>
        <rFont val="Palatino Linotype"/>
        <family val="1"/>
      </rPr>
      <t>OM</t>
    </r>
    <r>
      <rPr>
        <sz val="12"/>
        <color theme="1"/>
        <rFont val="Palatino Linotype"/>
        <family val="1"/>
      </rPr>
      <t xml:space="preserve"> (W)</t>
    </r>
  </si>
  <si>
    <t>Electrical energy consumption during the 10-minute test (Wh)</t>
  </si>
  <si>
    <t>Gas heating value, H (Btu/std cu. ft)</t>
  </si>
  <si>
    <t>Specified Test Conditions</t>
  </si>
  <si>
    <t>Product configuration:</t>
  </si>
  <si>
    <t>If component of a combined cooking product, what type?</t>
  </si>
  <si>
    <t>Fuel source:</t>
  </si>
  <si>
    <t>If electric, what type?</t>
  </si>
  <si>
    <t>If gas, how is volume measured?</t>
  </si>
  <si>
    <r>
      <t>If gas, what is the nameplate manifold pressure? [inH</t>
    </r>
    <r>
      <rPr>
        <vertAlign val="subscript"/>
        <sz val="12"/>
        <color theme="1"/>
        <rFont val="Palatino Linotype"/>
        <family val="1"/>
      </rPr>
      <t>2</t>
    </r>
    <r>
      <rPr>
        <sz val="12"/>
        <color theme="1"/>
        <rFont val="Palatino Linotype"/>
        <family val="1"/>
      </rPr>
      <t>O]</t>
    </r>
  </si>
  <si>
    <t>Infinite or discrete power settings:</t>
  </si>
  <si>
    <t>Rated voltage:</t>
  </si>
  <si>
    <t>Low-power modes available:</t>
  </si>
  <si>
    <t>Cooking Zone position description</t>
  </si>
  <si>
    <t>Cooking Zone position abbreviation</t>
  </si>
  <si>
    <t>Nominal heat input rate (Btu/hr)</t>
  </si>
  <si>
    <t>Cooking Zone size (mm)</t>
  </si>
  <si>
    <t>Selected test vessel diameter (mm)</t>
  </si>
  <si>
    <t>Available range of power settings</t>
  </si>
  <si>
    <t>Test vessel diameter (mm)</t>
  </si>
  <si>
    <t>Specified water load (g)</t>
  </si>
  <si>
    <t>Cooking Zone Characteristics</t>
  </si>
  <si>
    <t>Simmer Pre-Selection Test (section 3.1.4.3.2 or 3.1.4.3.3 of Appendix I1)</t>
  </si>
  <si>
    <t>Calculations - Low-Power</t>
  </si>
  <si>
    <t>Calculations - IAEC</t>
  </si>
  <si>
    <t>Calculations - Active Mode</t>
  </si>
  <si>
    <t>Performs calculations on raw data for low-power mode testing, includes constants used in calculation</t>
  </si>
  <si>
    <t>Performs calculations on raw data for active mode testing, includes constants used in calculation</t>
  </si>
  <si>
    <t>Performs calculations on raw data to determine integrated annual energy consumption ("IAEC"), includes constants used in calculation</t>
  </si>
  <si>
    <t>Cooking Zone Size (mm)</t>
  </si>
  <si>
    <r>
      <t>Minimum (</t>
    </r>
    <r>
      <rPr>
        <b/>
        <sz val="10"/>
        <color theme="1"/>
        <rFont val="Calibri"/>
        <family val="2"/>
      </rPr>
      <t>≥</t>
    </r>
    <r>
      <rPr>
        <b/>
        <sz val="10"/>
        <color theme="1"/>
        <rFont val="Palatino Linotype"/>
        <family val="1"/>
      </rPr>
      <t>)</t>
    </r>
  </si>
  <si>
    <t>Maximum (&lt;)</t>
  </si>
  <si>
    <t>10 CFR 430 Subpart B Appendix I1:  Uniform Test Method for Measuring the Energy Consumption of Conventional Cooking Products</t>
  </si>
  <si>
    <t>Instrumentation and calibration information</t>
  </si>
  <si>
    <t>Product pictures</t>
  </si>
  <si>
    <t>Test condition requirements and measurements for each test</t>
  </si>
  <si>
    <t>Test measurements taken for the potential simmering setting pre-selection test</t>
  </si>
  <si>
    <t>Test measurements taken for the simmering tests</t>
  </si>
  <si>
    <t>Performs calculations on raw data for the potential simmering setting pre-selection test, includes constants used in calculation</t>
  </si>
  <si>
    <t>Simmer Pre-Selection (Optional)</t>
  </si>
  <si>
    <t>Number of cooking zones:</t>
  </si>
  <si>
    <t>Number of cooking areas:</t>
  </si>
  <si>
    <t>Number of controls for Cooking Area 1:</t>
  </si>
  <si>
    <t>Number of controls for Cooking Area 2:</t>
  </si>
  <si>
    <t>5. Additional photos (as necessary)</t>
  </si>
  <si>
    <t>Measured Test Conditions for Low Power Mode Tests</t>
  </si>
  <si>
    <t>Measured Test Conditions for Active Mode Tests</t>
  </si>
  <si>
    <t>Overshoot and Simmering Test Conditions</t>
  </si>
  <si>
    <t>Simmering Test - Minimum Above Threshold or Energy Test Cycle</t>
  </si>
  <si>
    <t>Simmering Test - Maximum Below Threshold</t>
  </si>
  <si>
    <t>Number of tests conducted, n</t>
  </si>
  <si>
    <t>Simmering Test - Minimum-Above-Threshold Power Setting, or Energy Test Cycle</t>
  </si>
  <si>
    <t>Simmering Test - Maximum-Below-Threshold Power Setting</t>
  </si>
  <si>
    <t>Is there an Energy Test Cycle?</t>
  </si>
  <si>
    <r>
      <t>Target turndown temperature, Tc</t>
    </r>
    <r>
      <rPr>
        <vertAlign val="subscript"/>
        <sz val="10"/>
        <color theme="1"/>
        <rFont val="Palatino Linotype"/>
        <family val="1"/>
      </rPr>
      <t>target</t>
    </r>
    <r>
      <rPr>
        <sz val="10"/>
        <color theme="1"/>
        <rFont val="Palatino Linotype"/>
        <family val="1"/>
      </rPr>
      <t xml:space="preserve"> (°C)</t>
    </r>
  </si>
  <si>
    <r>
      <t>Average water temperature between the time 10 seconds before the power is turned off and the time 10 seconds after the power is turned off, T</t>
    </r>
    <r>
      <rPr>
        <vertAlign val="subscript"/>
        <sz val="10"/>
        <color theme="1"/>
        <rFont val="Palatino Linotype"/>
        <family val="1"/>
      </rPr>
      <t>70</t>
    </r>
    <r>
      <rPr>
        <sz val="10"/>
        <color theme="1"/>
        <rFont val="Palatino Linotype"/>
        <family val="1"/>
      </rPr>
      <t xml:space="preserve"> (°C)</t>
    </r>
  </si>
  <si>
    <r>
      <t>Highest recorded water temperature, T</t>
    </r>
    <r>
      <rPr>
        <vertAlign val="subscript"/>
        <sz val="10"/>
        <color theme="1"/>
        <rFont val="Palatino Linotype"/>
        <family val="1"/>
      </rPr>
      <t>max</t>
    </r>
    <r>
      <rPr>
        <sz val="10"/>
        <color theme="1"/>
        <rFont val="Palatino Linotype"/>
        <family val="1"/>
      </rPr>
      <t xml:space="preserve"> (°C)</t>
    </r>
  </si>
  <si>
    <t>Maximum allowable turndown temperature (°C)</t>
  </si>
  <si>
    <t>Minimum allowable turndown temperature (°C)</t>
  </si>
  <si>
    <r>
      <t>Smoothened water temperature at the end of the minimum-above-threshold simmering period, Ts</t>
    </r>
    <r>
      <rPr>
        <vertAlign val="subscript"/>
        <sz val="10"/>
        <color theme="1"/>
        <rFont val="Palatino Linotype"/>
        <family val="1"/>
      </rPr>
      <t>MAT</t>
    </r>
    <r>
      <rPr>
        <sz val="10"/>
        <color theme="1"/>
        <rFont val="Palatino Linotype"/>
        <family val="1"/>
      </rPr>
      <t xml:space="preserve"> (°C)</t>
    </r>
  </si>
  <si>
    <r>
      <t>Smoothened water temperature at the end of the maximum-below-threshold simmering period, Ts</t>
    </r>
    <r>
      <rPr>
        <vertAlign val="subscript"/>
        <sz val="10"/>
        <color theme="1"/>
        <rFont val="Palatino Linotype"/>
        <family val="1"/>
      </rPr>
      <t>MBT</t>
    </r>
    <r>
      <rPr>
        <sz val="10"/>
        <color theme="1"/>
        <rFont val="Palatino Linotype"/>
        <family val="1"/>
      </rPr>
      <t xml:space="preserve"> (°C)</t>
    </r>
  </si>
  <si>
    <t>Section 4.1.1.1.1 or 4.1.1.2.3 of Appendix I1</t>
  </si>
  <si>
    <t>Per Cooking Zone Normalized Active Mode Energy Consumption</t>
  </si>
  <si>
    <t>Specific electrical energy consumption (Wh/g of water load)</t>
  </si>
  <si>
    <t>Specific gas energy consumption (Btu/g of water load)</t>
  </si>
  <si>
    <t>Total number of inactive mode and off mode hours per year for a standalone cooking top</t>
  </si>
  <si>
    <t>Nc</t>
  </si>
  <si>
    <t>Per-cycle active mode total energy consumption (Wh)</t>
  </si>
  <si>
    <t>Electric Cooking Tops</t>
  </si>
  <si>
    <t>Gas Cooking Tops</t>
  </si>
  <si>
    <t>Per-cycle active mode energy consumption</t>
  </si>
  <si>
    <t>Per-cycle active mode gas energy consumption (Btu)</t>
  </si>
  <si>
    <t>Per-cycle active mode electrical energy consumption (Wh)</t>
  </si>
  <si>
    <t>Per-cycle active mode total energy consumption (Btu)</t>
  </si>
  <si>
    <t>Annual active mode energy consumption</t>
  </si>
  <si>
    <t>Integrated Annual Energy Consumption</t>
  </si>
  <si>
    <t>Conventional gas cooking top (kBtu/year)</t>
  </si>
  <si>
    <t>Conventional electric cooking top (kWh/year)</t>
  </si>
  <si>
    <t>Annual active mode gas energy consumption (kBtu/year)</t>
  </si>
  <si>
    <t>Annual active mode electrical energy consumption (kWh/year)</t>
  </si>
  <si>
    <t>Annual active mode total energy consumption (kBtu/year)</t>
  </si>
  <si>
    <t>Gas energy consumption, Egt (Btu)</t>
  </si>
  <si>
    <t>Was a test of the next lower setting run?</t>
  </si>
  <si>
    <t>Is the smoothened water temperature of the lower setting test ≥ 90 °C at any time during a 10-minute period following the time the tester begins adjusting the cooking top control to change the power setting?</t>
  </si>
  <si>
    <t>Normalized active mode gas energy consumption, Eg (Btu)</t>
  </si>
  <si>
    <t>Annual active mode total energy consumption (kWh/year)</t>
  </si>
  <si>
    <t>Conventional Cooking Top</t>
  </si>
  <si>
    <t>4. Picture or diagram of test vessel positions on cooking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</si>
</sst>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
  </numFmts>
  <fonts count="58"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b/>
      <sz val="10"/>
      <color theme="1"/>
      <name val="Palatino Linotype"/>
      <family val="1"/>
    </font>
    <font>
      <sz val="10"/>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u/>
      <sz val="12"/>
      <color theme="10"/>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sz val="12"/>
      <color theme="0"/>
      <name val="Palatino Linotype"/>
      <family val="2"/>
    </font>
    <font>
      <sz val="12"/>
      <color theme="0"/>
      <name val="Palatino Linotype"/>
      <family val="1"/>
    </font>
    <font>
      <sz val="12"/>
      <name val="Palatino Linotype"/>
      <family val="2"/>
    </font>
    <font>
      <sz val="12"/>
      <color rgb="FFFF0000"/>
      <name val="Palatino Linotype"/>
      <family val="1"/>
    </font>
    <font>
      <sz val="10"/>
      <color rgb="FFFF0000"/>
      <name val="Palatino Linotype"/>
      <family val="1"/>
    </font>
    <font>
      <sz val="10"/>
      <color rgb="FF000000"/>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sz val="10"/>
      <color theme="1"/>
      <name val="Calibri"/>
      <family val="2"/>
    </font>
    <font>
      <vertAlign val="subscript"/>
      <sz val="10"/>
      <name val="Palatino Linotype"/>
      <family val="1"/>
    </font>
    <font>
      <sz val="11"/>
      <color rgb="FFFF0000"/>
      <name val="Palatino Linotype"/>
      <family val="2"/>
    </font>
    <font>
      <vertAlign val="superscript"/>
      <sz val="10"/>
      <color theme="1"/>
      <name val="Palatino Linotype"/>
      <family val="1"/>
    </font>
    <font>
      <sz val="9"/>
      <color indexed="81"/>
      <name val="Tahoma"/>
      <family val="2"/>
    </font>
    <font>
      <b/>
      <vertAlign val="subscript"/>
      <sz val="10"/>
      <name val="Palatino Linotype"/>
      <family val="1"/>
    </font>
    <font>
      <b/>
      <sz val="10"/>
      <color theme="1"/>
      <name val="Calibri"/>
      <family val="2"/>
    </font>
    <font>
      <sz val="10"/>
      <color theme="0"/>
      <name val="Palatino Linotype"/>
      <family val="2"/>
    </font>
    <font>
      <sz val="10"/>
      <color theme="0"/>
      <name val="Palatino Linotype"/>
      <family val="1"/>
    </font>
  </fonts>
  <fills count="2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rgb="FF92CDDC"/>
        <bgColor indexed="64"/>
      </patternFill>
    </fill>
    <fill>
      <patternFill patternType="solid">
        <fgColor indexed="6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1">
    <xf numFmtId="0" fontId="0" fillId="0" borderId="0"/>
    <xf numFmtId="0" fontId="1" fillId="4" borderId="0" applyNumberFormat="0" applyBorder="0" applyAlignment="0" applyProtection="0"/>
    <xf numFmtId="0" fontId="2" fillId="0" borderId="0"/>
    <xf numFmtId="0" fontId="3" fillId="5" borderId="0" applyNumberFormat="0" applyBorder="0" applyProtection="0">
      <alignment horizontal="left" vertical="center"/>
    </xf>
    <xf numFmtId="0" fontId="7" fillId="6" borderId="1">
      <alignment horizontal="center" vertical="center"/>
    </xf>
    <xf numFmtId="0" fontId="8" fillId="7" borderId="1" applyNumberFormat="0" applyAlignment="0" applyProtection="0"/>
    <xf numFmtId="0" fontId="4" fillId="0" borderId="1">
      <alignment horizontal="center"/>
    </xf>
    <xf numFmtId="0" fontId="9" fillId="8" borderId="0" applyNumberFormat="0" applyAlignment="0" applyProtection="0"/>
    <xf numFmtId="0" fontId="4" fillId="0" borderId="1">
      <alignment horizontal="center" vertical="center"/>
    </xf>
    <xf numFmtId="0" fontId="10" fillId="9" borderId="1" applyNumberFormat="0" applyProtection="0">
      <alignment horizontal="center" vertical="center"/>
    </xf>
    <xf numFmtId="0" fontId="11" fillId="10" borderId="1" applyNumberFormat="0" applyProtection="0">
      <alignment horizontal="center" vertical="center"/>
    </xf>
    <xf numFmtId="0" fontId="12" fillId="11" borderId="0"/>
    <xf numFmtId="0" fontId="6" fillId="0" borderId="0"/>
    <xf numFmtId="0" fontId="6" fillId="0" borderId="6">
      <alignment horizontal="center" vertical="center" wrapText="1"/>
    </xf>
    <xf numFmtId="0" fontId="8" fillId="9"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5" fillId="12" borderId="0" applyNumberFormat="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952">
    <xf numFmtId="0" fontId="0" fillId="0" borderId="0" xfId="0"/>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4" fillId="0" borderId="0" xfId="15" applyAlignment="1" applyProtection="1">
      <protection locked="0"/>
    </xf>
    <xf numFmtId="0" fontId="28" fillId="0" borderId="0" xfId="15" applyFont="1" applyAlignment="1" applyProtection="1">
      <protection locked="0"/>
    </xf>
    <xf numFmtId="0" fontId="30" fillId="0" borderId="0" xfId="15" applyFont="1" applyAlignment="1" applyProtection="1">
      <protection locked="0"/>
    </xf>
    <xf numFmtId="0" fontId="3" fillId="5" borderId="7" xfId="3" applyBorder="1" applyProtection="1">
      <alignment horizontal="left" vertical="center"/>
    </xf>
    <xf numFmtId="0" fontId="4" fillId="0" borderId="42" xfId="2" applyFont="1" applyBorder="1" applyProtection="1"/>
    <xf numFmtId="0" fontId="4" fillId="0" borderId="43" xfId="2" applyFont="1" applyBorder="1" applyProtection="1"/>
    <xf numFmtId="0" fontId="13" fillId="0" borderId="42" xfId="2" applyFont="1" applyBorder="1" applyProtection="1"/>
    <xf numFmtId="0" fontId="13" fillId="0" borderId="43" xfId="2" applyFont="1" applyBorder="1" applyProtection="1"/>
    <xf numFmtId="0" fontId="13" fillId="0" borderId="44" xfId="2" applyFont="1" applyBorder="1" applyProtection="1"/>
    <xf numFmtId="0" fontId="13" fillId="0" borderId="45" xfId="2" applyFont="1" applyBorder="1" applyProtection="1"/>
    <xf numFmtId="0" fontId="4" fillId="0" borderId="46" xfId="2" applyFont="1" applyBorder="1" applyProtection="1"/>
    <xf numFmtId="0" fontId="4" fillId="0" borderId="47" xfId="2" applyFont="1" applyBorder="1" applyProtection="1"/>
    <xf numFmtId="0" fontId="14" fillId="0" borderId="54" xfId="15" applyBorder="1" applyAlignment="1" applyProtection="1">
      <alignment vertical="center"/>
      <protection locked="0"/>
    </xf>
    <xf numFmtId="0" fontId="31" fillId="19" borderId="16" xfId="14" applyFont="1" applyFill="1" applyBorder="1" applyProtection="1">
      <alignment horizontal="center" vertical="center"/>
      <protection locked="0"/>
    </xf>
    <xf numFmtId="0" fontId="31" fillId="19" borderId="13" xfId="14" applyFont="1" applyFill="1" applyBorder="1" applyAlignment="1" applyProtection="1">
      <alignment horizontal="center" vertical="center"/>
      <protection locked="0"/>
    </xf>
    <xf numFmtId="0" fontId="31" fillId="19" borderId="16" xfId="14" applyFont="1" applyFill="1" applyBorder="1" applyAlignment="1" applyProtection="1">
      <alignment horizontal="center" vertical="center"/>
      <protection locked="0"/>
    </xf>
    <xf numFmtId="0" fontId="31" fillId="19" borderId="39" xfId="14" applyFont="1" applyFill="1" applyBorder="1" applyProtection="1">
      <alignment horizontal="center" vertical="center"/>
      <protection locked="0"/>
    </xf>
    <xf numFmtId="0" fontId="13" fillId="11" borderId="0" xfId="2" applyFont="1" applyFill="1" applyProtection="1"/>
    <xf numFmtId="0" fontId="4" fillId="11" borderId="0" xfId="2" applyFont="1" applyFill="1" applyProtection="1"/>
    <xf numFmtId="0" fontId="2" fillId="11" borderId="0" xfId="2" applyFill="1" applyProtection="1"/>
    <xf numFmtId="14" fontId="36" fillId="16" borderId="1" xfId="14" applyNumberFormat="1" applyFont="1" applyFill="1" applyBorder="1" applyProtection="1">
      <alignment horizontal="center" vertical="center"/>
    </xf>
    <xf numFmtId="14" fontId="38" fillId="19" borderId="1" xfId="14" applyNumberFormat="1" applyFont="1" applyFill="1" applyBorder="1" applyProtection="1">
      <alignment horizontal="center" vertical="center"/>
      <protection locked="0"/>
    </xf>
    <xf numFmtId="14" fontId="38" fillId="19" borderId="15" xfId="14" applyNumberFormat="1" applyFont="1" applyFill="1" applyBorder="1" applyProtection="1">
      <alignment horizontal="center" vertical="center"/>
      <protection locked="0"/>
    </xf>
    <xf numFmtId="0" fontId="30" fillId="3" borderId="0" xfId="15" applyFont="1" applyFill="1" applyAlignment="1" applyProtection="1">
      <protection locked="0"/>
    </xf>
    <xf numFmtId="0" fontId="38" fillId="0" borderId="64" xfId="14" applyFont="1" applyFill="1" applyBorder="1" applyAlignment="1" applyProtection="1">
      <alignment horizontal="left" vertical="center"/>
    </xf>
    <xf numFmtId="0" fontId="38" fillId="0" borderId="66" xfId="14" applyFont="1" applyFill="1" applyBorder="1" applyAlignment="1" applyProtection="1">
      <alignment horizontal="left" vertical="center"/>
    </xf>
    <xf numFmtId="14" fontId="36" fillId="16" borderId="34" xfId="14" applyNumberFormat="1" applyFont="1" applyFill="1" applyBorder="1" applyProtection="1">
      <alignment horizontal="center" vertical="center"/>
    </xf>
    <xf numFmtId="14" fontId="36" fillId="16" borderId="15" xfId="14" applyNumberFormat="1" applyFont="1" applyFill="1" applyBorder="1" applyProtection="1">
      <alignment horizontal="center" vertical="center"/>
    </xf>
    <xf numFmtId="0" fontId="3" fillId="5" borderId="8" xfId="3" applyBorder="1" applyProtection="1">
      <alignment horizontal="left" vertical="center"/>
    </xf>
    <xf numFmtId="0" fontId="6" fillId="0" borderId="19" xfId="2" applyFont="1" applyBorder="1" applyAlignment="1" applyProtection="1">
      <alignment horizontal="center" vertical="center"/>
    </xf>
    <xf numFmtId="0" fontId="6" fillId="0" borderId="39" xfId="2" applyFont="1" applyBorder="1" applyAlignment="1" applyProtection="1">
      <alignment horizontal="center" vertical="center"/>
    </xf>
    <xf numFmtId="0" fontId="14" fillId="3" borderId="0" xfId="15" applyFill="1" applyAlignment="1" applyProtection="1">
      <protection locked="0"/>
    </xf>
    <xf numFmtId="0" fontId="45" fillId="3" borderId="0" xfId="15" applyFont="1" applyFill="1" applyAlignment="1" applyProtection="1">
      <protection locked="0"/>
    </xf>
    <xf numFmtId="0" fontId="14" fillId="3" borderId="0" xfId="15" applyFont="1" applyFill="1" applyAlignment="1" applyProtection="1">
      <protection locked="0"/>
    </xf>
    <xf numFmtId="0" fontId="26" fillId="3" borderId="0" xfId="0" applyFont="1" applyFill="1" applyBorder="1" applyAlignment="1" applyProtection="1">
      <alignment horizontal="left" indent="2"/>
    </xf>
    <xf numFmtId="0" fontId="26" fillId="3" borderId="0" xfId="0" applyFont="1" applyFill="1" applyBorder="1" applyAlignment="1" applyProtection="1">
      <alignment horizontal="left" wrapText="1"/>
    </xf>
    <xf numFmtId="0" fontId="26" fillId="3" borderId="0" xfId="0" applyFont="1" applyFill="1" applyBorder="1" applyAlignment="1" applyProtection="1">
      <alignment wrapText="1"/>
    </xf>
    <xf numFmtId="0" fontId="26" fillId="3" borderId="0" xfId="1" applyFont="1" applyFill="1" applyBorder="1" applyAlignment="1" applyProtection="1">
      <alignment wrapText="1"/>
    </xf>
    <xf numFmtId="0" fontId="14" fillId="3" borderId="0" xfId="15" applyFill="1" applyAlignment="1" applyProtection="1"/>
    <xf numFmtId="165" fontId="4" fillId="15" borderId="24" xfId="1" applyNumberFormat="1" applyFont="1" applyFill="1" applyBorder="1" applyAlignment="1" applyProtection="1">
      <alignment horizontal="center" vertical="center"/>
    </xf>
    <xf numFmtId="0" fontId="7" fillId="16" borderId="24" xfId="17" applyFont="1" applyFill="1" applyBorder="1" applyAlignment="1" applyProtection="1">
      <alignment horizontal="center" vertical="center"/>
    </xf>
    <xf numFmtId="0" fontId="13" fillId="0" borderId="24" xfId="18" applyFont="1" applyFill="1" applyBorder="1" applyAlignment="1" applyProtection="1">
      <alignment horizontal="center" vertical="center"/>
    </xf>
    <xf numFmtId="0" fontId="22" fillId="17" borderId="27" xfId="0" applyFont="1" applyFill="1" applyBorder="1" applyAlignment="1" applyProtection="1">
      <alignment horizontal="center" vertical="center"/>
    </xf>
    <xf numFmtId="0" fontId="7" fillId="14" borderId="37" xfId="18" applyFont="1" applyFill="1" applyBorder="1" applyAlignment="1" applyProtection="1">
      <alignment horizontal="center" vertical="center"/>
    </xf>
    <xf numFmtId="14" fontId="31" fillId="19" borderId="13" xfId="14" applyNumberFormat="1" applyFont="1" applyFill="1" applyBorder="1" applyAlignment="1" applyProtection="1">
      <alignment horizontal="center" vertical="center"/>
      <protection locked="0"/>
    </xf>
    <xf numFmtId="0" fontId="38" fillId="19" borderId="13" xfId="14" applyFont="1" applyFill="1" applyBorder="1" applyAlignment="1" applyProtection="1">
      <alignment horizontal="left" vertical="center"/>
      <protection locked="0"/>
    </xf>
    <xf numFmtId="0" fontId="36" fillId="16" borderId="39" xfId="14" applyNumberFormat="1" applyFont="1" applyFill="1" applyBorder="1" applyAlignment="1" applyProtection="1">
      <alignment horizontal="left" vertical="center"/>
    </xf>
    <xf numFmtId="0" fontId="36" fillId="16" borderId="13" xfId="14" applyNumberFormat="1" applyFont="1" applyFill="1" applyBorder="1" applyAlignment="1" applyProtection="1">
      <alignment horizontal="left" vertical="center"/>
    </xf>
    <xf numFmtId="0" fontId="36" fillId="16" borderId="16" xfId="14" applyNumberFormat="1" applyFont="1" applyFill="1" applyBorder="1" applyAlignment="1" applyProtection="1">
      <alignment horizontal="left" vertical="center"/>
    </xf>
    <xf numFmtId="0" fontId="38" fillId="0" borderId="65" xfId="14" applyFont="1" applyFill="1" applyBorder="1" applyAlignment="1" applyProtection="1">
      <alignment horizontal="left" vertical="center"/>
    </xf>
    <xf numFmtId="0" fontId="38" fillId="19" borderId="16" xfId="14" applyFont="1" applyFill="1" applyBorder="1" applyAlignment="1" applyProtection="1">
      <alignment horizontal="left" vertical="center"/>
      <protection locked="0"/>
    </xf>
    <xf numFmtId="0" fontId="8" fillId="19" borderId="12" xfId="14" applyFill="1" applyBorder="1" applyAlignment="1" applyProtection="1">
      <alignment horizontal="left" vertical="center" wrapText="1"/>
      <protection locked="0"/>
    </xf>
    <xf numFmtId="0" fontId="8" fillId="19" borderId="1" xfId="14" applyFill="1" applyBorder="1" applyAlignment="1" applyProtection="1">
      <alignment horizontal="left" vertical="center" wrapText="1"/>
      <protection locked="0"/>
    </xf>
    <xf numFmtId="14" fontId="31" fillId="19" borderId="30" xfId="14" applyNumberFormat="1" applyFont="1" applyFill="1" applyBorder="1" applyAlignment="1" applyProtection="1">
      <alignment horizontal="center" vertical="center"/>
      <protection locked="0"/>
    </xf>
    <xf numFmtId="0" fontId="26" fillId="19" borderId="39" xfId="0" applyFont="1" applyFill="1" applyBorder="1" applyAlignment="1" applyProtection="1">
      <alignment horizontal="center" vertical="center" wrapText="1"/>
      <protection locked="0"/>
    </xf>
    <xf numFmtId="0" fontId="26" fillId="19" borderId="13" xfId="0" applyFont="1" applyFill="1" applyBorder="1" applyAlignment="1" applyProtection="1">
      <alignment horizontal="center" vertical="center"/>
      <protection locked="0"/>
    </xf>
    <xf numFmtId="0" fontId="26" fillId="19" borderId="89" xfId="0" applyFont="1" applyFill="1" applyBorder="1" applyAlignment="1" applyProtection="1">
      <alignment horizontal="center" vertical="center"/>
      <protection locked="0"/>
    </xf>
    <xf numFmtId="0" fontId="26" fillId="19" borderId="16" xfId="0" applyFont="1" applyFill="1" applyBorder="1" applyAlignment="1" applyProtection="1">
      <alignment horizontal="center" vertical="center"/>
      <protection locked="0"/>
    </xf>
    <xf numFmtId="0" fontId="8" fillId="19" borderId="3" xfId="14" quotePrefix="1" applyFill="1" applyBorder="1" applyAlignment="1" applyProtection="1">
      <alignment horizontal="left" vertical="center"/>
      <protection locked="0"/>
    </xf>
    <xf numFmtId="0" fontId="8" fillId="19" borderId="1" xfId="14" applyFill="1" applyBorder="1" applyAlignment="1" applyProtection="1">
      <alignment horizontal="left" vertical="center"/>
      <protection locked="0"/>
    </xf>
    <xf numFmtId="0" fontId="8" fillId="19" borderId="1" xfId="14" applyFont="1" applyFill="1" applyBorder="1" applyAlignment="1" applyProtection="1">
      <alignment horizontal="left" vertical="center"/>
      <protection locked="0"/>
    </xf>
    <xf numFmtId="0" fontId="8" fillId="19" borderId="19" xfId="14" applyFill="1" applyBorder="1" applyAlignment="1" applyProtection="1">
      <alignment horizontal="left" vertical="center" wrapText="1"/>
      <protection locked="0"/>
    </xf>
    <xf numFmtId="0" fontId="8" fillId="19" borderId="3" xfId="14" applyFill="1" applyBorder="1" applyAlignment="1" applyProtection="1">
      <alignment horizontal="left" vertical="center" wrapText="1"/>
      <protection locked="0"/>
    </xf>
    <xf numFmtId="0" fontId="8" fillId="19" borderId="12" xfId="14" applyFont="1" applyFill="1" applyBorder="1" applyAlignment="1" applyProtection="1">
      <alignment horizontal="left" vertical="center" wrapText="1"/>
      <protection locked="0"/>
    </xf>
    <xf numFmtId="0" fontId="8" fillId="19" borderId="1" xfId="14" applyFont="1" applyFill="1" applyBorder="1" applyAlignment="1" applyProtection="1">
      <alignment horizontal="left" vertical="center" wrapText="1"/>
      <protection locked="0"/>
    </xf>
    <xf numFmtId="0" fontId="8" fillId="19" borderId="12" xfId="14" applyFill="1" applyBorder="1" applyAlignment="1" applyProtection="1">
      <alignment horizontal="left" vertical="center"/>
      <protection locked="0"/>
    </xf>
    <xf numFmtId="0" fontId="8" fillId="19" borderId="14" xfId="14" applyFill="1" applyBorder="1" applyAlignment="1" applyProtection="1">
      <alignment horizontal="left" vertical="center"/>
      <protection locked="0"/>
    </xf>
    <xf numFmtId="0" fontId="8" fillId="19" borderId="15" xfId="14" applyFill="1" applyBorder="1" applyAlignment="1" applyProtection="1">
      <alignment horizontal="left" vertical="center"/>
      <protection locked="0"/>
    </xf>
    <xf numFmtId="2" fontId="26" fillId="19" borderId="1" xfId="0" applyNumberFormat="1" applyFont="1" applyFill="1" applyBorder="1" applyAlignment="1" applyProtection="1">
      <alignment horizontal="center" vertical="center"/>
      <protection locked="0"/>
    </xf>
    <xf numFmtId="2" fontId="26" fillId="19" borderId="13" xfId="0" applyNumberFormat="1" applyFont="1" applyFill="1" applyBorder="1" applyAlignment="1" applyProtection="1">
      <alignment horizontal="center" vertical="center"/>
      <protection locked="0"/>
    </xf>
    <xf numFmtId="0" fontId="14" fillId="0" borderId="57" xfId="15" applyBorder="1" applyAlignment="1" applyProtection="1">
      <alignment vertical="center"/>
      <protection locked="0"/>
    </xf>
    <xf numFmtId="0" fontId="4" fillId="0" borderId="0" xfId="0" applyFont="1" applyProtection="1"/>
    <xf numFmtId="0" fontId="4" fillId="3" borderId="0" xfId="0" applyFont="1" applyFill="1" applyProtection="1"/>
    <xf numFmtId="0" fontId="4" fillId="11" borderId="0" xfId="0" applyFont="1" applyFill="1" applyProtection="1"/>
    <xf numFmtId="0" fontId="2" fillId="3" borderId="75" xfId="2" applyFont="1" applyFill="1" applyBorder="1" applyProtection="1"/>
    <xf numFmtId="0" fontId="46" fillId="3" borderId="76" xfId="2" applyFont="1" applyFill="1" applyBorder="1" applyAlignment="1" applyProtection="1">
      <alignment horizontal="left" wrapText="1"/>
    </xf>
    <xf numFmtId="0" fontId="2" fillId="3" borderId="50" xfId="2" applyNumberFormat="1" applyFont="1" applyFill="1" applyBorder="1" applyProtection="1"/>
    <xf numFmtId="0" fontId="2" fillId="3" borderId="51" xfId="2" applyNumberFormat="1" applyFont="1" applyFill="1" applyBorder="1" applyAlignment="1" applyProtection="1">
      <alignment horizontal="left"/>
    </xf>
    <xf numFmtId="0" fontId="2" fillId="3" borderId="50" xfId="2" applyFont="1" applyFill="1" applyBorder="1" applyProtection="1"/>
    <xf numFmtId="14" fontId="2" fillId="3" borderId="51" xfId="2" applyNumberFormat="1" applyFont="1" applyFill="1" applyBorder="1" applyAlignment="1" applyProtection="1">
      <alignment horizontal="left"/>
    </xf>
    <xf numFmtId="0" fontId="2" fillId="3" borderId="50" xfId="2" applyFont="1" applyFill="1" applyBorder="1" applyAlignment="1" applyProtection="1">
      <alignment vertical="center"/>
    </xf>
    <xf numFmtId="0" fontId="2" fillId="3" borderId="51" xfId="2" applyNumberFormat="1" applyFont="1" applyFill="1" applyBorder="1" applyAlignment="1" applyProtection="1">
      <alignment horizontal="left" vertical="center" wrapText="1"/>
    </xf>
    <xf numFmtId="0" fontId="2" fillId="3" borderId="52" xfId="2" applyFont="1" applyFill="1" applyBorder="1" applyProtection="1"/>
    <xf numFmtId="14" fontId="2" fillId="3" borderId="53" xfId="2" applyNumberFormat="1" applyFont="1" applyFill="1" applyBorder="1" applyAlignment="1" applyProtection="1">
      <alignment horizontal="left"/>
    </xf>
    <xf numFmtId="0" fontId="18" fillId="3" borderId="0" xfId="0" applyFont="1" applyFill="1" applyProtection="1"/>
    <xf numFmtId="0" fontId="18" fillId="11" borderId="0" xfId="0" applyFont="1" applyFill="1" applyProtection="1"/>
    <xf numFmtId="0" fontId="48" fillId="3" borderId="48" xfId="2" applyFont="1" applyFill="1" applyBorder="1" applyProtection="1"/>
    <xf numFmtId="0" fontId="48" fillId="3" borderId="50" xfId="2" applyNumberFormat="1" applyFont="1" applyFill="1" applyBorder="1" applyProtection="1"/>
    <xf numFmtId="0" fontId="48" fillId="3" borderId="50" xfId="2" applyFont="1" applyFill="1" applyBorder="1" applyProtection="1"/>
    <xf numFmtId="0" fontId="48" fillId="3" borderId="50" xfId="2" applyFont="1" applyFill="1" applyBorder="1" applyAlignment="1" applyProtection="1">
      <alignment vertical="center"/>
    </xf>
    <xf numFmtId="0" fontId="48" fillId="3" borderId="52" xfId="2" applyFont="1" applyFill="1" applyBorder="1" applyProtection="1"/>
    <xf numFmtId="0" fontId="18" fillId="3" borderId="0" xfId="0" applyFont="1" applyFill="1" applyBorder="1" applyAlignment="1" applyProtection="1">
      <alignment horizontal="center" wrapText="1"/>
    </xf>
    <xf numFmtId="0" fontId="18" fillId="3" borderId="0" xfId="0" applyFont="1" applyFill="1" applyBorder="1" applyProtection="1"/>
    <xf numFmtId="0" fontId="0" fillId="3" borderId="0" xfId="0" applyFill="1" applyProtection="1"/>
    <xf numFmtId="0" fontId="18" fillId="3" borderId="26" xfId="0" applyFont="1" applyFill="1" applyBorder="1" applyProtection="1"/>
    <xf numFmtId="0" fontId="17" fillId="5" borderId="7" xfId="3" applyFont="1" applyBorder="1" applyProtection="1">
      <alignment horizontal="left" vertical="center"/>
    </xf>
    <xf numFmtId="0" fontId="17" fillId="5" borderId="38" xfId="3" applyFont="1" applyFill="1" applyBorder="1" applyAlignment="1" applyProtection="1">
      <alignment horizontal="left" vertical="center"/>
    </xf>
    <xf numFmtId="0" fontId="17" fillId="3" borderId="7" xfId="3" applyFont="1" applyFill="1" applyBorder="1" applyProtection="1">
      <alignment horizontal="left" vertical="center"/>
    </xf>
    <xf numFmtId="0" fontId="18" fillId="3" borderId="24" xfId="0" applyFont="1" applyFill="1" applyBorder="1" applyProtection="1"/>
    <xf numFmtId="0" fontId="18" fillId="3" borderId="23" xfId="0" applyFont="1" applyFill="1" applyBorder="1" applyProtection="1"/>
    <xf numFmtId="0" fontId="17" fillId="5" borderId="38" xfId="3" applyFont="1" applyBorder="1" applyProtection="1">
      <alignment horizontal="left" vertical="center"/>
    </xf>
    <xf numFmtId="0" fontId="17" fillId="5" borderId="8" xfId="3" applyFont="1" applyBorder="1" applyProtection="1">
      <alignment horizontal="left" vertical="center"/>
    </xf>
    <xf numFmtId="0" fontId="40" fillId="3" borderId="0" xfId="0" applyFont="1" applyFill="1" applyProtection="1"/>
    <xf numFmtId="0" fontId="23" fillId="3" borderId="6" xfId="3" applyFont="1" applyFill="1" applyBorder="1" applyAlignment="1" applyProtection="1">
      <alignment horizontal="center" vertical="center" wrapText="1"/>
    </xf>
    <xf numFmtId="0" fontId="23" fillId="3" borderId="38" xfId="3" applyFont="1" applyFill="1" applyBorder="1" applyAlignment="1" applyProtection="1">
      <alignment horizontal="center" vertical="center" wrapText="1"/>
    </xf>
    <xf numFmtId="0" fontId="19" fillId="3" borderId="20" xfId="0" applyFont="1" applyFill="1" applyBorder="1" applyProtection="1"/>
    <xf numFmtId="0" fontId="18" fillId="3" borderId="10" xfId="0" applyFont="1" applyFill="1" applyBorder="1" applyAlignment="1" applyProtection="1">
      <alignment horizontal="center" vertical="center" wrapText="1"/>
    </xf>
    <xf numFmtId="0" fontId="18" fillId="3" borderId="36" xfId="0" applyFont="1" applyFill="1" applyBorder="1" applyAlignment="1" applyProtection="1">
      <alignment horizontal="center" vertical="center" wrapText="1"/>
    </xf>
    <xf numFmtId="0" fontId="18" fillId="3" borderId="37" xfId="0" applyFont="1" applyFill="1" applyBorder="1" applyAlignment="1" applyProtection="1">
      <alignment horizontal="center" vertical="center" wrapText="1"/>
    </xf>
    <xf numFmtId="0" fontId="19" fillId="3" borderId="23" xfId="0" applyFont="1" applyFill="1" applyBorder="1" applyProtection="1"/>
    <xf numFmtId="0" fontId="18" fillId="3" borderId="0" xfId="0" applyFont="1" applyFill="1" applyBorder="1" applyAlignment="1" applyProtection="1">
      <alignment horizontal="center" vertical="center"/>
    </xf>
    <xf numFmtId="0" fontId="26" fillId="3" borderId="0" xfId="0" applyFont="1" applyFill="1" applyProtection="1"/>
    <xf numFmtId="0" fontId="26" fillId="11" borderId="0" xfId="0" applyFont="1" applyFill="1" applyProtection="1"/>
    <xf numFmtId="0" fontId="0" fillId="0" borderId="0" xfId="0" applyProtection="1"/>
    <xf numFmtId="0" fontId="4" fillId="0" borderId="75" xfId="2" applyFont="1" applyBorder="1" applyProtection="1"/>
    <xf numFmtId="0" fontId="4" fillId="0" borderId="50" xfId="2" applyNumberFormat="1" applyFont="1" applyBorder="1" applyProtection="1"/>
    <xf numFmtId="0" fontId="4" fillId="0" borderId="50" xfId="2" applyFont="1" applyBorder="1" applyProtection="1"/>
    <xf numFmtId="0" fontId="4" fillId="0" borderId="50" xfId="2" applyFont="1" applyBorder="1" applyAlignment="1" applyProtection="1">
      <alignment horizontal="left" vertical="center"/>
    </xf>
    <xf numFmtId="0" fontId="4" fillId="0" borderId="52" xfId="2" applyFont="1" applyBorder="1" applyProtection="1"/>
    <xf numFmtId="164" fontId="26" fillId="3" borderId="0" xfId="0" applyNumberFormat="1" applyFont="1" applyFill="1" applyProtection="1"/>
    <xf numFmtId="0" fontId="39" fillId="3" borderId="0" xfId="0" applyFont="1" applyFill="1" applyProtection="1"/>
    <xf numFmtId="0" fontId="0" fillId="0" borderId="23" xfId="0" applyBorder="1" applyProtection="1"/>
    <xf numFmtId="0" fontId="26" fillId="3" borderId="0" xfId="0" applyFont="1" applyFill="1" applyBorder="1" applyAlignment="1" applyProtection="1">
      <alignment vertical="top"/>
    </xf>
    <xf numFmtId="0" fontId="26" fillId="3" borderId="24" xfId="0" applyFont="1" applyFill="1" applyBorder="1" applyProtection="1"/>
    <xf numFmtId="0" fontId="26" fillId="3" borderId="17" xfId="0" applyFont="1" applyFill="1" applyBorder="1" applyProtection="1"/>
    <xf numFmtId="0" fontId="26" fillId="0" borderId="93" xfId="0" applyFont="1" applyFill="1" applyBorder="1" applyProtection="1"/>
    <xf numFmtId="164" fontId="37" fillId="16" borderId="15" xfId="0" applyNumberFormat="1" applyFont="1" applyFill="1" applyBorder="1" applyAlignment="1" applyProtection="1">
      <alignment horizontal="center" vertical="center"/>
    </xf>
    <xf numFmtId="164" fontId="37" fillId="16" borderId="16" xfId="0" applyNumberFormat="1" applyFont="1" applyFill="1" applyBorder="1" applyAlignment="1" applyProtection="1">
      <alignment horizontal="center" vertical="center"/>
    </xf>
    <xf numFmtId="0" fontId="26" fillId="3" borderId="23" xfId="0" applyFont="1" applyFill="1" applyBorder="1" applyProtection="1"/>
    <xf numFmtId="2" fontId="26" fillId="3" borderId="2" xfId="0" applyNumberFormat="1" applyFont="1" applyFill="1" applyBorder="1" applyAlignment="1" applyProtection="1">
      <alignment horizontal="center" vertical="center"/>
    </xf>
    <xf numFmtId="0" fontId="26" fillId="0" borderId="23" xfId="0" applyFont="1" applyFill="1" applyBorder="1" applyAlignment="1" applyProtection="1">
      <alignment vertical="center"/>
    </xf>
    <xf numFmtId="0" fontId="42" fillId="3" borderId="0" xfId="2" applyFont="1" applyFill="1" applyProtection="1"/>
    <xf numFmtId="0" fontId="42" fillId="11" borderId="0" xfId="2" applyFont="1" applyFill="1" applyProtection="1"/>
    <xf numFmtId="0" fontId="42" fillId="3" borderId="75" xfId="2" applyFont="1" applyFill="1" applyBorder="1" applyProtection="1"/>
    <xf numFmtId="0" fontId="44" fillId="3" borderId="76" xfId="2" applyFont="1" applyFill="1" applyBorder="1" applyAlignment="1" applyProtection="1">
      <alignment horizontal="left" wrapText="1"/>
    </xf>
    <xf numFmtId="0" fontId="42" fillId="3" borderId="50" xfId="2" applyNumberFormat="1" applyFont="1" applyFill="1" applyBorder="1" applyProtection="1"/>
    <xf numFmtId="0" fontId="42" fillId="3" borderId="51" xfId="2" applyNumberFormat="1" applyFont="1" applyFill="1" applyBorder="1" applyAlignment="1" applyProtection="1">
      <alignment horizontal="left"/>
    </xf>
    <xf numFmtId="0" fontId="42" fillId="3" borderId="50" xfId="2" applyFont="1" applyFill="1" applyBorder="1" applyProtection="1"/>
    <xf numFmtId="14" fontId="42" fillId="3" borderId="51" xfId="2" applyNumberFormat="1" applyFont="1" applyFill="1" applyBorder="1" applyAlignment="1" applyProtection="1">
      <alignment horizontal="left"/>
    </xf>
    <xf numFmtId="0" fontId="42" fillId="3" borderId="50" xfId="2" applyFont="1" applyFill="1" applyBorder="1" applyAlignment="1" applyProtection="1">
      <alignment vertical="center"/>
    </xf>
    <xf numFmtId="0" fontId="42" fillId="3" borderId="51" xfId="2" applyNumberFormat="1" applyFont="1" applyFill="1" applyBorder="1" applyAlignment="1" applyProtection="1">
      <alignment horizontal="left" vertical="center" wrapText="1"/>
    </xf>
    <xf numFmtId="0" fontId="42" fillId="3" borderId="52" xfId="2" applyFont="1" applyFill="1" applyBorder="1" applyProtection="1"/>
    <xf numFmtId="14" fontId="42" fillId="3" borderId="53" xfId="2" applyNumberFormat="1" applyFont="1" applyFill="1" applyBorder="1" applyAlignment="1" applyProtection="1">
      <alignment horizontal="left"/>
    </xf>
    <xf numFmtId="0" fontId="2" fillId="3" borderId="0" xfId="2" applyFill="1" applyProtection="1"/>
    <xf numFmtId="0" fontId="42" fillId="3" borderId="0" xfId="2" applyFont="1" applyFill="1" applyBorder="1" applyProtection="1"/>
    <xf numFmtId="0" fontId="43" fillId="0" borderId="3" xfId="2" applyFont="1" applyBorder="1" applyAlignment="1" applyProtection="1">
      <alignment horizontal="center" vertical="center"/>
    </xf>
    <xf numFmtId="0" fontId="43" fillId="0" borderId="39" xfId="2" applyFont="1" applyBorder="1" applyAlignment="1" applyProtection="1">
      <alignment horizontal="center" vertical="center"/>
    </xf>
    <xf numFmtId="0" fontId="18" fillId="3" borderId="75" xfId="2" applyFont="1" applyFill="1" applyBorder="1" applyProtection="1"/>
    <xf numFmtId="0" fontId="18" fillId="3" borderId="50" xfId="2" applyNumberFormat="1" applyFont="1" applyFill="1" applyBorder="1" applyProtection="1"/>
    <xf numFmtId="0" fontId="18" fillId="3" borderId="50" xfId="2" applyFont="1" applyFill="1" applyBorder="1" applyProtection="1"/>
    <xf numFmtId="0" fontId="18" fillId="3" borderId="50" xfId="2" applyFont="1" applyFill="1" applyBorder="1" applyAlignment="1" applyProtection="1">
      <alignment vertical="center"/>
    </xf>
    <xf numFmtId="0" fontId="18" fillId="3" borderId="52" xfId="2" applyFont="1" applyFill="1" applyBorder="1" applyProtection="1"/>
    <xf numFmtId="0" fontId="19" fillId="2" borderId="20" xfId="0" applyFont="1" applyFill="1" applyBorder="1" applyAlignment="1" applyProtection="1">
      <alignment horizontal="left"/>
    </xf>
    <xf numFmtId="0" fontId="18" fillId="2" borderId="21" xfId="0" applyFont="1" applyFill="1" applyBorder="1" applyAlignment="1" applyProtection="1">
      <alignment horizontal="center"/>
    </xf>
    <xf numFmtId="0" fontId="19" fillId="2" borderId="21" xfId="0" applyFont="1" applyFill="1" applyBorder="1" applyAlignment="1" applyProtection="1">
      <alignment horizontal="left"/>
    </xf>
    <xf numFmtId="0" fontId="18" fillId="2" borderId="22" xfId="0" applyFont="1" applyFill="1" applyBorder="1" applyAlignment="1" applyProtection="1">
      <alignment horizontal="center"/>
    </xf>
    <xf numFmtId="0" fontId="18" fillId="3" borderId="0" xfId="0" applyFont="1" applyFill="1" applyBorder="1" applyAlignment="1" applyProtection="1">
      <alignment horizontal="center"/>
    </xf>
    <xf numFmtId="0" fontId="18" fillId="3" borderId="20" xfId="0" applyFont="1" applyFill="1" applyBorder="1" applyAlignment="1" applyProtection="1">
      <alignment horizontal="left"/>
    </xf>
    <xf numFmtId="164" fontId="23" fillId="3" borderId="21" xfId="0" applyNumberFormat="1" applyFont="1" applyFill="1" applyBorder="1" applyAlignment="1" applyProtection="1">
      <alignment horizontal="center"/>
    </xf>
    <xf numFmtId="164" fontId="23" fillId="3" borderId="22" xfId="0" applyNumberFormat="1" applyFont="1" applyFill="1" applyBorder="1" applyAlignment="1" applyProtection="1">
      <alignment horizontal="center"/>
    </xf>
    <xf numFmtId="164" fontId="23" fillId="3" borderId="0" xfId="0" applyNumberFormat="1" applyFont="1" applyFill="1" applyBorder="1" applyAlignment="1" applyProtection="1">
      <alignment horizontal="center"/>
    </xf>
    <xf numFmtId="0" fontId="18" fillId="3" borderId="23" xfId="0" applyFont="1" applyFill="1" applyBorder="1" applyAlignment="1" applyProtection="1">
      <alignment horizontal="left"/>
    </xf>
    <xf numFmtId="1" fontId="20" fillId="3" borderId="0" xfId="0" applyNumberFormat="1" applyFont="1" applyFill="1" applyBorder="1" applyAlignment="1" applyProtection="1">
      <alignment horizontal="center"/>
    </xf>
    <xf numFmtId="1" fontId="20" fillId="3" borderId="24" xfId="0" applyNumberFormat="1" applyFont="1" applyFill="1" applyBorder="1" applyAlignment="1" applyProtection="1">
      <alignment horizontal="center"/>
    </xf>
    <xf numFmtId="0" fontId="18" fillId="3" borderId="25" xfId="0" applyFont="1" applyFill="1" applyBorder="1" applyAlignment="1" applyProtection="1">
      <alignment horizontal="left"/>
    </xf>
    <xf numFmtId="164" fontId="20" fillId="3" borderId="0" xfId="0" applyNumberFormat="1" applyFont="1" applyFill="1" applyBorder="1" applyAlignment="1" applyProtection="1">
      <alignment horizontal="center"/>
    </xf>
    <xf numFmtId="164" fontId="20" fillId="3" borderId="24" xfId="0" applyNumberFormat="1" applyFont="1" applyFill="1" applyBorder="1" applyAlignment="1" applyProtection="1">
      <alignment horizontal="center"/>
    </xf>
    <xf numFmtId="164" fontId="20" fillId="3" borderId="26" xfId="0" applyNumberFormat="1" applyFont="1" applyFill="1" applyBorder="1" applyAlignment="1" applyProtection="1">
      <alignment horizontal="center"/>
    </xf>
    <xf numFmtId="164" fontId="20" fillId="3" borderId="27" xfId="0" applyNumberFormat="1" applyFont="1" applyFill="1" applyBorder="1" applyAlignment="1" applyProtection="1">
      <alignment horizontal="center"/>
    </xf>
    <xf numFmtId="0" fontId="18" fillId="3" borderId="0" xfId="0" applyFont="1" applyFill="1" applyBorder="1" applyAlignment="1" applyProtection="1">
      <alignment horizontal="left"/>
    </xf>
    <xf numFmtId="0" fontId="18" fillId="2" borderId="8" xfId="0" applyFont="1" applyFill="1" applyBorder="1" applyAlignment="1" applyProtection="1">
      <alignment horizontal="center"/>
    </xf>
    <xf numFmtId="0" fontId="23" fillId="5" borderId="7" xfId="3" applyFont="1" applyBorder="1" applyProtection="1">
      <alignment horizontal="left" vertical="center"/>
    </xf>
    <xf numFmtId="0" fontId="23" fillId="2" borderId="38" xfId="3" applyFont="1" applyFill="1" applyBorder="1" applyProtection="1">
      <alignment horizontal="left" vertical="center"/>
    </xf>
    <xf numFmtId="0" fontId="23" fillId="2" borderId="8" xfId="3" applyFont="1" applyFill="1" applyBorder="1" applyProtection="1">
      <alignment horizontal="left" vertical="center"/>
    </xf>
    <xf numFmtId="0" fontId="18" fillId="3" borderId="24" xfId="8" applyFont="1" applyFill="1" applyBorder="1" applyProtection="1">
      <alignment horizontal="center" vertical="center"/>
    </xf>
    <xf numFmtId="0" fontId="18" fillId="3" borderId="24" xfId="0" applyFont="1" applyFill="1" applyBorder="1" applyAlignment="1" applyProtection="1">
      <alignment horizontal="center"/>
    </xf>
    <xf numFmtId="165" fontId="20" fillId="3" borderId="26" xfId="0" applyNumberFormat="1" applyFont="1" applyFill="1" applyBorder="1" applyAlignment="1" applyProtection="1">
      <alignment horizontal="center"/>
    </xf>
    <xf numFmtId="165" fontId="20" fillId="3" borderId="0" xfId="0" applyNumberFormat="1" applyFont="1" applyFill="1" applyBorder="1" applyAlignment="1" applyProtection="1">
      <alignment horizontal="center"/>
    </xf>
    <xf numFmtId="0" fontId="19" fillId="2" borderId="7" xfId="0" applyFont="1" applyFill="1" applyBorder="1" applyAlignment="1" applyProtection="1">
      <alignment horizontal="left"/>
    </xf>
    <xf numFmtId="0" fontId="19" fillId="2" borderId="38" xfId="0" applyFont="1" applyFill="1" applyBorder="1" applyAlignment="1" applyProtection="1">
      <alignment horizontal="left"/>
    </xf>
    <xf numFmtId="0" fontId="18" fillId="2" borderId="38" xfId="0" applyFont="1" applyFill="1" applyBorder="1" applyAlignment="1" applyProtection="1">
      <alignment horizontal="center"/>
    </xf>
    <xf numFmtId="0" fontId="19" fillId="3" borderId="23" xfId="0" applyFont="1" applyFill="1" applyBorder="1" applyAlignment="1" applyProtection="1">
      <alignment horizontal="left"/>
    </xf>
    <xf numFmtId="0" fontId="0" fillId="3" borderId="0" xfId="0" applyFill="1" applyBorder="1" applyProtection="1"/>
    <xf numFmtId="0" fontId="18" fillId="3" borderId="27" xfId="0" applyFont="1" applyFill="1" applyBorder="1" applyAlignment="1" applyProtection="1">
      <alignment horizontal="center"/>
    </xf>
    <xf numFmtId="0" fontId="18" fillId="2" borderId="8" xfId="0" applyFont="1" applyFill="1" applyBorder="1" applyProtection="1"/>
    <xf numFmtId="0" fontId="18" fillId="11" borderId="0" xfId="0" applyFont="1" applyFill="1" applyBorder="1" applyProtection="1"/>
    <xf numFmtId="0" fontId="40" fillId="3" borderId="0" xfId="0" applyFont="1" applyFill="1" applyAlignment="1" applyProtection="1">
      <alignment vertical="top" wrapText="1"/>
    </xf>
    <xf numFmtId="0" fontId="40" fillId="11" borderId="0" xfId="0" applyFont="1" applyFill="1" applyAlignment="1" applyProtection="1">
      <alignment vertical="top" wrapText="1"/>
    </xf>
    <xf numFmtId="0" fontId="19" fillId="3" borderId="0" xfId="0" applyFont="1" applyFill="1" applyProtection="1"/>
    <xf numFmtId="0" fontId="19" fillId="2" borderId="28" xfId="0" applyFont="1" applyFill="1" applyBorder="1" applyProtection="1"/>
    <xf numFmtId="0" fontId="19" fillId="2" borderId="9" xfId="0" applyFont="1" applyFill="1" applyBorder="1" applyProtection="1"/>
    <xf numFmtId="0" fontId="18" fillId="2" borderId="11" xfId="0" applyFont="1" applyFill="1" applyBorder="1" applyProtection="1"/>
    <xf numFmtId="0" fontId="18" fillId="3" borderId="92" xfId="0" applyFont="1" applyFill="1" applyBorder="1" applyAlignment="1" applyProtection="1">
      <alignment horizontal="left" wrapText="1"/>
    </xf>
    <xf numFmtId="0" fontId="18" fillId="3" borderId="97" xfId="0" applyFont="1" applyFill="1" applyBorder="1" applyAlignment="1" applyProtection="1">
      <alignment horizontal="center"/>
    </xf>
    <xf numFmtId="0" fontId="18" fillId="3" borderId="95" xfId="0" applyFont="1" applyFill="1" applyBorder="1" applyAlignment="1" applyProtection="1">
      <alignment horizontal="center"/>
    </xf>
    <xf numFmtId="0" fontId="18" fillId="3" borderId="5" xfId="0" applyFont="1" applyFill="1" applyBorder="1" applyAlignment="1" applyProtection="1">
      <alignment horizontal="left" wrapText="1"/>
    </xf>
    <xf numFmtId="0" fontId="18" fillId="3" borderId="23" xfId="0" applyFont="1" applyFill="1" applyBorder="1" applyAlignment="1" applyProtection="1">
      <alignment horizontal="center"/>
    </xf>
    <xf numFmtId="0" fontId="18" fillId="3" borderId="4" xfId="0" applyFont="1" applyFill="1" applyBorder="1" applyProtection="1"/>
    <xf numFmtId="0" fontId="18" fillId="3" borderId="5" xfId="0" applyFont="1" applyFill="1" applyBorder="1" applyProtection="1"/>
    <xf numFmtId="0" fontId="18" fillId="3" borderId="25" xfId="0" applyFont="1" applyFill="1" applyBorder="1" applyAlignment="1" applyProtection="1">
      <alignment horizontal="center"/>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21" xfId="0" applyFont="1" applyFill="1" applyBorder="1" applyAlignment="1" applyProtection="1">
      <alignment horizontal="center"/>
    </xf>
    <xf numFmtId="0" fontId="18" fillId="0" borderId="4" xfId="0" applyFont="1" applyFill="1" applyBorder="1" applyProtection="1"/>
    <xf numFmtId="14" fontId="2" fillId="0" borderId="0" xfId="2" applyNumberFormat="1" applyProtection="1"/>
    <xf numFmtId="0" fontId="2" fillId="0" borderId="0" xfId="2" applyProtection="1"/>
    <xf numFmtId="0" fontId="2" fillId="0" borderId="81" xfId="18" applyFont="1" applyBorder="1" applyProtection="1"/>
    <xf numFmtId="0" fontId="46" fillId="0" borderId="82" xfId="18" applyFont="1" applyBorder="1" applyAlignment="1" applyProtection="1">
      <alignment horizontal="left"/>
    </xf>
    <xf numFmtId="0" fontId="2" fillId="0" borderId="83" xfId="18" applyFont="1" applyBorder="1" applyProtection="1"/>
    <xf numFmtId="0" fontId="2" fillId="0" borderId="84" xfId="18" applyNumberFormat="1" applyFont="1" applyBorder="1" applyAlignment="1" applyProtection="1">
      <alignment horizontal="left"/>
    </xf>
    <xf numFmtId="14" fontId="2" fillId="0" borderId="84" xfId="18" applyNumberFormat="1" applyFont="1" applyBorder="1" applyAlignment="1" applyProtection="1">
      <alignment horizontal="left"/>
    </xf>
    <xf numFmtId="0" fontId="2" fillId="0" borderId="83" xfId="18" applyNumberFormat="1" applyFont="1" applyBorder="1" applyProtection="1"/>
    <xf numFmtId="0" fontId="46" fillId="0" borderId="84" xfId="18" applyFont="1" applyBorder="1" applyAlignment="1" applyProtection="1">
      <alignment horizontal="left"/>
    </xf>
    <xf numFmtId="0" fontId="2" fillId="0" borderId="85" xfId="18" applyFont="1" applyBorder="1" applyAlignment="1" applyProtection="1">
      <alignment horizontal="left" vertical="center"/>
    </xf>
    <xf numFmtId="0" fontId="2" fillId="0" borderId="86" xfId="18" applyNumberFormat="1" applyFont="1" applyBorder="1" applyAlignment="1" applyProtection="1">
      <alignment horizontal="left" vertical="center" wrapText="1"/>
    </xf>
    <xf numFmtId="0" fontId="2" fillId="0" borderId="87" xfId="18" applyFont="1" applyBorder="1" applyProtection="1"/>
    <xf numFmtId="14" fontId="2" fillId="0" borderId="88" xfId="18" applyNumberFormat="1" applyFont="1" applyBorder="1" applyAlignment="1" applyProtection="1">
      <alignment horizontal="left"/>
    </xf>
    <xf numFmtId="0" fontId="6" fillId="0" borderId="19" xfId="2" applyFont="1" applyBorder="1" applyAlignment="1" applyProtection="1">
      <alignment horizontal="center"/>
    </xf>
    <xf numFmtId="0" fontId="6" fillId="0" borderId="39" xfId="2" applyFont="1" applyBorder="1" applyAlignment="1" applyProtection="1">
      <alignment horizontal="center"/>
    </xf>
    <xf numFmtId="164" fontId="2" fillId="0" borderId="48" xfId="2" applyNumberFormat="1" applyBorder="1" applyAlignment="1" applyProtection="1">
      <alignment horizontal="center" vertical="center" wrapText="1"/>
    </xf>
    <xf numFmtId="14" fontId="2" fillId="0" borderId="49" xfId="2" applyNumberFormat="1" applyBorder="1" applyAlignment="1" applyProtection="1">
      <alignment horizontal="center" vertical="center" wrapText="1"/>
    </xf>
    <xf numFmtId="164" fontId="2" fillId="0" borderId="50" xfId="2" applyNumberFormat="1" applyBorder="1" applyAlignment="1" applyProtection="1">
      <alignment horizontal="center" vertical="center" wrapText="1"/>
    </xf>
    <xf numFmtId="14" fontId="2" fillId="0" borderId="51" xfId="2" applyNumberFormat="1" applyBorder="1" applyAlignment="1" applyProtection="1">
      <alignment horizontal="center" vertical="center" wrapText="1"/>
    </xf>
    <xf numFmtId="0" fontId="4" fillId="0" borderId="0" xfId="2" applyFont="1" applyAlignment="1" applyProtection="1">
      <alignment horizontal="center"/>
    </xf>
    <xf numFmtId="14" fontId="2" fillId="0" borderId="74" xfId="2" applyNumberFormat="1" applyBorder="1" applyAlignment="1" applyProtection="1">
      <alignment horizontal="center" vertical="center" wrapText="1"/>
    </xf>
    <xf numFmtId="164" fontId="8" fillId="0" borderId="73" xfId="2" applyNumberFormat="1" applyFont="1" applyBorder="1" applyAlignment="1" applyProtection="1">
      <alignment horizontal="center" vertical="center" wrapText="1"/>
    </xf>
    <xf numFmtId="164" fontId="2" fillId="0" borderId="52" xfId="2" applyNumberFormat="1" applyBorder="1" applyAlignment="1" applyProtection="1">
      <alignment wrapText="1"/>
    </xf>
    <xf numFmtId="14" fontId="2" fillId="0" borderId="53" xfId="2" applyNumberFormat="1" applyBorder="1" applyAlignment="1" applyProtection="1">
      <alignment wrapText="1"/>
    </xf>
    <xf numFmtId="0" fontId="2" fillId="0" borderId="0" xfId="2" applyNumberFormat="1" applyProtection="1"/>
    <xf numFmtId="0" fontId="2" fillId="11" borderId="0" xfId="2" applyNumberFormat="1" applyFill="1" applyProtection="1"/>
    <xf numFmtId="14" fontId="2" fillId="11" borderId="0" xfId="2" applyNumberFormat="1" applyFill="1" applyProtection="1"/>
    <xf numFmtId="0" fontId="2" fillId="3" borderId="52" xfId="2" applyFont="1" applyFill="1" applyBorder="1" applyAlignment="1" applyProtection="1">
      <alignment vertical="center"/>
    </xf>
    <xf numFmtId="0" fontId="2" fillId="3" borderId="53" xfId="2" applyNumberFormat="1" applyFont="1" applyFill="1" applyBorder="1" applyAlignment="1" applyProtection="1">
      <alignment horizontal="left" vertical="center"/>
    </xf>
    <xf numFmtId="0" fontId="6" fillId="2" borderId="80" xfId="0" applyFont="1" applyFill="1" applyBorder="1" applyAlignment="1" applyProtection="1">
      <alignment horizontal="center" vertical="center"/>
    </xf>
    <xf numFmtId="0" fontId="27" fillId="5" borderId="9" xfId="3" applyFont="1" applyBorder="1" applyAlignment="1" applyProtection="1">
      <alignment horizontal="left" vertical="center"/>
    </xf>
    <xf numFmtId="0" fontId="17" fillId="5" borderId="11" xfId="3" applyFont="1" applyBorder="1" applyAlignment="1" applyProtection="1">
      <alignment horizontal="left" vertical="center"/>
    </xf>
    <xf numFmtId="0" fontId="17" fillId="3" borderId="23" xfId="3" applyFont="1" applyFill="1" applyBorder="1" applyAlignment="1" applyProtection="1">
      <alignment horizontal="left" vertical="center"/>
    </xf>
    <xf numFmtId="0" fontId="17" fillId="3" borderId="18" xfId="3" applyFont="1" applyFill="1" applyBorder="1" applyAlignment="1" applyProtection="1">
      <alignment horizontal="left" vertical="center"/>
    </xf>
    <xf numFmtId="0" fontId="35" fillId="3" borderId="23" xfId="3" applyFont="1" applyFill="1" applyBorder="1" applyAlignment="1" applyProtection="1">
      <alignment horizontal="center" vertical="center"/>
    </xf>
    <xf numFmtId="0" fontId="35" fillId="3" borderId="18" xfId="3" applyFont="1" applyFill="1" applyBorder="1" applyAlignment="1" applyProtection="1">
      <alignment horizontal="center" vertical="center"/>
    </xf>
    <xf numFmtId="0" fontId="13" fillId="0" borderId="56" xfId="18" applyFont="1" applyFill="1" applyBorder="1" applyAlignment="1" applyProtection="1">
      <alignment vertical="center"/>
    </xf>
    <xf numFmtId="0" fontId="13" fillId="0" borderId="40" xfId="18" applyFont="1" applyFill="1" applyBorder="1" applyAlignment="1" applyProtection="1">
      <alignment vertical="center"/>
    </xf>
    <xf numFmtId="0" fontId="13" fillId="0" borderId="41" xfId="18" applyFont="1" applyFill="1" applyBorder="1" applyAlignment="1" applyProtection="1">
      <alignment vertical="center"/>
    </xf>
    <xf numFmtId="0" fontId="14" fillId="0" borderId="55" xfId="15" applyBorder="1" applyAlignment="1" applyProtection="1">
      <alignment vertical="center"/>
      <protection locked="0"/>
    </xf>
    <xf numFmtId="1" fontId="26" fillId="19" borderId="1" xfId="0" applyNumberFormat="1" applyFont="1" applyFill="1" applyBorder="1" applyAlignment="1" applyProtection="1">
      <alignment horizontal="center" vertical="center"/>
      <protection locked="0"/>
    </xf>
    <xf numFmtId="1" fontId="26" fillId="19" borderId="13" xfId="0" applyNumberFormat="1" applyFont="1" applyFill="1" applyBorder="1" applyAlignment="1" applyProtection="1">
      <alignment horizontal="center" vertical="center"/>
      <protection locked="0"/>
    </xf>
    <xf numFmtId="0" fontId="26" fillId="19" borderId="1" xfId="0" applyNumberFormat="1" applyFont="1" applyFill="1" applyBorder="1" applyAlignment="1" applyProtection="1">
      <alignment horizontal="center" vertical="center"/>
      <protection locked="0"/>
    </xf>
    <xf numFmtId="0" fontId="26" fillId="19" borderId="13" xfId="0" applyNumberFormat="1" applyFont="1" applyFill="1" applyBorder="1" applyAlignment="1" applyProtection="1">
      <alignment horizontal="center" vertical="center"/>
      <protection locked="0"/>
    </xf>
    <xf numFmtId="2" fontId="18" fillId="19" borderId="1" xfId="0" applyNumberFormat="1" applyFont="1" applyFill="1" applyBorder="1" applyAlignment="1" applyProtection="1">
      <alignment horizontal="center" vertical="center"/>
      <protection locked="0"/>
    </xf>
    <xf numFmtId="0" fontId="26" fillId="3" borderId="0" xfId="0" applyFont="1" applyFill="1" applyAlignment="1" applyProtection="1">
      <alignment horizontal="left"/>
    </xf>
    <xf numFmtId="0" fontId="42" fillId="3" borderId="48" xfId="2" applyFont="1" applyFill="1" applyBorder="1" applyProtection="1"/>
    <xf numFmtId="0" fontId="26" fillId="3" borderId="0" xfId="2" applyFont="1" applyFill="1" applyBorder="1" applyProtection="1"/>
    <xf numFmtId="14" fontId="26" fillId="3" borderId="0" xfId="2" applyNumberFormat="1" applyFont="1" applyFill="1" applyBorder="1" applyAlignment="1" applyProtection="1">
      <alignment horizontal="left"/>
    </xf>
    <xf numFmtId="0" fontId="27" fillId="5" borderId="7" xfId="3" applyFont="1" applyBorder="1" applyProtection="1">
      <alignment horizontal="left" vertical="center"/>
    </xf>
    <xf numFmtId="0" fontId="27" fillId="5" borderId="8" xfId="3" applyFont="1" applyBorder="1" applyProtection="1">
      <alignment horizontal="left" vertical="center"/>
    </xf>
    <xf numFmtId="0" fontId="26" fillId="0" borderId="64" xfId="2" applyNumberFormat="1" applyFont="1" applyBorder="1" applyProtection="1"/>
    <xf numFmtId="0" fontId="26" fillId="3" borderId="0" xfId="2" applyFont="1" applyFill="1" applyProtection="1"/>
    <xf numFmtId="0" fontId="26" fillId="0" borderId="65" xfId="2" applyNumberFormat="1" applyFont="1" applyBorder="1" applyProtection="1"/>
    <xf numFmtId="0" fontId="26" fillId="0" borderId="90" xfId="2" applyNumberFormat="1" applyFont="1" applyBorder="1" applyProtection="1"/>
    <xf numFmtId="0" fontId="26" fillId="3" borderId="0" xfId="2" applyNumberFormat="1" applyFont="1" applyFill="1" applyBorder="1" applyProtection="1"/>
    <xf numFmtId="0" fontId="26" fillId="3" borderId="0" xfId="2" applyFont="1" applyFill="1" applyAlignment="1" applyProtection="1"/>
    <xf numFmtId="0" fontId="34" fillId="0" borderId="0" xfId="18" applyFont="1" applyBorder="1" applyAlignment="1" applyProtection="1">
      <alignment vertical="center"/>
    </xf>
    <xf numFmtId="0" fontId="32" fillId="0" borderId="0" xfId="10" quotePrefix="1" applyFont="1" applyFill="1" applyBorder="1" applyAlignment="1" applyProtection="1">
      <alignment horizontal="center" vertical="center"/>
    </xf>
    <xf numFmtId="0" fontId="32" fillId="0" borderId="0" xfId="10" quotePrefix="1" applyFont="1" applyFill="1" applyBorder="1" applyAlignment="1" applyProtection="1"/>
    <xf numFmtId="0" fontId="26" fillId="3" borderId="0" xfId="0" applyFont="1" applyFill="1" applyBorder="1" applyProtection="1"/>
    <xf numFmtId="0" fontId="26" fillId="0" borderId="66" xfId="2" applyNumberFormat="1" applyFont="1" applyBorder="1" applyProtection="1"/>
    <xf numFmtId="0" fontId="24" fillId="0" borderId="7" xfId="2" applyFont="1" applyBorder="1" applyAlignment="1" applyProtection="1">
      <alignment horizontal="center" vertical="center"/>
    </xf>
    <xf numFmtId="0" fontId="24" fillId="0" borderId="67" xfId="2" applyFont="1" applyBorder="1" applyAlignment="1" applyProtection="1">
      <alignment horizontal="center" vertical="center"/>
    </xf>
    <xf numFmtId="0" fontId="24" fillId="0" borderId="35" xfId="2" applyFont="1" applyBorder="1" applyAlignment="1" applyProtection="1">
      <alignment horizontal="center" vertical="center"/>
    </xf>
    <xf numFmtId="0" fontId="27" fillId="2" borderId="8" xfId="3" applyFont="1" applyFill="1" applyBorder="1" applyProtection="1">
      <alignment horizontal="left" vertical="center"/>
    </xf>
    <xf numFmtId="0" fontId="39" fillId="3" borderId="0" xfId="0" applyFont="1" applyFill="1" applyAlignment="1" applyProtection="1">
      <alignment horizontal="left"/>
    </xf>
    <xf numFmtId="0" fontId="26" fillId="0" borderId="66" xfId="2" applyNumberFormat="1" applyFont="1" applyFill="1" applyBorder="1" applyAlignment="1" applyProtection="1">
      <alignment horizontal="left" indent="2"/>
    </xf>
    <xf numFmtId="0" fontId="26" fillId="0" borderId="91" xfId="2" applyNumberFormat="1" applyFont="1" applyBorder="1" applyProtection="1"/>
    <xf numFmtId="0" fontId="39" fillId="3" borderId="0" xfId="0" applyFont="1" applyFill="1" applyBorder="1" applyAlignment="1" applyProtection="1"/>
    <xf numFmtId="0" fontId="26" fillId="3" borderId="26" xfId="0" applyFont="1" applyFill="1" applyBorder="1" applyAlignment="1" applyProtection="1">
      <alignment horizontal="left"/>
    </xf>
    <xf numFmtId="0" fontId="27" fillId="5" borderId="38" xfId="3" applyFont="1" applyBorder="1" applyProtection="1">
      <alignment horizontal="left" vertical="center"/>
    </xf>
    <xf numFmtId="0" fontId="24" fillId="3" borderId="20" xfId="0" applyFont="1" applyFill="1" applyBorder="1" applyAlignment="1" applyProtection="1">
      <alignment horizontal="center" vertical="center"/>
    </xf>
    <xf numFmtId="0" fontId="24" fillId="3" borderId="1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6" fillId="3" borderId="17" xfId="2" applyNumberFormat="1" applyFont="1" applyFill="1" applyBorder="1" applyAlignment="1" applyProtection="1">
      <alignment horizontal="left"/>
    </xf>
    <xf numFmtId="0" fontId="26" fillId="3" borderId="23" xfId="2" applyNumberFormat="1" applyFont="1" applyFill="1" applyBorder="1" applyAlignment="1" applyProtection="1">
      <alignment horizontal="left"/>
    </xf>
    <xf numFmtId="0" fontId="26" fillId="11" borderId="0" xfId="0" applyFont="1" applyFill="1" applyAlignment="1" applyProtection="1">
      <alignment horizontal="left"/>
    </xf>
    <xf numFmtId="0" fontId="33" fillId="5" borderId="9" xfId="3" applyFont="1" applyBorder="1" applyAlignment="1" applyProtection="1">
      <alignment vertical="center"/>
    </xf>
    <xf numFmtId="0" fontId="33" fillId="5" borderId="11" xfId="3" applyFont="1" applyBorder="1" applyProtection="1">
      <alignment horizontal="left" vertical="center"/>
    </xf>
    <xf numFmtId="0" fontId="26" fillId="3" borderId="23" xfId="0" applyFont="1" applyFill="1" applyBorder="1" applyAlignment="1" applyProtection="1">
      <alignment horizontal="left"/>
    </xf>
    <xf numFmtId="14" fontId="26" fillId="3" borderId="24" xfId="0" applyNumberFormat="1" applyFont="1" applyFill="1" applyBorder="1" applyAlignment="1" applyProtection="1">
      <alignment horizontal="center"/>
    </xf>
    <xf numFmtId="0" fontId="26" fillId="3" borderId="25" xfId="0" applyFont="1" applyFill="1" applyBorder="1" applyAlignment="1" applyProtection="1">
      <alignment horizontal="left"/>
    </xf>
    <xf numFmtId="14" fontId="26" fillId="3" borderId="27" xfId="0" applyNumberFormat="1" applyFont="1" applyFill="1" applyBorder="1" applyAlignment="1" applyProtection="1">
      <alignment horizontal="center"/>
    </xf>
    <xf numFmtId="0" fontId="2" fillId="0" borderId="0" xfId="2" applyFill="1" applyBorder="1" applyProtection="1"/>
    <xf numFmtId="0" fontId="51" fillId="0" borderId="0" xfId="2" applyFont="1" applyProtection="1"/>
    <xf numFmtId="0" fontId="6" fillId="0" borderId="29" xfId="2" applyFont="1" applyFill="1" applyBorder="1" applyAlignment="1" applyProtection="1">
      <alignment horizontal="center" vertical="center"/>
    </xf>
    <xf numFmtId="0" fontId="6" fillId="0" borderId="34" xfId="2" applyFont="1" applyFill="1" applyBorder="1" applyAlignment="1" applyProtection="1">
      <alignment horizontal="center" vertical="center"/>
    </xf>
    <xf numFmtId="0" fontId="6" fillId="0" borderId="34" xfId="2" applyFont="1" applyBorder="1" applyAlignment="1" applyProtection="1">
      <alignment horizontal="center" vertical="center"/>
    </xf>
    <xf numFmtId="0" fontId="6" fillId="0" borderId="30" xfId="2" applyFont="1" applyFill="1" applyBorder="1" applyAlignment="1" applyProtection="1">
      <alignment horizontal="center" vertical="center"/>
    </xf>
    <xf numFmtId="0" fontId="4" fillId="0" borderId="0" xfId="2" applyFont="1" applyAlignment="1" applyProtection="1">
      <alignment horizontal="left"/>
    </xf>
    <xf numFmtId="165" fontId="20" fillId="3" borderId="24" xfId="0" applyNumberFormat="1" applyFont="1" applyFill="1" applyBorder="1" applyAlignment="1" applyProtection="1">
      <alignment horizontal="center"/>
    </xf>
    <xf numFmtId="165" fontId="20" fillId="3" borderId="27" xfId="0" applyNumberFormat="1" applyFont="1" applyFill="1" applyBorder="1" applyAlignment="1" applyProtection="1">
      <alignment horizontal="center"/>
    </xf>
    <xf numFmtId="2" fontId="18" fillId="19" borderId="13" xfId="0" applyNumberFormat="1" applyFont="1" applyFill="1" applyBorder="1" applyAlignment="1" applyProtection="1">
      <alignment horizontal="center" vertical="center"/>
      <protection locked="0"/>
    </xf>
    <xf numFmtId="2" fontId="18" fillId="19" borderId="96" xfId="8" applyNumberFormat="1" applyFont="1" applyFill="1" applyBorder="1" applyProtection="1">
      <alignment horizontal="center" vertical="center"/>
      <protection locked="0"/>
    </xf>
    <xf numFmtId="1" fontId="26" fillId="3" borderId="0" xfId="0" applyNumberFormat="1" applyFont="1" applyFill="1" applyBorder="1" applyAlignment="1" applyProtection="1">
      <alignment horizontal="center" vertical="center"/>
    </xf>
    <xf numFmtId="1" fontId="26" fillId="3" borderId="24" xfId="0" applyNumberFormat="1" applyFont="1" applyFill="1" applyBorder="1" applyAlignment="1" applyProtection="1">
      <alignment horizontal="center" vertical="center"/>
    </xf>
    <xf numFmtId="2" fontId="26" fillId="3" borderId="36" xfId="0" applyNumberFormat="1" applyFont="1" applyFill="1" applyBorder="1" applyAlignment="1" applyProtection="1">
      <alignment horizontal="center" vertical="center"/>
    </xf>
    <xf numFmtId="1" fontId="26" fillId="19" borderId="96" xfId="0" applyNumberFormat="1" applyFont="1" applyFill="1" applyBorder="1" applyAlignment="1" applyProtection="1">
      <alignment horizontal="center" vertical="center"/>
      <protection locked="0"/>
    </xf>
    <xf numFmtId="164" fontId="26" fillId="19" borderId="1" xfId="0" applyNumberFormat="1" applyFont="1" applyFill="1" applyBorder="1" applyAlignment="1" applyProtection="1">
      <alignment horizontal="center" vertical="center"/>
      <protection locked="0"/>
    </xf>
    <xf numFmtId="164" fontId="26" fillId="19" borderId="13" xfId="0" applyNumberFormat="1" applyFont="1" applyFill="1" applyBorder="1" applyAlignment="1" applyProtection="1">
      <alignment horizontal="center" vertical="center"/>
      <protection locked="0"/>
    </xf>
    <xf numFmtId="164" fontId="26" fillId="19" borderId="96" xfId="0" applyNumberFormat="1" applyFont="1" applyFill="1" applyBorder="1" applyAlignment="1" applyProtection="1">
      <alignment horizontal="center" vertical="center"/>
      <protection locked="0"/>
    </xf>
    <xf numFmtId="0" fontId="26" fillId="0" borderId="44" xfId="2" applyNumberFormat="1" applyFont="1" applyBorder="1" applyProtection="1"/>
    <xf numFmtId="14" fontId="31" fillId="19" borderId="16" xfId="14" applyNumberFormat="1" applyFont="1" applyFill="1" applyBorder="1" applyAlignment="1" applyProtection="1">
      <alignment horizontal="center" vertical="center"/>
      <protection locked="0"/>
    </xf>
    <xf numFmtId="0" fontId="26" fillId="21" borderId="91" xfId="2" applyNumberFormat="1" applyFont="1" applyFill="1" applyBorder="1" applyProtection="1"/>
    <xf numFmtId="0" fontId="17" fillId="5" borderId="7" xfId="3" applyFont="1" applyFill="1" applyBorder="1" applyProtection="1">
      <alignment horizontal="left" vertical="center"/>
    </xf>
    <xf numFmtId="2" fontId="26" fillId="20" borderId="30" xfId="0" applyNumberFormat="1" applyFont="1" applyFill="1" applyBorder="1" applyAlignment="1" applyProtection="1">
      <alignment horizontal="center" vertical="center"/>
      <protection locked="0"/>
    </xf>
    <xf numFmtId="0" fontId="26" fillId="3" borderId="25" xfId="0" applyFont="1" applyFill="1" applyBorder="1" applyProtection="1"/>
    <xf numFmtId="0" fontId="31" fillId="3" borderId="23" xfId="0" applyFont="1" applyFill="1" applyBorder="1" applyProtection="1"/>
    <xf numFmtId="0" fontId="18" fillId="3" borderId="0"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4" fillId="3" borderId="0" xfId="8" applyNumberFormat="1" applyFill="1" applyBorder="1" applyProtection="1">
      <alignment horizontal="center" vertical="center"/>
    </xf>
    <xf numFmtId="164" fontId="18" fillId="3" borderId="0" xfId="0" applyNumberFormat="1" applyFont="1" applyFill="1" applyBorder="1" applyAlignment="1" applyProtection="1">
      <alignment horizontal="center" vertical="center"/>
    </xf>
    <xf numFmtId="164" fontId="18" fillId="3" borderId="24" xfId="0" applyNumberFormat="1" applyFont="1" applyFill="1" applyBorder="1" applyAlignment="1" applyProtection="1">
      <alignment horizontal="center" vertical="center"/>
    </xf>
    <xf numFmtId="0" fontId="18" fillId="3" borderId="94" xfId="0" applyFont="1" applyFill="1" applyBorder="1" applyAlignment="1" applyProtection="1">
      <alignment horizontal="center" vertical="center" wrapText="1"/>
    </xf>
    <xf numFmtId="0" fontId="18" fillId="19" borderId="1" xfId="0" applyNumberFormat="1" applyFont="1" applyFill="1" applyBorder="1" applyAlignment="1" applyProtection="1">
      <alignment horizontal="center" vertical="center"/>
      <protection locked="0"/>
    </xf>
    <xf numFmtId="0" fontId="18" fillId="19" borderId="13" xfId="0" applyNumberFormat="1" applyFont="1" applyFill="1" applyBorder="1" applyAlignment="1" applyProtection="1">
      <alignment horizontal="center" vertical="center"/>
      <protection locked="0"/>
    </xf>
    <xf numFmtId="0" fontId="20" fillId="3" borderId="0" xfId="0" applyNumberFormat="1" applyFont="1" applyFill="1" applyBorder="1" applyAlignment="1" applyProtection="1">
      <alignment horizontal="center"/>
    </xf>
    <xf numFmtId="0" fontId="17" fillId="5" borderId="38" xfId="3" applyFont="1" applyFill="1" applyBorder="1" applyAlignment="1" applyProtection="1">
      <alignment horizontal="left" vertical="center"/>
    </xf>
    <xf numFmtId="0" fontId="17" fillId="5" borderId="38" xfId="3" applyFont="1" applyFill="1" applyBorder="1" applyAlignment="1" applyProtection="1">
      <alignment horizontal="left" vertical="center"/>
    </xf>
    <xf numFmtId="0" fontId="17" fillId="5" borderId="8" xfId="3" applyFont="1" applyFill="1" applyBorder="1" applyAlignment="1" applyProtection="1">
      <alignment horizontal="left" vertical="center"/>
    </xf>
    <xf numFmtId="0" fontId="38" fillId="0" borderId="0" xfId="14" applyFont="1" applyFill="1" applyBorder="1" applyAlignment="1" applyProtection="1">
      <alignment horizontal="left" vertical="center"/>
    </xf>
    <xf numFmtId="0" fontId="18" fillId="3" borderId="0" xfId="0" applyFont="1" applyFill="1" applyBorder="1" applyAlignment="1" applyProtection="1">
      <alignment horizontal="left" wrapText="1"/>
    </xf>
    <xf numFmtId="0" fontId="18" fillId="3" borderId="25" xfId="0" applyFont="1" applyFill="1" applyBorder="1" applyProtection="1"/>
    <xf numFmtId="0" fontId="0" fillId="11" borderId="0" xfId="0" applyFill="1"/>
    <xf numFmtId="0" fontId="17" fillId="5" borderId="38" xfId="3" applyFont="1" applyFill="1" applyBorder="1" applyAlignment="1" applyProtection="1">
      <alignment horizontal="left" vertical="center"/>
    </xf>
    <xf numFmtId="0" fontId="18" fillId="0" borderId="0" xfId="0" applyFont="1" applyFill="1" applyProtection="1"/>
    <xf numFmtId="0" fontId="0" fillId="0" borderId="0" xfId="0" applyFill="1"/>
    <xf numFmtId="164" fontId="23" fillId="11" borderId="0" xfId="0" applyNumberFormat="1" applyFont="1" applyFill="1" applyBorder="1" applyAlignment="1" applyProtection="1">
      <alignment horizontal="center"/>
    </xf>
    <xf numFmtId="0" fontId="17" fillId="5" borderId="38" xfId="3" applyFont="1" applyFill="1" applyBorder="1" applyAlignment="1" applyProtection="1">
      <alignment horizontal="left" vertical="center"/>
    </xf>
    <xf numFmtId="0" fontId="18" fillId="0" borderId="4" xfId="0" applyFont="1" applyFill="1" applyBorder="1" applyAlignment="1" applyProtection="1">
      <alignment horizontal="left"/>
    </xf>
    <xf numFmtId="0" fontId="24" fillId="3" borderId="0" xfId="0" applyFont="1" applyFill="1" applyBorder="1" applyAlignment="1" applyProtection="1">
      <alignment horizontal="left"/>
    </xf>
    <xf numFmtId="0" fontId="0" fillId="3" borderId="0" xfId="0" applyFill="1"/>
    <xf numFmtId="0" fontId="18" fillId="3" borderId="11" xfId="0" applyFont="1" applyFill="1" applyBorder="1" applyAlignment="1" applyProtection="1">
      <alignment horizontal="center" vertical="center" wrapText="1"/>
    </xf>
    <xf numFmtId="2" fontId="26" fillId="3" borderId="0" xfId="0" applyNumberFormat="1" applyFont="1" applyFill="1" applyBorder="1" applyAlignment="1" applyProtection="1">
      <alignment horizontal="center" vertical="center"/>
    </xf>
    <xf numFmtId="0" fontId="26" fillId="3" borderId="21" xfId="0" applyFont="1" applyFill="1" applyBorder="1" applyProtection="1"/>
    <xf numFmtId="0" fontId="26" fillId="3" borderId="101" xfId="0" applyFont="1" applyFill="1" applyBorder="1" applyProtection="1"/>
    <xf numFmtId="0" fontId="17" fillId="5" borderId="38" xfId="3" applyFont="1" applyFill="1" applyBorder="1" applyAlignment="1" applyProtection="1">
      <alignment horizontal="left" vertical="center"/>
    </xf>
    <xf numFmtId="0" fontId="18" fillId="3" borderId="22" xfId="0" applyFont="1" applyFill="1" applyBorder="1" applyProtection="1"/>
    <xf numFmtId="0" fontId="18" fillId="3" borderId="27" xfId="0" applyFont="1" applyFill="1" applyBorder="1" applyProtection="1"/>
    <xf numFmtId="0" fontId="18" fillId="3" borderId="26" xfId="0" applyFont="1" applyFill="1" applyBorder="1" applyAlignment="1" applyProtection="1">
      <alignment horizontal="center"/>
    </xf>
    <xf numFmtId="0" fontId="13" fillId="5" borderId="8" xfId="3" applyFont="1" applyFill="1" applyBorder="1" applyAlignment="1" applyProtection="1">
      <alignment horizontal="left" vertical="center"/>
    </xf>
    <xf numFmtId="2" fontId="26" fillId="3" borderId="24" xfId="0" applyNumberFormat="1" applyFont="1" applyFill="1" applyBorder="1" applyAlignment="1" applyProtection="1">
      <alignment horizontal="center" vertical="center"/>
    </xf>
    <xf numFmtId="2" fontId="26" fillId="3" borderId="1" xfId="0" applyNumberFormat="1" applyFont="1" applyFill="1" applyBorder="1" applyAlignment="1" applyProtection="1">
      <alignment horizontal="center" vertical="center"/>
    </xf>
    <xf numFmtId="2" fontId="26" fillId="3" borderId="13" xfId="0" applyNumberFormat="1" applyFont="1" applyFill="1" applyBorder="1" applyAlignment="1" applyProtection="1">
      <alignment horizontal="center" vertical="center"/>
    </xf>
    <xf numFmtId="0" fontId="19" fillId="3" borderId="0" xfId="0" applyFont="1" applyFill="1" applyBorder="1" applyAlignment="1" applyProtection="1">
      <alignment horizontal="left"/>
    </xf>
    <xf numFmtId="0" fontId="0" fillId="3" borderId="22" xfId="0" applyFill="1" applyBorder="1" applyProtection="1"/>
    <xf numFmtId="0" fontId="0" fillId="3" borderId="24" xfId="0" applyFill="1" applyBorder="1" applyProtection="1"/>
    <xf numFmtId="0" fontId="0" fillId="3" borderId="27" xfId="0" applyFill="1" applyBorder="1" applyProtection="1"/>
    <xf numFmtId="0" fontId="18" fillId="3" borderId="21" xfId="0" applyFont="1" applyFill="1" applyBorder="1" applyProtection="1"/>
    <xf numFmtId="3" fontId="26" fillId="19" borderId="1" xfId="0" applyNumberFormat="1" applyFont="1" applyFill="1" applyBorder="1" applyAlignment="1" applyProtection="1">
      <alignment horizontal="center" vertical="center"/>
      <protection locked="0"/>
    </xf>
    <xf numFmtId="3" fontId="26" fillId="19" borderId="13" xfId="0" applyNumberFormat="1" applyFont="1" applyFill="1" applyBorder="1" applyAlignment="1" applyProtection="1">
      <alignment horizontal="center" vertical="center"/>
      <protection locked="0"/>
    </xf>
    <xf numFmtId="3" fontId="26" fillId="19" borderId="15" xfId="0" applyNumberFormat="1" applyFont="1" applyFill="1" applyBorder="1" applyAlignment="1" applyProtection="1">
      <alignment horizontal="center" vertical="center"/>
      <protection locked="0"/>
    </xf>
    <xf numFmtId="3" fontId="26" fillId="19" borderId="16" xfId="0" applyNumberFormat="1" applyFont="1" applyFill="1" applyBorder="1" applyAlignment="1" applyProtection="1">
      <alignment horizontal="center" vertical="center"/>
      <protection locked="0"/>
    </xf>
    <xf numFmtId="3" fontId="20" fillId="3" borderId="0" xfId="0" applyNumberFormat="1" applyFont="1" applyFill="1" applyBorder="1" applyAlignment="1" applyProtection="1">
      <alignment horizontal="center" vertical="center"/>
    </xf>
    <xf numFmtId="0" fontId="23" fillId="3" borderId="0" xfId="3" applyFont="1" applyFill="1" applyBorder="1" applyAlignment="1" applyProtection="1">
      <alignment horizontal="center" vertical="center" wrapText="1"/>
    </xf>
    <xf numFmtId="3" fontId="26" fillId="3" borderId="0" xfId="0" applyNumberFormat="1" applyFont="1" applyFill="1" applyBorder="1" applyAlignment="1" applyProtection="1">
      <alignment horizontal="center" vertical="center"/>
    </xf>
    <xf numFmtId="0" fontId="18" fillId="3" borderId="20" xfId="0" applyFont="1" applyFill="1" applyBorder="1" applyAlignment="1" applyProtection="1">
      <alignment horizontal="center" vertical="center" wrapText="1"/>
    </xf>
    <xf numFmtId="0" fontId="18" fillId="3" borderId="21" xfId="0" applyFont="1" applyFill="1" applyBorder="1" applyAlignment="1" applyProtection="1">
      <alignment horizontal="center" vertical="center" wrapText="1"/>
    </xf>
    <xf numFmtId="0" fontId="18" fillId="3" borderId="22" xfId="0" applyFont="1" applyFill="1" applyBorder="1" applyAlignment="1" applyProtection="1">
      <alignment horizontal="center" vertical="center" wrapText="1"/>
    </xf>
    <xf numFmtId="0" fontId="18" fillId="3" borderId="23" xfId="0" applyFont="1" applyFill="1" applyBorder="1" applyAlignment="1" applyProtection="1">
      <alignment horizontal="center" vertical="center" wrapText="1"/>
    </xf>
    <xf numFmtId="2" fontId="26" fillId="3" borderId="23" xfId="0" applyNumberFormat="1" applyFont="1" applyFill="1" applyBorder="1" applyAlignment="1" applyProtection="1">
      <alignment horizontal="center" vertical="center"/>
    </xf>
    <xf numFmtId="0" fontId="6" fillId="3" borderId="0" xfId="0" applyFont="1" applyFill="1" applyBorder="1" applyAlignment="1" applyProtection="1">
      <alignment horizontal="left"/>
    </xf>
    <xf numFmtId="0" fontId="19" fillId="2" borderId="8" xfId="0" applyFont="1" applyFill="1" applyBorder="1" applyAlignment="1" applyProtection="1">
      <alignment horizontal="left"/>
    </xf>
    <xf numFmtId="164" fontId="20" fillId="3" borderId="24" xfId="0" applyNumberFormat="1" applyFont="1" applyFill="1" applyBorder="1" applyAlignment="1" applyProtection="1">
      <alignment horizontal="left"/>
    </xf>
    <xf numFmtId="164" fontId="20" fillId="3" borderId="23" xfId="0" applyNumberFormat="1" applyFont="1" applyFill="1" applyBorder="1" applyAlignment="1" applyProtection="1">
      <alignment horizontal="center"/>
    </xf>
    <xf numFmtId="165" fontId="20" fillId="3" borderId="23" xfId="0" applyNumberFormat="1" applyFont="1" applyFill="1" applyBorder="1" applyAlignment="1" applyProtection="1">
      <alignment horizontal="center"/>
    </xf>
    <xf numFmtId="165" fontId="20" fillId="3" borderId="24" xfId="0" applyNumberFormat="1" applyFont="1" applyFill="1" applyBorder="1" applyAlignment="1" applyProtection="1">
      <alignment horizontal="left"/>
    </xf>
    <xf numFmtId="1" fontId="20" fillId="3" borderId="23" xfId="0" applyNumberFormat="1" applyFont="1" applyFill="1" applyBorder="1" applyAlignment="1" applyProtection="1">
      <alignment horizontal="center"/>
    </xf>
    <xf numFmtId="0" fontId="17" fillId="3" borderId="0" xfId="3" applyFont="1" applyFill="1" applyBorder="1" applyProtection="1">
      <alignment horizontal="left" vertical="center"/>
    </xf>
    <xf numFmtId="0" fontId="18" fillId="19" borderId="102" xfId="0" applyNumberFormat="1" applyFont="1" applyFill="1" applyBorder="1" applyAlignment="1" applyProtection="1">
      <alignment horizontal="center" vertical="center"/>
      <protection locked="0"/>
    </xf>
    <xf numFmtId="2" fontId="18" fillId="19" borderId="102" xfId="0" applyNumberFormat="1" applyFont="1" applyFill="1" applyBorder="1" applyAlignment="1" applyProtection="1">
      <alignment horizontal="center" vertical="center"/>
      <protection locked="0"/>
    </xf>
    <xf numFmtId="0" fontId="26" fillId="19" borderId="96" xfId="0" applyNumberFormat="1" applyFont="1" applyFill="1" applyBorder="1" applyAlignment="1" applyProtection="1">
      <alignment horizontal="center" vertical="center"/>
      <protection locked="0"/>
    </xf>
    <xf numFmtId="1" fontId="26" fillId="3" borderId="2" xfId="0" applyNumberFormat="1" applyFont="1" applyFill="1" applyBorder="1" applyAlignment="1" applyProtection="1">
      <alignment horizontal="center" vertical="center"/>
    </xf>
    <xf numFmtId="2" fontId="26" fillId="19" borderId="96" xfId="0" applyNumberFormat="1" applyFont="1" applyFill="1" applyBorder="1" applyAlignment="1" applyProtection="1">
      <alignment horizontal="center" vertical="center"/>
      <protection locked="0"/>
    </xf>
    <xf numFmtId="1" fontId="26" fillId="3" borderId="23" xfId="0" applyNumberFormat="1" applyFont="1" applyFill="1" applyBorder="1" applyAlignment="1" applyProtection="1">
      <alignment horizontal="center" vertical="center"/>
    </xf>
    <xf numFmtId="164" fontId="37" fillId="16" borderId="33" xfId="0" applyNumberFormat="1" applyFont="1" applyFill="1" applyBorder="1" applyAlignment="1" applyProtection="1">
      <alignment horizontal="center" vertical="center"/>
    </xf>
    <xf numFmtId="164" fontId="26" fillId="19" borderId="12" xfId="0" applyNumberFormat="1" applyFont="1" applyFill="1" applyBorder="1" applyAlignment="1" applyProtection="1">
      <alignment horizontal="center" vertical="center"/>
      <protection locked="0"/>
    </xf>
    <xf numFmtId="164" fontId="37" fillId="16" borderId="14" xfId="0" applyNumberFormat="1" applyFont="1" applyFill="1" applyBorder="1" applyAlignment="1" applyProtection="1">
      <alignment horizontal="center" vertical="center"/>
    </xf>
    <xf numFmtId="0" fontId="26" fillId="19" borderId="12" xfId="0" applyNumberFormat="1" applyFont="1" applyFill="1" applyBorder="1" applyAlignment="1" applyProtection="1">
      <alignment horizontal="center" vertical="center"/>
      <protection locked="0"/>
    </xf>
    <xf numFmtId="1" fontId="26" fillId="19" borderId="12" xfId="0" applyNumberFormat="1" applyFont="1" applyFill="1" applyBorder="1" applyAlignment="1" applyProtection="1">
      <alignment horizontal="center" vertical="center"/>
      <protection locked="0"/>
    </xf>
    <xf numFmtId="2" fontId="26" fillId="19" borderId="12" xfId="0" applyNumberFormat="1" applyFont="1" applyFill="1" applyBorder="1" applyAlignment="1" applyProtection="1">
      <alignment horizontal="center" vertical="center"/>
      <protection locked="0"/>
    </xf>
    <xf numFmtId="0" fontId="26" fillId="0" borderId="66" xfId="2" applyNumberFormat="1" applyFont="1" applyFill="1" applyBorder="1" applyAlignment="1" applyProtection="1">
      <alignment horizontal="left" wrapText="1" indent="2"/>
    </xf>
    <xf numFmtId="0" fontId="19" fillId="3" borderId="6" xfId="0" applyFont="1" applyFill="1" applyBorder="1" applyAlignment="1" applyProtection="1">
      <alignment horizontal="center" vertical="center" wrapText="1"/>
    </xf>
    <xf numFmtId="0" fontId="20" fillId="3" borderId="0" xfId="0" applyFont="1" applyFill="1" applyProtection="1"/>
    <xf numFmtId="0" fontId="18" fillId="3" borderId="1" xfId="0" applyFont="1" applyFill="1" applyBorder="1" applyAlignment="1" applyProtection="1">
      <alignment horizontal="center"/>
    </xf>
    <xf numFmtId="0" fontId="18" fillId="3" borderId="13" xfId="0" applyFont="1" applyFill="1" applyBorder="1" applyAlignment="1" applyProtection="1">
      <alignment horizontal="center"/>
    </xf>
    <xf numFmtId="0" fontId="18" fillId="3" borderId="12" xfId="0" applyFont="1" applyFill="1" applyBorder="1" applyProtection="1"/>
    <xf numFmtId="0" fontId="18" fillId="3" borderId="14" xfId="0" applyFont="1" applyFill="1" applyBorder="1" applyProtection="1"/>
    <xf numFmtId="0" fontId="48" fillId="3" borderId="12" xfId="0" applyFont="1" applyFill="1" applyBorder="1" applyAlignment="1" applyProtection="1">
      <alignment horizontal="right"/>
    </xf>
    <xf numFmtId="0" fontId="18" fillId="3" borderId="14" xfId="0"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0" fillId="11" borderId="0" xfId="0" applyFill="1" applyProtection="1"/>
    <xf numFmtId="0" fontId="0" fillId="0" borderId="0" xfId="0" applyFill="1" applyProtection="1"/>
    <xf numFmtId="0" fontId="18" fillId="3" borderId="0" xfId="0" applyFont="1" applyFill="1" applyBorder="1" applyAlignment="1" applyProtection="1">
      <alignment horizontal="left" vertical="top" wrapText="1"/>
    </xf>
    <xf numFmtId="0" fontId="28" fillId="0" borderId="0" xfId="15" applyFont="1" applyAlignment="1" applyProtection="1"/>
    <xf numFmtId="164" fontId="26" fillId="19" borderId="19" xfId="0" applyNumberFormat="1" applyFont="1" applyFill="1" applyBorder="1" applyAlignment="1" applyProtection="1">
      <alignment horizontal="center" vertical="center"/>
      <protection locked="0"/>
    </xf>
    <xf numFmtId="164" fontId="26" fillId="19" borderId="3" xfId="0" applyNumberFormat="1" applyFont="1" applyFill="1" applyBorder="1" applyAlignment="1" applyProtection="1">
      <alignment horizontal="center" vertical="center"/>
      <protection locked="0"/>
    </xf>
    <xf numFmtId="164" fontId="26" fillId="19" borderId="39" xfId="0" applyNumberFormat="1" applyFont="1" applyFill="1" applyBorder="1" applyAlignment="1" applyProtection="1">
      <alignment horizontal="center" vertical="center"/>
      <protection locked="0"/>
    </xf>
    <xf numFmtId="0" fontId="14" fillId="0" borderId="54" xfId="15" quotePrefix="1" applyBorder="1" applyAlignment="1" applyProtection="1">
      <alignment vertical="center"/>
      <protection locked="0"/>
    </xf>
    <xf numFmtId="0" fontId="24" fillId="2" borderId="38" xfId="0" applyFont="1" applyFill="1" applyBorder="1" applyAlignment="1" applyProtection="1">
      <alignment horizontal="left"/>
    </xf>
    <xf numFmtId="0" fontId="24" fillId="2" borderId="8" xfId="0" applyFont="1" applyFill="1" applyBorder="1" applyAlignment="1" applyProtection="1">
      <alignment horizontal="left"/>
    </xf>
    <xf numFmtId="0" fontId="17" fillId="5" borderId="38" xfId="3" applyFont="1" applyFill="1" applyBorder="1" applyAlignment="1" applyProtection="1">
      <alignment horizontal="left" vertical="center"/>
    </xf>
    <xf numFmtId="0" fontId="17" fillId="5" borderId="8" xfId="3" applyFont="1" applyFill="1" applyBorder="1" applyAlignment="1" applyProtection="1">
      <alignment horizontal="left" vertical="center"/>
    </xf>
    <xf numFmtId="0" fontId="24" fillId="3" borderId="0" xfId="0" applyFont="1" applyFill="1" applyBorder="1" applyAlignment="1" applyProtection="1">
      <alignment horizontal="center" vertical="center" wrapText="1"/>
    </xf>
    <xf numFmtId="0" fontId="24" fillId="3" borderId="37"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36" xfId="0" applyFont="1" applyFill="1" applyBorder="1" applyAlignment="1" applyProtection="1">
      <alignment horizontal="center" vertical="center" wrapText="1"/>
    </xf>
    <xf numFmtId="0" fontId="24" fillId="3" borderId="20" xfId="0" applyFont="1" applyFill="1" applyBorder="1" applyAlignment="1" applyProtection="1">
      <alignment horizontal="center" vertical="center" wrapText="1"/>
    </xf>
    <xf numFmtId="0" fontId="24" fillId="3" borderId="21" xfId="0" applyFont="1" applyFill="1" applyBorder="1" applyAlignment="1" applyProtection="1">
      <alignment horizontal="center" vertical="center" wrapText="1"/>
    </xf>
    <xf numFmtId="0" fontId="24" fillId="3" borderId="22" xfId="0" applyFont="1" applyFill="1" applyBorder="1" applyAlignment="1" applyProtection="1">
      <alignment horizontal="center" vertical="center" wrapText="1"/>
    </xf>
    <xf numFmtId="0" fontId="18" fillId="3" borderId="17" xfId="0" applyFont="1" applyFill="1" applyBorder="1" applyProtection="1"/>
    <xf numFmtId="0" fontId="18" fillId="3" borderId="93" xfId="0" applyFont="1" applyFill="1" applyBorder="1" applyAlignment="1" applyProtection="1">
      <alignment wrapText="1"/>
    </xf>
    <xf numFmtId="0" fontId="13" fillId="3" borderId="20" xfId="3" applyFont="1" applyFill="1" applyBorder="1" applyProtection="1">
      <alignment horizontal="left" vertical="center"/>
    </xf>
    <xf numFmtId="0" fontId="17" fillId="3" borderId="10" xfId="3" applyFont="1" applyFill="1" applyBorder="1" applyAlignment="1" applyProtection="1">
      <alignment horizontal="center" vertical="center" wrapText="1"/>
    </xf>
    <xf numFmtId="0" fontId="17" fillId="3" borderId="22" xfId="3" applyFont="1" applyFill="1" applyBorder="1" applyAlignment="1" applyProtection="1">
      <alignment horizontal="left" vertical="center"/>
    </xf>
    <xf numFmtId="0" fontId="19" fillId="3" borderId="21" xfId="0" applyFont="1" applyFill="1" applyBorder="1" applyProtection="1"/>
    <xf numFmtId="0" fontId="17" fillId="3" borderId="10" xfId="3" applyFont="1" applyFill="1" applyBorder="1" applyAlignment="1" applyProtection="1">
      <alignment horizontal="left" vertical="center"/>
    </xf>
    <xf numFmtId="0" fontId="0" fillId="3" borderId="10" xfId="0" applyFill="1" applyBorder="1" applyAlignment="1" applyProtection="1">
      <alignment horizontal="left"/>
    </xf>
    <xf numFmtId="0" fontId="0" fillId="3" borderId="11" xfId="0" applyFont="1" applyFill="1" applyBorder="1" applyAlignment="1" applyProtection="1">
      <alignment horizontal="left"/>
    </xf>
    <xf numFmtId="0" fontId="18" fillId="3" borderId="18" xfId="0" applyFont="1" applyFill="1" applyBorder="1" applyAlignment="1" applyProtection="1">
      <alignment horizontal="left" wrapText="1"/>
    </xf>
    <xf numFmtId="0" fontId="18" fillId="3" borderId="104" xfId="0" applyFont="1" applyFill="1" applyBorder="1" applyAlignment="1" applyProtection="1">
      <alignment horizontal="left" vertical="center"/>
    </xf>
    <xf numFmtId="0" fontId="26" fillId="21" borderId="91" xfId="2" applyNumberFormat="1" applyFont="1" applyFill="1" applyBorder="1" applyAlignment="1" applyProtection="1">
      <alignment horizontal="left" indent="2"/>
    </xf>
    <xf numFmtId="0" fontId="17" fillId="5" borderId="21" xfId="3" applyFont="1" applyFill="1" applyBorder="1" applyAlignment="1" applyProtection="1">
      <alignment horizontal="left" vertical="center"/>
    </xf>
    <xf numFmtId="0" fontId="17" fillId="5" borderId="22" xfId="3" applyFont="1" applyFill="1" applyBorder="1" applyAlignment="1" applyProtection="1">
      <alignment horizontal="left" vertical="center"/>
    </xf>
    <xf numFmtId="0" fontId="17" fillId="5" borderId="20" xfId="3" applyFont="1" applyFill="1" applyBorder="1" applyAlignment="1" applyProtection="1">
      <alignment horizontal="left" vertical="center"/>
    </xf>
    <xf numFmtId="0" fontId="17" fillId="3" borderId="0" xfId="3" applyFont="1" applyFill="1" applyBorder="1" applyAlignment="1" applyProtection="1">
      <alignment horizontal="left" vertical="center"/>
    </xf>
    <xf numFmtId="0" fontId="18" fillId="3" borderId="23" xfId="0" applyFont="1" applyFill="1" applyBorder="1" applyAlignment="1" applyProtection="1">
      <alignment horizontal="left" vertical="top" wrapText="1"/>
    </xf>
    <xf numFmtId="0" fontId="17" fillId="3" borderId="20" xfId="3" applyFont="1" applyFill="1" applyBorder="1" applyProtection="1">
      <alignment horizontal="left" vertical="center"/>
    </xf>
    <xf numFmtId="0" fontId="17" fillId="3" borderId="0" xfId="3" applyFont="1" applyFill="1" applyBorder="1" applyAlignment="1" applyProtection="1">
      <alignment horizontal="center" vertical="center"/>
    </xf>
    <xf numFmtId="0" fontId="17" fillId="3" borderId="24" xfId="3" applyFont="1" applyFill="1" applyBorder="1" applyAlignment="1" applyProtection="1">
      <alignment horizontal="left" vertical="center"/>
    </xf>
    <xf numFmtId="0" fontId="24" fillId="3" borderId="23" xfId="0" applyFont="1" applyFill="1" applyBorder="1" applyAlignment="1" applyProtection="1">
      <alignment horizontal="center" vertical="center"/>
    </xf>
    <xf numFmtId="0" fontId="24" fillId="3" borderId="24" xfId="0" applyFont="1" applyFill="1" applyBorder="1" applyAlignment="1" applyProtection="1">
      <alignment horizontal="center" vertical="center" wrapText="1"/>
    </xf>
    <xf numFmtId="0" fontId="27" fillId="3" borderId="0" xfId="3" applyFont="1" applyFill="1" applyBorder="1" applyAlignment="1" applyProtection="1">
      <alignment vertical="center"/>
    </xf>
    <xf numFmtId="0" fontId="27" fillId="3" borderId="23" xfId="3" applyFont="1" applyFill="1" applyBorder="1" applyProtection="1">
      <alignment horizontal="left" vertical="center"/>
    </xf>
    <xf numFmtId="0" fontId="26" fillId="3" borderId="24" xfId="1" applyFont="1" applyFill="1" applyBorder="1" applyAlignment="1" applyProtection="1">
      <alignment wrapText="1"/>
    </xf>
    <xf numFmtId="0" fontId="26" fillId="19" borderId="1" xfId="0" applyFont="1" applyFill="1" applyBorder="1" applyAlignment="1" applyProtection="1">
      <alignment horizontal="center" vertical="center" wrapText="1"/>
      <protection locked="0"/>
    </xf>
    <xf numFmtId="0" fontId="26" fillId="19" borderId="13"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left" vertical="center"/>
    </xf>
    <xf numFmtId="0" fontId="18" fillId="3" borderId="26" xfId="0" applyFont="1" applyFill="1" applyBorder="1" applyAlignment="1" applyProtection="1">
      <alignment horizontal="left"/>
    </xf>
    <xf numFmtId="3" fontId="26" fillId="3" borderId="1" xfId="0" applyNumberFormat="1" applyFont="1" applyFill="1" applyBorder="1" applyAlignment="1" applyProtection="1">
      <alignment horizontal="center" vertical="center"/>
    </xf>
    <xf numFmtId="0" fontId="19" fillId="3" borderId="21" xfId="0" applyFont="1" applyFill="1" applyBorder="1" applyAlignment="1" applyProtection="1">
      <alignment horizontal="center" vertical="center" wrapText="1"/>
    </xf>
    <xf numFmtId="0" fontId="18" fillId="3" borderId="93" xfId="0" applyFont="1" applyFill="1" applyBorder="1" applyProtection="1"/>
    <xf numFmtId="0" fontId="19" fillId="3" borderId="22" xfId="0" applyFont="1" applyFill="1" applyBorder="1" applyAlignment="1" applyProtection="1">
      <alignment horizontal="center" vertical="center" wrapText="1"/>
    </xf>
    <xf numFmtId="3" fontId="26" fillId="3" borderId="13" xfId="0" applyNumberFormat="1" applyFont="1" applyFill="1" applyBorder="1" applyAlignment="1" applyProtection="1">
      <alignment horizontal="center" vertical="center"/>
    </xf>
    <xf numFmtId="3" fontId="26" fillId="3" borderId="24" xfId="0" applyNumberFormat="1" applyFont="1" applyFill="1" applyBorder="1" applyAlignment="1" applyProtection="1">
      <alignment horizontal="center" vertical="center"/>
    </xf>
    <xf numFmtId="0" fontId="24" fillId="3" borderId="0" xfId="1" applyFont="1" applyFill="1" applyBorder="1" applyAlignment="1" applyProtection="1">
      <alignment wrapText="1"/>
    </xf>
    <xf numFmtId="0" fontId="24" fillId="3" borderId="0" xfId="0" applyFont="1" applyFill="1" applyBorder="1" applyAlignment="1" applyProtection="1"/>
    <xf numFmtId="0" fontId="24" fillId="3" borderId="24" xfId="1" applyFont="1" applyFill="1" applyBorder="1" applyAlignment="1" applyProtection="1">
      <alignment wrapText="1"/>
    </xf>
    <xf numFmtId="0" fontId="18" fillId="2" borderId="38" xfId="0" applyFont="1" applyFill="1" applyBorder="1" applyProtection="1"/>
    <xf numFmtId="0" fontId="23" fillId="3" borderId="24" xfId="3" applyFont="1" applyFill="1" applyBorder="1" applyProtection="1">
      <alignment horizontal="left" vertical="center"/>
    </xf>
    <xf numFmtId="0" fontId="26" fillId="0" borderId="65" xfId="2" applyNumberFormat="1" applyFont="1" applyBorder="1" applyAlignment="1" applyProtection="1">
      <alignment horizontal="left" wrapText="1" indent="2"/>
    </xf>
    <xf numFmtId="2" fontId="18" fillId="19" borderId="98" xfId="8" applyNumberFormat="1" applyFont="1" applyFill="1" applyBorder="1" applyProtection="1">
      <alignment horizontal="center" vertical="center"/>
      <protection locked="0"/>
    </xf>
    <xf numFmtId="2" fontId="18" fillId="19" borderId="99" xfId="0" applyNumberFormat="1" applyFont="1" applyFill="1" applyBorder="1" applyAlignment="1" applyProtection="1">
      <alignment horizontal="center" vertical="center"/>
      <protection locked="0"/>
    </xf>
    <xf numFmtId="0" fontId="18" fillId="3" borderId="0" xfId="8" applyFont="1" applyFill="1" applyBorder="1" applyAlignment="1" applyProtection="1">
      <alignment vertical="center"/>
    </xf>
    <xf numFmtId="0" fontId="18" fillId="3" borderId="26" xfId="8" applyFont="1" applyFill="1" applyBorder="1" applyAlignment="1" applyProtection="1">
      <alignment vertical="center"/>
    </xf>
    <xf numFmtId="0" fontId="18" fillId="3" borderId="21" xfId="8" applyFont="1" applyFill="1" applyBorder="1" applyAlignment="1" applyProtection="1">
      <alignment vertical="center"/>
    </xf>
    <xf numFmtId="0" fontId="18" fillId="3" borderId="20" xfId="0" applyFont="1" applyFill="1" applyBorder="1" applyAlignment="1" applyProtection="1">
      <alignment horizontal="left" wrapText="1"/>
    </xf>
    <xf numFmtId="164" fontId="23" fillId="3" borderId="21" xfId="0" applyNumberFormat="1" applyFont="1" applyFill="1" applyBorder="1" applyAlignment="1" applyProtection="1">
      <alignment horizontal="center" wrapText="1"/>
    </xf>
    <xf numFmtId="164" fontId="23" fillId="3" borderId="22" xfId="0" applyNumberFormat="1" applyFont="1" applyFill="1" applyBorder="1" applyAlignment="1" applyProtection="1">
      <alignment horizontal="center" wrapText="1"/>
    </xf>
    <xf numFmtId="164" fontId="23" fillId="3" borderId="20" xfId="0" applyNumberFormat="1" applyFont="1" applyFill="1" applyBorder="1" applyAlignment="1" applyProtection="1">
      <alignment horizontal="center" wrapText="1"/>
    </xf>
    <xf numFmtId="164" fontId="23" fillId="3" borderId="0" xfId="0" applyNumberFormat="1" applyFont="1" applyFill="1" applyBorder="1" applyAlignment="1" applyProtection="1">
      <alignment horizontal="center" wrapText="1"/>
    </xf>
    <xf numFmtId="0" fontId="18" fillId="3" borderId="0" xfId="0" applyFont="1" applyFill="1" applyAlignment="1" applyProtection="1">
      <alignment wrapText="1"/>
    </xf>
    <xf numFmtId="0" fontId="18" fillId="11" borderId="0" xfId="0" applyFont="1" applyFill="1" applyAlignment="1" applyProtection="1">
      <alignment wrapText="1"/>
    </xf>
    <xf numFmtId="0" fontId="0" fillId="0" borderId="0" xfId="0" applyAlignment="1">
      <alignment wrapText="1"/>
    </xf>
    <xf numFmtId="0" fontId="0" fillId="11" borderId="0" xfId="0" applyFill="1" applyAlignment="1">
      <alignment wrapText="1"/>
    </xf>
    <xf numFmtId="0" fontId="48" fillId="3" borderId="4" xfId="0" applyFont="1" applyFill="1" applyBorder="1" applyProtection="1"/>
    <xf numFmtId="2" fontId="26" fillId="3" borderId="94" xfId="0" applyNumberFormat="1" applyFont="1" applyFill="1" applyBorder="1" applyAlignment="1" applyProtection="1">
      <alignment horizontal="center" vertical="center"/>
    </xf>
    <xf numFmtId="164" fontId="26" fillId="19" borderId="102" xfId="0" applyNumberFormat="1" applyFont="1" applyFill="1" applyBorder="1" applyAlignment="1" applyProtection="1">
      <alignment horizontal="center" vertical="center"/>
      <protection locked="0"/>
    </xf>
    <xf numFmtId="0" fontId="24" fillId="3" borderId="106" xfId="1" applyFont="1" applyFill="1" applyBorder="1" applyAlignment="1" applyProtection="1">
      <alignment wrapText="1"/>
    </xf>
    <xf numFmtId="0" fontId="24" fillId="3" borderId="106" xfId="0" applyFont="1" applyFill="1" applyBorder="1" applyAlignment="1" applyProtection="1">
      <alignment horizontal="center" vertical="center" wrapText="1"/>
    </xf>
    <xf numFmtId="0" fontId="19" fillId="2" borderId="22" xfId="0" applyFont="1" applyFill="1" applyBorder="1" applyAlignment="1" applyProtection="1">
      <alignment horizontal="left"/>
    </xf>
    <xf numFmtId="0" fontId="23" fillId="3" borderId="21" xfId="3" applyFont="1" applyFill="1" applyBorder="1" applyAlignment="1" applyProtection="1">
      <alignment horizontal="left" vertical="center" wrapText="1"/>
    </xf>
    <xf numFmtId="0" fontId="17" fillId="3" borderId="105" xfId="3" applyFont="1" applyFill="1" applyBorder="1" applyProtection="1">
      <alignment horizontal="left" vertical="center"/>
    </xf>
    <xf numFmtId="0" fontId="31" fillId="3" borderId="105" xfId="0" applyFont="1" applyFill="1" applyBorder="1" applyProtection="1"/>
    <xf numFmtId="0" fontId="18" fillId="3" borderId="108" xfId="0" applyFont="1" applyFill="1" applyBorder="1" applyAlignment="1" applyProtection="1">
      <alignment horizontal="left" wrapText="1"/>
    </xf>
    <xf numFmtId="0" fontId="26" fillId="0" borderId="90" xfId="2" applyNumberFormat="1" applyFont="1" applyFill="1" applyBorder="1" applyProtection="1"/>
    <xf numFmtId="0" fontId="26" fillId="19" borderId="30" xfId="0" applyFont="1" applyFill="1" applyBorder="1" applyAlignment="1" applyProtection="1">
      <alignment horizontal="center" vertical="center" wrapText="1"/>
      <protection locked="0"/>
    </xf>
    <xf numFmtId="0" fontId="24" fillId="21" borderId="91" xfId="2" applyNumberFormat="1" applyFont="1" applyFill="1" applyBorder="1" applyProtection="1"/>
    <xf numFmtId="0" fontId="17" fillId="3" borderId="10" xfId="3" applyFont="1" applyFill="1" applyBorder="1" applyAlignment="1" applyProtection="1">
      <alignment horizontal="left"/>
    </xf>
    <xf numFmtId="0" fontId="17" fillId="3" borderId="21" xfId="3" applyFont="1" applyFill="1" applyBorder="1" applyAlignment="1" applyProtection="1">
      <alignment horizontal="left"/>
    </xf>
    <xf numFmtId="0" fontId="26" fillId="3" borderId="25" xfId="2" applyNumberFormat="1" applyFont="1" applyFill="1" applyBorder="1" applyAlignment="1" applyProtection="1">
      <alignment horizontal="left"/>
    </xf>
    <xf numFmtId="0" fontId="18" fillId="3" borderId="23" xfId="2" applyNumberFormat="1" applyFont="1" applyFill="1" applyBorder="1" applyAlignment="1" applyProtection="1">
      <alignment horizontal="left"/>
    </xf>
    <xf numFmtId="0" fontId="18" fillId="3" borderId="0" xfId="2" applyFont="1" applyFill="1" applyBorder="1" applyProtection="1"/>
    <xf numFmtId="14" fontId="41" fillId="3" borderId="0" xfId="2" applyNumberFormat="1" applyFont="1" applyFill="1" applyBorder="1" applyAlignment="1" applyProtection="1">
      <alignment horizontal="left" vertical="top"/>
    </xf>
    <xf numFmtId="0" fontId="18" fillId="3" borderId="20" xfId="2" applyNumberFormat="1" applyFont="1" applyFill="1" applyBorder="1" applyAlignment="1" applyProtection="1"/>
    <xf numFmtId="0" fontId="18" fillId="3" borderId="23" xfId="2" applyNumberFormat="1" applyFont="1" applyFill="1" applyBorder="1" applyAlignment="1" applyProtection="1"/>
    <xf numFmtId="0" fontId="18" fillId="3" borderId="25" xfId="2" applyNumberFormat="1" applyFont="1" applyFill="1" applyBorder="1" applyAlignment="1" applyProtection="1"/>
    <xf numFmtId="0" fontId="23" fillId="3" borderId="0" xfId="3" applyFont="1" applyFill="1" applyBorder="1" applyProtection="1">
      <alignment horizontal="left" vertical="center"/>
    </xf>
    <xf numFmtId="0" fontId="18" fillId="3" borderId="23" xfId="0" applyFont="1" applyFill="1" applyBorder="1" applyAlignment="1" applyProtection="1">
      <alignment horizontal="left" wrapText="1"/>
    </xf>
    <xf numFmtId="1" fontId="20" fillId="0" borderId="26" xfId="0" applyNumberFormat="1" applyFont="1" applyFill="1" applyBorder="1" applyAlignment="1" applyProtection="1">
      <alignment horizontal="center"/>
    </xf>
    <xf numFmtId="2" fontId="26" fillId="19" borderId="102" xfId="0" applyNumberFormat="1" applyFont="1" applyFill="1" applyBorder="1" applyAlignment="1" applyProtection="1">
      <alignment horizontal="center" vertical="center"/>
      <protection locked="0"/>
    </xf>
    <xf numFmtId="1" fontId="26" fillId="3" borderId="37" xfId="0" applyNumberFormat="1" applyFont="1" applyFill="1" applyBorder="1" applyAlignment="1" applyProtection="1">
      <alignment horizontal="center" vertical="center"/>
    </xf>
    <xf numFmtId="0" fontId="18" fillId="3" borderId="25" xfId="0" applyFont="1" applyFill="1" applyBorder="1" applyAlignment="1" applyProtection="1">
      <alignment horizontal="left" wrapText="1"/>
    </xf>
    <xf numFmtId="0" fontId="26" fillId="19" borderId="102" xfId="0" applyNumberFormat="1" applyFont="1" applyFill="1" applyBorder="1" applyAlignment="1" applyProtection="1">
      <alignment horizontal="center" vertical="center"/>
      <protection locked="0"/>
    </xf>
    <xf numFmtId="0" fontId="37" fillId="16" borderId="1" xfId="0" applyFont="1" applyFill="1" applyBorder="1" applyAlignment="1" applyProtection="1">
      <alignment horizontal="center" vertical="center" wrapText="1"/>
    </xf>
    <xf numFmtId="0" fontId="37" fillId="16" borderId="13" xfId="0" applyFont="1" applyFill="1" applyBorder="1" applyAlignment="1" applyProtection="1">
      <alignment horizontal="center" vertical="center" wrapText="1"/>
    </xf>
    <xf numFmtId="0" fontId="37" fillId="16" borderId="102" xfId="0" applyFont="1" applyFill="1" applyBorder="1" applyAlignment="1" applyProtection="1">
      <alignment horizontal="center" vertical="center" wrapText="1"/>
    </xf>
    <xf numFmtId="0" fontId="26" fillId="3" borderId="23" xfId="0" applyFont="1" applyFill="1" applyBorder="1" applyAlignment="1" applyProtection="1">
      <alignment vertical="center"/>
    </xf>
    <xf numFmtId="0" fontId="26" fillId="3" borderId="23" xfId="0" applyFont="1" applyFill="1" applyBorder="1" applyAlignment="1" applyProtection="1">
      <alignment wrapText="1"/>
    </xf>
    <xf numFmtId="164" fontId="20" fillId="3" borderId="24" xfId="0" applyNumberFormat="1" applyFont="1" applyFill="1" applyBorder="1" applyAlignment="1" applyProtection="1">
      <alignment horizontal="center" vertical="center"/>
    </xf>
    <xf numFmtId="0" fontId="26" fillId="19" borderId="15" xfId="0" applyFont="1" applyFill="1" applyBorder="1" applyAlignment="1" applyProtection="1">
      <alignment horizontal="center" vertical="center" wrapText="1"/>
      <protection locked="0"/>
    </xf>
    <xf numFmtId="0" fontId="26" fillId="19" borderId="112" xfId="0" applyFont="1" applyFill="1" applyBorder="1" applyAlignment="1" applyProtection="1">
      <alignment horizontal="center" vertical="center" wrapText="1"/>
      <protection locked="0"/>
    </xf>
    <xf numFmtId="0" fontId="26" fillId="19" borderId="113" xfId="0" applyFont="1" applyFill="1" applyBorder="1" applyAlignment="1" applyProtection="1">
      <alignment horizontal="center" vertical="center" wrapText="1"/>
      <protection locked="0"/>
    </xf>
    <xf numFmtId="0" fontId="26" fillId="19" borderId="16" xfId="0" applyFont="1" applyFill="1" applyBorder="1" applyAlignment="1" applyProtection="1">
      <alignment horizontal="center" vertical="center" wrapText="1"/>
      <protection locked="0"/>
    </xf>
    <xf numFmtId="9" fontId="20" fillId="3" borderId="26" xfId="20" applyFont="1" applyFill="1" applyBorder="1" applyAlignment="1" applyProtection="1">
      <alignment horizontal="center" vertical="center"/>
    </xf>
    <xf numFmtId="164" fontId="20" fillId="3" borderId="27" xfId="0" applyNumberFormat="1" applyFont="1" applyFill="1" applyBorder="1" applyAlignment="1" applyProtection="1">
      <alignment horizontal="center" vertical="center"/>
    </xf>
    <xf numFmtId="164" fontId="20" fillId="3" borderId="7" xfId="0" applyNumberFormat="1" applyFont="1" applyFill="1" applyBorder="1" applyAlignment="1" applyProtection="1">
      <alignment horizontal="left"/>
    </xf>
    <xf numFmtId="0" fontId="19" fillId="2" borderId="20" xfId="0" applyFont="1" applyFill="1" applyBorder="1" applyProtection="1"/>
    <xf numFmtId="0" fontId="18" fillId="2" borderId="22" xfId="0" applyFont="1" applyFill="1" applyBorder="1" applyProtection="1"/>
    <xf numFmtId="0" fontId="19" fillId="3" borderId="114" xfId="0" applyFont="1" applyFill="1" applyBorder="1" applyAlignment="1" applyProtection="1">
      <alignment horizontal="center" vertical="center"/>
    </xf>
    <xf numFmtId="0" fontId="19" fillId="3" borderId="36" xfId="0" applyFont="1" applyFill="1" applyBorder="1" applyAlignment="1" applyProtection="1">
      <alignment horizontal="center" vertical="center"/>
    </xf>
    <xf numFmtId="0" fontId="19" fillId="3" borderId="115" xfId="0" applyFont="1" applyFill="1" applyBorder="1" applyAlignment="1" applyProtection="1">
      <alignment horizontal="center" vertical="center"/>
    </xf>
    <xf numFmtId="0" fontId="19" fillId="3" borderId="116" xfId="0" applyFont="1" applyFill="1" applyBorder="1" applyAlignment="1" applyProtection="1">
      <alignment horizontal="center" vertical="center"/>
    </xf>
    <xf numFmtId="0" fontId="18" fillId="3" borderId="108" xfId="0" applyFont="1" applyFill="1" applyBorder="1" applyAlignment="1" applyProtection="1">
      <alignment horizontal="center"/>
    </xf>
    <xf numFmtId="0" fontId="18" fillId="3" borderId="109" xfId="0" applyFont="1" applyFill="1" applyBorder="1" applyAlignment="1" applyProtection="1">
      <alignment horizontal="center"/>
    </xf>
    <xf numFmtId="0" fontId="18" fillId="3" borderId="23" xfId="0" applyFont="1" applyFill="1" applyBorder="1" applyAlignment="1" applyProtection="1">
      <alignment wrapText="1"/>
    </xf>
    <xf numFmtId="0" fontId="18" fillId="3" borderId="25" xfId="0" applyFont="1" applyFill="1" applyBorder="1" applyAlignment="1" applyProtection="1">
      <alignment wrapText="1"/>
    </xf>
    <xf numFmtId="3" fontId="18" fillId="3" borderId="0" xfId="0" applyNumberFormat="1" applyFont="1" applyFill="1" applyBorder="1" applyAlignment="1" applyProtection="1">
      <alignment horizontal="center" vertical="center"/>
    </xf>
    <xf numFmtId="9" fontId="18" fillId="3" borderId="24" xfId="0" applyNumberFormat="1" applyFont="1" applyFill="1" applyBorder="1" applyAlignment="1" applyProtection="1">
      <alignment horizontal="center" vertical="center"/>
    </xf>
    <xf numFmtId="3" fontId="18" fillId="3" borderId="26" xfId="0" applyNumberFormat="1" applyFont="1" applyFill="1" applyBorder="1" applyAlignment="1" applyProtection="1">
      <alignment horizontal="center" vertical="center"/>
    </xf>
    <xf numFmtId="9" fontId="18" fillId="3" borderId="27" xfId="0" applyNumberFormat="1" applyFont="1" applyFill="1" applyBorder="1" applyAlignment="1" applyProtection="1">
      <alignment horizontal="center" vertical="center"/>
    </xf>
    <xf numFmtId="0" fontId="19" fillId="2" borderId="7" xfId="0" applyFont="1" applyFill="1" applyBorder="1" applyAlignment="1" applyProtection="1"/>
    <xf numFmtId="0" fontId="19" fillId="2" borderId="38" xfId="0" applyFont="1" applyFill="1" applyBorder="1" applyAlignment="1" applyProtection="1"/>
    <xf numFmtId="0" fontId="18" fillId="3" borderId="15" xfId="0" applyFont="1" applyFill="1" applyBorder="1" applyAlignment="1" applyProtection="1">
      <alignment horizontal="center"/>
    </xf>
    <xf numFmtId="0" fontId="18" fillId="3" borderId="16" xfId="0" applyFont="1" applyFill="1" applyBorder="1" applyAlignment="1" applyProtection="1">
      <alignment horizontal="center"/>
    </xf>
    <xf numFmtId="0" fontId="16" fillId="0" borderId="0" xfId="0" applyFont="1" applyFill="1" applyBorder="1" applyAlignment="1" applyProtection="1"/>
    <xf numFmtId="0" fontId="51" fillId="0" borderId="0" xfId="2" applyFont="1" applyAlignment="1">
      <alignment horizontal="left" vertical="center"/>
    </xf>
    <xf numFmtId="0" fontId="26" fillId="3" borderId="17" xfId="0" applyFont="1" applyFill="1" applyBorder="1" applyAlignment="1" applyProtection="1">
      <alignment wrapText="1"/>
    </xf>
    <xf numFmtId="0" fontId="18" fillId="3" borderId="24" xfId="0" applyFont="1" applyFill="1" applyBorder="1" applyAlignment="1" applyProtection="1">
      <alignment horizontal="center"/>
    </xf>
    <xf numFmtId="0" fontId="18" fillId="3" borderId="26" xfId="0" applyFont="1" applyFill="1" applyBorder="1" applyAlignment="1" applyProtection="1">
      <alignment horizontal="center"/>
    </xf>
    <xf numFmtId="0" fontId="18" fillId="3" borderId="27" xfId="0" applyFont="1" applyFill="1" applyBorder="1" applyAlignment="1" applyProtection="1">
      <alignment horizontal="center"/>
    </xf>
    <xf numFmtId="0" fontId="18" fillId="2" borderId="10" xfId="0" applyFont="1" applyFill="1" applyBorder="1" applyProtection="1"/>
    <xf numFmtId="0" fontId="19" fillId="3" borderId="119" xfId="0" applyFont="1" applyFill="1" applyBorder="1" applyAlignment="1" applyProtection="1">
      <alignment horizontal="center" vertical="center"/>
    </xf>
    <xf numFmtId="0" fontId="18" fillId="3" borderId="120" xfId="0" applyFont="1" applyFill="1" applyBorder="1" applyAlignment="1" applyProtection="1">
      <alignment horizontal="center"/>
    </xf>
    <xf numFmtId="0" fontId="18" fillId="3" borderId="121" xfId="0" applyFont="1" applyFill="1" applyBorder="1" applyAlignment="1" applyProtection="1">
      <alignment horizontal="center"/>
    </xf>
    <xf numFmtId="0" fontId="19" fillId="3" borderId="36" xfId="0" applyFont="1" applyFill="1" applyBorder="1" applyAlignment="1" applyProtection="1">
      <alignment horizontal="center"/>
    </xf>
    <xf numFmtId="0" fontId="19" fillId="3" borderId="37" xfId="0" applyFont="1" applyFill="1" applyBorder="1" applyAlignment="1" applyProtection="1">
      <alignment horizontal="center"/>
    </xf>
    <xf numFmtId="0" fontId="19" fillId="3" borderId="94" xfId="0" applyFont="1" applyFill="1" applyBorder="1" applyAlignment="1" applyProtection="1">
      <alignment horizontal="center"/>
    </xf>
    <xf numFmtId="0" fontId="19" fillId="3" borderId="110" xfId="0" applyFont="1" applyFill="1" applyBorder="1" applyAlignment="1" applyProtection="1">
      <alignment horizontal="center"/>
    </xf>
    <xf numFmtId="164" fontId="20" fillId="3" borderId="27" xfId="0" applyNumberFormat="1" applyFont="1" applyFill="1" applyBorder="1" applyAlignment="1" applyProtection="1">
      <alignment horizontal="center"/>
    </xf>
    <xf numFmtId="164" fontId="20" fillId="3" borderId="24" xfId="0" applyNumberFormat="1"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18" fillId="3" borderId="24" xfId="0" applyFont="1" applyFill="1" applyBorder="1" applyAlignment="1" applyProtection="1">
      <alignment horizontal="center"/>
    </xf>
    <xf numFmtId="0" fontId="18" fillId="3" borderId="27" xfId="0" applyFont="1" applyFill="1" applyBorder="1" applyAlignment="1" applyProtection="1">
      <alignment horizontal="center"/>
    </xf>
    <xf numFmtId="164" fontId="23" fillId="3" borderId="21" xfId="0" applyNumberFormat="1" applyFont="1" applyFill="1" applyBorder="1" applyAlignment="1" applyProtection="1">
      <alignment horizontal="center"/>
    </xf>
    <xf numFmtId="164" fontId="23" fillId="3" borderId="22" xfId="0" applyNumberFormat="1" applyFont="1" applyFill="1" applyBorder="1" applyAlignment="1" applyProtection="1">
      <alignment horizontal="center"/>
    </xf>
    <xf numFmtId="164" fontId="20" fillId="3" borderId="0" xfId="0" applyNumberFormat="1" applyFont="1" applyFill="1" applyBorder="1" applyAlignment="1" applyProtection="1">
      <alignment horizontal="center"/>
    </xf>
    <xf numFmtId="164" fontId="20" fillId="3" borderId="24" xfId="0" applyNumberFormat="1" applyFont="1" applyFill="1" applyBorder="1" applyAlignment="1" applyProtection="1">
      <alignment horizontal="center"/>
    </xf>
    <xf numFmtId="0" fontId="18" fillId="3" borderId="17" xfId="0" applyFont="1" applyFill="1" applyBorder="1" applyAlignment="1" applyProtection="1">
      <alignment wrapText="1"/>
    </xf>
    <xf numFmtId="0" fontId="18" fillId="3" borderId="108" xfId="0" applyFont="1" applyFill="1" applyBorder="1" applyAlignment="1" applyProtection="1">
      <alignment horizontal="left" vertical="center"/>
    </xf>
    <xf numFmtId="0" fontId="18" fillId="3" borderId="100" xfId="0" applyFont="1" applyFill="1" applyBorder="1" applyAlignment="1" applyProtection="1">
      <alignment horizontal="left" wrapText="1"/>
    </xf>
    <xf numFmtId="0" fontId="18" fillId="3" borderId="122" xfId="0" applyFont="1" applyFill="1" applyBorder="1" applyAlignment="1" applyProtection="1">
      <alignment horizontal="left" vertical="center"/>
    </xf>
    <xf numFmtId="0" fontId="24" fillId="2" borderId="7" xfId="0" applyFont="1" applyFill="1" applyBorder="1" applyAlignment="1" applyProtection="1"/>
    <xf numFmtId="0" fontId="24" fillId="2" borderId="38" xfId="0" applyFont="1" applyFill="1" applyBorder="1" applyAlignment="1" applyProtection="1"/>
    <xf numFmtId="0" fontId="20" fillId="3" borderId="1" xfId="0" applyNumberFormat="1" applyFont="1" applyFill="1" applyBorder="1" applyAlignment="1" applyProtection="1">
      <alignment horizontal="center" vertical="center"/>
    </xf>
    <xf numFmtId="2" fontId="20" fillId="3" borderId="1" xfId="0" applyNumberFormat="1" applyFont="1" applyFill="1" applyBorder="1" applyAlignment="1" applyProtection="1">
      <alignment horizontal="center" vertical="center"/>
    </xf>
    <xf numFmtId="2" fontId="20" fillId="0" borderId="1" xfId="0" applyNumberFormat="1" applyFont="1" applyFill="1" applyBorder="1" applyAlignment="1" applyProtection="1">
      <alignment horizontal="center" vertical="center"/>
    </xf>
    <xf numFmtId="0" fontId="20" fillId="3" borderId="96" xfId="0" applyNumberFormat="1" applyFont="1" applyFill="1" applyBorder="1" applyAlignment="1" applyProtection="1">
      <alignment horizontal="center" vertical="center"/>
    </xf>
    <xf numFmtId="2" fontId="20" fillId="3" borderId="96" xfId="0" applyNumberFormat="1" applyFont="1" applyFill="1" applyBorder="1" applyAlignment="1" applyProtection="1">
      <alignment horizontal="center" vertical="center"/>
    </xf>
    <xf numFmtId="0" fontId="20" fillId="3" borderId="12" xfId="0" applyNumberFormat="1" applyFont="1" applyFill="1" applyBorder="1" applyAlignment="1" applyProtection="1">
      <alignment horizontal="center" vertical="center"/>
    </xf>
    <xf numFmtId="0" fontId="20" fillId="3" borderId="13" xfId="0" applyNumberFormat="1" applyFont="1" applyFill="1" applyBorder="1" applyAlignment="1" applyProtection="1">
      <alignment horizontal="center" vertical="center"/>
    </xf>
    <xf numFmtId="2" fontId="20" fillId="3" borderId="12" xfId="0" applyNumberFormat="1" applyFont="1" applyFill="1" applyBorder="1" applyAlignment="1" applyProtection="1">
      <alignment horizontal="center" vertical="center"/>
    </xf>
    <xf numFmtId="2" fontId="20" fillId="3" borderId="13" xfId="0" applyNumberFormat="1" applyFont="1" applyFill="1" applyBorder="1" applyAlignment="1" applyProtection="1">
      <alignment horizontal="center" vertical="center"/>
    </xf>
    <xf numFmtId="164" fontId="20" fillId="3" borderId="1" xfId="0" applyNumberFormat="1" applyFont="1" applyFill="1" applyBorder="1" applyAlignment="1" applyProtection="1">
      <alignment horizontal="center"/>
    </xf>
    <xf numFmtId="164" fontId="20" fillId="3" borderId="1" xfId="0" applyNumberFormat="1" applyFont="1" applyFill="1" applyBorder="1" applyAlignment="1" applyProtection="1">
      <alignment horizontal="center" vertical="center"/>
    </xf>
    <xf numFmtId="164" fontId="20" fillId="3" borderId="13" xfId="0" applyNumberFormat="1" applyFont="1" applyFill="1" applyBorder="1" applyAlignment="1" applyProtection="1">
      <alignment horizontal="center"/>
    </xf>
    <xf numFmtId="164" fontId="20" fillId="3" borderId="13" xfId="0" applyNumberFormat="1" applyFont="1" applyFill="1" applyBorder="1" applyAlignment="1" applyProtection="1">
      <alignment horizontal="center" vertical="center"/>
    </xf>
    <xf numFmtId="164" fontId="20" fillId="3" borderId="15" xfId="0" applyNumberFormat="1" applyFont="1" applyFill="1" applyBorder="1" applyAlignment="1" applyProtection="1">
      <alignment horizontal="center" vertical="center"/>
    </xf>
    <xf numFmtId="164" fontId="20" fillId="3" borderId="16" xfId="0" applyNumberFormat="1" applyFont="1" applyFill="1" applyBorder="1" applyAlignment="1" applyProtection="1">
      <alignment horizontal="center" vertical="center"/>
    </xf>
    <xf numFmtId="164" fontId="20" fillId="3" borderId="96" xfId="0" applyNumberFormat="1" applyFont="1" applyFill="1" applyBorder="1" applyAlignment="1" applyProtection="1">
      <alignment horizontal="center"/>
    </xf>
    <xf numFmtId="164" fontId="20" fillId="3" borderId="96" xfId="0" applyNumberFormat="1" applyFont="1" applyFill="1" applyBorder="1" applyAlignment="1" applyProtection="1">
      <alignment horizontal="center" vertical="center"/>
    </xf>
    <xf numFmtId="164" fontId="20" fillId="3" borderId="33" xfId="0" applyNumberFormat="1" applyFont="1" applyFill="1" applyBorder="1" applyAlignment="1" applyProtection="1">
      <alignment horizontal="center" vertical="center"/>
    </xf>
    <xf numFmtId="164" fontId="20" fillId="3" borderId="102" xfId="0" applyNumberFormat="1" applyFont="1" applyFill="1" applyBorder="1" applyAlignment="1" applyProtection="1">
      <alignment horizontal="center"/>
    </xf>
    <xf numFmtId="164" fontId="20" fillId="3" borderId="102" xfId="0" applyNumberFormat="1" applyFont="1" applyFill="1" applyBorder="1" applyAlignment="1" applyProtection="1">
      <alignment horizontal="center" vertical="center"/>
    </xf>
    <xf numFmtId="164" fontId="20" fillId="3" borderId="113" xfId="0" applyNumberFormat="1" applyFont="1" applyFill="1" applyBorder="1" applyAlignment="1" applyProtection="1">
      <alignment horizontal="center" vertical="center"/>
    </xf>
    <xf numFmtId="164" fontId="20" fillId="3" borderId="12" xfId="0" applyNumberFormat="1" applyFont="1" applyFill="1" applyBorder="1" applyAlignment="1" applyProtection="1">
      <alignment horizontal="center"/>
    </xf>
    <xf numFmtId="164" fontId="20" fillId="3" borderId="12" xfId="0" applyNumberFormat="1" applyFont="1" applyFill="1" applyBorder="1" applyAlignment="1" applyProtection="1">
      <alignment horizontal="center" vertical="center"/>
    </xf>
    <xf numFmtId="164" fontId="20" fillId="3" borderId="14" xfId="0" applyNumberFormat="1" applyFont="1" applyFill="1" applyBorder="1" applyAlignment="1" applyProtection="1">
      <alignment horizontal="center" vertical="center"/>
    </xf>
    <xf numFmtId="1" fontId="20" fillId="3" borderId="1" xfId="0" applyNumberFormat="1" applyFont="1" applyFill="1" applyBorder="1" applyAlignment="1" applyProtection="1">
      <alignment horizontal="center"/>
    </xf>
    <xf numFmtId="1" fontId="20" fillId="3" borderId="13" xfId="0" applyNumberFormat="1" applyFont="1" applyFill="1" applyBorder="1" applyAlignment="1" applyProtection="1">
      <alignment horizontal="center"/>
    </xf>
    <xf numFmtId="1" fontId="20" fillId="3" borderId="96" xfId="0" applyNumberFormat="1" applyFont="1" applyFill="1" applyBorder="1" applyAlignment="1" applyProtection="1">
      <alignment horizontal="center"/>
    </xf>
    <xf numFmtId="1" fontId="20" fillId="3" borderId="102" xfId="0" applyNumberFormat="1" applyFont="1" applyFill="1" applyBorder="1" applyAlignment="1" applyProtection="1">
      <alignment horizontal="center"/>
    </xf>
    <xf numFmtId="1" fontId="20" fillId="3" borderId="12" xfId="0" applyNumberFormat="1" applyFont="1" applyFill="1" applyBorder="1" applyAlignment="1" applyProtection="1">
      <alignment horizontal="center"/>
    </xf>
    <xf numFmtId="0" fontId="18" fillId="3" borderId="0" xfId="0" applyFont="1" applyFill="1" applyAlignment="1" applyProtection="1">
      <alignment vertical="center"/>
    </xf>
    <xf numFmtId="0" fontId="18" fillId="11" borderId="0" xfId="0" applyFont="1" applyFill="1" applyAlignment="1" applyProtection="1">
      <alignment vertical="center"/>
    </xf>
    <xf numFmtId="0" fontId="18" fillId="3" borderId="17" xfId="0" applyFont="1" applyFill="1" applyBorder="1" applyAlignment="1" applyProtection="1">
      <alignment vertical="center" wrapText="1"/>
    </xf>
    <xf numFmtId="0" fontId="18" fillId="3" borderId="23" xfId="0" applyFont="1" applyFill="1" applyBorder="1" applyAlignment="1" applyProtection="1">
      <alignment horizontal="left" vertical="center" wrapText="1"/>
    </xf>
    <xf numFmtId="0" fontId="18" fillId="3" borderId="27" xfId="8" applyFont="1" applyFill="1" applyBorder="1" applyProtection="1">
      <alignment horizontal="center" vertical="center"/>
    </xf>
    <xf numFmtId="0" fontId="18" fillId="2" borderId="21" xfId="0" applyFont="1" applyFill="1" applyBorder="1" applyProtection="1"/>
    <xf numFmtId="0" fontId="19" fillId="3" borderId="20" xfId="0" applyFont="1" applyFill="1" applyBorder="1" applyAlignment="1" applyProtection="1">
      <alignment horizontal="left"/>
    </xf>
    <xf numFmtId="0" fontId="18" fillId="3" borderId="22" xfId="8" applyFont="1" applyFill="1" applyBorder="1" applyProtection="1">
      <alignment horizontal="center" vertical="center"/>
    </xf>
    <xf numFmtId="164" fontId="18" fillId="19" borderId="1" xfId="0" applyNumberFormat="1" applyFont="1" applyFill="1" applyBorder="1" applyAlignment="1" applyProtection="1">
      <alignment horizontal="center" vertical="center"/>
      <protection locked="0"/>
    </xf>
    <xf numFmtId="164" fontId="18" fillId="19" borderId="96" xfId="0" applyNumberFormat="1" applyFont="1" applyFill="1" applyBorder="1" applyAlignment="1" applyProtection="1">
      <alignment horizontal="center" vertical="center"/>
      <protection locked="0"/>
    </xf>
    <xf numFmtId="164" fontId="18" fillId="19" borderId="12" xfId="0" applyNumberFormat="1" applyFont="1" applyFill="1" applyBorder="1" applyAlignment="1" applyProtection="1">
      <alignment horizontal="center" vertical="center"/>
      <protection locked="0"/>
    </xf>
    <xf numFmtId="164" fontId="18" fillId="19" borderId="13" xfId="0" applyNumberFormat="1" applyFont="1" applyFill="1" applyBorder="1" applyAlignment="1" applyProtection="1">
      <alignment horizontal="center" vertical="center"/>
      <protection locked="0"/>
    </xf>
    <xf numFmtId="164" fontId="18" fillId="0" borderId="1" xfId="0" applyNumberFormat="1" applyFont="1" applyFill="1" applyBorder="1" applyAlignment="1" applyProtection="1">
      <alignment horizontal="center" vertical="center"/>
    </xf>
    <xf numFmtId="164" fontId="18" fillId="0" borderId="96" xfId="0" applyNumberFormat="1" applyFont="1" applyFill="1" applyBorder="1" applyAlignment="1" applyProtection="1">
      <alignment horizontal="center" vertical="center"/>
    </xf>
    <xf numFmtId="164" fontId="18" fillId="0" borderId="12" xfId="0" applyNumberFormat="1" applyFont="1" applyFill="1" applyBorder="1" applyAlignment="1" applyProtection="1">
      <alignment horizontal="center" vertical="center"/>
    </xf>
    <xf numFmtId="164" fontId="18" fillId="0" borderId="13" xfId="0" applyNumberFormat="1" applyFont="1" applyFill="1" applyBorder="1" applyAlignment="1" applyProtection="1">
      <alignment horizontal="center" vertical="center"/>
    </xf>
    <xf numFmtId="164" fontId="18" fillId="3" borderId="94" xfId="0" applyNumberFormat="1" applyFont="1" applyFill="1" applyBorder="1" applyAlignment="1" applyProtection="1">
      <alignment horizontal="center" vertical="center"/>
    </xf>
    <xf numFmtId="164" fontId="18" fillId="3" borderId="23" xfId="0" applyNumberFormat="1" applyFont="1" applyFill="1" applyBorder="1" applyAlignment="1" applyProtection="1">
      <alignment horizontal="center" vertical="center"/>
    </xf>
    <xf numFmtId="164" fontId="18" fillId="3" borderId="36" xfId="0" applyNumberFormat="1" applyFont="1" applyFill="1" applyBorder="1" applyAlignment="1" applyProtection="1">
      <alignment horizontal="center" vertical="center" wrapText="1"/>
    </xf>
    <xf numFmtId="164" fontId="18" fillId="3" borderId="23" xfId="0" applyNumberFormat="1" applyFont="1" applyFill="1" applyBorder="1" applyAlignment="1" applyProtection="1">
      <alignment horizontal="center" vertical="center" wrapText="1"/>
    </xf>
    <xf numFmtId="164" fontId="18" fillId="3" borderId="0" xfId="0" applyNumberFormat="1" applyFont="1" applyFill="1" applyBorder="1" applyAlignment="1" applyProtection="1">
      <alignment horizontal="center" vertical="center" wrapText="1"/>
    </xf>
    <xf numFmtId="164" fontId="18" fillId="3" borderId="24" xfId="0" applyNumberFormat="1" applyFont="1" applyFill="1" applyBorder="1" applyAlignment="1" applyProtection="1">
      <alignment horizontal="center" vertical="center" wrapText="1"/>
    </xf>
    <xf numFmtId="164" fontId="18" fillId="0" borderId="15" xfId="0" applyNumberFormat="1" applyFont="1" applyFill="1" applyBorder="1" applyAlignment="1" applyProtection="1">
      <alignment horizontal="center" vertical="center"/>
    </xf>
    <xf numFmtId="164" fontId="18" fillId="0" borderId="33" xfId="0" applyNumberFormat="1" applyFont="1" applyFill="1" applyBorder="1" applyAlignment="1" applyProtection="1">
      <alignment horizontal="center" vertical="center"/>
    </xf>
    <xf numFmtId="164" fontId="18" fillId="0" borderId="14" xfId="0" applyNumberFormat="1" applyFont="1" applyFill="1" applyBorder="1" applyAlignment="1" applyProtection="1">
      <alignment horizontal="center" vertical="center"/>
    </xf>
    <xf numFmtId="164" fontId="18" fillId="0" borderId="16" xfId="0" applyNumberFormat="1" applyFont="1" applyFill="1" applyBorder="1" applyAlignment="1" applyProtection="1">
      <alignment horizontal="center" vertical="center"/>
    </xf>
    <xf numFmtId="164" fontId="18" fillId="19" borderId="15" xfId="0" applyNumberFormat="1" applyFont="1" applyFill="1" applyBorder="1" applyAlignment="1" applyProtection="1">
      <alignment horizontal="center" vertical="center"/>
      <protection locked="0"/>
    </xf>
    <xf numFmtId="164" fontId="18" fillId="19" borderId="99" xfId="0" applyNumberFormat="1" applyFont="1" applyFill="1" applyBorder="1" applyAlignment="1" applyProtection="1">
      <alignment horizontal="center" vertical="center"/>
      <protection locked="0"/>
    </xf>
    <xf numFmtId="1" fontId="18" fillId="19" borderId="1" xfId="0" applyNumberFormat="1" applyFont="1" applyFill="1" applyBorder="1" applyAlignment="1" applyProtection="1">
      <alignment horizontal="center" vertical="center"/>
      <protection locked="0"/>
    </xf>
    <xf numFmtId="164" fontId="36" fillId="16" borderId="1" xfId="14" applyNumberFormat="1" applyFont="1" applyFill="1" applyBorder="1" applyAlignment="1" applyProtection="1">
      <alignment horizontal="center" vertical="center"/>
    </xf>
    <xf numFmtId="164" fontId="36" fillId="16" borderId="96" xfId="14" applyNumberFormat="1" applyFont="1" applyFill="1" applyBorder="1" applyAlignment="1" applyProtection="1">
      <alignment horizontal="center" vertical="center"/>
    </xf>
    <xf numFmtId="164" fontId="36" fillId="16" borderId="12" xfId="14" applyNumberFormat="1" applyFont="1" applyFill="1" applyBorder="1" applyAlignment="1" applyProtection="1">
      <alignment horizontal="center" vertical="center"/>
    </xf>
    <xf numFmtId="164" fontId="36" fillId="16" borderId="13" xfId="14" applyNumberFormat="1" applyFont="1" applyFill="1" applyBorder="1" applyAlignment="1" applyProtection="1">
      <alignment horizontal="center" vertical="center"/>
    </xf>
    <xf numFmtId="164" fontId="36" fillId="16" borderId="102" xfId="14" applyNumberFormat="1" applyFont="1" applyFill="1" applyBorder="1" applyAlignment="1" applyProtection="1">
      <alignment horizontal="center" vertical="center"/>
    </xf>
    <xf numFmtId="1" fontId="36" fillId="16" borderId="15" xfId="14" applyNumberFormat="1" applyFont="1" applyFill="1" applyBorder="1" applyAlignment="1" applyProtection="1">
      <alignment horizontal="center" vertical="center"/>
    </xf>
    <xf numFmtId="1" fontId="36" fillId="16" borderId="33" xfId="14" applyNumberFormat="1" applyFont="1" applyFill="1" applyBorder="1" applyAlignment="1" applyProtection="1">
      <alignment horizontal="center" vertical="center"/>
    </xf>
    <xf numFmtId="1" fontId="36" fillId="16" borderId="14" xfId="14" applyNumberFormat="1" applyFont="1" applyFill="1" applyBorder="1" applyAlignment="1" applyProtection="1">
      <alignment horizontal="center" vertical="center"/>
    </xf>
    <xf numFmtId="1" fontId="36" fillId="16" borderId="16" xfId="14" applyNumberFormat="1" applyFont="1" applyFill="1" applyBorder="1" applyAlignment="1" applyProtection="1">
      <alignment horizontal="center" vertical="center"/>
    </xf>
    <xf numFmtId="1" fontId="20" fillId="3" borderId="1" xfId="0" applyNumberFormat="1" applyFont="1" applyFill="1" applyBorder="1" applyAlignment="1" applyProtection="1">
      <alignment horizontal="center" vertical="center"/>
    </xf>
    <xf numFmtId="1" fontId="20" fillId="3" borderId="96" xfId="0" applyNumberFormat="1" applyFont="1" applyFill="1" applyBorder="1" applyAlignment="1" applyProtection="1">
      <alignment horizontal="center" vertical="center"/>
    </xf>
    <xf numFmtId="1" fontId="20" fillId="3" borderId="12" xfId="0" applyNumberFormat="1" applyFont="1" applyFill="1" applyBorder="1" applyAlignment="1" applyProtection="1">
      <alignment horizontal="center" vertical="center"/>
    </xf>
    <xf numFmtId="1" fontId="20" fillId="3" borderId="13" xfId="0" applyNumberFormat="1" applyFont="1" applyFill="1" applyBorder="1" applyAlignment="1" applyProtection="1">
      <alignment horizontal="center" vertical="center"/>
    </xf>
    <xf numFmtId="2" fontId="36" fillId="16" borderId="1" xfId="14" applyNumberFormat="1" applyFont="1" applyFill="1" applyBorder="1" applyAlignment="1" applyProtection="1">
      <alignment horizontal="center" vertical="center"/>
    </xf>
    <xf numFmtId="2" fontId="36" fillId="16" borderId="96" xfId="14" applyNumberFormat="1" applyFont="1" applyFill="1" applyBorder="1" applyAlignment="1" applyProtection="1">
      <alignment horizontal="center" vertical="center"/>
    </xf>
    <xf numFmtId="2" fontId="36" fillId="16" borderId="12" xfId="14" applyNumberFormat="1" applyFont="1" applyFill="1" applyBorder="1" applyAlignment="1" applyProtection="1">
      <alignment horizontal="center" vertical="center"/>
    </xf>
    <xf numFmtId="2" fontId="36" fillId="16" borderId="13" xfId="14" applyNumberFormat="1" applyFont="1" applyFill="1" applyBorder="1" applyAlignment="1" applyProtection="1">
      <alignment horizontal="center" vertical="center"/>
    </xf>
    <xf numFmtId="2" fontId="36" fillId="16" borderId="15" xfId="14" applyNumberFormat="1" applyFont="1" applyFill="1" applyBorder="1" applyAlignment="1" applyProtection="1">
      <alignment horizontal="center" vertical="center"/>
    </xf>
    <xf numFmtId="2" fontId="36" fillId="16" borderId="33" xfId="14" applyNumberFormat="1" applyFont="1" applyFill="1" applyBorder="1" applyAlignment="1" applyProtection="1">
      <alignment horizontal="center" vertical="center"/>
    </xf>
    <xf numFmtId="2" fontId="36" fillId="16" borderId="14" xfId="14" applyNumberFormat="1" applyFont="1" applyFill="1" applyBorder="1" applyAlignment="1" applyProtection="1">
      <alignment horizontal="center" vertical="center"/>
    </xf>
    <xf numFmtId="2" fontId="36" fillId="16" borderId="16" xfId="14" applyNumberFormat="1" applyFont="1" applyFill="1" applyBorder="1" applyAlignment="1" applyProtection="1">
      <alignment horizontal="center" vertical="center"/>
    </xf>
    <xf numFmtId="1" fontId="26" fillId="19" borderId="1" xfId="0" applyNumberFormat="1" applyFont="1" applyFill="1" applyBorder="1" applyAlignment="1" applyProtection="1">
      <alignment horizontal="center" vertical="center" wrapText="1"/>
      <protection locked="0"/>
    </xf>
    <xf numFmtId="1" fontId="31" fillId="19" borderId="1" xfId="0" applyNumberFormat="1" applyFont="1" applyFill="1" applyBorder="1" applyAlignment="1" applyProtection="1">
      <alignment horizontal="center" vertical="center" wrapText="1"/>
      <protection locked="0"/>
    </xf>
    <xf numFmtId="1" fontId="26" fillId="19" borderId="1" xfId="1" applyNumberFormat="1" applyFont="1" applyFill="1" applyBorder="1" applyAlignment="1" applyProtection="1">
      <alignment horizontal="center" vertical="center" wrapText="1"/>
      <protection locked="0"/>
    </xf>
    <xf numFmtId="1" fontId="26" fillId="19" borderId="13" xfId="1" applyNumberFormat="1" applyFont="1" applyFill="1" applyBorder="1" applyAlignment="1" applyProtection="1">
      <alignment horizontal="center" vertical="center" wrapText="1"/>
      <protection locked="0"/>
    </xf>
    <xf numFmtId="1" fontId="26" fillId="3" borderId="1" xfId="0" applyNumberFormat="1" applyFont="1" applyFill="1" applyBorder="1" applyAlignment="1" applyProtection="1">
      <alignment horizontal="center" vertical="center" wrapText="1"/>
    </xf>
    <xf numFmtId="1" fontId="26" fillId="3" borderId="13" xfId="0" applyNumberFormat="1" applyFont="1" applyFill="1" applyBorder="1" applyAlignment="1" applyProtection="1">
      <alignment horizontal="center" vertical="center" wrapText="1"/>
    </xf>
    <xf numFmtId="1" fontId="26" fillId="3" borderId="99" xfId="0" applyNumberFormat="1" applyFont="1" applyFill="1" applyBorder="1" applyAlignment="1" applyProtection="1">
      <alignment horizontal="center" vertical="center" wrapText="1"/>
    </xf>
    <xf numFmtId="1" fontId="26" fillId="3" borderId="98" xfId="0" applyNumberFormat="1" applyFont="1" applyFill="1" applyBorder="1" applyAlignment="1" applyProtection="1">
      <alignment horizontal="center" vertical="center" wrapText="1"/>
    </xf>
    <xf numFmtId="1" fontId="26" fillId="3" borderId="111" xfId="0" applyNumberFormat="1" applyFont="1" applyFill="1" applyBorder="1" applyAlignment="1" applyProtection="1">
      <alignment horizontal="center" vertical="center" wrapText="1"/>
    </xf>
    <xf numFmtId="1" fontId="26" fillId="3" borderId="89" xfId="0" applyNumberFormat="1" applyFont="1" applyFill="1" applyBorder="1" applyAlignment="1" applyProtection="1">
      <alignment horizontal="center" vertical="center" wrapText="1"/>
    </xf>
    <xf numFmtId="1" fontId="26" fillId="19" borderId="1" xfId="19" applyNumberFormat="1" applyFont="1" applyFill="1" applyBorder="1" applyAlignment="1" applyProtection="1">
      <alignment horizontal="center" vertical="center" wrapText="1"/>
      <protection locked="0"/>
    </xf>
    <xf numFmtId="1" fontId="26" fillId="19" borderId="13" xfId="0" applyNumberFormat="1" applyFont="1" applyFill="1" applyBorder="1" applyAlignment="1" applyProtection="1">
      <alignment horizontal="center" vertical="center" wrapText="1"/>
      <protection locked="0"/>
    </xf>
    <xf numFmtId="1" fontId="26" fillId="19" borderId="96" xfId="0" applyNumberFormat="1" applyFont="1" applyFill="1" applyBorder="1" applyAlignment="1" applyProtection="1">
      <alignment horizontal="center" vertical="center" wrapText="1"/>
      <protection locked="0"/>
    </xf>
    <xf numFmtId="1" fontId="26" fillId="19" borderId="107" xfId="0" applyNumberFormat="1" applyFont="1" applyFill="1" applyBorder="1" applyAlignment="1" applyProtection="1">
      <alignment horizontal="center" vertical="center" wrapText="1"/>
      <protection locked="0"/>
    </xf>
    <xf numFmtId="1" fontId="26" fillId="19" borderId="89" xfId="0" applyNumberFormat="1" applyFont="1" applyFill="1" applyBorder="1" applyAlignment="1" applyProtection="1">
      <alignment horizontal="center" vertical="center"/>
      <protection locked="0"/>
    </xf>
    <xf numFmtId="164" fontId="18" fillId="19" borderId="3" xfId="0" applyNumberFormat="1" applyFont="1" applyFill="1" applyBorder="1" applyAlignment="1" applyProtection="1">
      <alignment horizontal="center" vertical="center" wrapText="1"/>
      <protection locked="0"/>
    </xf>
    <xf numFmtId="164" fontId="18" fillId="19" borderId="1" xfId="0" applyNumberFormat="1" applyFont="1" applyFill="1" applyBorder="1" applyAlignment="1" applyProtection="1">
      <alignment horizontal="center" vertical="center" wrapText="1"/>
      <protection locked="0"/>
    </xf>
    <xf numFmtId="166" fontId="26" fillId="19" borderId="1" xfId="0" applyNumberFormat="1" applyFont="1" applyFill="1" applyBorder="1" applyAlignment="1" applyProtection="1">
      <alignment horizontal="center" vertical="center"/>
      <protection locked="0"/>
    </xf>
    <xf numFmtId="166" fontId="26" fillId="19" borderId="13" xfId="0" applyNumberFormat="1" applyFont="1" applyFill="1" applyBorder="1" applyAlignment="1" applyProtection="1">
      <alignment horizontal="center" vertical="center"/>
      <protection locked="0"/>
    </xf>
    <xf numFmtId="1" fontId="26" fillId="19" borderId="100" xfId="0" applyNumberFormat="1" applyFont="1" applyFill="1" applyBorder="1" applyAlignment="1" applyProtection="1">
      <alignment horizontal="center" vertical="center"/>
      <protection locked="0"/>
    </xf>
    <xf numFmtId="1" fontId="18" fillId="19" borderId="96" xfId="8" applyNumberFormat="1" applyFont="1" applyFill="1" applyBorder="1" applyProtection="1">
      <alignment horizontal="center" vertical="center"/>
      <protection locked="0"/>
    </xf>
    <xf numFmtId="1" fontId="18" fillId="19" borderId="13" xfId="0" applyNumberFormat="1" applyFont="1" applyFill="1" applyBorder="1" applyAlignment="1" applyProtection="1">
      <alignment horizontal="center" vertical="center"/>
      <protection locked="0"/>
    </xf>
    <xf numFmtId="1" fontId="18" fillId="19" borderId="102" xfId="0" applyNumberFormat="1" applyFont="1" applyFill="1" applyBorder="1" applyAlignment="1" applyProtection="1">
      <alignment horizontal="center" vertical="center"/>
      <protection locked="0"/>
    </xf>
    <xf numFmtId="1" fontId="36" fillId="16" borderId="1" xfId="14" applyNumberFormat="1" applyFont="1" applyFill="1" applyBorder="1" applyAlignment="1" applyProtection="1">
      <alignment horizontal="center" vertical="center"/>
    </xf>
    <xf numFmtId="1" fontId="36" fillId="16" borderId="96" xfId="14" applyNumberFormat="1" applyFont="1" applyFill="1" applyBorder="1" applyAlignment="1" applyProtection="1">
      <alignment horizontal="center" vertical="center"/>
    </xf>
    <xf numFmtId="1" fontId="36" fillId="16" borderId="12" xfId="14" applyNumberFormat="1" applyFont="1" applyFill="1" applyBorder="1" applyAlignment="1" applyProtection="1">
      <alignment horizontal="center" vertical="center"/>
    </xf>
    <xf numFmtId="1" fontId="36" fillId="16" borderId="13" xfId="14" applyNumberFormat="1" applyFont="1" applyFill="1" applyBorder="1" applyAlignment="1" applyProtection="1">
      <alignment horizontal="center" vertical="center"/>
    </xf>
    <xf numFmtId="1" fontId="36" fillId="16" borderId="102" xfId="14" applyNumberFormat="1" applyFont="1" applyFill="1" applyBorder="1" applyAlignment="1" applyProtection="1">
      <alignment horizontal="center" vertical="center"/>
    </xf>
    <xf numFmtId="1" fontId="20" fillId="3" borderId="26" xfId="0" applyNumberFormat="1" applyFont="1" applyFill="1" applyBorder="1" applyAlignment="1" applyProtection="1">
      <alignment horizontal="center"/>
    </xf>
    <xf numFmtId="1" fontId="18" fillId="19" borderId="98" xfId="8" applyNumberFormat="1" applyFont="1" applyFill="1" applyBorder="1" applyProtection="1">
      <alignment horizontal="center" vertical="center"/>
      <protection locked="0"/>
    </xf>
    <xf numFmtId="1" fontId="18" fillId="19" borderId="99" xfId="0" applyNumberFormat="1" applyFont="1" applyFill="1" applyBorder="1" applyAlignment="1" applyProtection="1">
      <alignment horizontal="center" vertical="center"/>
      <protection locked="0"/>
    </xf>
    <xf numFmtId="1" fontId="26" fillId="19" borderId="102"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xf>
    <xf numFmtId="2" fontId="20" fillId="3" borderId="96" xfId="0" applyNumberFormat="1" applyFont="1" applyFill="1" applyBorder="1" applyAlignment="1" applyProtection="1">
      <alignment horizontal="center"/>
    </xf>
    <xf numFmtId="2" fontId="20" fillId="3" borderId="12" xfId="0" applyNumberFormat="1" applyFont="1" applyFill="1" applyBorder="1" applyAlignment="1" applyProtection="1">
      <alignment horizontal="center"/>
    </xf>
    <xf numFmtId="2" fontId="20" fillId="3" borderId="13" xfId="0" applyNumberFormat="1" applyFont="1" applyFill="1" applyBorder="1" applyAlignment="1" applyProtection="1">
      <alignment horizontal="center"/>
    </xf>
    <xf numFmtId="1" fontId="26" fillId="19" borderId="3" xfId="0" applyNumberFormat="1" applyFont="1" applyFill="1" applyBorder="1" applyAlignment="1" applyProtection="1">
      <alignment horizontal="center" vertical="center"/>
      <protection locked="0"/>
    </xf>
    <xf numFmtId="1" fontId="26" fillId="19" borderId="39"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xf>
    <xf numFmtId="2" fontId="18" fillId="3" borderId="13" xfId="0" applyNumberFormat="1" applyFont="1" applyFill="1" applyBorder="1" applyAlignment="1" applyProtection="1">
      <alignment horizontal="center" vertical="center"/>
    </xf>
    <xf numFmtId="2" fontId="18" fillId="3" borderId="102" xfId="0" applyNumberFormat="1" applyFont="1" applyFill="1" applyBorder="1" applyAlignment="1" applyProtection="1">
      <alignment horizontal="center" vertical="center"/>
    </xf>
    <xf numFmtId="2" fontId="18" fillId="3" borderId="98" xfId="8" applyNumberFormat="1" applyFont="1" applyFill="1" applyBorder="1" applyProtection="1">
      <alignment horizontal="center" vertical="center"/>
    </xf>
    <xf numFmtId="2" fontId="18" fillId="3" borderId="99" xfId="0" applyNumberFormat="1" applyFont="1" applyFill="1" applyBorder="1" applyAlignment="1" applyProtection="1">
      <alignment horizontal="center" vertical="center"/>
    </xf>
    <xf numFmtId="2" fontId="18" fillId="3" borderId="1" xfId="8" applyNumberFormat="1" applyFont="1" applyFill="1" applyBorder="1" applyProtection="1">
      <alignment horizontal="center" vertical="center"/>
    </xf>
    <xf numFmtId="2" fontId="18" fillId="3" borderId="15" xfId="0" applyNumberFormat="1" applyFont="1" applyFill="1" applyBorder="1" applyAlignment="1" applyProtection="1">
      <alignment horizontal="center" vertical="center"/>
    </xf>
    <xf numFmtId="2" fontId="18" fillId="3" borderId="15" xfId="8" applyNumberFormat="1" applyFont="1" applyFill="1" applyBorder="1" applyProtection="1">
      <alignment horizontal="center" vertical="center"/>
    </xf>
    <xf numFmtId="2" fontId="18" fillId="3" borderId="16" xfId="0" applyNumberFormat="1" applyFont="1" applyFill="1" applyBorder="1" applyAlignment="1" applyProtection="1">
      <alignment horizontal="center" vertical="center"/>
    </xf>
    <xf numFmtId="1" fontId="37" fillId="16" borderId="99" xfId="0" applyNumberFormat="1" applyFont="1" applyFill="1" applyBorder="1" applyAlignment="1" applyProtection="1">
      <alignment horizontal="center" vertical="center"/>
    </xf>
    <xf numFmtId="1" fontId="37" fillId="16" borderId="1" xfId="0" applyNumberFormat="1" applyFont="1" applyFill="1" applyBorder="1" applyAlignment="1" applyProtection="1">
      <alignment horizontal="center" vertical="center"/>
    </xf>
    <xf numFmtId="1" fontId="37" fillId="16" borderId="96" xfId="0" applyNumberFormat="1" applyFont="1" applyFill="1" applyBorder="1" applyAlignment="1" applyProtection="1">
      <alignment horizontal="center" vertical="center"/>
    </xf>
    <xf numFmtId="1" fontId="37" fillId="16" borderId="12" xfId="0" applyNumberFormat="1" applyFont="1" applyFill="1" applyBorder="1" applyAlignment="1" applyProtection="1">
      <alignment horizontal="center" vertical="center"/>
    </xf>
    <xf numFmtId="1" fontId="37" fillId="16" borderId="13" xfId="0" applyNumberFormat="1" applyFont="1" applyFill="1" applyBorder="1" applyAlignment="1" applyProtection="1">
      <alignment horizontal="center" vertical="center"/>
    </xf>
    <xf numFmtId="2" fontId="20" fillId="3" borderId="102" xfId="0" applyNumberFormat="1" applyFont="1" applyFill="1" applyBorder="1" applyAlignment="1" applyProtection="1">
      <alignment horizontal="center"/>
    </xf>
    <xf numFmtId="2" fontId="20" fillId="3" borderId="15" xfId="0" applyNumberFormat="1" applyFont="1" applyFill="1" applyBorder="1" applyAlignment="1" applyProtection="1">
      <alignment horizontal="center"/>
    </xf>
    <xf numFmtId="2" fontId="20" fillId="3" borderId="33" xfId="0" applyNumberFormat="1" applyFont="1" applyFill="1" applyBorder="1" applyAlignment="1" applyProtection="1">
      <alignment horizontal="center"/>
    </xf>
    <xf numFmtId="2" fontId="20" fillId="3" borderId="14" xfId="0" applyNumberFormat="1" applyFont="1" applyFill="1" applyBorder="1" applyAlignment="1" applyProtection="1">
      <alignment horizontal="center"/>
    </xf>
    <xf numFmtId="2" fontId="20" fillId="3" borderId="16" xfId="0" applyNumberFormat="1" applyFont="1" applyFill="1" applyBorder="1" applyAlignment="1" applyProtection="1">
      <alignment horizontal="center"/>
    </xf>
    <xf numFmtId="2" fontId="20" fillId="3" borderId="113" xfId="0" applyNumberFormat="1" applyFont="1" applyFill="1" applyBorder="1" applyAlignment="1" applyProtection="1">
      <alignment horizontal="center"/>
    </xf>
    <xf numFmtId="0" fontId="36" fillId="16" borderId="1" xfId="14" applyNumberFormat="1" applyFont="1" applyFill="1" applyBorder="1" applyAlignment="1" applyProtection="1">
      <alignment horizontal="center" vertical="center"/>
    </xf>
    <xf numFmtId="0" fontId="36" fillId="16" borderId="96" xfId="14" applyNumberFormat="1" applyFont="1" applyFill="1" applyBorder="1" applyAlignment="1" applyProtection="1">
      <alignment horizontal="center" vertical="center"/>
    </xf>
    <xf numFmtId="0" fontId="36" fillId="16" borderId="12" xfId="14" applyNumberFormat="1" applyFont="1" applyFill="1" applyBorder="1" applyAlignment="1" applyProtection="1">
      <alignment horizontal="center" vertical="center"/>
    </xf>
    <xf numFmtId="0" fontId="36" fillId="16" borderId="13" xfId="14" applyNumberFormat="1" applyFont="1" applyFill="1" applyBorder="1" applyAlignment="1" applyProtection="1">
      <alignment horizontal="center" vertical="center"/>
    </xf>
    <xf numFmtId="0" fontId="36" fillId="16" borderId="102" xfId="14" applyNumberFormat="1" applyFont="1" applyFill="1" applyBorder="1" applyAlignment="1" applyProtection="1">
      <alignment horizontal="center" vertical="center"/>
    </xf>
    <xf numFmtId="0" fontId="20" fillId="3" borderId="102" xfId="0" applyNumberFormat="1" applyFont="1" applyFill="1" applyBorder="1" applyAlignment="1" applyProtection="1">
      <alignment horizontal="center" vertical="center"/>
    </xf>
    <xf numFmtId="0" fontId="20" fillId="3" borderId="24" xfId="0" applyNumberFormat="1" applyFont="1" applyFill="1" applyBorder="1" applyAlignment="1" applyProtection="1">
      <alignment horizontal="center" vertical="center"/>
    </xf>
    <xf numFmtId="0" fontId="18" fillId="3" borderId="0" xfId="0" applyNumberFormat="1" applyFont="1" applyFill="1" applyAlignment="1" applyProtection="1">
      <alignment vertical="center"/>
    </xf>
    <xf numFmtId="0" fontId="18" fillId="11" borderId="0" xfId="0" applyNumberFormat="1" applyFont="1" applyFill="1" applyAlignment="1" applyProtection="1">
      <alignment vertical="center"/>
    </xf>
    <xf numFmtId="0" fontId="18" fillId="3" borderId="23" xfId="0" applyFont="1" applyFill="1" applyBorder="1" applyAlignment="1" applyProtection="1">
      <alignment vertical="center"/>
    </xf>
    <xf numFmtId="2" fontId="26" fillId="20" borderId="39" xfId="0" applyNumberFormat="1" applyFont="1" applyFill="1" applyBorder="1" applyAlignment="1" applyProtection="1">
      <alignment horizontal="center" vertical="center"/>
      <protection locked="0"/>
    </xf>
    <xf numFmtId="2" fontId="26" fillId="20" borderId="16" xfId="0" applyNumberFormat="1" applyFont="1" applyFill="1" applyBorder="1" applyAlignment="1" applyProtection="1">
      <alignment horizontal="center" vertical="center"/>
      <protection locked="0"/>
    </xf>
    <xf numFmtId="2" fontId="20" fillId="3" borderId="0" xfId="0" applyNumberFormat="1" applyFont="1" applyFill="1" applyBorder="1" applyAlignment="1" applyProtection="1">
      <alignment horizontal="center"/>
    </xf>
    <xf numFmtId="2" fontId="20" fillId="3" borderId="26" xfId="0" applyNumberFormat="1" applyFont="1" applyFill="1" applyBorder="1" applyAlignment="1" applyProtection="1">
      <alignment horizontal="center"/>
    </xf>
    <xf numFmtId="164" fontId="18" fillId="19" borderId="96" xfId="8" applyNumberFormat="1" applyFont="1" applyFill="1" applyBorder="1" applyProtection="1">
      <alignment horizontal="center" vertical="center"/>
      <protection locked="0"/>
    </xf>
    <xf numFmtId="164" fontId="18" fillId="19" borderId="102" xfId="0" applyNumberFormat="1" applyFont="1" applyFill="1" applyBorder="1" applyAlignment="1" applyProtection="1">
      <alignment horizontal="center" vertical="center"/>
      <protection locked="0"/>
    </xf>
    <xf numFmtId="164" fontId="26" fillId="19" borderId="100" xfId="0" applyNumberFormat="1" applyFont="1" applyFill="1" applyBorder="1" applyAlignment="1" applyProtection="1">
      <alignment horizontal="center" vertical="center"/>
      <protection locked="0"/>
    </xf>
    <xf numFmtId="164" fontId="26" fillId="19" borderId="99" xfId="0" applyNumberFormat="1" applyFont="1" applyFill="1" applyBorder="1" applyAlignment="1" applyProtection="1">
      <alignment horizontal="center" vertical="center"/>
      <protection locked="0"/>
    </xf>
    <xf numFmtId="164" fontId="26" fillId="19" borderId="15" xfId="0" applyNumberFormat="1" applyFont="1" applyFill="1" applyBorder="1" applyAlignment="1" applyProtection="1">
      <alignment horizontal="center" vertical="center"/>
      <protection locked="0"/>
    </xf>
    <xf numFmtId="164" fontId="26" fillId="19" borderId="33" xfId="0" applyNumberFormat="1" applyFont="1" applyFill="1" applyBorder="1" applyAlignment="1" applyProtection="1">
      <alignment horizontal="center" vertical="center"/>
      <protection locked="0"/>
    </xf>
    <xf numFmtId="164" fontId="26" fillId="19" borderId="14" xfId="0" applyNumberFormat="1" applyFont="1" applyFill="1" applyBorder="1" applyAlignment="1" applyProtection="1">
      <alignment horizontal="center" vertical="center"/>
      <protection locked="0"/>
    </xf>
    <xf numFmtId="164" fontId="26" fillId="19" borderId="16" xfId="0" applyNumberFormat="1" applyFont="1" applyFill="1" applyBorder="1" applyAlignment="1" applyProtection="1">
      <alignment horizontal="center" vertical="center"/>
      <protection locked="0"/>
    </xf>
    <xf numFmtId="164" fontId="26" fillId="20" borderId="15" xfId="0" applyNumberFormat="1" applyFont="1" applyFill="1" applyBorder="1" applyAlignment="1" applyProtection="1">
      <alignment horizontal="center" vertical="center"/>
      <protection locked="0"/>
    </xf>
    <xf numFmtId="164" fontId="26" fillId="20" borderId="33" xfId="0" applyNumberFormat="1" applyFont="1" applyFill="1" applyBorder="1" applyAlignment="1" applyProtection="1">
      <alignment horizontal="center" vertical="center"/>
      <protection locked="0"/>
    </xf>
    <xf numFmtId="164" fontId="26" fillId="20" borderId="14" xfId="0" applyNumberFormat="1" applyFont="1" applyFill="1" applyBorder="1" applyAlignment="1" applyProtection="1">
      <alignment horizontal="center" vertical="center"/>
      <protection locked="0"/>
    </xf>
    <xf numFmtId="164" fontId="26" fillId="20" borderId="16" xfId="0" applyNumberFormat="1" applyFont="1" applyFill="1" applyBorder="1" applyAlignment="1" applyProtection="1">
      <alignment horizontal="center" vertical="center"/>
      <protection locked="0"/>
    </xf>
    <xf numFmtId="1" fontId="36" fillId="16" borderId="35" xfId="14" applyNumberFormat="1" applyFont="1" applyFill="1" applyBorder="1" applyAlignment="1" applyProtection="1">
      <alignment horizontal="center" vertical="center"/>
    </xf>
    <xf numFmtId="164" fontId="56" fillId="16" borderId="15" xfId="14" applyNumberFormat="1" applyFont="1" applyFill="1" applyBorder="1" applyAlignment="1" applyProtection="1">
      <alignment horizontal="center" vertical="center"/>
    </xf>
    <xf numFmtId="164" fontId="56" fillId="16" borderId="33" xfId="14" applyNumberFormat="1" applyFont="1" applyFill="1" applyBorder="1" applyAlignment="1" applyProtection="1">
      <alignment horizontal="center" vertical="center"/>
    </xf>
    <xf numFmtId="164" fontId="56" fillId="16" borderId="14" xfId="14" applyNumberFormat="1" applyFont="1" applyFill="1" applyBorder="1" applyAlignment="1" applyProtection="1">
      <alignment horizontal="center" vertical="center"/>
    </xf>
    <xf numFmtId="164" fontId="56" fillId="16" borderId="16" xfId="14" applyNumberFormat="1" applyFont="1" applyFill="1" applyBorder="1" applyAlignment="1" applyProtection="1">
      <alignment horizontal="center" vertical="center"/>
    </xf>
    <xf numFmtId="164" fontId="56" fillId="16" borderId="113" xfId="14" applyNumberFormat="1" applyFont="1" applyFill="1" applyBorder="1" applyAlignment="1" applyProtection="1">
      <alignment horizontal="center" vertical="center"/>
    </xf>
    <xf numFmtId="1" fontId="57" fillId="16" borderId="1" xfId="14" applyNumberFormat="1" applyFont="1" applyFill="1" applyBorder="1" applyAlignment="1" applyProtection="1">
      <alignment horizontal="center" vertical="center"/>
    </xf>
    <xf numFmtId="1" fontId="57" fillId="16" borderId="96" xfId="14" applyNumberFormat="1" applyFont="1" applyFill="1" applyBorder="1" applyAlignment="1" applyProtection="1">
      <alignment horizontal="center" vertical="center"/>
    </xf>
    <xf numFmtId="1" fontId="57" fillId="16" borderId="12" xfId="14" applyNumberFormat="1" applyFont="1" applyFill="1" applyBorder="1" applyAlignment="1" applyProtection="1">
      <alignment horizontal="center" vertical="center"/>
    </xf>
    <xf numFmtId="1" fontId="57" fillId="16" borderId="13" xfId="14" applyNumberFormat="1" applyFont="1" applyFill="1" applyBorder="1" applyAlignment="1" applyProtection="1">
      <alignment horizontal="center" vertical="center"/>
    </xf>
    <xf numFmtId="164" fontId="20" fillId="3" borderId="15" xfId="0" applyNumberFormat="1" applyFont="1" applyFill="1" applyBorder="1" applyAlignment="1" applyProtection="1">
      <alignment horizontal="center"/>
    </xf>
    <xf numFmtId="164" fontId="20" fillId="3" borderId="33" xfId="0" applyNumberFormat="1" applyFont="1" applyFill="1" applyBorder="1" applyAlignment="1" applyProtection="1">
      <alignment horizontal="center"/>
    </xf>
    <xf numFmtId="164" fontId="20" fillId="3" borderId="14" xfId="0" applyNumberFormat="1" applyFont="1" applyFill="1" applyBorder="1" applyAlignment="1" applyProtection="1">
      <alignment horizontal="center"/>
    </xf>
    <xf numFmtId="164" fontId="20" fillId="3" borderId="16" xfId="0" applyNumberFormat="1" applyFont="1" applyFill="1" applyBorder="1" applyAlignment="1" applyProtection="1">
      <alignment horizontal="center"/>
    </xf>
    <xf numFmtId="1" fontId="56" fillId="16" borderId="1" xfId="14" applyNumberFormat="1" applyFont="1" applyFill="1" applyBorder="1" applyAlignment="1" applyProtection="1">
      <alignment horizontal="center" vertical="center"/>
    </xf>
    <xf numFmtId="1" fontId="56" fillId="16" borderId="96" xfId="14" applyNumberFormat="1" applyFont="1" applyFill="1" applyBorder="1" applyAlignment="1" applyProtection="1">
      <alignment horizontal="center" vertical="center"/>
    </xf>
    <xf numFmtId="1" fontId="56" fillId="16" borderId="12" xfId="14" applyNumberFormat="1" applyFont="1" applyFill="1" applyBorder="1" applyAlignment="1" applyProtection="1">
      <alignment horizontal="center" vertical="center"/>
    </xf>
    <xf numFmtId="1" fontId="56" fillId="16" borderId="13" xfId="14" applyNumberFormat="1" applyFont="1" applyFill="1" applyBorder="1" applyAlignment="1" applyProtection="1">
      <alignment horizontal="center" vertical="center"/>
    </xf>
    <xf numFmtId="14" fontId="8" fillId="19" borderId="1" xfId="14" applyNumberFormat="1" applyFill="1" applyBorder="1" applyAlignment="1" applyProtection="1">
      <alignment horizontal="center" vertical="center" wrapText="1"/>
      <protection locked="0"/>
    </xf>
    <xf numFmtId="14" fontId="8" fillId="19" borderId="13" xfId="14" applyNumberFormat="1" applyFill="1" applyBorder="1" applyAlignment="1" applyProtection="1">
      <alignment horizontal="center" vertical="center" wrapText="1"/>
      <protection locked="0"/>
    </xf>
    <xf numFmtId="14" fontId="8" fillId="19" borderId="1" xfId="14" applyNumberFormat="1" applyFont="1" applyFill="1" applyBorder="1" applyAlignment="1" applyProtection="1">
      <alignment horizontal="center" vertical="center" wrapText="1"/>
      <protection locked="0"/>
    </xf>
    <xf numFmtId="14" fontId="8" fillId="19" borderId="13" xfId="14" applyNumberFormat="1" applyFont="1" applyFill="1" applyBorder="1" applyAlignment="1" applyProtection="1">
      <alignment horizontal="center" vertical="center" wrapText="1"/>
      <protection locked="0"/>
    </xf>
    <xf numFmtId="14" fontId="8" fillId="19" borderId="1" xfId="14" applyNumberFormat="1" applyFill="1" applyBorder="1" applyAlignment="1" applyProtection="1">
      <alignment horizontal="center" vertical="center"/>
      <protection locked="0"/>
    </xf>
    <xf numFmtId="14" fontId="8" fillId="19" borderId="13" xfId="14" applyNumberFormat="1" applyFill="1" applyBorder="1" applyAlignment="1" applyProtection="1">
      <alignment horizontal="center" vertical="center"/>
      <protection locked="0"/>
    </xf>
    <xf numFmtId="14" fontId="8" fillId="19" borderId="15" xfId="14" applyNumberFormat="1" applyFill="1" applyBorder="1" applyAlignment="1" applyProtection="1">
      <alignment horizontal="center" vertical="center"/>
      <protection locked="0"/>
    </xf>
    <xf numFmtId="14" fontId="8" fillId="19" borderId="16" xfId="14" applyNumberFormat="1" applyFill="1" applyBorder="1" applyAlignment="1" applyProtection="1">
      <alignment horizontal="center" vertical="center"/>
      <protection locked="0"/>
    </xf>
    <xf numFmtId="0" fontId="3" fillId="5" borderId="7" xfId="3" applyFont="1" applyBorder="1" applyAlignment="1" applyProtection="1">
      <alignment horizontal="left" vertical="center"/>
    </xf>
    <xf numFmtId="0" fontId="3" fillId="5" borderId="8" xfId="3" applyFont="1" applyBorder="1" applyAlignment="1" applyProtection="1">
      <alignment horizontal="left" vertical="center"/>
    </xf>
    <xf numFmtId="0" fontId="14" fillId="0" borderId="25" xfId="15" applyBorder="1" applyAlignment="1" applyProtection="1">
      <alignment horizontal="left" vertical="center" wrapText="1"/>
      <protection locked="0"/>
    </xf>
    <xf numFmtId="0" fontId="14" fillId="0" borderId="27" xfId="15" applyBorder="1" applyAlignment="1" applyProtection="1">
      <alignment horizontal="left" vertical="center" wrapText="1"/>
      <protection locked="0"/>
    </xf>
    <xf numFmtId="0" fontId="13" fillId="18" borderId="20" xfId="3" applyFont="1" applyFill="1" applyBorder="1" applyAlignment="1" applyProtection="1">
      <alignment horizontal="left" vertical="center" wrapText="1"/>
    </xf>
    <xf numFmtId="0" fontId="13" fillId="18" borderId="22" xfId="3" applyFont="1" applyFill="1" applyBorder="1" applyAlignment="1" applyProtection="1">
      <alignment horizontal="left" vertical="center" wrapText="1"/>
    </xf>
    <xf numFmtId="0" fontId="13" fillId="18" borderId="23" xfId="3" applyFont="1" applyFill="1" applyBorder="1" applyAlignment="1" applyProtection="1">
      <alignment horizontal="left" vertical="center" wrapText="1"/>
    </xf>
    <xf numFmtId="0" fontId="13" fillId="18" borderId="24" xfId="3" applyFont="1" applyFill="1" applyBorder="1" applyAlignment="1" applyProtection="1">
      <alignment horizontal="left" vertical="center" wrapText="1"/>
    </xf>
    <xf numFmtId="0" fontId="13" fillId="18" borderId="25" xfId="3" applyFont="1" applyFill="1" applyBorder="1" applyAlignment="1" applyProtection="1">
      <alignment horizontal="left" vertical="center" wrapText="1"/>
    </xf>
    <xf numFmtId="0" fontId="13" fillId="18" borderId="27" xfId="3" applyFont="1" applyFill="1" applyBorder="1" applyAlignment="1" applyProtection="1">
      <alignment horizontal="left" vertical="center" wrapText="1"/>
    </xf>
    <xf numFmtId="0" fontId="6" fillId="2" borderId="7"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26" fillId="19" borderId="20" xfId="1" applyNumberFormat="1" applyFont="1" applyFill="1" applyBorder="1" applyAlignment="1" applyProtection="1">
      <alignment horizontal="left" vertical="top" wrapText="1"/>
      <protection locked="0"/>
    </xf>
    <xf numFmtId="0" fontId="26" fillId="19" borderId="21" xfId="1" applyNumberFormat="1" applyFont="1" applyFill="1" applyBorder="1" applyAlignment="1" applyProtection="1">
      <alignment horizontal="left" vertical="top" wrapText="1"/>
      <protection locked="0"/>
    </xf>
    <xf numFmtId="0" fontId="26" fillId="19" borderId="22" xfId="1" applyNumberFormat="1" applyFont="1" applyFill="1" applyBorder="1" applyAlignment="1" applyProtection="1">
      <alignment horizontal="left" vertical="top" wrapText="1"/>
      <protection locked="0"/>
    </xf>
    <xf numFmtId="0" fontId="26" fillId="19" borderId="23" xfId="1" applyNumberFormat="1" applyFont="1" applyFill="1" applyBorder="1" applyAlignment="1" applyProtection="1">
      <alignment horizontal="left" vertical="top" wrapText="1"/>
      <protection locked="0"/>
    </xf>
    <xf numFmtId="0" fontId="26" fillId="19" borderId="0" xfId="1" applyNumberFormat="1" applyFont="1" applyFill="1" applyBorder="1" applyAlignment="1" applyProtection="1">
      <alignment horizontal="left" vertical="top" wrapText="1"/>
      <protection locked="0"/>
    </xf>
    <xf numFmtId="0" fontId="26" fillId="19" borderId="24" xfId="1" applyNumberFormat="1" applyFont="1" applyFill="1" applyBorder="1" applyAlignment="1" applyProtection="1">
      <alignment horizontal="left" vertical="top" wrapText="1"/>
      <protection locked="0"/>
    </xf>
    <xf numFmtId="0" fontId="26" fillId="19" borderId="25" xfId="1" applyNumberFormat="1" applyFont="1" applyFill="1" applyBorder="1" applyAlignment="1" applyProtection="1">
      <alignment horizontal="left" vertical="top" wrapText="1"/>
      <protection locked="0"/>
    </xf>
    <xf numFmtId="0" fontId="26" fillId="19" borderId="26" xfId="1" applyNumberFormat="1" applyFont="1" applyFill="1" applyBorder="1" applyAlignment="1" applyProtection="1">
      <alignment horizontal="left" vertical="top" wrapText="1"/>
      <protection locked="0"/>
    </xf>
    <xf numFmtId="0" fontId="26" fillId="19" borderId="27" xfId="1" applyNumberFormat="1" applyFont="1" applyFill="1" applyBorder="1" applyAlignment="1" applyProtection="1">
      <alignment horizontal="left" vertical="top" wrapText="1"/>
      <protection locked="0"/>
    </xf>
    <xf numFmtId="0" fontId="24" fillId="2" borderId="7" xfId="0" applyFont="1" applyFill="1" applyBorder="1" applyAlignment="1" applyProtection="1">
      <alignment horizontal="left"/>
    </xf>
    <xf numFmtId="0" fontId="24" fillId="2" borderId="38" xfId="0" applyFont="1" applyFill="1" applyBorder="1" applyAlignment="1" applyProtection="1">
      <alignment horizontal="left"/>
    </xf>
    <xf numFmtId="0" fontId="24" fillId="2" borderId="8" xfId="0" applyFont="1" applyFill="1" applyBorder="1" applyAlignment="1" applyProtection="1">
      <alignment horizontal="left"/>
    </xf>
    <xf numFmtId="0" fontId="33" fillId="5" borderId="7" xfId="3" applyFont="1" applyBorder="1" applyAlignment="1" applyProtection="1">
      <alignment horizontal="left" vertical="center"/>
    </xf>
    <xf numFmtId="0" fontId="33" fillId="5" borderId="38" xfId="3" applyFont="1" applyBorder="1" applyAlignment="1" applyProtection="1">
      <alignment horizontal="left" vertical="center"/>
    </xf>
    <xf numFmtId="0" fontId="33" fillId="5" borderId="8" xfId="3" applyFont="1" applyBorder="1" applyAlignment="1" applyProtection="1">
      <alignment horizontal="left" vertical="center"/>
    </xf>
    <xf numFmtId="0" fontId="17" fillId="13" borderId="20" xfId="3" applyFont="1" applyFill="1" applyBorder="1" applyAlignment="1" applyProtection="1">
      <alignment horizontal="left" vertical="top" wrapText="1"/>
    </xf>
    <xf numFmtId="0" fontId="17" fillId="13" borderId="21" xfId="3" applyFont="1" applyFill="1" applyBorder="1" applyAlignment="1" applyProtection="1">
      <alignment horizontal="left" vertical="top" wrapText="1"/>
    </xf>
    <xf numFmtId="0" fontId="17" fillId="13" borderId="22" xfId="3" applyFont="1" applyFill="1" applyBorder="1" applyAlignment="1" applyProtection="1">
      <alignment horizontal="left" vertical="top" wrapText="1"/>
    </xf>
    <xf numFmtId="0" fontId="17" fillId="13" borderId="23" xfId="3" applyFont="1" applyFill="1" applyBorder="1" applyAlignment="1" applyProtection="1">
      <alignment horizontal="left" vertical="top" wrapText="1"/>
    </xf>
    <xf numFmtId="0" fontId="17" fillId="13" borderId="0" xfId="3" applyFont="1" applyFill="1" applyBorder="1" applyAlignment="1" applyProtection="1">
      <alignment horizontal="left" vertical="top" wrapText="1"/>
    </xf>
    <xf numFmtId="0" fontId="17" fillId="13" borderId="24" xfId="3" applyFont="1" applyFill="1" applyBorder="1" applyAlignment="1" applyProtection="1">
      <alignment horizontal="left" vertical="top" wrapText="1"/>
    </xf>
    <xf numFmtId="0" fontId="17" fillId="13" borderId="25" xfId="3" applyFont="1" applyFill="1" applyBorder="1" applyAlignment="1" applyProtection="1">
      <alignment horizontal="left" vertical="top" wrapText="1"/>
    </xf>
    <xf numFmtId="0" fontId="17" fillId="13" borderId="26" xfId="3" applyFont="1" applyFill="1" applyBorder="1" applyAlignment="1" applyProtection="1">
      <alignment horizontal="left" vertical="top" wrapText="1"/>
    </xf>
    <xf numFmtId="0" fontId="17" fillId="13" borderId="27" xfId="3" applyFont="1" applyFill="1" applyBorder="1" applyAlignment="1" applyProtection="1">
      <alignment horizontal="left" vertical="top" wrapText="1"/>
    </xf>
    <xf numFmtId="0" fontId="44" fillId="3" borderId="77" xfId="2" applyFont="1" applyFill="1" applyBorder="1" applyAlignment="1" applyProtection="1">
      <alignment horizontal="left" wrapText="1"/>
    </xf>
    <xf numFmtId="0" fontId="44" fillId="3" borderId="79" xfId="2" applyFont="1" applyFill="1" applyBorder="1" applyAlignment="1" applyProtection="1">
      <alignment horizontal="left" wrapText="1"/>
    </xf>
    <xf numFmtId="0" fontId="42" fillId="3" borderId="58" xfId="2" applyNumberFormat="1" applyFont="1" applyFill="1" applyBorder="1" applyAlignment="1" applyProtection="1">
      <alignment horizontal="left"/>
    </xf>
    <xf numFmtId="0" fontId="42" fillId="3" borderId="60" xfId="2" applyNumberFormat="1" applyFont="1" applyFill="1" applyBorder="1" applyAlignment="1" applyProtection="1">
      <alignment horizontal="left"/>
    </xf>
    <xf numFmtId="14" fontId="42" fillId="3" borderId="58" xfId="2" applyNumberFormat="1" applyFont="1" applyFill="1" applyBorder="1" applyAlignment="1" applyProtection="1">
      <alignment horizontal="left"/>
    </xf>
    <xf numFmtId="14" fontId="42" fillId="3" borderId="60" xfId="2" applyNumberFormat="1" applyFont="1" applyFill="1" applyBorder="1" applyAlignment="1" applyProtection="1">
      <alignment horizontal="left"/>
    </xf>
    <xf numFmtId="0" fontId="42" fillId="3" borderId="58" xfId="2" applyNumberFormat="1" applyFont="1" applyFill="1" applyBorder="1" applyAlignment="1" applyProtection="1">
      <alignment horizontal="left" vertical="center" wrapText="1"/>
    </xf>
    <xf numFmtId="0" fontId="42" fillId="3" borderId="60" xfId="2" applyNumberFormat="1" applyFont="1" applyFill="1" applyBorder="1" applyAlignment="1" applyProtection="1">
      <alignment horizontal="left" vertical="center" wrapText="1"/>
    </xf>
    <xf numFmtId="14" fontId="42" fillId="3" borderId="61" xfId="2" applyNumberFormat="1" applyFont="1" applyFill="1" applyBorder="1" applyAlignment="1" applyProtection="1">
      <alignment horizontal="left"/>
    </xf>
    <xf numFmtId="14" fontId="42" fillId="3" borderId="63" xfId="2" applyNumberFormat="1" applyFont="1" applyFill="1" applyBorder="1" applyAlignment="1" applyProtection="1">
      <alignment horizontal="left"/>
    </xf>
    <xf numFmtId="0" fontId="26" fillId="3" borderId="20" xfId="0" applyFont="1" applyFill="1" applyBorder="1" applyAlignment="1" applyProtection="1">
      <alignment horizontal="left" vertical="center" wrapText="1"/>
    </xf>
    <xf numFmtId="0" fontId="26" fillId="3" borderId="25" xfId="0" applyFont="1" applyFill="1" applyBorder="1" applyAlignment="1" applyProtection="1">
      <alignment horizontal="left" vertical="center" wrapText="1"/>
    </xf>
    <xf numFmtId="1" fontId="37" fillId="16" borderId="22" xfId="0" applyNumberFormat="1" applyFont="1" applyFill="1" applyBorder="1" applyAlignment="1" applyProtection="1">
      <alignment horizontal="center" vertical="center" wrapText="1"/>
    </xf>
    <xf numFmtId="1" fontId="37" fillId="16" borderId="27" xfId="0" applyNumberFormat="1" applyFont="1" applyFill="1" applyBorder="1" applyAlignment="1" applyProtection="1">
      <alignment horizontal="center" vertical="center" wrapText="1"/>
    </xf>
    <xf numFmtId="0" fontId="27" fillId="5" borderId="7" xfId="3" applyFont="1" applyBorder="1" applyAlignment="1" applyProtection="1">
      <alignment horizontal="left" vertical="center"/>
    </xf>
    <xf numFmtId="0" fontId="27" fillId="5" borderId="8" xfId="3" applyFont="1" applyBorder="1" applyAlignment="1" applyProtection="1">
      <alignment horizontal="left" vertical="center"/>
    </xf>
    <xf numFmtId="0" fontId="3" fillId="5" borderId="7" xfId="3" applyBorder="1" applyAlignment="1" applyProtection="1">
      <alignment horizontal="left" vertical="center"/>
    </xf>
    <xf numFmtId="0" fontId="3" fillId="5" borderId="38" xfId="3" applyBorder="1" applyAlignment="1" applyProtection="1">
      <alignment horizontal="left" vertical="center"/>
    </xf>
    <xf numFmtId="0" fontId="3" fillId="5" borderId="8" xfId="3" applyBorder="1" applyAlignment="1" applyProtection="1">
      <alignment horizontal="left" vertical="center"/>
    </xf>
    <xf numFmtId="0" fontId="51" fillId="0" borderId="0" xfId="2" applyFont="1" applyAlignment="1">
      <alignment horizontal="left" vertical="center" wrapText="1"/>
    </xf>
    <xf numFmtId="0" fontId="51" fillId="0" borderId="26" xfId="2" applyFont="1" applyBorder="1" applyAlignment="1">
      <alignment horizontal="left" vertical="center" wrapText="1"/>
    </xf>
    <xf numFmtId="0" fontId="4" fillId="19" borderId="20" xfId="1" applyFont="1" applyFill="1" applyBorder="1" applyAlignment="1" applyProtection="1">
      <alignment horizontal="left" vertical="top"/>
      <protection locked="0"/>
    </xf>
    <xf numFmtId="0" fontId="4" fillId="19" borderId="21" xfId="1" applyFont="1" applyFill="1" applyBorder="1" applyAlignment="1" applyProtection="1">
      <alignment horizontal="left" vertical="top"/>
      <protection locked="0"/>
    </xf>
    <xf numFmtId="0" fontId="4" fillId="19" borderId="22" xfId="1" applyFont="1" applyFill="1" applyBorder="1" applyAlignment="1" applyProtection="1">
      <alignment horizontal="left" vertical="top"/>
      <protection locked="0"/>
    </xf>
    <xf numFmtId="0" fontId="4" fillId="19" borderId="23" xfId="1" applyFont="1" applyFill="1" applyBorder="1" applyAlignment="1" applyProtection="1">
      <alignment horizontal="left" vertical="top"/>
      <protection locked="0"/>
    </xf>
    <xf numFmtId="0" fontId="4" fillId="19" borderId="0" xfId="1" applyFont="1" applyFill="1" applyBorder="1" applyAlignment="1" applyProtection="1">
      <alignment horizontal="left" vertical="top"/>
      <protection locked="0"/>
    </xf>
    <xf numFmtId="0" fontId="4" fillId="19" borderId="24" xfId="1" applyFont="1" applyFill="1" applyBorder="1" applyAlignment="1" applyProtection="1">
      <alignment horizontal="left" vertical="top"/>
      <protection locked="0"/>
    </xf>
    <xf numFmtId="0" fontId="4" fillId="19" borderId="25" xfId="1" applyFont="1" applyFill="1" applyBorder="1" applyAlignment="1" applyProtection="1">
      <alignment horizontal="left" vertical="top"/>
      <protection locked="0"/>
    </xf>
    <xf numFmtId="0" fontId="4" fillId="19" borderId="26" xfId="1" applyFont="1" applyFill="1" applyBorder="1" applyAlignment="1" applyProtection="1">
      <alignment horizontal="left" vertical="top"/>
      <protection locked="0"/>
    </xf>
    <xf numFmtId="0" fontId="4" fillId="19" borderId="27" xfId="1" applyFont="1" applyFill="1" applyBorder="1" applyAlignment="1" applyProtection="1">
      <alignment horizontal="left" vertical="top"/>
      <protection locked="0"/>
    </xf>
    <xf numFmtId="0" fontId="17" fillId="2" borderId="7" xfId="3" applyFont="1" applyFill="1" applyBorder="1" applyAlignment="1" applyProtection="1">
      <alignment horizontal="left" vertical="center"/>
    </xf>
    <xf numFmtId="0" fontId="17" fillId="2" borderId="38" xfId="3" applyFont="1" applyFill="1" applyBorder="1" applyAlignment="1" applyProtection="1">
      <alignment horizontal="left" vertical="center"/>
    </xf>
    <xf numFmtId="0" fontId="17" fillId="2" borderId="8" xfId="3" applyFont="1" applyFill="1" applyBorder="1" applyAlignment="1" applyProtection="1">
      <alignment horizontal="left" vertical="center"/>
    </xf>
    <xf numFmtId="0" fontId="41" fillId="21" borderId="0" xfId="2" applyNumberFormat="1" applyFont="1" applyFill="1" applyBorder="1" applyAlignment="1" applyProtection="1">
      <alignment horizontal="left" vertical="center" wrapText="1"/>
    </xf>
    <xf numFmtId="0" fontId="41" fillId="0" borderId="0" xfId="2" applyNumberFormat="1" applyFont="1" applyFill="1" applyBorder="1" applyAlignment="1" applyProtection="1">
      <alignment horizontal="left" vertical="center" wrapText="1"/>
    </xf>
    <xf numFmtId="0" fontId="41" fillId="21" borderId="0" xfId="2" applyNumberFormat="1" applyFont="1" applyFill="1" applyBorder="1" applyAlignment="1" applyProtection="1">
      <alignment horizontal="left" vertical="top"/>
    </xf>
    <xf numFmtId="0" fontId="41" fillId="21" borderId="24" xfId="2" applyNumberFormat="1" applyFont="1" applyFill="1" applyBorder="1" applyAlignment="1" applyProtection="1">
      <alignment horizontal="left" vertical="top"/>
    </xf>
    <xf numFmtId="0" fontId="18" fillId="20" borderId="20" xfId="0" applyFont="1" applyFill="1" applyBorder="1" applyAlignment="1" applyProtection="1">
      <alignment horizontal="left" vertical="top" wrapText="1"/>
      <protection locked="0"/>
    </xf>
    <xf numFmtId="0" fontId="18" fillId="20" borderId="21" xfId="0" applyFont="1" applyFill="1" applyBorder="1" applyAlignment="1" applyProtection="1">
      <alignment horizontal="left" vertical="top" wrapText="1"/>
      <protection locked="0"/>
    </xf>
    <xf numFmtId="0" fontId="18" fillId="20" borderId="22" xfId="0" applyFont="1" applyFill="1" applyBorder="1" applyAlignment="1" applyProtection="1">
      <alignment horizontal="left" vertical="top" wrapText="1"/>
      <protection locked="0"/>
    </xf>
    <xf numFmtId="0" fontId="18" fillId="20" borderId="23" xfId="0" applyFont="1" applyFill="1" applyBorder="1" applyAlignment="1" applyProtection="1">
      <alignment horizontal="left" vertical="top" wrapText="1"/>
      <protection locked="0"/>
    </xf>
    <xf numFmtId="0" fontId="18" fillId="20" borderId="0" xfId="0" applyFont="1" applyFill="1" applyBorder="1" applyAlignment="1" applyProtection="1">
      <alignment horizontal="left" vertical="top" wrapText="1"/>
      <protection locked="0"/>
    </xf>
    <xf numFmtId="0" fontId="18" fillId="20" borderId="24" xfId="0" applyFont="1" applyFill="1" applyBorder="1" applyAlignment="1" applyProtection="1">
      <alignment horizontal="left" vertical="top" wrapText="1"/>
      <protection locked="0"/>
    </xf>
    <xf numFmtId="0" fontId="18" fillId="20" borderId="25" xfId="0" applyFont="1" applyFill="1" applyBorder="1" applyAlignment="1" applyProtection="1">
      <alignment horizontal="left" vertical="top" wrapText="1"/>
      <protection locked="0"/>
    </xf>
    <xf numFmtId="0" fontId="18" fillId="20" borderId="26" xfId="0" applyFont="1" applyFill="1" applyBorder="1" applyAlignment="1" applyProtection="1">
      <alignment horizontal="left" vertical="top" wrapText="1"/>
      <protection locked="0"/>
    </xf>
    <xf numFmtId="0" fontId="18" fillId="20" borderId="27"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xf>
    <xf numFmtId="0" fontId="6" fillId="2" borderId="38" xfId="0" applyFont="1" applyFill="1" applyBorder="1" applyAlignment="1" applyProtection="1">
      <alignment horizontal="left"/>
    </xf>
    <xf numFmtId="0" fontId="6" fillId="2" borderId="8" xfId="0" applyFont="1" applyFill="1" applyBorder="1" applyAlignment="1" applyProtection="1">
      <alignment horizontal="left"/>
    </xf>
    <xf numFmtId="0" fontId="41" fillId="21" borderId="26" xfId="2" applyNumberFormat="1" applyFont="1" applyFill="1" applyBorder="1" applyAlignment="1" applyProtection="1">
      <alignment horizontal="left" vertical="top"/>
    </xf>
    <xf numFmtId="14" fontId="41" fillId="21" borderId="0" xfId="2" applyNumberFormat="1" applyFont="1" applyFill="1" applyBorder="1" applyAlignment="1" applyProtection="1">
      <alignment horizontal="left"/>
    </xf>
    <xf numFmtId="0" fontId="18" fillId="19" borderId="98" xfId="0" applyFont="1" applyFill="1" applyBorder="1" applyAlignment="1" applyProtection="1">
      <alignment horizontal="left" vertical="top" wrapText="1"/>
      <protection locked="0"/>
    </xf>
    <xf numFmtId="0" fontId="18" fillId="19" borderId="94" xfId="0" applyFont="1" applyFill="1" applyBorder="1" applyAlignment="1" applyProtection="1">
      <alignment horizontal="left" vertical="top" wrapText="1"/>
      <protection locked="0"/>
    </xf>
    <xf numFmtId="0" fontId="18" fillId="19" borderId="110" xfId="0" applyFont="1" applyFill="1" applyBorder="1" applyAlignment="1" applyProtection="1">
      <alignment horizontal="left" vertical="top" wrapText="1"/>
      <protection locked="0"/>
    </xf>
    <xf numFmtId="0" fontId="18" fillId="19" borderId="108" xfId="0" applyFont="1" applyFill="1" applyBorder="1" applyAlignment="1" applyProtection="1">
      <alignment horizontal="left" vertical="top" wrapText="1"/>
      <protection locked="0"/>
    </xf>
    <xf numFmtId="0" fontId="18" fillId="19" borderId="0" xfId="0" applyFont="1" applyFill="1" applyBorder="1" applyAlignment="1" applyProtection="1">
      <alignment horizontal="left" vertical="top" wrapText="1"/>
      <protection locked="0"/>
    </xf>
    <xf numFmtId="0" fontId="18" fillId="19" borderId="24" xfId="0" applyFont="1" applyFill="1" applyBorder="1" applyAlignment="1" applyProtection="1">
      <alignment horizontal="left" vertical="top" wrapText="1"/>
      <protection locked="0"/>
    </xf>
    <xf numFmtId="0" fontId="18" fillId="19" borderId="109" xfId="0" applyFont="1" applyFill="1" applyBorder="1" applyAlignment="1" applyProtection="1">
      <alignment horizontal="left" vertical="top" wrapText="1"/>
      <protection locked="0"/>
    </xf>
    <xf numFmtId="0" fontId="18" fillId="19" borderId="26" xfId="0" applyFont="1" applyFill="1" applyBorder="1" applyAlignment="1" applyProtection="1">
      <alignment horizontal="left" vertical="top" wrapText="1"/>
      <protection locked="0"/>
    </xf>
    <xf numFmtId="0" fontId="18" fillId="19" borderId="27" xfId="0" applyFont="1" applyFill="1" applyBorder="1" applyAlignment="1" applyProtection="1">
      <alignment horizontal="left" vertical="top" wrapText="1"/>
      <protection locked="0"/>
    </xf>
    <xf numFmtId="0" fontId="41" fillId="21" borderId="0" xfId="2" applyNumberFormat="1" applyFont="1" applyFill="1" applyBorder="1" applyAlignment="1" applyProtection="1">
      <alignment horizontal="left" vertical="center"/>
    </xf>
    <xf numFmtId="0" fontId="41" fillId="21" borderId="24" xfId="2" applyNumberFormat="1" applyFont="1" applyFill="1" applyBorder="1" applyAlignment="1" applyProtection="1">
      <alignment horizontal="left" vertical="center"/>
    </xf>
    <xf numFmtId="0" fontId="41" fillId="21" borderId="27" xfId="2" applyNumberFormat="1" applyFont="1" applyFill="1" applyBorder="1" applyAlignment="1" applyProtection="1">
      <alignment horizontal="left" vertical="top"/>
    </xf>
    <xf numFmtId="0" fontId="47" fillId="5" borderId="7" xfId="3" applyFont="1" applyBorder="1" applyAlignment="1" applyProtection="1">
      <alignment horizontal="left" vertical="center"/>
    </xf>
    <xf numFmtId="0" fontId="47" fillId="5" borderId="38" xfId="3" applyFont="1" applyBorder="1" applyAlignment="1" applyProtection="1">
      <alignment horizontal="left" vertical="center"/>
    </xf>
    <xf numFmtId="0" fontId="47" fillId="5" borderId="8" xfId="3" applyFont="1" applyBorder="1" applyAlignment="1" applyProtection="1">
      <alignment horizontal="left" vertical="center"/>
    </xf>
    <xf numFmtId="0" fontId="41" fillId="0" borderId="77" xfId="2" applyFont="1" applyBorder="1" applyAlignment="1" applyProtection="1">
      <alignment horizontal="left" wrapText="1"/>
    </xf>
    <xf numFmtId="0" fontId="41" fillId="0" borderId="78" xfId="2" applyFont="1" applyBorder="1" applyAlignment="1" applyProtection="1">
      <alignment horizontal="left" wrapText="1"/>
    </xf>
    <xf numFmtId="0" fontId="41" fillId="0" borderId="79" xfId="2" applyFont="1" applyBorder="1" applyAlignment="1" applyProtection="1">
      <alignment horizontal="left" wrapText="1"/>
    </xf>
    <xf numFmtId="0" fontId="41" fillId="0" borderId="58" xfId="2" applyNumberFormat="1" applyFont="1" applyBorder="1" applyAlignment="1" applyProtection="1">
      <alignment horizontal="left" vertical="top"/>
    </xf>
    <xf numFmtId="0" fontId="41" fillId="0" borderId="59" xfId="2" applyNumberFormat="1" applyFont="1" applyBorder="1" applyAlignment="1" applyProtection="1">
      <alignment horizontal="left" vertical="top"/>
    </xf>
    <xf numFmtId="0" fontId="41" fillId="0" borderId="60" xfId="2" applyNumberFormat="1" applyFont="1" applyBorder="1" applyAlignment="1" applyProtection="1">
      <alignment horizontal="left" vertical="top"/>
    </xf>
    <xf numFmtId="14" fontId="41" fillId="0" borderId="58" xfId="2" applyNumberFormat="1" applyFont="1" applyBorder="1" applyAlignment="1" applyProtection="1">
      <alignment horizontal="left" vertical="top"/>
    </xf>
    <xf numFmtId="14" fontId="41" fillId="0" borderId="59" xfId="2" applyNumberFormat="1" applyFont="1" applyBorder="1" applyAlignment="1" applyProtection="1">
      <alignment horizontal="left" vertical="top"/>
    </xf>
    <xf numFmtId="14" fontId="41" fillId="0" borderId="60" xfId="2" applyNumberFormat="1" applyFont="1" applyBorder="1" applyAlignment="1" applyProtection="1">
      <alignment horizontal="left" vertical="top"/>
    </xf>
    <xf numFmtId="0" fontId="41" fillId="21" borderId="0" xfId="2" applyFont="1" applyFill="1" applyBorder="1" applyAlignment="1" applyProtection="1">
      <alignment horizontal="left" wrapText="1"/>
    </xf>
    <xf numFmtId="0" fontId="41" fillId="0" borderId="58" xfId="2" applyNumberFormat="1" applyFont="1" applyBorder="1" applyAlignment="1" applyProtection="1">
      <alignment horizontal="left" vertical="center" wrapText="1"/>
    </xf>
    <xf numFmtId="0" fontId="41" fillId="0" borderId="59" xfId="2" applyNumberFormat="1" applyFont="1" applyBorder="1" applyAlignment="1" applyProtection="1">
      <alignment horizontal="left" vertical="center" wrapText="1"/>
    </xf>
    <xf numFmtId="0" fontId="41" fillId="0" borderId="60" xfId="2" applyNumberFormat="1" applyFont="1" applyBorder="1" applyAlignment="1" applyProtection="1">
      <alignment horizontal="left" vertical="center" wrapText="1"/>
    </xf>
    <xf numFmtId="14" fontId="41" fillId="0" borderId="61" xfId="2" applyNumberFormat="1" applyFont="1" applyBorder="1" applyAlignment="1" applyProtection="1">
      <alignment horizontal="left" vertical="top"/>
    </xf>
    <xf numFmtId="14" fontId="41" fillId="0" borderId="62" xfId="2" applyNumberFormat="1" applyFont="1" applyBorder="1" applyAlignment="1" applyProtection="1">
      <alignment horizontal="left" vertical="top"/>
    </xf>
    <xf numFmtId="14" fontId="41" fillId="0" borderId="63" xfId="2" applyNumberFormat="1" applyFont="1" applyBorder="1" applyAlignment="1" applyProtection="1">
      <alignment horizontal="left" vertical="top"/>
    </xf>
    <xf numFmtId="0" fontId="14" fillId="0" borderId="0" xfId="15" applyAlignment="1" applyProtection="1">
      <alignment horizontal="left"/>
      <protection locked="0"/>
    </xf>
    <xf numFmtId="14" fontId="41" fillId="21" borderId="0" xfId="2" applyNumberFormat="1" applyFont="1" applyFill="1" applyBorder="1" applyAlignment="1" applyProtection="1">
      <alignment horizontal="left" vertical="top"/>
    </xf>
    <xf numFmtId="14" fontId="41" fillId="21" borderId="24" xfId="2" applyNumberFormat="1" applyFont="1" applyFill="1" applyBorder="1" applyAlignment="1" applyProtection="1">
      <alignment horizontal="left" vertical="top"/>
    </xf>
    <xf numFmtId="0" fontId="18" fillId="3" borderId="0" xfId="0" applyFont="1" applyFill="1" applyBorder="1" applyAlignment="1" applyProtection="1">
      <alignment horizontal="left" wrapText="1"/>
    </xf>
    <xf numFmtId="0" fontId="18" fillId="3" borderId="24" xfId="0" applyFont="1" applyFill="1" applyBorder="1" applyAlignment="1" applyProtection="1">
      <alignment horizontal="left" wrapText="1"/>
    </xf>
    <xf numFmtId="0" fontId="18" fillId="3" borderId="0"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1" fillId="21" borderId="0" xfId="2" applyFont="1" applyFill="1" applyBorder="1" applyAlignment="1" applyProtection="1">
      <alignment horizontal="left"/>
    </xf>
    <xf numFmtId="0" fontId="41" fillId="21" borderId="24" xfId="2" applyFont="1" applyFill="1" applyBorder="1" applyAlignment="1" applyProtection="1">
      <alignment horizontal="left"/>
    </xf>
    <xf numFmtId="0" fontId="5" fillId="0" borderId="58" xfId="2" applyNumberFormat="1" applyFont="1" applyBorder="1" applyAlignment="1" applyProtection="1">
      <alignment horizontal="left" vertical="center" wrapText="1"/>
    </xf>
    <xf numFmtId="0" fontId="5" fillId="0" borderId="59" xfId="2" applyNumberFormat="1" applyFont="1" applyBorder="1" applyAlignment="1" applyProtection="1">
      <alignment horizontal="left" vertical="center" wrapText="1"/>
    </xf>
    <xf numFmtId="0" fontId="5" fillId="0" borderId="60" xfId="2" applyNumberFormat="1" applyFont="1" applyBorder="1" applyAlignment="1" applyProtection="1">
      <alignment horizontal="left" vertical="center" wrapText="1"/>
    </xf>
    <xf numFmtId="0" fontId="17" fillId="5" borderId="20" xfId="3" applyFont="1" applyBorder="1" applyAlignment="1" applyProtection="1">
      <alignment horizontal="left" vertical="center"/>
    </xf>
    <xf numFmtId="0" fontId="17" fillId="5" borderId="21" xfId="3" applyFont="1" applyBorder="1" applyAlignment="1" applyProtection="1">
      <alignment horizontal="left" vertical="center"/>
    </xf>
    <xf numFmtId="0" fontId="17" fillId="5" borderId="22" xfId="3" applyFont="1" applyBorder="1" applyAlignment="1" applyProtection="1">
      <alignment horizontal="left" vertical="center"/>
    </xf>
    <xf numFmtId="0" fontId="5" fillId="0" borderId="77" xfId="2" applyFont="1" applyBorder="1" applyAlignment="1" applyProtection="1">
      <alignment horizontal="left" wrapText="1"/>
    </xf>
    <xf numFmtId="0" fontId="5" fillId="0" borderId="78" xfId="2" applyFont="1" applyBorder="1" applyAlignment="1" applyProtection="1">
      <alignment horizontal="left" wrapText="1"/>
    </xf>
    <xf numFmtId="0" fontId="5" fillId="0" borderId="79" xfId="2" applyFont="1" applyBorder="1" applyAlignment="1" applyProtection="1">
      <alignment horizontal="left" wrapText="1"/>
    </xf>
    <xf numFmtId="0" fontId="5" fillId="0" borderId="58" xfId="2" applyNumberFormat="1" applyFont="1" applyBorder="1" applyAlignment="1" applyProtection="1">
      <alignment horizontal="left" vertical="top"/>
    </xf>
    <xf numFmtId="0" fontId="5" fillId="0" borderId="59" xfId="2" applyNumberFormat="1" applyFont="1" applyBorder="1" applyAlignment="1" applyProtection="1">
      <alignment horizontal="left" vertical="top"/>
    </xf>
    <xf numFmtId="0" fontId="5" fillId="0" borderId="60" xfId="2" applyNumberFormat="1" applyFont="1" applyBorder="1" applyAlignment="1" applyProtection="1">
      <alignment horizontal="left" vertical="top"/>
    </xf>
    <xf numFmtId="14" fontId="5" fillId="0" borderId="58" xfId="2" applyNumberFormat="1" applyFont="1" applyBorder="1" applyAlignment="1" applyProtection="1">
      <alignment horizontal="left" vertical="top"/>
    </xf>
    <xf numFmtId="14" fontId="5" fillId="0" borderId="59" xfId="2" applyNumberFormat="1" applyFont="1" applyBorder="1" applyAlignment="1" applyProtection="1">
      <alignment horizontal="left" vertical="top"/>
    </xf>
    <xf numFmtId="14" fontId="5" fillId="0" borderId="60" xfId="2" applyNumberFormat="1" applyFont="1" applyBorder="1" applyAlignment="1" applyProtection="1">
      <alignment horizontal="left" vertical="top"/>
    </xf>
    <xf numFmtId="14" fontId="5" fillId="0" borderId="61" xfId="2" applyNumberFormat="1" applyFont="1" applyBorder="1" applyAlignment="1" applyProtection="1">
      <alignment horizontal="left" vertical="top"/>
    </xf>
    <xf numFmtId="14" fontId="5" fillId="0" borderId="62" xfId="2" applyNumberFormat="1" applyFont="1" applyBorder="1" applyAlignment="1" applyProtection="1">
      <alignment horizontal="left" vertical="top"/>
    </xf>
    <xf numFmtId="14" fontId="5" fillId="0" borderId="63" xfId="2" applyNumberFormat="1" applyFont="1" applyBorder="1" applyAlignment="1" applyProtection="1">
      <alignment horizontal="left" vertical="top"/>
    </xf>
    <xf numFmtId="0" fontId="42" fillId="0" borderId="66" xfId="2" applyFont="1" applyBorder="1" applyAlignment="1" applyProtection="1">
      <alignment horizontal="left"/>
    </xf>
    <xf numFmtId="0" fontId="42" fillId="0" borderId="70" xfId="2" applyFont="1" applyBorder="1" applyAlignment="1" applyProtection="1">
      <alignment horizontal="left"/>
    </xf>
    <xf numFmtId="0" fontId="42" fillId="0" borderId="65" xfId="2" applyFont="1" applyBorder="1" applyAlignment="1" applyProtection="1">
      <alignment horizontal="left"/>
    </xf>
    <xf numFmtId="0" fontId="42" fillId="0" borderId="72" xfId="2" applyFont="1" applyBorder="1" applyAlignment="1" applyProtection="1">
      <alignment horizontal="left"/>
    </xf>
    <xf numFmtId="0" fontId="38" fillId="13" borderId="29" xfId="3" applyFont="1" applyFill="1" applyBorder="1" applyAlignment="1" applyProtection="1">
      <alignment horizontal="left" vertical="center" wrapText="1"/>
    </xf>
    <xf numFmtId="0" fontId="38" fillId="13" borderId="34" xfId="3" applyFont="1" applyFill="1" applyBorder="1" applyAlignment="1" applyProtection="1">
      <alignment horizontal="left" vertical="center" wrapText="1"/>
    </xf>
    <xf numFmtId="0" fontId="38" fillId="13" borderId="30" xfId="3" applyFont="1" applyFill="1" applyBorder="1" applyAlignment="1" applyProtection="1">
      <alignment horizontal="left" vertical="center" wrapText="1"/>
    </xf>
    <xf numFmtId="0" fontId="38" fillId="13" borderId="19" xfId="3" applyFont="1" applyFill="1" applyBorder="1" applyAlignment="1" applyProtection="1">
      <alignment horizontal="left" vertical="center" wrapText="1"/>
    </xf>
    <xf numFmtId="0" fontId="38" fillId="13" borderId="3" xfId="3" applyFont="1" applyFill="1" applyBorder="1" applyAlignment="1" applyProtection="1">
      <alignment horizontal="left" vertical="center" wrapText="1"/>
    </xf>
    <xf numFmtId="0" fontId="38" fillId="13" borderId="39" xfId="3" applyFont="1" applyFill="1" applyBorder="1" applyAlignment="1" applyProtection="1">
      <alignment horizontal="left" vertical="center" wrapText="1"/>
    </xf>
    <xf numFmtId="0" fontId="38" fillId="13" borderId="14" xfId="3" applyFont="1" applyFill="1" applyBorder="1" applyAlignment="1" applyProtection="1">
      <alignment horizontal="left" vertical="center" wrapText="1"/>
    </xf>
    <xf numFmtId="0" fontId="38" fillId="13" borderId="15" xfId="3" applyFont="1" applyFill="1" applyBorder="1" applyAlignment="1" applyProtection="1">
      <alignment horizontal="left" vertical="center" wrapText="1"/>
    </xf>
    <xf numFmtId="0" fontId="38" fillId="13" borderId="16" xfId="3" applyFont="1" applyFill="1" applyBorder="1" applyAlignment="1" applyProtection="1">
      <alignment horizontal="left" vertical="center" wrapText="1"/>
    </xf>
    <xf numFmtId="0" fontId="43" fillId="0" borderId="9" xfId="2" applyFont="1" applyBorder="1" applyAlignment="1" applyProtection="1">
      <alignment horizontal="center" vertical="center"/>
    </xf>
    <xf numFmtId="0" fontId="43" fillId="0" borderId="68" xfId="2" applyFont="1" applyBorder="1" applyAlignment="1" applyProtection="1">
      <alignment horizontal="center" vertical="center"/>
    </xf>
    <xf numFmtId="0" fontId="42" fillId="0" borderId="71" xfId="2" applyFont="1" applyBorder="1" applyAlignment="1" applyProtection="1">
      <alignment horizontal="left"/>
    </xf>
    <xf numFmtId="0" fontId="42" fillId="0" borderId="69" xfId="2" applyFont="1" applyBorder="1" applyAlignment="1" applyProtection="1">
      <alignment horizontal="left"/>
    </xf>
    <xf numFmtId="0" fontId="42" fillId="0" borderId="66" xfId="2" applyFont="1" applyBorder="1" applyAlignment="1" applyProtection="1">
      <alignment horizontal="left" vertical="top"/>
    </xf>
    <xf numFmtId="0" fontId="42" fillId="0" borderId="70" xfId="2" applyFont="1" applyBorder="1" applyAlignment="1" applyProtection="1">
      <alignment horizontal="left" vertical="top"/>
    </xf>
    <xf numFmtId="14" fontId="41" fillId="3" borderId="61" xfId="2" applyNumberFormat="1" applyFont="1" applyFill="1" applyBorder="1" applyAlignment="1" applyProtection="1">
      <alignment horizontal="left" vertical="top"/>
    </xf>
    <xf numFmtId="14" fontId="41" fillId="3" borderId="63" xfId="2" applyNumberFormat="1" applyFont="1" applyFill="1" applyBorder="1" applyAlignment="1" applyProtection="1">
      <alignment horizontal="left" vertical="top"/>
    </xf>
    <xf numFmtId="0" fontId="23" fillId="5" borderId="7" xfId="3" applyFont="1" applyBorder="1" applyAlignment="1" applyProtection="1">
      <alignment horizontal="left" vertical="center"/>
    </xf>
    <xf numFmtId="0" fontId="23" fillId="5" borderId="38" xfId="3" applyFont="1" applyBorder="1" applyAlignment="1" applyProtection="1">
      <alignment horizontal="left" vertical="center"/>
    </xf>
    <xf numFmtId="0" fontId="23" fillId="5" borderId="8" xfId="3" applyFont="1" applyBorder="1" applyAlignment="1" applyProtection="1">
      <alignment horizontal="left" vertical="center"/>
    </xf>
    <xf numFmtId="0" fontId="41" fillId="3" borderId="77" xfId="2" applyFont="1" applyFill="1" applyBorder="1" applyAlignment="1" applyProtection="1">
      <alignment horizontal="left" vertical="center" wrapText="1"/>
    </xf>
    <xf numFmtId="0" fontId="41" fillId="3" borderId="79" xfId="2" applyFont="1" applyFill="1" applyBorder="1" applyAlignment="1" applyProtection="1">
      <alignment horizontal="left" vertical="center" wrapText="1"/>
    </xf>
    <xf numFmtId="0" fontId="41" fillId="3" borderId="58" xfId="2" applyNumberFormat="1" applyFont="1" applyFill="1" applyBorder="1" applyAlignment="1" applyProtection="1">
      <alignment horizontal="left" vertical="top"/>
    </xf>
    <xf numFmtId="0" fontId="41" fillId="3" borderId="60" xfId="2" applyNumberFormat="1" applyFont="1" applyFill="1" applyBorder="1" applyAlignment="1" applyProtection="1">
      <alignment horizontal="left" vertical="top"/>
    </xf>
    <xf numFmtId="14" fontId="41" fillId="3" borderId="58" xfId="2" applyNumberFormat="1" applyFont="1" applyFill="1" applyBorder="1" applyAlignment="1" applyProtection="1">
      <alignment horizontal="left" vertical="top"/>
    </xf>
    <xf numFmtId="14" fontId="41" fillId="3" borderId="60" xfId="2" applyNumberFormat="1" applyFont="1" applyFill="1" applyBorder="1" applyAlignment="1" applyProtection="1">
      <alignment horizontal="left" vertical="top"/>
    </xf>
    <xf numFmtId="0" fontId="41" fillId="3" borderId="58" xfId="2" applyNumberFormat="1" applyFont="1" applyFill="1" applyBorder="1" applyAlignment="1" applyProtection="1">
      <alignment horizontal="left" vertical="center" wrapText="1"/>
    </xf>
    <xf numFmtId="0" fontId="41" fillId="3" borderId="60" xfId="2" applyNumberFormat="1" applyFont="1" applyFill="1" applyBorder="1" applyAlignment="1" applyProtection="1">
      <alignment horizontal="left" vertical="center" wrapText="1"/>
    </xf>
    <xf numFmtId="0" fontId="23" fillId="2" borderId="7" xfId="3" applyFont="1" applyFill="1" applyBorder="1" applyAlignment="1" applyProtection="1">
      <alignment horizontal="left" vertical="center"/>
    </xf>
    <xf numFmtId="0" fontId="23" fillId="2" borderId="38" xfId="3" applyFont="1" applyFill="1" applyBorder="1" applyAlignment="1" applyProtection="1">
      <alignment horizontal="left" vertical="center"/>
    </xf>
    <xf numFmtId="0" fontId="23" fillId="2" borderId="8" xfId="3" applyFont="1" applyFill="1" applyBorder="1" applyAlignment="1" applyProtection="1">
      <alignment horizontal="left" vertical="center"/>
    </xf>
    <xf numFmtId="165" fontId="20" fillId="3" borderId="0" xfId="0" applyNumberFormat="1" applyFont="1" applyFill="1" applyBorder="1" applyAlignment="1" applyProtection="1">
      <alignment horizontal="center" vertical="center"/>
    </xf>
    <xf numFmtId="164" fontId="20" fillId="3" borderId="24" xfId="0" applyNumberFormat="1" applyFont="1" applyFill="1" applyBorder="1" applyAlignment="1" applyProtection="1">
      <alignment horizontal="center" vertical="center"/>
    </xf>
    <xf numFmtId="3" fontId="19" fillId="3" borderId="103" xfId="0" applyNumberFormat="1" applyFont="1" applyFill="1" applyBorder="1" applyAlignment="1" applyProtection="1">
      <alignment horizontal="center"/>
    </xf>
    <xf numFmtId="3" fontId="19" fillId="3" borderId="10" xfId="0" applyNumberFormat="1" applyFont="1" applyFill="1" applyBorder="1" applyAlignment="1" applyProtection="1">
      <alignment horizontal="center"/>
    </xf>
    <xf numFmtId="3" fontId="19" fillId="3" borderId="11" xfId="0" applyNumberFormat="1" applyFont="1" applyFill="1" applyBorder="1" applyAlignment="1" applyProtection="1">
      <alignment horizontal="center"/>
    </xf>
    <xf numFmtId="0" fontId="19" fillId="3" borderId="29" xfId="0" applyFont="1" applyFill="1" applyBorder="1" applyAlignment="1" applyProtection="1">
      <alignment horizontal="center"/>
    </xf>
    <xf numFmtId="0" fontId="19" fillId="3" borderId="12" xfId="0" applyFont="1" applyFill="1" applyBorder="1" applyAlignment="1" applyProtection="1">
      <alignment horizontal="center"/>
    </xf>
    <xf numFmtId="3" fontId="19" fillId="3" borderId="115" xfId="0" applyNumberFormat="1" applyFont="1" applyFill="1" applyBorder="1" applyAlignment="1" applyProtection="1">
      <alignment horizontal="center"/>
    </xf>
    <xf numFmtId="3" fontId="19" fillId="3" borderId="21" xfId="0" applyNumberFormat="1" applyFont="1" applyFill="1" applyBorder="1" applyAlignment="1" applyProtection="1">
      <alignment horizontal="center"/>
    </xf>
    <xf numFmtId="3" fontId="19" fillId="3" borderId="22" xfId="0" applyNumberFormat="1" applyFont="1" applyFill="1" applyBorder="1" applyAlignment="1" applyProtection="1">
      <alignment horizontal="center"/>
    </xf>
    <xf numFmtId="0" fontId="45" fillId="3" borderId="0" xfId="15" applyFont="1" applyFill="1" applyAlignment="1" applyProtection="1">
      <alignment horizontal="left"/>
      <protection locked="0"/>
    </xf>
    <xf numFmtId="0" fontId="19" fillId="3" borderId="117" xfId="0" applyFont="1" applyFill="1" applyBorder="1" applyAlignment="1" applyProtection="1">
      <alignment horizontal="center"/>
    </xf>
    <xf numFmtId="0" fontId="19" fillId="3" borderId="118" xfId="0" applyFont="1" applyFill="1" applyBorder="1" applyAlignment="1" applyProtection="1">
      <alignment horizontal="center"/>
    </xf>
    <xf numFmtId="0" fontId="19" fillId="3" borderId="20" xfId="0" applyFont="1" applyFill="1" applyBorder="1" applyAlignment="1" applyProtection="1">
      <alignment horizontal="center" vertical="center"/>
    </xf>
    <xf numFmtId="0" fontId="19" fillId="3" borderId="21" xfId="0" applyFont="1" applyFill="1" applyBorder="1" applyAlignment="1" applyProtection="1">
      <alignment horizontal="center" vertical="center"/>
    </xf>
  </cellXfs>
  <cellStyles count="21">
    <cellStyle name="40% - Accent1" xfId="1" builtinId="31"/>
    <cellStyle name="60% - Accent2" xfId="17" builtinId="36"/>
    <cellStyle name="Auto Populated Cells" xfId="4" xr:uid="{00000000-0005-0000-0000-000002000000}"/>
    <cellStyle name="Calculation 2" xfId="5" xr:uid="{00000000-0005-0000-0000-000003000000}"/>
    <cellStyle name="Comma" xfId="19" builtinId="3"/>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Percent" xfId="20" builtinId="5"/>
    <cellStyle name="Revision Needed" xfId="11" xr:uid="{00000000-0005-0000-0000-000011000000}"/>
    <cellStyle name="Tab Header" xfId="12" xr:uid="{00000000-0005-0000-0000-000012000000}"/>
    <cellStyle name="Table Header" xfId="13" xr:uid="{00000000-0005-0000-0000-000013000000}"/>
  </cellStyles>
  <dxfs count="132">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990000"/>
      <color rgb="FF800000"/>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bcae4e27c73e7362649ead14932decca&amp;mc=true&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5"/>
  <sheetViews>
    <sheetView showGridLines="0" tabSelected="1" zoomScale="80" zoomScaleNormal="80" workbookViewId="0">
      <selection activeCell="B11" sqref="B11:C11"/>
    </sheetView>
  </sheetViews>
  <sheetFormatPr defaultColWidth="9.140625" defaultRowHeight="16.5" x14ac:dyDescent="0.3"/>
  <cols>
    <col min="1" max="1" width="4.85546875" style="1" customWidth="1"/>
    <col min="2" max="2" width="36.85546875" style="1" customWidth="1"/>
    <col min="3" max="3" width="148.85546875" style="1" customWidth="1"/>
    <col min="4" max="4" width="4.42578125" style="1" customWidth="1"/>
    <col min="5" max="5" width="4.140625" style="1" customWidth="1"/>
    <col min="6" max="6" width="25.85546875" style="1" customWidth="1"/>
    <col min="7" max="16384" width="9.140625" style="1"/>
  </cols>
  <sheetData>
    <row r="1" spans="2:6" ht="17.25" thickBot="1" x14ac:dyDescent="0.35">
      <c r="E1" s="22"/>
    </row>
    <row r="2" spans="2:6" ht="18" thickBot="1" x14ac:dyDescent="0.35">
      <c r="B2" s="755" t="str">
        <f>'Version Control'!$B$2</f>
        <v>Title Block</v>
      </c>
      <c r="C2" s="756"/>
      <c r="E2" s="22"/>
    </row>
    <row r="3" spans="2:6" s="2" customFormat="1" x14ac:dyDescent="0.3">
      <c r="B3" s="79" t="str">
        <f>'Version Control'!$B$3</f>
        <v>Test Report Template Name:</v>
      </c>
      <c r="C3" s="80" t="str">
        <f>'Version Control'!$C$3</f>
        <v>Conventional Cooking Top</v>
      </c>
      <c r="E3" s="23"/>
    </row>
    <row r="4" spans="2:6" s="2" customFormat="1" x14ac:dyDescent="0.3">
      <c r="B4" s="81" t="str">
        <f>'Version Control'!$B$4</f>
        <v>Version Number:</v>
      </c>
      <c r="C4" s="82" t="str">
        <f>'Version Control'!$C$4</f>
        <v>v1.0</v>
      </c>
      <c r="E4" s="23"/>
    </row>
    <row r="5" spans="2:6" s="2" customFormat="1" x14ac:dyDescent="0.3">
      <c r="B5" s="83" t="str">
        <f>'Version Control'!$B$5</f>
        <v xml:space="preserve">Latest Template Revision: </v>
      </c>
      <c r="C5" s="84">
        <f>'Version Control'!$C$5</f>
        <v>44979</v>
      </c>
      <c r="E5" s="23"/>
    </row>
    <row r="6" spans="2:6" s="2" customFormat="1" x14ac:dyDescent="0.3">
      <c r="B6" s="83" t="str">
        <f>'Version Control'!$B$6</f>
        <v>Tab Name:</v>
      </c>
      <c r="C6" s="82" t="str">
        <f ca="1">MID(CELL("filename",B1), FIND("]", CELL("filename", B1))+ 1, 255)</f>
        <v>Instructions</v>
      </c>
      <c r="E6" s="23"/>
    </row>
    <row r="7" spans="2:6" ht="17.25" thickBot="1" x14ac:dyDescent="0.35">
      <c r="B7" s="236" t="str">
        <f>'Version Control'!$B$7</f>
        <v>File Name:</v>
      </c>
      <c r="C7" s="237" t="str">
        <f ca="1">'Version Control'!$C$7</f>
        <v>Conventional Cooking Top v1.0.xlsx</v>
      </c>
      <c r="E7" s="24"/>
      <c r="F7" s="2"/>
    </row>
    <row r="8" spans="2:6" x14ac:dyDescent="0.3">
      <c r="E8" s="24"/>
      <c r="F8" s="2"/>
    </row>
    <row r="9" spans="2:6" ht="17.25" thickBot="1" x14ac:dyDescent="0.35">
      <c r="E9" s="24"/>
      <c r="F9" s="2"/>
    </row>
    <row r="10" spans="2:6" ht="14.25" customHeight="1" thickBot="1" x14ac:dyDescent="0.35">
      <c r="B10" s="8" t="s">
        <v>31</v>
      </c>
      <c r="C10" s="33"/>
      <c r="E10" s="24"/>
      <c r="F10" s="2"/>
    </row>
    <row r="11" spans="2:6" ht="17.25" thickBot="1" x14ac:dyDescent="0.35">
      <c r="B11" s="757" t="s">
        <v>398</v>
      </c>
      <c r="C11" s="758"/>
      <c r="E11" s="24"/>
      <c r="F11" s="2"/>
    </row>
    <row r="12" spans="2:6" ht="17.25" thickBot="1" x14ac:dyDescent="0.35">
      <c r="E12" s="24"/>
      <c r="F12" s="2"/>
    </row>
    <row r="13" spans="2:6" ht="18" thickBot="1" x14ac:dyDescent="0.35">
      <c r="B13" s="8" t="s">
        <v>32</v>
      </c>
      <c r="C13" s="33"/>
      <c r="E13" s="24"/>
      <c r="F13" s="2"/>
    </row>
    <row r="14" spans="2:6" ht="17.25" x14ac:dyDescent="0.3">
      <c r="B14" s="34" t="s">
        <v>33</v>
      </c>
      <c r="C14" s="35" t="s">
        <v>34</v>
      </c>
      <c r="E14" s="24"/>
      <c r="F14" s="2"/>
    </row>
    <row r="15" spans="2:6" x14ac:dyDescent="0.3">
      <c r="B15" s="15" t="s">
        <v>48</v>
      </c>
      <c r="C15" s="16" t="s">
        <v>70</v>
      </c>
      <c r="D15" s="2"/>
      <c r="E15" s="24"/>
      <c r="F15" s="2"/>
    </row>
    <row r="16" spans="2:6" x14ac:dyDescent="0.3">
      <c r="B16" s="9" t="s">
        <v>47</v>
      </c>
      <c r="C16" s="10" t="s">
        <v>106</v>
      </c>
      <c r="D16" s="2"/>
      <c r="E16" s="24"/>
      <c r="F16" s="2"/>
    </row>
    <row r="17" spans="2:7" x14ac:dyDescent="0.3">
      <c r="B17" s="9" t="s">
        <v>45</v>
      </c>
      <c r="C17" s="10" t="s">
        <v>399</v>
      </c>
      <c r="D17" s="2"/>
      <c r="E17" s="24"/>
      <c r="F17" s="2"/>
    </row>
    <row r="18" spans="2:7" x14ac:dyDescent="0.3">
      <c r="B18" s="11" t="s">
        <v>15</v>
      </c>
      <c r="C18" s="12" t="s">
        <v>400</v>
      </c>
      <c r="D18" s="2"/>
      <c r="E18" s="24"/>
      <c r="F18" s="2"/>
    </row>
    <row r="19" spans="2:7" x14ac:dyDescent="0.3">
      <c r="B19" s="9" t="s">
        <v>3</v>
      </c>
      <c r="C19" s="10" t="s">
        <v>401</v>
      </c>
      <c r="D19" s="2"/>
      <c r="E19" s="24"/>
      <c r="F19" s="2"/>
    </row>
    <row r="20" spans="2:7" x14ac:dyDescent="0.3">
      <c r="B20" s="9" t="s">
        <v>236</v>
      </c>
      <c r="C20" s="10" t="s">
        <v>402</v>
      </c>
      <c r="D20" s="2"/>
      <c r="E20" s="24"/>
      <c r="F20" s="2"/>
    </row>
    <row r="21" spans="2:7" x14ac:dyDescent="0.3">
      <c r="B21" s="9" t="s">
        <v>6</v>
      </c>
      <c r="C21" s="12" t="s">
        <v>403</v>
      </c>
      <c r="D21" s="2"/>
      <c r="E21" s="24"/>
      <c r="F21" s="2"/>
    </row>
    <row r="22" spans="2:7" x14ac:dyDescent="0.3">
      <c r="B22" s="9" t="s">
        <v>44</v>
      </c>
      <c r="C22" s="10" t="s">
        <v>71</v>
      </c>
      <c r="D22" s="2"/>
      <c r="E22" s="24"/>
      <c r="F22" s="2"/>
    </row>
    <row r="23" spans="2:7" x14ac:dyDescent="0.3">
      <c r="B23" s="9" t="s">
        <v>237</v>
      </c>
      <c r="C23" s="10" t="s">
        <v>404</v>
      </c>
      <c r="D23" s="2"/>
      <c r="E23" s="24"/>
      <c r="F23" s="2"/>
    </row>
    <row r="24" spans="2:7" x14ac:dyDescent="0.3">
      <c r="B24" s="9" t="s">
        <v>389</v>
      </c>
      <c r="C24" s="10" t="s">
        <v>392</v>
      </c>
      <c r="D24" s="2"/>
      <c r="E24" s="24"/>
      <c r="F24" s="2"/>
    </row>
    <row r="25" spans="2:7" x14ac:dyDescent="0.3">
      <c r="B25" s="9" t="s">
        <v>391</v>
      </c>
      <c r="C25" s="10" t="s">
        <v>393</v>
      </c>
      <c r="D25" s="2"/>
      <c r="E25" s="24"/>
      <c r="F25" s="2"/>
    </row>
    <row r="26" spans="2:7" x14ac:dyDescent="0.3">
      <c r="B26" s="9" t="s">
        <v>390</v>
      </c>
      <c r="C26" s="12" t="s">
        <v>394</v>
      </c>
      <c r="D26" s="2"/>
      <c r="E26" s="24"/>
      <c r="F26" s="2"/>
    </row>
    <row r="27" spans="2:7" x14ac:dyDescent="0.3">
      <c r="B27" s="9" t="s">
        <v>238</v>
      </c>
      <c r="C27" s="12" t="s">
        <v>7</v>
      </c>
      <c r="D27" s="2"/>
      <c r="E27" s="24"/>
      <c r="F27" s="2"/>
    </row>
    <row r="28" spans="2:7" ht="17.25" thickBot="1" x14ac:dyDescent="0.35">
      <c r="B28" s="13" t="s">
        <v>46</v>
      </c>
      <c r="C28" s="14" t="s">
        <v>150</v>
      </c>
      <c r="E28" s="22"/>
      <c r="F28" s="2"/>
    </row>
    <row r="29" spans="2:7" ht="17.25" thickBot="1" x14ac:dyDescent="0.35">
      <c r="D29" s="2"/>
      <c r="E29" s="23"/>
      <c r="F29" s="2"/>
      <c r="G29" s="3"/>
    </row>
    <row r="30" spans="2:7" ht="18" thickBot="1" x14ac:dyDescent="0.4">
      <c r="B30" s="765" t="s">
        <v>60</v>
      </c>
      <c r="C30" s="766"/>
      <c r="D30" s="2"/>
      <c r="E30" s="23"/>
      <c r="F30" s="2"/>
      <c r="G30" s="3"/>
    </row>
    <row r="31" spans="2:7" ht="16.5" customHeight="1" x14ac:dyDescent="0.3">
      <c r="B31" s="238" t="s">
        <v>74</v>
      </c>
      <c r="C31" s="48" t="s">
        <v>75</v>
      </c>
      <c r="D31" s="2"/>
      <c r="E31" s="23"/>
      <c r="F31" s="2"/>
      <c r="G31" s="3"/>
    </row>
    <row r="32" spans="2:7" x14ac:dyDescent="0.3">
      <c r="B32" s="767" t="s">
        <v>76</v>
      </c>
      <c r="C32" s="44" t="s">
        <v>55</v>
      </c>
      <c r="D32" s="2"/>
      <c r="E32" s="23"/>
      <c r="F32" s="2"/>
      <c r="G32" s="3"/>
    </row>
    <row r="33" spans="2:7" x14ac:dyDescent="0.3">
      <c r="B33" s="767"/>
      <c r="C33" s="45" t="s">
        <v>77</v>
      </c>
      <c r="D33" s="2"/>
      <c r="E33" s="23"/>
      <c r="F33" s="2"/>
      <c r="G33" s="3"/>
    </row>
    <row r="34" spans="2:7" x14ac:dyDescent="0.3">
      <c r="B34" s="767"/>
      <c r="C34" s="46" t="s">
        <v>78</v>
      </c>
      <c r="D34" s="2"/>
      <c r="E34" s="23"/>
      <c r="F34" s="2"/>
      <c r="G34" s="3"/>
    </row>
    <row r="35" spans="2:7" ht="15.6" customHeight="1" thickBot="1" x14ac:dyDescent="0.35">
      <c r="B35" s="768"/>
      <c r="C35" s="47" t="s">
        <v>61</v>
      </c>
      <c r="D35" s="2"/>
      <c r="E35" s="23"/>
      <c r="F35" s="2"/>
      <c r="G35" s="3"/>
    </row>
    <row r="36" spans="2:7" ht="17.25" thickBot="1" x14ac:dyDescent="0.35">
      <c r="D36" s="2"/>
      <c r="E36" s="23"/>
      <c r="F36" s="2"/>
      <c r="G36" s="3"/>
    </row>
    <row r="37" spans="2:7" ht="18.75" thickBot="1" x14ac:dyDescent="0.35">
      <c r="B37" s="239" t="s">
        <v>8</v>
      </c>
      <c r="C37" s="240"/>
      <c r="D37" s="2"/>
      <c r="E37" s="23"/>
      <c r="F37" s="2"/>
      <c r="G37" s="3"/>
    </row>
    <row r="38" spans="2:7" x14ac:dyDescent="0.3">
      <c r="B38" s="759" t="s">
        <v>62</v>
      </c>
      <c r="C38" s="760"/>
      <c r="D38" s="2"/>
      <c r="E38" s="23"/>
      <c r="F38" s="2"/>
      <c r="G38" s="3"/>
    </row>
    <row r="39" spans="2:7" x14ac:dyDescent="0.3">
      <c r="B39" s="761"/>
      <c r="C39" s="762"/>
      <c r="D39" s="2"/>
      <c r="E39" s="23"/>
      <c r="F39" s="2"/>
      <c r="G39" s="3"/>
    </row>
    <row r="40" spans="2:7" ht="17.25" thickBot="1" x14ac:dyDescent="0.35">
      <c r="B40" s="763"/>
      <c r="C40" s="764"/>
      <c r="D40" s="2"/>
      <c r="E40" s="23"/>
      <c r="F40" s="2"/>
      <c r="G40" s="3"/>
    </row>
    <row r="41" spans="2:7" x14ac:dyDescent="0.3">
      <c r="B41" s="759" t="s">
        <v>174</v>
      </c>
      <c r="C41" s="760"/>
      <c r="D41" s="2"/>
      <c r="E41" s="23"/>
      <c r="F41" s="2"/>
      <c r="G41" s="3"/>
    </row>
    <row r="42" spans="2:7" ht="17.25" thickBot="1" x14ac:dyDescent="0.35">
      <c r="B42" s="763"/>
      <c r="C42" s="764"/>
      <c r="D42" s="2"/>
      <c r="E42" s="23"/>
      <c r="F42" s="2"/>
      <c r="G42" s="3"/>
    </row>
    <row r="43" spans="2:7" ht="17.25" x14ac:dyDescent="0.3">
      <c r="B43" s="241"/>
      <c r="C43" s="242"/>
      <c r="D43" s="2"/>
      <c r="E43" s="23"/>
      <c r="F43" s="2"/>
      <c r="G43" s="3"/>
    </row>
    <row r="44" spans="2:7" ht="21" x14ac:dyDescent="0.3">
      <c r="B44" s="243" t="s">
        <v>63</v>
      </c>
      <c r="C44" s="244" t="s">
        <v>64</v>
      </c>
      <c r="D44" s="2"/>
      <c r="E44" s="23"/>
      <c r="F44" s="2"/>
      <c r="G44" s="3"/>
    </row>
    <row r="45" spans="2:7" ht="18" thickBot="1" x14ac:dyDescent="0.35">
      <c r="B45" s="241"/>
      <c r="C45" s="242"/>
      <c r="D45" s="2"/>
      <c r="E45" s="23"/>
      <c r="F45" s="2"/>
      <c r="G45" s="3"/>
    </row>
    <row r="46" spans="2:7" x14ac:dyDescent="0.3">
      <c r="B46" s="245" t="s">
        <v>1</v>
      </c>
      <c r="C46" s="75" t="s">
        <v>105</v>
      </c>
      <c r="D46" s="2"/>
      <c r="E46" s="23"/>
      <c r="F46" s="2"/>
      <c r="G46" s="3"/>
    </row>
    <row r="47" spans="2:7" x14ac:dyDescent="0.3">
      <c r="B47" s="246" t="s">
        <v>4</v>
      </c>
      <c r="C47" s="17" t="s">
        <v>45</v>
      </c>
      <c r="D47" s="2"/>
      <c r="E47" s="23"/>
      <c r="F47" s="2"/>
      <c r="G47" s="3"/>
    </row>
    <row r="48" spans="2:7" x14ac:dyDescent="0.3">
      <c r="B48" s="246" t="s">
        <v>2</v>
      </c>
      <c r="C48" s="17" t="s">
        <v>15</v>
      </c>
      <c r="D48" s="2"/>
      <c r="E48" s="23"/>
      <c r="F48" s="2"/>
      <c r="G48" s="3"/>
    </row>
    <row r="49" spans="1:7" x14ac:dyDescent="0.3">
      <c r="B49" s="246" t="s">
        <v>11</v>
      </c>
      <c r="C49" s="17" t="s">
        <v>3</v>
      </c>
      <c r="D49" s="2"/>
      <c r="E49" s="23"/>
      <c r="F49" s="2"/>
      <c r="G49" s="3"/>
    </row>
    <row r="50" spans="1:7" x14ac:dyDescent="0.3">
      <c r="B50" s="246" t="s">
        <v>16</v>
      </c>
      <c r="C50" s="409" t="s">
        <v>405</v>
      </c>
      <c r="D50" s="2"/>
      <c r="E50" s="23"/>
      <c r="F50" s="2"/>
      <c r="G50" s="3"/>
    </row>
    <row r="51" spans="1:7" x14ac:dyDescent="0.3">
      <c r="B51" s="246" t="s">
        <v>17</v>
      </c>
      <c r="C51" s="17" t="s">
        <v>6</v>
      </c>
      <c r="D51" s="2"/>
      <c r="E51" s="23"/>
      <c r="F51" s="2"/>
      <c r="G51" s="3"/>
    </row>
    <row r="52" spans="1:7" ht="17.25" thickBot="1" x14ac:dyDescent="0.35">
      <c r="B52" s="247" t="s">
        <v>235</v>
      </c>
      <c r="C52" s="248" t="s">
        <v>44</v>
      </c>
      <c r="D52" s="2"/>
      <c r="E52" s="23"/>
      <c r="F52" s="2"/>
      <c r="G52" s="3"/>
    </row>
    <row r="53" spans="1:7" x14ac:dyDescent="0.3">
      <c r="D53" s="2"/>
      <c r="E53" s="23"/>
      <c r="F53" s="2"/>
      <c r="G53" s="3"/>
    </row>
    <row r="54" spans="1:7" x14ac:dyDescent="0.3">
      <c r="A54" s="22"/>
      <c r="B54" s="22"/>
      <c r="C54" s="22"/>
      <c r="D54" s="23"/>
      <c r="E54" s="23"/>
      <c r="F54" s="2"/>
    </row>
    <row r="55" spans="1:7" x14ac:dyDescent="0.3">
      <c r="C55" s="4"/>
      <c r="D55" s="2"/>
      <c r="E55" s="2"/>
      <c r="F55" s="2"/>
    </row>
  </sheetData>
  <sheetProtection algorithmName="SHA-512" hashValue="A+y9tmXP2ix3+yQ74P6GJMYkPW/I0Qvmfgc+bs2XJunFZaRMzIJllbINotpBA+NxG31dvlVrEg8HJwUf3ybhwQ==" saltValue="ozKAMB/ycHvNA8Vk9YIumQ==" spinCount="100000" sheet="1" selectLockedCells="1"/>
  <mergeCells count="6">
    <mergeCell ref="B2:C2"/>
    <mergeCell ref="B11:C11"/>
    <mergeCell ref="B38:C40"/>
    <mergeCell ref="B41:C42"/>
    <mergeCell ref="B30:C30"/>
    <mergeCell ref="B32:B35"/>
  </mergeCells>
  <hyperlinks>
    <hyperlink ref="C51" location="'Test Data Inputs'!A1" display="Test Data Inputs" xr:uid="{00000000-0004-0000-0000-000002000000}"/>
    <hyperlink ref="C46" location="'General Info &amp; Results'!A1" display="General Info &amp; Results" xr:uid="{89121DB5-5C9C-4B2A-8BF2-D758110FC36A}"/>
    <hyperlink ref="C47" location="'Setup &amp; Instrumentation'!A1" display="Setup &amp; Instrumentation" xr:uid="{B17186C9-9E7D-4C75-B45D-8B2F3F60999E}"/>
    <hyperlink ref="C48" location="Photos!A1" display="Photos" xr:uid="{ADAE41ED-95BF-4B63-8F73-0B8AF4D2DBAE}"/>
    <hyperlink ref="C49" location="'Test Conditions'!A1" display="Test Conditions" xr:uid="{BD48FDE6-59C0-4D7B-8A6A-D8A9B338632E}"/>
    <hyperlink ref="C52" location="'Report Sign-Off Block'!A1" display="Report Sign-off Block" xr:uid="{5F894C56-DCAE-4C5F-A1BB-15A06DC46B07}"/>
    <hyperlink ref="C50" location="'Simmer Pre-Selection'!A1" display="Simmer Pre-Selection" xr:uid="{7693EA56-E248-49FF-9D0B-7B1D8F5597B6}"/>
    <hyperlink ref="B11" r:id="rId1" display="[Enter Full Name of Test Procedure, Be Sure to change Hyperlink so acurate test procedure is referenced]" xr:uid="{C8E12D73-4944-4BFB-91CF-FD9325F6B7FD}"/>
    <hyperlink ref="B11:C11" r:id="rId2" display="10 CFR 430 Subpart B Appendix J2:  Uniform Test Method for Measuring the Energy Consumption of Automatic and Semi-Automatic Clothes Washers" xr:uid="{2F4597B4-830A-4039-88D8-BE39BE035EB6}"/>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79"/>
  <sheetViews>
    <sheetView zoomScale="80" zoomScaleNormal="80" workbookViewId="0">
      <selection activeCell="C12" sqref="C12"/>
    </sheetView>
  </sheetViews>
  <sheetFormatPr defaultColWidth="9.140625" defaultRowHeight="18" x14ac:dyDescent="0.35"/>
  <cols>
    <col min="1" max="1" width="3.140625" style="116" customWidth="1"/>
    <col min="2" max="2" width="47" style="116" customWidth="1"/>
    <col min="3" max="3" width="36.140625" style="254" customWidth="1"/>
    <col min="4" max="4" width="29.42578125" style="254" customWidth="1"/>
    <col min="5" max="14" width="29.42578125" style="116" customWidth="1"/>
    <col min="15" max="15" width="4.42578125" style="116" customWidth="1"/>
    <col min="16" max="16" width="4" style="116" customWidth="1"/>
    <col min="17" max="16384" width="9.140625" style="116"/>
  </cols>
  <sheetData>
    <row r="1" spans="2:17" ht="18.75" thickBot="1" x14ac:dyDescent="0.4">
      <c r="P1" s="117"/>
    </row>
    <row r="2" spans="2:17" ht="18.75" thickBot="1" x14ac:dyDescent="0.4">
      <c r="B2" s="781" t="str">
        <f>'Version Control'!$B$2</f>
        <v>Title Block</v>
      </c>
      <c r="C2" s="782"/>
      <c r="D2" s="783"/>
      <c r="P2" s="117"/>
    </row>
    <row r="3" spans="2:17" ht="18" customHeight="1" x14ac:dyDescent="0.35">
      <c r="B3" s="255" t="str">
        <f>'Version Control'!$B$3</f>
        <v>Test Report Template Name:</v>
      </c>
      <c r="C3" s="793" t="str">
        <f>'Version Control'!$C$3</f>
        <v>Conventional Cooking Top</v>
      </c>
      <c r="D3" s="794"/>
      <c r="P3" s="117"/>
    </row>
    <row r="4" spans="2:17" x14ac:dyDescent="0.35">
      <c r="B4" s="140" t="str">
        <f>'Version Control'!$B$4</f>
        <v>Version Number:</v>
      </c>
      <c r="C4" s="795" t="str">
        <f>'Version Control'!$C$4</f>
        <v>v1.0</v>
      </c>
      <c r="D4" s="796"/>
      <c r="F4" s="7" t="s">
        <v>59</v>
      </c>
      <c r="P4" s="117"/>
    </row>
    <row r="5" spans="2:17" x14ac:dyDescent="0.35">
      <c r="B5" s="142" t="str">
        <f>'Version Control'!$B$5</f>
        <v xml:space="preserve">Latest Template Revision: </v>
      </c>
      <c r="C5" s="797">
        <f>'Version Control'!$C$5</f>
        <v>44979</v>
      </c>
      <c r="D5" s="798"/>
      <c r="P5" s="117"/>
    </row>
    <row r="6" spans="2:17" x14ac:dyDescent="0.35">
      <c r="B6" s="142" t="str">
        <f>'Version Control'!$B$6</f>
        <v>Tab Name:</v>
      </c>
      <c r="C6" s="795" t="str">
        <f ca="1">MID(CELL("filename",B1), FIND("]", CELL("filename", B1))+ 1, 255)</f>
        <v>General Info &amp; Results</v>
      </c>
      <c r="D6" s="796"/>
      <c r="P6" s="117"/>
    </row>
    <row r="7" spans="2:17" ht="37.700000000000003" customHeight="1" x14ac:dyDescent="0.35">
      <c r="B7" s="144" t="str">
        <f>'Version Control'!$B$7</f>
        <v>File Name:</v>
      </c>
      <c r="C7" s="799" t="str">
        <f ca="1">'Version Control'!$C$7</f>
        <v>Conventional Cooking Top v1.0.xlsx</v>
      </c>
      <c r="D7" s="800"/>
      <c r="P7" s="117"/>
    </row>
    <row r="8" spans="2:17" ht="18.75" thickBot="1" x14ac:dyDescent="0.4">
      <c r="B8" s="146" t="str">
        <f>'Version Control'!$B$8</f>
        <v xml:space="preserve">Test Completion Date: </v>
      </c>
      <c r="C8" s="801" t="str">
        <f>'Version Control'!$C$8</f>
        <v>[MM/DD/YYYY]</v>
      </c>
      <c r="D8" s="802"/>
      <c r="P8" s="117"/>
    </row>
    <row r="9" spans="2:17" x14ac:dyDescent="0.35">
      <c r="B9" s="256"/>
      <c r="C9" s="257"/>
      <c r="P9" s="117"/>
    </row>
    <row r="10" spans="2:17" ht="18.75" thickBot="1" x14ac:dyDescent="0.4">
      <c r="B10" s="256"/>
      <c r="C10" s="257"/>
      <c r="E10" s="98"/>
      <c r="F10" s="98"/>
      <c r="P10" s="117"/>
    </row>
    <row r="11" spans="2:17" ht="18.75" thickBot="1" x14ac:dyDescent="0.4">
      <c r="B11" s="258" t="s">
        <v>35</v>
      </c>
      <c r="C11" s="259"/>
      <c r="E11" s="807" t="s">
        <v>65</v>
      </c>
      <c r="F11" s="808"/>
      <c r="P11" s="117"/>
      <c r="Q11" s="125"/>
    </row>
    <row r="12" spans="2:17" x14ac:dyDescent="0.35">
      <c r="B12" s="260" t="s">
        <v>0</v>
      </c>
      <c r="C12" s="21"/>
      <c r="D12" s="261"/>
      <c r="E12" s="803" t="str">
        <f>"Integrated Annual Energy Consumption " &amp; IF(C30="Electric","(kWh/year)", IF(C30="Gas","(kBtu/year)", ""))</f>
        <v xml:space="preserve">Integrated Annual Energy Consumption </v>
      </c>
      <c r="F12" s="805" t="str">
        <f>IF('Calculations - IAEC'!C12="", "", 'Calculations - IAEC'!C12)</f>
        <v/>
      </c>
      <c r="P12" s="117"/>
      <c r="Q12" s="125"/>
    </row>
    <row r="13" spans="2:17" ht="18" customHeight="1" thickBot="1" x14ac:dyDescent="0.4">
      <c r="B13" s="262" t="s">
        <v>37</v>
      </c>
      <c r="C13" s="18"/>
      <c r="D13" s="261"/>
      <c r="E13" s="804"/>
      <c r="F13" s="806"/>
      <c r="P13" s="117"/>
      <c r="Q13" s="125"/>
    </row>
    <row r="14" spans="2:17" ht="18.75" thickBot="1" x14ac:dyDescent="0.4">
      <c r="D14" s="261"/>
      <c r="P14" s="117"/>
      <c r="Q14" s="125"/>
    </row>
    <row r="15" spans="2:17" ht="18.75" thickBot="1" x14ac:dyDescent="0.4">
      <c r="B15" s="258" t="s">
        <v>49</v>
      </c>
      <c r="C15" s="259"/>
      <c r="D15" s="261"/>
      <c r="E15" s="98"/>
      <c r="F15" s="98"/>
      <c r="P15" s="117"/>
      <c r="Q15" s="125"/>
    </row>
    <row r="16" spans="2:17" x14ac:dyDescent="0.35">
      <c r="B16" s="263" t="s">
        <v>38</v>
      </c>
      <c r="C16" s="58" t="s">
        <v>82</v>
      </c>
      <c r="D16" s="261"/>
      <c r="P16" s="117"/>
    </row>
    <row r="17" spans="2:16" ht="18.75" thickBot="1" x14ac:dyDescent="0.4">
      <c r="B17" s="311" t="s">
        <v>39</v>
      </c>
      <c r="C17" s="312" t="s">
        <v>82</v>
      </c>
      <c r="D17" s="261"/>
      <c r="P17" s="117"/>
    </row>
    <row r="18" spans="2:16" ht="18.75" thickBot="1" x14ac:dyDescent="0.4">
      <c r="B18" s="264"/>
      <c r="D18" s="261"/>
      <c r="E18" s="266" t="s">
        <v>72</v>
      </c>
      <c r="F18" s="267"/>
      <c r="G18" s="268"/>
      <c r="P18" s="117"/>
    </row>
    <row r="19" spans="2:16" ht="17.45" customHeight="1" thickBot="1" x14ac:dyDescent="0.4">
      <c r="B19" s="258" t="s">
        <v>50</v>
      </c>
      <c r="C19" s="259"/>
      <c r="D19" s="265"/>
      <c r="E19" s="781" t="s">
        <v>26</v>
      </c>
      <c r="F19" s="782"/>
      <c r="G19" s="783"/>
      <c r="P19" s="117"/>
    </row>
    <row r="20" spans="2:16" ht="17.100000000000001" customHeight="1" x14ac:dyDescent="0.35">
      <c r="B20" s="270" t="s">
        <v>40</v>
      </c>
      <c r="C20" s="19"/>
      <c r="D20" s="265"/>
      <c r="E20" s="784" t="s">
        <v>67</v>
      </c>
      <c r="F20" s="785"/>
      <c r="G20" s="786"/>
      <c r="P20" s="117"/>
    </row>
    <row r="21" spans="2:16" ht="18" customHeight="1" x14ac:dyDescent="0.35">
      <c r="B21" s="270" t="s">
        <v>41</v>
      </c>
      <c r="C21" s="19"/>
      <c r="D21" s="265"/>
      <c r="E21" s="787"/>
      <c r="F21" s="788"/>
      <c r="G21" s="789"/>
      <c r="P21" s="117"/>
    </row>
    <row r="22" spans="2:16" ht="18" customHeight="1" x14ac:dyDescent="0.35">
      <c r="B22" s="270" t="s">
        <v>42</v>
      </c>
      <c r="C22" s="19"/>
      <c r="D22" s="265"/>
      <c r="E22" s="787"/>
      <c r="F22" s="788"/>
      <c r="G22" s="789"/>
      <c r="P22" s="117"/>
    </row>
    <row r="23" spans="2:16" ht="18.75" thickBot="1" x14ac:dyDescent="0.4">
      <c r="B23" s="270" t="s">
        <v>54</v>
      </c>
      <c r="C23" s="49"/>
      <c r="D23" s="265"/>
      <c r="E23" s="790"/>
      <c r="F23" s="791"/>
      <c r="G23" s="792"/>
      <c r="P23" s="117"/>
    </row>
    <row r="24" spans="2:16" ht="18.75" thickBot="1" x14ac:dyDescent="0.4">
      <c r="B24" s="270" t="s">
        <v>43</v>
      </c>
      <c r="C24" s="49"/>
      <c r="D24" s="265"/>
      <c r="E24" s="271" t="s">
        <v>27</v>
      </c>
      <c r="F24" s="272" t="s">
        <v>25</v>
      </c>
      <c r="G24" s="273" t="s">
        <v>28</v>
      </c>
      <c r="P24" s="117"/>
    </row>
    <row r="25" spans="2:16" ht="18.75" thickBot="1" x14ac:dyDescent="0.4">
      <c r="B25" s="262" t="s">
        <v>9</v>
      </c>
      <c r="C25" s="20"/>
      <c r="D25" s="265"/>
      <c r="E25" s="29" t="str">
        <f>IF('Report Sign-Off Block'!B16&lt;&gt;0,'Report Sign-Off Block'!B16,"")</f>
        <v>Test Completion</v>
      </c>
      <c r="F25" s="31" t="str">
        <f>'Report Sign-Off Block'!D16</f>
        <v>[MM/DD/YYYY]</v>
      </c>
      <c r="G25" s="51" t="str">
        <f>IF('Report Sign-Off Block'!E16&lt;&gt;0,'Report Sign-Off Block'!E16,"")</f>
        <v>[Test Lab Name]</v>
      </c>
      <c r="P25" s="117"/>
    </row>
    <row r="26" spans="2:16" ht="18.75" thickBot="1" x14ac:dyDescent="0.4">
      <c r="D26" s="265"/>
      <c r="E26" s="30" t="str">
        <f>IF('Report Sign-Off Block'!B17&lt;&gt;0,'Report Sign-Off Block'!B17,"")</f>
        <v>Template Population</v>
      </c>
      <c r="F26" s="25" t="str">
        <f>'Report Sign-Off Block'!D17</f>
        <v>[MM/DD/YYYY]</v>
      </c>
      <c r="G26" s="52" t="str">
        <f>IF('Report Sign-Off Block'!E17&lt;&gt;0,'Report Sign-Off Block'!E17,"")</f>
        <v>[Test Lab Name]</v>
      </c>
      <c r="P26" s="117"/>
    </row>
    <row r="27" spans="2:16" ht="18.75" thickBot="1" x14ac:dyDescent="0.4">
      <c r="B27" s="258" t="s">
        <v>51</v>
      </c>
      <c r="C27" s="274"/>
      <c r="D27" s="265"/>
      <c r="E27" s="30" t="str">
        <f>IF('Report Sign-Off Block'!B18&lt;&gt;0,'Report Sign-Off Block'!B18,"")</f>
        <v>Report Review by Test Lab</v>
      </c>
      <c r="F27" s="25" t="str">
        <f>'Report Sign-Off Block'!D18</f>
        <v>[MM/DD/YYYY]</v>
      </c>
      <c r="G27" s="52" t="str">
        <f>IF('Report Sign-Off Block'!E18&lt;&gt;0,'Report Sign-Off Block'!E18,"")</f>
        <v>[Test Lab Name]</v>
      </c>
      <c r="P27" s="117"/>
    </row>
    <row r="28" spans="2:16" ht="18.75" thickBot="1" x14ac:dyDescent="0.4">
      <c r="B28" s="486" t="s">
        <v>370</v>
      </c>
      <c r="C28" s="487"/>
      <c r="D28" s="265"/>
      <c r="E28" s="54" t="str">
        <f>IF('Report Sign-Off Block'!B19&lt;&gt;0,'Report Sign-Off Block'!B19,"")</f>
        <v>Report Review by Test Lab</v>
      </c>
      <c r="F28" s="32" t="str">
        <f>'Report Sign-Off Block'!D19</f>
        <v>[MM/DD/YYYY]</v>
      </c>
      <c r="G28" s="53" t="str">
        <f>IF('Report Sign-Off Block'!E19&lt;&gt;0,'Report Sign-Off Block'!E19,"")</f>
        <v>[Test Lab Name]</v>
      </c>
      <c r="P28" s="117"/>
    </row>
    <row r="29" spans="2:16" ht="36" x14ac:dyDescent="0.35">
      <c r="B29" s="392" t="s">
        <v>371</v>
      </c>
      <c r="C29" s="59"/>
      <c r="D29" s="265"/>
      <c r="E29" s="331"/>
      <c r="P29" s="117"/>
    </row>
    <row r="30" spans="2:16" x14ac:dyDescent="0.35">
      <c r="B30" s="270" t="s">
        <v>372</v>
      </c>
      <c r="C30" s="60"/>
      <c r="D30" s="275" t="str">
        <f>IF(OR(C30="User-Adjustable Automatic",C30="Both Manual and User-Adjustable Automatic"),"See User Adjustable Automatic Fill Tab.","")</f>
        <v/>
      </c>
      <c r="P30" s="117"/>
    </row>
    <row r="31" spans="2:16" x14ac:dyDescent="0.35">
      <c r="B31" s="276" t="s">
        <v>373</v>
      </c>
      <c r="C31" s="60"/>
      <c r="D31" s="275"/>
      <c r="P31" s="117"/>
    </row>
    <row r="32" spans="2:16" x14ac:dyDescent="0.35">
      <c r="B32" s="276" t="s">
        <v>374</v>
      </c>
      <c r="C32" s="60"/>
      <c r="D32" s="275"/>
      <c r="P32" s="117"/>
    </row>
    <row r="33" spans="2:17" ht="37.5" x14ac:dyDescent="0.4">
      <c r="B33" s="392" t="s">
        <v>375</v>
      </c>
      <c r="C33" s="309"/>
      <c r="D33" s="275"/>
      <c r="P33" s="117"/>
    </row>
    <row r="34" spans="2:17" x14ac:dyDescent="0.35">
      <c r="B34" s="276" t="s">
        <v>250</v>
      </c>
      <c r="C34" s="60"/>
      <c r="D34" s="275"/>
      <c r="P34" s="117"/>
    </row>
    <row r="35" spans="2:17" x14ac:dyDescent="0.35">
      <c r="B35" s="270" t="s">
        <v>376</v>
      </c>
      <c r="C35" s="60"/>
      <c r="D35" s="275"/>
      <c r="P35" s="117"/>
    </row>
    <row r="36" spans="2:17" x14ac:dyDescent="0.35">
      <c r="B36" s="277" t="s">
        <v>377</v>
      </c>
      <c r="C36" s="659"/>
      <c r="D36" s="275"/>
      <c r="P36" s="117"/>
    </row>
    <row r="37" spans="2:17" x14ac:dyDescent="0.35">
      <c r="B37" s="313" t="s">
        <v>378</v>
      </c>
      <c r="C37" s="60"/>
      <c r="D37" s="275"/>
      <c r="P37" s="117"/>
    </row>
    <row r="38" spans="2:17" x14ac:dyDescent="0.35">
      <c r="B38" s="488" t="s">
        <v>316</v>
      </c>
      <c r="C38" s="128"/>
      <c r="D38" s="275"/>
      <c r="P38" s="117"/>
    </row>
    <row r="39" spans="2:17" x14ac:dyDescent="0.35">
      <c r="B39" s="432" t="s">
        <v>406</v>
      </c>
      <c r="C39" s="61"/>
      <c r="D39" s="275"/>
      <c r="P39" s="117"/>
    </row>
    <row r="40" spans="2:17" x14ac:dyDescent="0.35">
      <c r="B40" s="432" t="s">
        <v>407</v>
      </c>
      <c r="C40" s="61"/>
      <c r="D40" s="275"/>
      <c r="P40" s="117"/>
    </row>
    <row r="41" spans="2:17" x14ac:dyDescent="0.35">
      <c r="B41" s="276" t="s">
        <v>408</v>
      </c>
      <c r="C41" s="61"/>
      <c r="D41" s="275"/>
      <c r="P41" s="117"/>
    </row>
    <row r="42" spans="2:17" ht="36" x14ac:dyDescent="0.35">
      <c r="B42" s="392" t="s">
        <v>314</v>
      </c>
      <c r="C42" s="61"/>
      <c r="F42" s="269"/>
      <c r="G42" s="278"/>
      <c r="P42" s="117"/>
    </row>
    <row r="43" spans="2:17" x14ac:dyDescent="0.35">
      <c r="B43" s="276" t="s">
        <v>409</v>
      </c>
      <c r="C43" s="61"/>
      <c r="D43" s="275"/>
      <c r="P43" s="117"/>
    </row>
    <row r="44" spans="2:17" ht="36.75" thickBot="1" x14ac:dyDescent="0.4">
      <c r="B44" s="461" t="s">
        <v>315</v>
      </c>
      <c r="C44" s="62"/>
      <c r="F44" s="269"/>
      <c r="G44" s="278"/>
      <c r="P44" s="117"/>
    </row>
    <row r="45" spans="2:17" ht="18.75" thickBot="1" x14ac:dyDescent="0.4">
      <c r="C45" s="279"/>
      <c r="P45" s="117"/>
    </row>
    <row r="46" spans="2:17" ht="18.75" thickBot="1" x14ac:dyDescent="0.4">
      <c r="B46" s="258" t="s">
        <v>349</v>
      </c>
      <c r="C46" s="280"/>
      <c r="D46" s="280"/>
      <c r="E46" s="280"/>
      <c r="F46" s="280"/>
      <c r="G46" s="280"/>
      <c r="H46" s="280"/>
      <c r="I46" s="280"/>
      <c r="J46" s="280"/>
      <c r="K46" s="280"/>
      <c r="L46" s="280"/>
      <c r="M46" s="280"/>
      <c r="N46" s="259"/>
      <c r="P46" s="117"/>
      <c r="Q46" s="125"/>
    </row>
    <row r="47" spans="2:17" x14ac:dyDescent="0.35">
      <c r="B47" s="281" t="s">
        <v>252</v>
      </c>
      <c r="C47" s="282" t="s">
        <v>187</v>
      </c>
      <c r="D47" s="282" t="s">
        <v>188</v>
      </c>
      <c r="E47" s="282" t="s">
        <v>189</v>
      </c>
      <c r="F47" s="282" t="s">
        <v>190</v>
      </c>
      <c r="G47" s="282" t="s">
        <v>191</v>
      </c>
      <c r="H47" s="282" t="s">
        <v>192</v>
      </c>
      <c r="I47" s="282" t="s">
        <v>205</v>
      </c>
      <c r="J47" s="282" t="s">
        <v>206</v>
      </c>
      <c r="K47" s="282" t="s">
        <v>207</v>
      </c>
      <c r="L47" s="282" t="s">
        <v>208</v>
      </c>
      <c r="M47" s="282" t="s">
        <v>209</v>
      </c>
      <c r="N47" s="283" t="s">
        <v>210</v>
      </c>
      <c r="P47" s="117"/>
    </row>
    <row r="48" spans="2:17" x14ac:dyDescent="0.35">
      <c r="B48" s="284" t="s">
        <v>379</v>
      </c>
      <c r="C48" s="446"/>
      <c r="D48" s="446"/>
      <c r="E48" s="446"/>
      <c r="F48" s="446"/>
      <c r="G48" s="446"/>
      <c r="H48" s="446"/>
      <c r="I48" s="446"/>
      <c r="J48" s="446"/>
      <c r="K48" s="446"/>
      <c r="L48" s="446"/>
      <c r="M48" s="446"/>
      <c r="N48" s="447"/>
      <c r="O48" s="269"/>
      <c r="P48" s="117"/>
    </row>
    <row r="49" spans="2:16" x14ac:dyDescent="0.35">
      <c r="B49" s="285" t="s">
        <v>380</v>
      </c>
      <c r="C49" s="446"/>
      <c r="D49" s="446"/>
      <c r="E49" s="446"/>
      <c r="F49" s="446"/>
      <c r="G49" s="446"/>
      <c r="H49" s="446"/>
      <c r="I49" s="446"/>
      <c r="J49" s="446"/>
      <c r="K49" s="446"/>
      <c r="L49" s="446"/>
      <c r="M49" s="446"/>
      <c r="N49" s="447"/>
      <c r="O49" s="269"/>
      <c r="P49" s="117"/>
    </row>
    <row r="50" spans="2:16" x14ac:dyDescent="0.35">
      <c r="B50" s="285" t="s">
        <v>381</v>
      </c>
      <c r="C50" s="655"/>
      <c r="D50" s="646"/>
      <c r="E50" s="647"/>
      <c r="F50" s="647"/>
      <c r="G50" s="647"/>
      <c r="H50" s="647"/>
      <c r="I50" s="647"/>
      <c r="J50" s="647"/>
      <c r="K50" s="647"/>
      <c r="L50" s="647"/>
      <c r="M50" s="647"/>
      <c r="N50" s="648"/>
      <c r="P50" s="117"/>
    </row>
    <row r="51" spans="2:16" x14ac:dyDescent="0.35">
      <c r="B51" s="284" t="s">
        <v>382</v>
      </c>
      <c r="C51" s="645"/>
      <c r="D51" s="646"/>
      <c r="E51" s="647"/>
      <c r="F51" s="647"/>
      <c r="G51" s="647"/>
      <c r="H51" s="647"/>
      <c r="I51" s="647"/>
      <c r="J51" s="647"/>
      <c r="K51" s="647"/>
      <c r="L51" s="647"/>
      <c r="M51" s="647"/>
      <c r="N51" s="648"/>
      <c r="P51" s="117"/>
    </row>
    <row r="52" spans="2:16" x14ac:dyDescent="0.35">
      <c r="B52" s="284" t="s">
        <v>383</v>
      </c>
      <c r="C52" s="645"/>
      <c r="D52" s="645"/>
      <c r="E52" s="645"/>
      <c r="F52" s="645"/>
      <c r="G52" s="645"/>
      <c r="H52" s="645"/>
      <c r="I52" s="645"/>
      <c r="J52" s="645"/>
      <c r="K52" s="645"/>
      <c r="L52" s="645"/>
      <c r="M52" s="645"/>
      <c r="N52" s="656"/>
      <c r="P52" s="117"/>
    </row>
    <row r="53" spans="2:16" x14ac:dyDescent="0.35">
      <c r="B53" s="285" t="s">
        <v>385</v>
      </c>
      <c r="C53" s="649" t="str">
        <f>IF(OR($C$30="",AND(C50="",C51="")),"",IF($C$30="Gas",IF(C50&gt;'Drop-Downs and Tables'!$E$26,INDEX('Drop-Downs and Tables'!$F$27:$F$29,MATCH(C50-0.001,'Drop-Downs and Tables'!$D$27:$D$29,1)),'Drop-Downs and Tables'!$F$26),IF($C$30="Electric",IF(AND(C51&gt;='Drop-Downs and Tables'!$D$14,C51&lt;'Drop-Downs and Tables'!$E$21),INDEX('Drop-Downs and Tables'!$F$14:$F$21,MATCH(C51+0.001,'Drop-Downs and Tables'!$D$14:$D$21,1)),""))))</f>
        <v/>
      </c>
      <c r="D53" s="649" t="str">
        <f>IF(OR($C$30="",AND(D50="",D51="")),"",IF($C$30="Gas",IF(D50&gt;'Drop-Downs and Tables'!$E$26,INDEX('Drop-Downs and Tables'!$F$27:$F$29,MATCH(D50-0.001,'Drop-Downs and Tables'!$D$27:$D$29,1)),'Drop-Downs and Tables'!$F$26),IF($C$30="Electric",IF(AND(D51&gt;='Drop-Downs and Tables'!$D$14,D51&lt;'Drop-Downs and Tables'!$E$21),INDEX('Drop-Downs and Tables'!$F$14:$F$21,MATCH(D51+0.001,'Drop-Downs and Tables'!$D$14:$D$21,1)),""))))</f>
        <v/>
      </c>
      <c r="E53" s="649" t="str">
        <f>IF(OR($C$30="",AND(E50="",E51="")),"",IF($C$30="Gas",IF(E50&gt;'Drop-Downs and Tables'!$E$26,INDEX('Drop-Downs and Tables'!$F$27:$F$29,MATCH(E50-0.001,'Drop-Downs and Tables'!$D$27:$D$29,1)),'Drop-Downs and Tables'!$F$26),IF($C$30="Electric",IF(AND(E51&gt;='Drop-Downs and Tables'!$D$14,E51&lt;'Drop-Downs and Tables'!$E$21),INDEX('Drop-Downs and Tables'!$F$14:$F$21,MATCH(E51+0.001,'Drop-Downs and Tables'!$D$14:$D$21,1)),""))))</f>
        <v/>
      </c>
      <c r="F53" s="649" t="str">
        <f>IF(OR($C$30="",AND(F50="",F51="")),"",IF($C$30="Gas",IF(F50&gt;'Drop-Downs and Tables'!$E$26,INDEX('Drop-Downs and Tables'!$F$27:$F$29,MATCH(F50-0.001,'Drop-Downs and Tables'!$D$27:$D$29,1)),'Drop-Downs and Tables'!$F$26),IF($C$30="Electric",IF(AND(F51&gt;='Drop-Downs and Tables'!$D$14,F51&lt;'Drop-Downs and Tables'!$E$21),INDEX('Drop-Downs and Tables'!$F$14:$F$21,MATCH(F51+0.001,'Drop-Downs and Tables'!$D$14:$D$21,1)),""))))</f>
        <v/>
      </c>
      <c r="G53" s="649" t="str">
        <f>IF(OR($C$30="",AND(G50="",G51="")),"",IF($C$30="Gas",IF(G50&gt;'Drop-Downs and Tables'!$E$26,INDEX('Drop-Downs and Tables'!$F$27:$F$29,MATCH(G50-0.001,'Drop-Downs and Tables'!$D$27:$D$29,1)),'Drop-Downs and Tables'!$F$26),IF($C$30="Electric",IF(AND(G51&gt;='Drop-Downs and Tables'!$D$14,G51&lt;'Drop-Downs and Tables'!$E$21),INDEX('Drop-Downs and Tables'!$F$14:$F$21,MATCH(G51+0.001,'Drop-Downs and Tables'!$D$14:$D$21,1)),""))))</f>
        <v/>
      </c>
      <c r="H53" s="649" t="str">
        <f>IF(OR($C$30="",AND(H50="",H51="")),"",IF($C$30="Gas",IF(H50&gt;'Drop-Downs and Tables'!$E$26,INDEX('Drop-Downs and Tables'!$F$27:$F$29,MATCH(H50-0.001,'Drop-Downs and Tables'!$D$27:$D$29,1)),'Drop-Downs and Tables'!$F$26),IF($C$30="Electric",IF(AND(H51&gt;='Drop-Downs and Tables'!$D$14,H51&lt;'Drop-Downs and Tables'!$E$21),INDEX('Drop-Downs and Tables'!$F$14:$F$21,MATCH(H51+0.001,'Drop-Downs and Tables'!$D$14:$D$21,1)),""))))</f>
        <v/>
      </c>
      <c r="I53" s="649" t="str">
        <f>IF(OR($C$30="",AND(I50="",I51="")),"",IF($C$30="Gas",IF(I50&gt;'Drop-Downs and Tables'!$E$26,INDEX('Drop-Downs and Tables'!$F$27:$F$29,MATCH(I50-0.001,'Drop-Downs and Tables'!$D$27:$D$29,1)),'Drop-Downs and Tables'!$F$26),IF($C$30="Electric",IF(AND(I51&gt;='Drop-Downs and Tables'!$D$14,I51&lt;'Drop-Downs and Tables'!$E$21),INDEX('Drop-Downs and Tables'!$F$14:$F$21,MATCH(I51+0.001,'Drop-Downs and Tables'!$D$14:$D$21,1)),""))))</f>
        <v/>
      </c>
      <c r="J53" s="649" t="str">
        <f>IF(OR($C$30="",AND(J50="",J51="")),"",IF($C$30="Gas",IF(J50&gt;'Drop-Downs and Tables'!$E$26,INDEX('Drop-Downs and Tables'!$F$27:$F$29,MATCH(J50-0.001,'Drop-Downs and Tables'!$D$27:$D$29,1)),'Drop-Downs and Tables'!$F$26),IF($C$30="Electric",IF(AND(J51&gt;='Drop-Downs and Tables'!$D$14,J51&lt;'Drop-Downs and Tables'!$E$21),INDEX('Drop-Downs and Tables'!$F$14:$F$21,MATCH(J51+0.001,'Drop-Downs and Tables'!$D$14:$D$21,1)),""))))</f>
        <v/>
      </c>
      <c r="K53" s="649" t="str">
        <f>IF(OR($C$30="",AND(K50="",K51="")),"",IF($C$30="Gas",IF(K50&gt;'Drop-Downs and Tables'!$E$26,INDEX('Drop-Downs and Tables'!$F$27:$F$29,MATCH(K50-0.001,'Drop-Downs and Tables'!$D$27:$D$29,1)),'Drop-Downs and Tables'!$F$26),IF($C$30="Electric",IF(AND(K51&gt;='Drop-Downs and Tables'!$D$14,K51&lt;'Drop-Downs and Tables'!$E$21),INDEX('Drop-Downs and Tables'!$F$14:$F$21,MATCH(K51+0.001,'Drop-Downs and Tables'!$D$14:$D$21,1)),""))))</f>
        <v/>
      </c>
      <c r="L53" s="649" t="str">
        <f>IF(OR($C$30="",AND(L50="",L51="")),"",IF($C$30="Gas",IF(L50&gt;'Drop-Downs and Tables'!$E$26,INDEX('Drop-Downs and Tables'!$F$27:$F$29,MATCH(L50-0.001,'Drop-Downs and Tables'!$D$27:$D$29,1)),'Drop-Downs and Tables'!$F$26),IF($C$30="Electric",IF(AND(L51&gt;='Drop-Downs and Tables'!$D$14,L51&lt;'Drop-Downs and Tables'!$E$21),INDEX('Drop-Downs and Tables'!$F$14:$F$21,MATCH(L51+0.001,'Drop-Downs and Tables'!$D$14:$D$21,1)),""))))</f>
        <v/>
      </c>
      <c r="M53" s="649" t="str">
        <f>IF(OR($C$30="",AND(M50="",M51="")),"",IF($C$30="Gas",IF(M50&gt;'Drop-Downs and Tables'!$E$26,INDEX('Drop-Downs and Tables'!$F$27:$F$29,MATCH(M50-0.001,'Drop-Downs and Tables'!$D$27:$D$29,1)),'Drop-Downs and Tables'!$F$26),IF($C$30="Electric",IF(AND(M51&gt;='Drop-Downs and Tables'!$D$14,M51&lt;'Drop-Downs and Tables'!$E$21),INDEX('Drop-Downs and Tables'!$F$14:$F$21,MATCH(M51+0.001,'Drop-Downs and Tables'!$D$14:$D$21,1)),""))))</f>
        <v/>
      </c>
      <c r="N53" s="650" t="str">
        <f>IF(OR($C$30="",AND(N50="",N51="")),"",IF($C$30="Gas",IF(N50&gt;'Drop-Downs and Tables'!$E$26,INDEX('Drop-Downs and Tables'!$F$27:$F$29,MATCH(N50-0.001,'Drop-Downs and Tables'!$D$27:$D$29,1)),'Drop-Downs and Tables'!$F$26),IF($C$30="Electric",IF(AND(N51&gt;='Drop-Downs and Tables'!$D$14,N51&lt;'Drop-Downs and Tables'!$E$21),INDEX('Drop-Downs and Tables'!$F$14:$F$21,MATCH(N51+0.001,'Drop-Downs and Tables'!$D$14:$D$21,1)),""))))</f>
        <v/>
      </c>
      <c r="P53" s="117"/>
    </row>
    <row r="54" spans="2:16" x14ac:dyDescent="0.35">
      <c r="B54" s="285" t="s">
        <v>384</v>
      </c>
      <c r="C54" s="446"/>
      <c r="D54" s="446"/>
      <c r="E54" s="446"/>
      <c r="F54" s="446"/>
      <c r="G54" s="446"/>
      <c r="H54" s="446"/>
      <c r="I54" s="446"/>
      <c r="J54" s="446"/>
      <c r="K54" s="446"/>
      <c r="L54" s="446"/>
      <c r="M54" s="446"/>
      <c r="N54" s="447"/>
      <c r="P54" s="117"/>
    </row>
    <row r="55" spans="2:16" x14ac:dyDescent="0.35">
      <c r="B55" s="444"/>
      <c r="C55" s="443"/>
      <c r="D55" s="443"/>
      <c r="E55" s="443"/>
      <c r="F55" s="443"/>
      <c r="G55" s="443"/>
      <c r="H55" s="443"/>
      <c r="I55" s="42"/>
      <c r="J55" s="42"/>
      <c r="K55" s="42"/>
      <c r="L55" s="42"/>
      <c r="M55" s="42"/>
      <c r="N55" s="445"/>
      <c r="P55" s="117"/>
    </row>
    <row r="56" spans="2:16" x14ac:dyDescent="0.35">
      <c r="B56" s="441" t="s">
        <v>253</v>
      </c>
      <c r="C56" s="341" t="s">
        <v>261</v>
      </c>
      <c r="D56" s="457"/>
      <c r="E56" s="457"/>
      <c r="F56" s="457"/>
      <c r="G56" s="457"/>
      <c r="H56" s="457"/>
      <c r="I56" s="479" t="s">
        <v>262</v>
      </c>
      <c r="J56" s="456"/>
      <c r="K56" s="456"/>
      <c r="L56" s="456"/>
      <c r="M56" s="456"/>
      <c r="N56" s="458"/>
      <c r="P56" s="117"/>
    </row>
    <row r="57" spans="2:16" x14ac:dyDescent="0.35">
      <c r="B57" s="448"/>
      <c r="C57" s="414" t="s">
        <v>217</v>
      </c>
      <c r="D57" s="414" t="s">
        <v>218</v>
      </c>
      <c r="E57" s="414" t="s">
        <v>219</v>
      </c>
      <c r="F57" s="414" t="s">
        <v>220</v>
      </c>
      <c r="G57" s="414" t="s">
        <v>221</v>
      </c>
      <c r="H57" s="414" t="s">
        <v>222</v>
      </c>
      <c r="I57" s="480" t="s">
        <v>217</v>
      </c>
      <c r="J57" s="414" t="s">
        <v>218</v>
      </c>
      <c r="K57" s="414" t="s">
        <v>219</v>
      </c>
      <c r="L57" s="414" t="s">
        <v>220</v>
      </c>
      <c r="M57" s="414" t="s">
        <v>221</v>
      </c>
      <c r="N57" s="442" t="s">
        <v>222</v>
      </c>
      <c r="P57" s="117"/>
    </row>
    <row r="58" spans="2:16" x14ac:dyDescent="0.35">
      <c r="B58" s="285" t="s">
        <v>383</v>
      </c>
      <c r="C58" s="645"/>
      <c r="D58" s="645"/>
      <c r="E58" s="645"/>
      <c r="F58" s="645"/>
      <c r="G58" s="645"/>
      <c r="H58" s="657"/>
      <c r="I58" s="658"/>
      <c r="J58" s="645"/>
      <c r="K58" s="645"/>
      <c r="L58" s="645"/>
      <c r="M58" s="645"/>
      <c r="N58" s="656"/>
      <c r="P58" s="117"/>
    </row>
    <row r="59" spans="2:16" x14ac:dyDescent="0.35">
      <c r="B59" s="284" t="s">
        <v>385</v>
      </c>
      <c r="C59" s="651" t="str" cm="1">
        <f t="array" ref="C59">IF(AND(LimMark1="No", AreaControls1&lt;&gt;""),        IF(INDEX(NoLimMarkTV,MATCH(AreaControls1,NoLimMarkControls,0),MATCH(C57,NoLimMarkTest,0))="","",INDEX(NoLimMarkTV,MATCH(AreaControls1,NoLimMarkControls,0),MATCH(C57,NoLimMarkTest,0)) ),        IF( AND(LimMark1="Yes", AreaControls1&lt;&gt;""), IF(INDEX(LimMarkTV, IF(AreaControls1&gt;3, 2, 1), MATCH(C57,LimMarkTest,0)) ="", "", INDEX(LimMarkTV, IF(AreaControls1&gt;3, 2, 1), MATCH(C57,LimMarkTest,0)) ), "")        )</f>
        <v/>
      </c>
      <c r="D59" s="651" t="str" cm="1">
        <f t="array" ref="D59">IF(AND(LimMark1="No", AreaControls1&lt;&gt;""),        IF(INDEX(NoLimMarkTV,MATCH(AreaControls1,NoLimMarkControls,0),MATCH(D57,NoLimMarkTest,0))="","",INDEX(NoLimMarkTV,MATCH(AreaControls1,NoLimMarkControls,0),MATCH(D57,NoLimMarkTest,0)) ),        IF( AND(LimMark1="Yes", AreaControls1&lt;&gt;""), IF(INDEX(LimMarkTV, IF(AreaControls1&gt;3, 2, 1), MATCH(D57,LimMarkTest,0)) ="", "", INDEX(LimMarkTV, IF(AreaControls1&gt;3, 2, 1), MATCH(D57,LimMarkTest,0)) ), "")        )</f>
        <v/>
      </c>
      <c r="E59" s="651" t="str" cm="1">
        <f t="array" ref="E59">IF(AND(LimMark1="No", AreaControls1&lt;&gt;""),        IF(INDEX(NoLimMarkTV,MATCH(AreaControls1,NoLimMarkControls,0),MATCH(E57,NoLimMarkTest,0))="","",INDEX(NoLimMarkTV,MATCH(AreaControls1,NoLimMarkControls,0),MATCH(E57,NoLimMarkTest,0)) ),        IF( AND(LimMark1="Yes", AreaControls1&lt;&gt;""), IF(INDEX(LimMarkTV, IF(AreaControls1&gt;3, 2, 1), MATCH(E57,LimMarkTest,0)) ="", "", INDEX(LimMarkTV, IF(AreaControls1&gt;3, 2, 1), MATCH(E57,LimMarkTest,0)) ), "")        )</f>
        <v/>
      </c>
      <c r="F59" s="651" t="str" cm="1">
        <f t="array" ref="F59">IF(AND(LimMark1="No", AreaControls1&lt;&gt;""),        IF(INDEX(NoLimMarkTV,MATCH(AreaControls1,NoLimMarkControls,0),MATCH(F57,NoLimMarkTest,0))="","",INDEX(NoLimMarkTV,MATCH(AreaControls1,NoLimMarkControls,0),MATCH(F57,NoLimMarkTest,0)) ),        IF( AND(LimMark1="Yes", AreaControls1&lt;&gt;""), IF(INDEX(LimMarkTV, IF(AreaControls1&gt;3, 2, 1), MATCH(F57,LimMarkTest,0)) ="", "", INDEX(LimMarkTV, IF(AreaControls1&gt;3, 2, 1), MATCH(F57,LimMarkTest,0)) ), "")        )</f>
        <v/>
      </c>
      <c r="G59" s="651" t="str" cm="1">
        <f t="array" ref="G59">IF(AND(LimMark1="No", AreaControls1&lt;&gt;""),        IF(INDEX(NoLimMarkTV,MATCH(AreaControls1,NoLimMarkControls,0),MATCH(G57,NoLimMarkTest,0))="","",INDEX(NoLimMarkTV,MATCH(AreaControls1,NoLimMarkControls,0),MATCH(G57,NoLimMarkTest,0)) ),        IF( AND(LimMark1="Yes", AreaControls1&lt;&gt;""), IF(INDEX(LimMarkTV, IF(AreaControls1&gt;3, 2, 1), MATCH(G57,LimMarkTest,0)) ="", "", INDEX(LimMarkTV, IF(AreaControls1&gt;3, 2, 1), MATCH(G57,LimMarkTest,0)) ), "")        )</f>
        <v/>
      </c>
      <c r="H59" s="652" t="str" cm="1">
        <f t="array" ref="H59">IF(AND(LimMark1="No", AreaControls1&lt;&gt;""),        IF(INDEX(NoLimMarkTV,MATCH(AreaControls1,NoLimMarkControls,0),MATCH(H57,NoLimMarkTest,0))="","",INDEX(NoLimMarkTV,MATCH(AreaControls1,NoLimMarkControls,0),MATCH(H57,NoLimMarkTest,0)) ),        IF( AND(LimMark1="Yes", AreaControls1&lt;&gt;""), IF(INDEX(LimMarkTV, IF(AreaControls1&gt;3, 2, 1), MATCH(H57,LimMarkTest,0)) ="", "", INDEX(LimMarkTV, IF(AreaControls1&gt;3, 2, 1), MATCH(H57,LimMarkTest,0)) ), "")        )</f>
        <v/>
      </c>
      <c r="I59" s="653" t="str" cm="1">
        <f t="array" ref="I59">IF(AND(LimMark2="No", AreaControls2&lt;&gt;""),        IF(INDEX(NoLimMarkTV,MATCH(AreaControls2,NoLimMarkControls,0),MATCH(I57,NoLimMarkTest,0))="","",INDEX(NoLimMarkTV,MATCH(AreaControls2,NoLimMarkControls,0),MATCH(I57,NoLimMarkTest,0)) ),        IF( AND(LimMark2="Yes", AreaControls2&lt;&gt;""), IF(INDEX(LimMarkTV, IF(AreaControls2&gt;3, 2, 1), MATCH(I57,LimMarkTest,0)) ="", "", INDEX(LimMarkTV, IF(AreaControls2&gt;3, 2, 1), MATCH(I57,LimMarkTest,0)) ), "")        )</f>
        <v/>
      </c>
      <c r="J59" s="651" t="str" cm="1">
        <f t="array" ref="J59">IF(AND(LimMark2="No", AreaControls2&lt;&gt;""),        IF(INDEX(NoLimMarkTV,MATCH(AreaControls2,NoLimMarkControls,0),MATCH(J57,NoLimMarkTest,0))="","",INDEX(NoLimMarkTV,MATCH(AreaControls2,NoLimMarkControls,0),MATCH(J57,NoLimMarkTest,0)) ),        IF( AND(LimMark2="Yes", AreaControls2&lt;&gt;""), IF(INDEX(LimMarkTV, IF(AreaControls2&gt;3, 2, 1), MATCH(J57,LimMarkTest,0)) ="", "", INDEX(LimMarkTV, IF(AreaControls2&gt;3, 2, 1), MATCH(J57,LimMarkTest,0)) ), "")        )</f>
        <v/>
      </c>
      <c r="K59" s="651" t="str" cm="1">
        <f t="array" ref="K59">IF(AND(LimMark2="No", AreaControls2&lt;&gt;""),        IF(INDEX(NoLimMarkTV,MATCH(AreaControls2,NoLimMarkControls,0),MATCH(K57,NoLimMarkTest,0))="","",INDEX(NoLimMarkTV,MATCH(AreaControls2,NoLimMarkControls,0),MATCH(K57,NoLimMarkTest,0)) ),        IF( AND(LimMark2="Yes", AreaControls2&lt;&gt;""), IF(INDEX(LimMarkTV, IF(AreaControls2&gt;3, 2, 1), MATCH(K57,LimMarkTest,0)) ="", "", INDEX(LimMarkTV, IF(AreaControls2&gt;3, 2, 1), MATCH(K57,LimMarkTest,0)) ), "")        )</f>
        <v/>
      </c>
      <c r="L59" s="651" t="str" cm="1">
        <f t="array" ref="L59">IF(AND(LimMark2="No", AreaControls2&lt;&gt;""),        IF(INDEX(NoLimMarkTV,MATCH(AreaControls2,NoLimMarkControls,0),MATCH(L57,NoLimMarkTest,0))="","",INDEX(NoLimMarkTV,MATCH(AreaControls2,NoLimMarkControls,0),MATCH(L57,NoLimMarkTest,0)) ),        IF( AND(LimMark2="Yes", AreaControls2&lt;&gt;""), IF(INDEX(LimMarkTV, IF(AreaControls2&gt;3, 2, 1), MATCH(L57,LimMarkTest,0)) ="", "", INDEX(LimMarkTV, IF(AreaControls2&gt;3, 2, 1), MATCH(L57,LimMarkTest,0)) ), "")        )</f>
        <v/>
      </c>
      <c r="M59" s="651" t="str" cm="1">
        <f t="array" ref="M59">IF(AND(LimMark2="No", AreaControls2&lt;&gt;""),        IF(INDEX(NoLimMarkTV,MATCH(AreaControls2,NoLimMarkControls,0),MATCH(M57,NoLimMarkTest,0))="","",INDEX(NoLimMarkTV,MATCH(AreaControls2,NoLimMarkControls,0),MATCH(M57,NoLimMarkTest,0)) ),        IF( AND(LimMark2="Yes", AreaControls2&lt;&gt;""), IF(INDEX(LimMarkTV, IF(AreaControls2&gt;3, 2, 1), MATCH(M57,LimMarkTest,0)) ="", "", INDEX(LimMarkTV, IF(AreaControls2&gt;3, 2, 1), MATCH(M57,LimMarkTest,0)) ), "")        )</f>
        <v/>
      </c>
      <c r="N59" s="654" t="str" cm="1">
        <f t="array" ref="N59">IF(AND(LimMark2="No", AreaControls2&lt;&gt;""),        IF(INDEX(NoLimMarkTV,MATCH(AreaControls2,NoLimMarkControls,0),MATCH(N57,NoLimMarkTest,0))="","",INDEX(NoLimMarkTV,MATCH(AreaControls2,NoLimMarkControls,0),MATCH(N57,NoLimMarkTest,0)) ),        IF( AND(LimMark2="Yes", AreaControls2&lt;&gt;""), IF(INDEX(LimMarkTV, IF(AreaControls2&gt;3, 2, 1), MATCH(N57,LimMarkTest,0)) ="", "", INDEX(LimMarkTV, IF(AreaControls2&gt;3, 2, 1), MATCH(N57,LimMarkTest,0)) ), "")        )</f>
        <v/>
      </c>
      <c r="P59" s="117"/>
    </row>
    <row r="60" spans="2:16" ht="18.75" thickBot="1" x14ac:dyDescent="0.4">
      <c r="B60" s="491" t="s">
        <v>384</v>
      </c>
      <c r="C60" s="511"/>
      <c r="D60" s="511"/>
      <c r="E60" s="511"/>
      <c r="F60" s="511"/>
      <c r="G60" s="511"/>
      <c r="H60" s="512"/>
      <c r="I60" s="513"/>
      <c r="J60" s="511"/>
      <c r="K60" s="511"/>
      <c r="L60" s="511"/>
      <c r="M60" s="511"/>
      <c r="N60" s="514"/>
      <c r="P60" s="117"/>
    </row>
    <row r="61" spans="2:16" ht="18.75" thickBot="1" x14ac:dyDescent="0.4">
      <c r="B61" s="39"/>
      <c r="C61" s="40"/>
      <c r="D61" s="41"/>
      <c r="E61" s="42"/>
      <c r="F61" s="42"/>
      <c r="G61" s="42"/>
      <c r="H61" s="42"/>
      <c r="I61" s="42"/>
      <c r="J61" s="42"/>
      <c r="K61" s="42"/>
      <c r="L61" s="42"/>
      <c r="M61" s="42"/>
      <c r="N61" s="42"/>
      <c r="P61" s="117"/>
    </row>
    <row r="62" spans="2:16" ht="18.75" thickBot="1" x14ac:dyDescent="0.4">
      <c r="B62" s="778" t="s">
        <v>88</v>
      </c>
      <c r="C62" s="779"/>
      <c r="D62" s="779"/>
      <c r="E62" s="779"/>
      <c r="F62" s="779"/>
      <c r="G62" s="779"/>
      <c r="H62" s="779"/>
      <c r="I62" s="779"/>
      <c r="J62" s="779"/>
      <c r="K62" s="779"/>
      <c r="L62" s="779"/>
      <c r="M62" s="779"/>
      <c r="N62" s="780"/>
      <c r="P62" s="117"/>
    </row>
    <row r="63" spans="2:16" ht="17.45" customHeight="1" x14ac:dyDescent="0.35">
      <c r="B63" s="769"/>
      <c r="C63" s="770"/>
      <c r="D63" s="770"/>
      <c r="E63" s="770"/>
      <c r="F63" s="770"/>
      <c r="G63" s="770"/>
      <c r="H63" s="770"/>
      <c r="I63" s="770"/>
      <c r="J63" s="770"/>
      <c r="K63" s="770"/>
      <c r="L63" s="770"/>
      <c r="M63" s="770"/>
      <c r="N63" s="771"/>
      <c r="P63" s="117"/>
    </row>
    <row r="64" spans="2:16" ht="17.45" customHeight="1" x14ac:dyDescent="0.35">
      <c r="B64" s="772"/>
      <c r="C64" s="773"/>
      <c r="D64" s="773"/>
      <c r="E64" s="773"/>
      <c r="F64" s="773"/>
      <c r="G64" s="773"/>
      <c r="H64" s="773"/>
      <c r="I64" s="773"/>
      <c r="J64" s="773"/>
      <c r="K64" s="773"/>
      <c r="L64" s="773"/>
      <c r="M64" s="773"/>
      <c r="N64" s="774"/>
      <c r="P64" s="117"/>
    </row>
    <row r="65" spans="1:16" ht="17.45" customHeight="1" x14ac:dyDescent="0.35">
      <c r="B65" s="772"/>
      <c r="C65" s="773"/>
      <c r="D65" s="773"/>
      <c r="E65" s="773"/>
      <c r="F65" s="773"/>
      <c r="G65" s="773"/>
      <c r="H65" s="773"/>
      <c r="I65" s="773"/>
      <c r="J65" s="773"/>
      <c r="K65" s="773"/>
      <c r="L65" s="773"/>
      <c r="M65" s="773"/>
      <c r="N65" s="774"/>
      <c r="P65" s="117"/>
    </row>
    <row r="66" spans="1:16" ht="17.45" customHeight="1" x14ac:dyDescent="0.35">
      <c r="B66" s="772"/>
      <c r="C66" s="773"/>
      <c r="D66" s="773"/>
      <c r="E66" s="773"/>
      <c r="F66" s="773"/>
      <c r="G66" s="773"/>
      <c r="H66" s="773"/>
      <c r="I66" s="773"/>
      <c r="J66" s="773"/>
      <c r="K66" s="773"/>
      <c r="L66" s="773"/>
      <c r="M66" s="773"/>
      <c r="N66" s="774"/>
      <c r="P66" s="117"/>
    </row>
    <row r="67" spans="1:16" ht="17.45" customHeight="1" x14ac:dyDescent="0.35">
      <c r="B67" s="772"/>
      <c r="C67" s="773"/>
      <c r="D67" s="773"/>
      <c r="E67" s="773"/>
      <c r="F67" s="773"/>
      <c r="G67" s="773"/>
      <c r="H67" s="773"/>
      <c r="I67" s="773"/>
      <c r="J67" s="773"/>
      <c r="K67" s="773"/>
      <c r="L67" s="773"/>
      <c r="M67" s="773"/>
      <c r="N67" s="774"/>
      <c r="P67" s="117"/>
    </row>
    <row r="68" spans="1:16" ht="17.45" customHeight="1" x14ac:dyDescent="0.35">
      <c r="B68" s="772"/>
      <c r="C68" s="773"/>
      <c r="D68" s="773"/>
      <c r="E68" s="773"/>
      <c r="F68" s="773"/>
      <c r="G68" s="773"/>
      <c r="H68" s="773"/>
      <c r="I68" s="773"/>
      <c r="J68" s="773"/>
      <c r="K68" s="773"/>
      <c r="L68" s="773"/>
      <c r="M68" s="773"/>
      <c r="N68" s="774"/>
      <c r="P68" s="117"/>
    </row>
    <row r="69" spans="1:16" ht="17.45" customHeight="1" x14ac:dyDescent="0.35">
      <c r="B69" s="772"/>
      <c r="C69" s="773"/>
      <c r="D69" s="773"/>
      <c r="E69" s="773"/>
      <c r="F69" s="773"/>
      <c r="G69" s="773"/>
      <c r="H69" s="773"/>
      <c r="I69" s="773"/>
      <c r="J69" s="773"/>
      <c r="K69" s="773"/>
      <c r="L69" s="773"/>
      <c r="M69" s="773"/>
      <c r="N69" s="774"/>
      <c r="P69" s="117"/>
    </row>
    <row r="70" spans="1:16" ht="17.45" customHeight="1" x14ac:dyDescent="0.35">
      <c r="B70" s="772"/>
      <c r="C70" s="773"/>
      <c r="D70" s="773"/>
      <c r="E70" s="773"/>
      <c r="F70" s="773"/>
      <c r="G70" s="773"/>
      <c r="H70" s="773"/>
      <c r="I70" s="773"/>
      <c r="J70" s="773"/>
      <c r="K70" s="773"/>
      <c r="L70" s="773"/>
      <c r="M70" s="773"/>
      <c r="N70" s="774"/>
      <c r="P70" s="117"/>
    </row>
    <row r="71" spans="1:16" ht="17.45" customHeight="1" x14ac:dyDescent="0.35">
      <c r="B71" s="772"/>
      <c r="C71" s="773"/>
      <c r="D71" s="773"/>
      <c r="E71" s="773"/>
      <c r="F71" s="773"/>
      <c r="G71" s="773"/>
      <c r="H71" s="773"/>
      <c r="I71" s="773"/>
      <c r="J71" s="773"/>
      <c r="K71" s="773"/>
      <c r="L71" s="773"/>
      <c r="M71" s="773"/>
      <c r="N71" s="774"/>
      <c r="P71" s="117"/>
    </row>
    <row r="72" spans="1:16" ht="17.45" customHeight="1" x14ac:dyDescent="0.35">
      <c r="B72" s="772"/>
      <c r="C72" s="773"/>
      <c r="D72" s="773"/>
      <c r="E72" s="773"/>
      <c r="F72" s="773"/>
      <c r="G72" s="773"/>
      <c r="H72" s="773"/>
      <c r="I72" s="773"/>
      <c r="J72" s="773"/>
      <c r="K72" s="773"/>
      <c r="L72" s="773"/>
      <c r="M72" s="773"/>
      <c r="N72" s="774"/>
      <c r="P72" s="117"/>
    </row>
    <row r="73" spans="1:16" ht="17.45" customHeight="1" x14ac:dyDescent="0.35">
      <c r="B73" s="772"/>
      <c r="C73" s="773"/>
      <c r="D73" s="773"/>
      <c r="E73" s="773"/>
      <c r="F73" s="773"/>
      <c r="G73" s="773"/>
      <c r="H73" s="773"/>
      <c r="I73" s="773"/>
      <c r="J73" s="773"/>
      <c r="K73" s="773"/>
      <c r="L73" s="773"/>
      <c r="M73" s="773"/>
      <c r="N73" s="774"/>
      <c r="P73" s="117"/>
    </row>
    <row r="74" spans="1:16" x14ac:dyDescent="0.35">
      <c r="B74" s="772"/>
      <c r="C74" s="773"/>
      <c r="D74" s="773"/>
      <c r="E74" s="773"/>
      <c r="F74" s="773"/>
      <c r="G74" s="773"/>
      <c r="H74" s="773"/>
      <c r="I74" s="773"/>
      <c r="J74" s="773"/>
      <c r="K74" s="773"/>
      <c r="L74" s="773"/>
      <c r="M74" s="773"/>
      <c r="N74" s="774"/>
      <c r="P74" s="117"/>
    </row>
    <row r="75" spans="1:16" x14ac:dyDescent="0.35">
      <c r="B75" s="772"/>
      <c r="C75" s="773"/>
      <c r="D75" s="773"/>
      <c r="E75" s="773"/>
      <c r="F75" s="773"/>
      <c r="G75" s="773"/>
      <c r="H75" s="773"/>
      <c r="I75" s="773"/>
      <c r="J75" s="773"/>
      <c r="K75" s="773"/>
      <c r="L75" s="773"/>
      <c r="M75" s="773"/>
      <c r="N75" s="774"/>
      <c r="P75" s="117"/>
    </row>
    <row r="76" spans="1:16" x14ac:dyDescent="0.35">
      <c r="B76" s="772"/>
      <c r="C76" s="773"/>
      <c r="D76" s="773"/>
      <c r="E76" s="773"/>
      <c r="F76" s="773"/>
      <c r="G76" s="773"/>
      <c r="H76" s="773"/>
      <c r="I76" s="773"/>
      <c r="J76" s="773"/>
      <c r="K76" s="773"/>
      <c r="L76" s="773"/>
      <c r="M76" s="773"/>
      <c r="N76" s="774"/>
      <c r="P76" s="117"/>
    </row>
    <row r="77" spans="1:16" ht="18.75" thickBot="1" x14ac:dyDescent="0.4">
      <c r="B77" s="775"/>
      <c r="C77" s="776"/>
      <c r="D77" s="776"/>
      <c r="E77" s="776"/>
      <c r="F77" s="776"/>
      <c r="G77" s="776"/>
      <c r="H77" s="776"/>
      <c r="I77" s="776"/>
      <c r="J77" s="776"/>
      <c r="K77" s="776"/>
      <c r="L77" s="776"/>
      <c r="M77" s="776"/>
      <c r="N77" s="777"/>
      <c r="P77" s="117"/>
    </row>
    <row r="78" spans="1:16" x14ac:dyDescent="0.35">
      <c r="P78" s="117"/>
    </row>
    <row r="79" spans="1:16" x14ac:dyDescent="0.35">
      <c r="A79" s="117"/>
      <c r="B79" s="117"/>
      <c r="C79" s="286"/>
      <c r="D79" s="286"/>
      <c r="E79" s="117"/>
      <c r="F79" s="117"/>
      <c r="G79" s="117"/>
      <c r="H79" s="117"/>
      <c r="I79" s="117"/>
      <c r="J79" s="117"/>
      <c r="K79" s="117"/>
      <c r="L79" s="117"/>
      <c r="M79" s="117"/>
      <c r="N79" s="117"/>
      <c r="O79" s="117"/>
      <c r="P79" s="117"/>
    </row>
  </sheetData>
  <sheetProtection algorithmName="SHA-512" hashValue="RcZ/69XkA10v5KxkGi8Qc+uFTLddTycFPGKIrOY6PuXq7bJn4IaTB3eiZnfXZXUzcHUTe3X9CTHWT088K8yIwA==" saltValue="kVSnlgyv19p6o7fb9V1Hww==" spinCount="100000" sheet="1" selectLockedCells="1"/>
  <dataConsolidate/>
  <mergeCells count="14">
    <mergeCell ref="B63:N77"/>
    <mergeCell ref="B62:N62"/>
    <mergeCell ref="B2:D2"/>
    <mergeCell ref="E20:G23"/>
    <mergeCell ref="E19:G19"/>
    <mergeCell ref="C3:D3"/>
    <mergeCell ref="C4:D4"/>
    <mergeCell ref="C5:D5"/>
    <mergeCell ref="C6:D6"/>
    <mergeCell ref="C7:D7"/>
    <mergeCell ref="C8:D8"/>
    <mergeCell ref="E12:E13"/>
    <mergeCell ref="F12:F13"/>
    <mergeCell ref="E11:F11"/>
  </mergeCells>
  <conditionalFormatting sqref="G47:N55">
    <cfRule type="expression" dxfId="131" priority="22">
      <formula>NumZones=4</formula>
    </cfRule>
  </conditionalFormatting>
  <conditionalFormatting sqref="B32:C34 B50:N50">
    <cfRule type="expression" dxfId="130" priority="9">
      <formula>$C$30="Electric"</formula>
    </cfRule>
  </conditionalFormatting>
  <conditionalFormatting sqref="H47:N55">
    <cfRule type="expression" dxfId="129" priority="25">
      <formula>NumZones=5</formula>
    </cfRule>
  </conditionalFormatting>
  <conditionalFormatting sqref="I47:N55">
    <cfRule type="expression" dxfId="128" priority="77">
      <formula>NumZones=6</formula>
    </cfRule>
  </conditionalFormatting>
  <conditionalFormatting sqref="J47:N55">
    <cfRule type="expression" dxfId="127" priority="78">
      <formula>NumZones=7</formula>
    </cfRule>
  </conditionalFormatting>
  <conditionalFormatting sqref="K47:N55">
    <cfRule type="expression" dxfId="126" priority="79">
      <formula>NumZones=8</formula>
    </cfRule>
  </conditionalFormatting>
  <conditionalFormatting sqref="L47:N55">
    <cfRule type="expression" dxfId="125" priority="80">
      <formula>NumZones=9</formula>
    </cfRule>
  </conditionalFormatting>
  <conditionalFormatting sqref="M47:N55">
    <cfRule type="expression" dxfId="124" priority="81">
      <formula>NumZones=10</formula>
    </cfRule>
  </conditionalFormatting>
  <conditionalFormatting sqref="B47:N55">
    <cfRule type="expression" dxfId="123" priority="17">
      <formula>NumZones=0</formula>
    </cfRule>
  </conditionalFormatting>
  <conditionalFormatting sqref="B29:C29">
    <cfRule type="expression" dxfId="122" priority="1">
      <formula>$C$28="Standalone Cooking Top"</formula>
    </cfRule>
  </conditionalFormatting>
  <conditionalFormatting sqref="B31:C31 B40:C44 B51:N51 B55:N60">
    <cfRule type="expression" dxfId="121" priority="5">
      <formula>$C$30="Gas"</formula>
    </cfRule>
  </conditionalFormatting>
  <conditionalFormatting sqref="N47:N55">
    <cfRule type="expression" dxfId="120" priority="83">
      <formula>NumZones=11</formula>
    </cfRule>
  </conditionalFormatting>
  <conditionalFormatting sqref="F47:N55">
    <cfRule type="expression" dxfId="119" priority="20">
      <formula>NumZones=3</formula>
    </cfRule>
  </conditionalFormatting>
  <conditionalFormatting sqref="E47:N55">
    <cfRule type="expression" dxfId="118" priority="19">
      <formula>NumZones=2</formula>
    </cfRule>
  </conditionalFormatting>
  <conditionalFormatting sqref="D47:N55">
    <cfRule type="expression" dxfId="117" priority="18">
      <formula>NumZones=1</formula>
    </cfRule>
  </conditionalFormatting>
  <conditionalFormatting sqref="D55:H60">
    <cfRule type="expression" dxfId="116" priority="92">
      <formula>AND(LimMark1="No", AreaControls1=1)</formula>
    </cfRule>
  </conditionalFormatting>
  <conditionalFormatting sqref="E55:H60">
    <cfRule type="expression" dxfId="115" priority="93">
      <formula>AND(LimMark1="No", AreaControls1=2)</formula>
    </cfRule>
  </conditionalFormatting>
  <conditionalFormatting sqref="G55:H60">
    <cfRule type="expression" dxfId="114" priority="114">
      <formula>AND(LimMark1="No", AreaControls1=4)</formula>
    </cfRule>
  </conditionalFormatting>
  <conditionalFormatting sqref="J55:N60">
    <cfRule type="expression" dxfId="113" priority="129">
      <formula>AND(LimMark2="No", AreaControls2=1)</formula>
    </cfRule>
  </conditionalFormatting>
  <conditionalFormatting sqref="K55:N60">
    <cfRule type="expression" dxfId="112" priority="130">
      <formula>AND(LimMark2="No", AreaControls2=2)</formula>
    </cfRule>
  </conditionalFormatting>
  <conditionalFormatting sqref="M55:N60">
    <cfRule type="expression" dxfId="111" priority="132">
      <formula>AND(LimMark2="No", AreaControls2=4)</formula>
    </cfRule>
  </conditionalFormatting>
  <conditionalFormatting sqref="B41:C44 B55:N60">
    <cfRule type="expression" dxfId="110" priority="86">
      <formula>NumArea=0</formula>
    </cfRule>
  </conditionalFormatting>
  <conditionalFormatting sqref="B43:C44 I55:N60">
    <cfRule type="expression" dxfId="109" priority="126">
      <formula>NumArea=1</formula>
    </cfRule>
  </conditionalFormatting>
  <conditionalFormatting sqref="N55:N60">
    <cfRule type="expression" dxfId="108" priority="128">
      <formula>AND(LimMark2="Yes", AreaControls2&gt;3)</formula>
    </cfRule>
    <cfRule type="expression" dxfId="107" priority="165">
      <formula>AND(LimMark2="No", AreaControls2=5)</formula>
    </cfRule>
  </conditionalFormatting>
  <conditionalFormatting sqref="L55:N60">
    <cfRule type="expression" dxfId="106" priority="127">
      <formula>AND(LimMark2="Yes", AreaControls2&lt;4)</formula>
    </cfRule>
    <cfRule type="expression" dxfId="105" priority="131">
      <formula>AND(LimMark2="No", AreaControls2=3)</formula>
    </cfRule>
  </conditionalFormatting>
  <conditionalFormatting sqref="H55:H60">
    <cfRule type="expression" dxfId="104" priority="91">
      <formula>AND(LimMark1="Yes", AreaControls1&gt;3)</formula>
    </cfRule>
    <cfRule type="expression" dxfId="103" priority="115">
      <formula>AND(LimMark1="No", AreaControls1=5)</formula>
    </cfRule>
  </conditionalFormatting>
  <conditionalFormatting sqref="F55:H60">
    <cfRule type="expression" dxfId="102" priority="90">
      <formula>AND(LimMark1="Yes", AreaControls1&lt;4)</formula>
    </cfRule>
    <cfRule type="expression" dxfId="101" priority="111">
      <formula>AND(LimMark1="No", AreaControls1=3)</formula>
    </cfRule>
  </conditionalFormatting>
  <conditionalFormatting sqref="B54:N54 B60:N60">
    <cfRule type="expression" dxfId="100" priority="16">
      <formula>$C$35="Discrete"</formula>
    </cfRule>
  </conditionalFormatting>
  <dataValidations count="10">
    <dataValidation type="list" allowBlank="1" showInputMessage="1" showErrorMessage="1" sqref="C28" xr:uid="{00000000-0002-0000-0100-000000000000}">
      <formula1>ProductConfig</formula1>
    </dataValidation>
    <dataValidation type="list" allowBlank="1" showInputMessage="1" showErrorMessage="1" sqref="C30" xr:uid="{00000000-0002-0000-0100-000002000000}">
      <formula1>GasElectric</formula1>
    </dataValidation>
    <dataValidation type="list" allowBlank="1" showInputMessage="1" showErrorMessage="1" sqref="C39" xr:uid="{00000000-0002-0000-0100-000001000000}">
      <formula1>NumberOfCookingZones</formula1>
    </dataValidation>
    <dataValidation type="list" allowBlank="1" showInputMessage="1" showErrorMessage="1" sqref="C35" xr:uid="{605990F8-A687-43C2-B8A5-E3DC34AE374E}">
      <formula1>InfiniteDiscrete</formula1>
    </dataValidation>
    <dataValidation type="list" allowBlank="1" showInputMessage="1" showErrorMessage="1" sqref="C29" xr:uid="{DE09C11E-0133-4CA3-AABC-E572992CC059}">
      <formula1>CombinedCookingProductTypes</formula1>
    </dataValidation>
    <dataValidation type="list" allowBlank="1" showInputMessage="1" showErrorMessage="1" sqref="C54:N54 C60:N60" xr:uid="{1F98698B-1487-4374-A014-298BA36EC2DC}">
      <formula1>InfinitePowerSettingRange</formula1>
    </dataValidation>
    <dataValidation type="list" allowBlank="1" showInputMessage="1" showErrorMessage="1" sqref="C44 C42" xr:uid="{90F1126F-C633-4C0E-9E61-BA5A9DFD20B4}">
      <formula1>YesNo</formula1>
    </dataValidation>
    <dataValidation type="list" allowBlank="1" showInputMessage="1" showErrorMessage="1" sqref="C41 C43" xr:uid="{2CCF5CCB-4ED9-4231-BC0B-14A13F1C3CDD}">
      <formula1>NumberOfControls</formula1>
    </dataValidation>
    <dataValidation type="list" allowBlank="1" showInputMessage="1" showErrorMessage="1" sqref="C34" xr:uid="{FF9DFA32-596B-4C24-BF71-E7C5B63721D5}">
      <formula1>GasType</formula1>
    </dataValidation>
    <dataValidation type="list" allowBlank="1" showInputMessage="1" showErrorMessage="1" sqref="C40" xr:uid="{47B9F6E1-48AC-465C-8D7E-74F9C530BBF8}">
      <formula1>NumberOfCookingAreas</formula1>
    </dataValidation>
  </dataValidations>
  <hyperlinks>
    <hyperlink ref="F4" location="Instructions!C35" display="Back to Instructions tab" xr:uid="{00000000-0004-0000-0100-000000000000}"/>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BAF22F2-4D8A-4A72-AD4A-061E03CCA607}">
          <x14:formula1>
            <xm:f>'Drop-Downs and Tables'!$B$25:$B$27</xm:f>
          </x14:formula1>
          <xm:sqref>C31</xm:sqref>
        </x14:dataValidation>
        <x14:dataValidation type="list" allowBlank="1" showInputMessage="1" showErrorMessage="1" xr:uid="{73649A8A-2267-49B8-9068-8D9B41CEB2D5}">
          <x14:formula1>
            <xm:f>'Drop-Downs and Tables'!$B$30:$B$31</xm:f>
          </x14:formula1>
          <xm:sqref>C32</xm:sqref>
        </x14:dataValidation>
        <x14:dataValidation type="list" allowBlank="1" showInputMessage="1" showErrorMessage="1" xr:uid="{1596F2AF-2257-4FD3-8D86-91C14E508E74}">
          <x14:formula1>
            <xm:f>'Drop-Downs and Tables'!$B$46:$B$47</xm:f>
          </x14:formula1>
          <xm:sqref>C36</xm:sqref>
        </x14:dataValidation>
        <x14:dataValidation type="list" allowBlank="1" showInputMessage="1" showErrorMessage="1" xr:uid="{1BB13C2D-5418-4321-817E-053BD862BE75}">
          <x14:formula1>
            <xm:f>'Drop-Downs and Tables'!$B$50:$B$52</xm:f>
          </x14:formula1>
          <xm:sqref>C37</xm:sqref>
        </x14:dataValidation>
        <x14:dataValidation type="list" allowBlank="1" showInputMessage="1" showErrorMessage="1" xr:uid="{A47173F3-241E-44D0-BDB2-F2E0E9A31FF6}">
          <x14:formula1>
            <xm:f>'Drop-Downs and Tables'!$F$14:$F$21</xm:f>
          </x14:formula1>
          <xm:sqref>C58:N58 C52:N52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K61"/>
  <sheetViews>
    <sheetView showGridLines="0" zoomScale="80" zoomScaleNormal="80" workbookViewId="0">
      <selection activeCell="B13" sqref="B13"/>
    </sheetView>
  </sheetViews>
  <sheetFormatPr defaultColWidth="10.42578125" defaultRowHeight="16.5" x14ac:dyDescent="0.3"/>
  <cols>
    <col min="1" max="1" width="4" style="210" customWidth="1"/>
    <col min="2" max="2" width="30.85546875" style="210" customWidth="1"/>
    <col min="3" max="3" width="49" style="210" customWidth="1"/>
    <col min="4" max="4" width="25.85546875" style="210" customWidth="1"/>
    <col min="5" max="5" width="30.85546875" style="210" customWidth="1"/>
    <col min="6" max="6" width="28.42578125" style="210" customWidth="1"/>
    <col min="7" max="7" width="31.85546875" style="210" customWidth="1"/>
    <col min="8" max="8" width="32.5703125" style="210" customWidth="1"/>
    <col min="9" max="9" width="3.140625" style="210" customWidth="1"/>
    <col min="10" max="10" width="4" style="210" customWidth="1"/>
    <col min="11" max="16384" width="10.42578125" style="210"/>
  </cols>
  <sheetData>
    <row r="1" spans="2:11" ht="17.25" thickBot="1" x14ac:dyDescent="0.35">
      <c r="J1" s="24"/>
    </row>
    <row r="2" spans="2:11" ht="18" thickBot="1" x14ac:dyDescent="0.35">
      <c r="B2" s="755" t="str">
        <f>'Version Control'!$B$2</f>
        <v>Title Block</v>
      </c>
      <c r="C2" s="756"/>
      <c r="E2" s="5" t="s">
        <v>59</v>
      </c>
      <c r="J2" s="24"/>
    </row>
    <row r="3" spans="2:11" ht="17.45" customHeight="1" thickBot="1" x14ac:dyDescent="0.35">
      <c r="B3" s="79" t="str">
        <f>'Version Control'!$B$3</f>
        <v>Test Report Template Name:</v>
      </c>
      <c r="C3" s="80" t="str">
        <f>'Version Control'!$C$3</f>
        <v>Conventional Cooking Top</v>
      </c>
      <c r="J3" s="24"/>
    </row>
    <row r="4" spans="2:11" ht="18" x14ac:dyDescent="0.3">
      <c r="B4" s="81" t="str">
        <f>'Version Control'!$B$4</f>
        <v>Version Number:</v>
      </c>
      <c r="C4" s="82" t="str">
        <f>'Version Control'!$C$4</f>
        <v>v1.0</v>
      </c>
      <c r="E4" s="287" t="s">
        <v>84</v>
      </c>
      <c r="F4" s="288"/>
      <c r="J4" s="24"/>
    </row>
    <row r="5" spans="2:11" ht="18" x14ac:dyDescent="0.35">
      <c r="B5" s="83" t="str">
        <f>'Version Control'!$B$5</f>
        <v xml:space="preserve">Latest Template Revision: </v>
      </c>
      <c r="C5" s="84">
        <f>'Version Control'!$C$5</f>
        <v>44979</v>
      </c>
      <c r="E5" s="289" t="s">
        <v>85</v>
      </c>
      <c r="F5" s="290" t="str">
        <f>'General Info &amp; Results'!C16</f>
        <v>[MM/DD/YYYY]</v>
      </c>
      <c r="G5" s="537" t="str">
        <f>IF($F$5="[MM/DD/YYYY]","Please input test start date on the General Info tab","")</f>
        <v>Please input test start date on the General Info tab</v>
      </c>
      <c r="J5" s="24"/>
    </row>
    <row r="6" spans="2:11" ht="18.75" thickBot="1" x14ac:dyDescent="0.4">
      <c r="B6" s="83" t="str">
        <f>'Version Control'!$B$6</f>
        <v>Tab Name:</v>
      </c>
      <c r="C6" s="82" t="str">
        <f ca="1">MID(CELL("filename",B1), FIND("]", CELL("filename", B1))+ 1, 255)</f>
        <v>Setup &amp; Instrumentation</v>
      </c>
      <c r="E6" s="291" t="s">
        <v>86</v>
      </c>
      <c r="F6" s="292" t="str">
        <f>'General Info &amp; Results'!C17</f>
        <v>[MM/DD/YYYY]</v>
      </c>
      <c r="G6" s="537" t="str">
        <f>IF($F$6="[MM/DD/YYYY]","Please input test end date on the General Info tab","")</f>
        <v>Please input test end date on the General Info tab</v>
      </c>
      <c r="J6" s="24"/>
    </row>
    <row r="7" spans="2:11" ht="39.75" customHeight="1" x14ac:dyDescent="0.3">
      <c r="B7" s="85" t="str">
        <f>'Version Control'!$B$7</f>
        <v>File Name:</v>
      </c>
      <c r="C7" s="86" t="str">
        <f ca="1">'Version Control'!$C$7</f>
        <v>Conventional Cooking Top v1.0.xlsx</v>
      </c>
      <c r="J7" s="24"/>
    </row>
    <row r="8" spans="2:11" ht="17.25" thickBot="1" x14ac:dyDescent="0.35">
      <c r="B8" s="87" t="str">
        <f>'Version Control'!$B$8</f>
        <v xml:space="preserve">Test Completion Date: </v>
      </c>
      <c r="C8" s="88" t="str">
        <f>'Version Control'!$C$8</f>
        <v>[MM/DD/YYYY]</v>
      </c>
      <c r="E8" s="536"/>
      <c r="F8" s="536"/>
      <c r="G8" s="536"/>
      <c r="H8" s="293"/>
      <c r="J8" s="24"/>
    </row>
    <row r="9" spans="2:11" x14ac:dyDescent="0.3">
      <c r="G9" s="812" t="str">
        <f ca="1">IF($G$5="", IF(MAX($G$12:$G$43)&gt;TODAY(),"Date of Last Calibration can't be in the future", IF(MAX($G$12:$G$43)&gt;$F$5,"At least one instrument was calibrated during the test period","")), "")</f>
        <v/>
      </c>
      <c r="H9" s="812" t="str">
        <f>IF($G$6="",IF(AND(MIN($H$12:$H$43)&gt;0, MIN($H$12:$H$43)&lt;$F$6),"At least one instrument is due for calibration",""), "")</f>
        <v/>
      </c>
      <c r="J9" s="24"/>
    </row>
    <row r="10" spans="2:11" ht="17.25" thickBot="1" x14ac:dyDescent="0.35">
      <c r="G10" s="813"/>
      <c r="H10" s="813"/>
      <c r="J10" s="24"/>
    </row>
    <row r="11" spans="2:11" ht="18" thickBot="1" x14ac:dyDescent="0.35">
      <c r="B11" s="809" t="s">
        <v>56</v>
      </c>
      <c r="C11" s="810"/>
      <c r="D11" s="810"/>
      <c r="E11" s="810"/>
      <c r="F11" s="810"/>
      <c r="G11" s="810"/>
      <c r="H11" s="811"/>
      <c r="J11" s="24"/>
      <c r="K11" s="294"/>
    </row>
    <row r="12" spans="2:11" ht="17.25" x14ac:dyDescent="0.3">
      <c r="B12" s="295" t="s">
        <v>57</v>
      </c>
      <c r="C12" s="296" t="s">
        <v>53</v>
      </c>
      <c r="D12" s="296" t="s">
        <v>52</v>
      </c>
      <c r="E12" s="296" t="s">
        <v>58</v>
      </c>
      <c r="F12" s="297" t="s">
        <v>12</v>
      </c>
      <c r="G12" s="296" t="s">
        <v>13</v>
      </c>
      <c r="H12" s="298" t="s">
        <v>14</v>
      </c>
      <c r="I12" s="299"/>
      <c r="J12" s="24"/>
    </row>
    <row r="13" spans="2:11" x14ac:dyDescent="0.3">
      <c r="B13" s="66"/>
      <c r="C13" s="67"/>
      <c r="D13" s="67"/>
      <c r="E13" s="67"/>
      <c r="F13" s="63"/>
      <c r="G13" s="747" t="s">
        <v>82</v>
      </c>
      <c r="H13" s="747" t="s">
        <v>82</v>
      </c>
      <c r="J13" s="24"/>
    </row>
    <row r="14" spans="2:11" x14ac:dyDescent="0.3">
      <c r="B14" s="66"/>
      <c r="C14" s="67"/>
      <c r="D14" s="67"/>
      <c r="E14" s="67"/>
      <c r="F14" s="63"/>
      <c r="G14" s="747" t="s">
        <v>82</v>
      </c>
      <c r="H14" s="747" t="s">
        <v>82</v>
      </c>
      <c r="J14" s="24"/>
    </row>
    <row r="15" spans="2:11" x14ac:dyDescent="0.3">
      <c r="B15" s="66"/>
      <c r="C15" s="67"/>
      <c r="D15" s="67"/>
      <c r="E15" s="67"/>
      <c r="F15" s="63"/>
      <c r="G15" s="747" t="s">
        <v>82</v>
      </c>
      <c r="H15" s="747" t="s">
        <v>82</v>
      </c>
      <c r="J15" s="24"/>
    </row>
    <row r="16" spans="2:11" x14ac:dyDescent="0.3">
      <c r="B16" s="66"/>
      <c r="C16" s="67"/>
      <c r="D16" s="67"/>
      <c r="E16" s="67"/>
      <c r="F16" s="63"/>
      <c r="G16" s="747" t="s">
        <v>82</v>
      </c>
      <c r="H16" s="748" t="s">
        <v>82</v>
      </c>
      <c r="J16" s="24"/>
    </row>
    <row r="17" spans="2:10" x14ac:dyDescent="0.3">
      <c r="B17" s="66"/>
      <c r="C17" s="67"/>
      <c r="D17" s="67"/>
      <c r="E17" s="67"/>
      <c r="F17" s="63"/>
      <c r="G17" s="747" t="s">
        <v>82</v>
      </c>
      <c r="H17" s="748" t="s">
        <v>82</v>
      </c>
      <c r="J17" s="24"/>
    </row>
    <row r="18" spans="2:10" x14ac:dyDescent="0.3">
      <c r="B18" s="66"/>
      <c r="C18" s="67"/>
      <c r="D18" s="67"/>
      <c r="E18" s="67"/>
      <c r="F18" s="63"/>
      <c r="G18" s="747" t="s">
        <v>82</v>
      </c>
      <c r="H18" s="748" t="s">
        <v>82</v>
      </c>
      <c r="J18" s="24"/>
    </row>
    <row r="19" spans="2:10" x14ac:dyDescent="0.3">
      <c r="B19" s="66"/>
      <c r="C19" s="67"/>
      <c r="D19" s="67"/>
      <c r="E19" s="67"/>
      <c r="F19" s="63"/>
      <c r="G19" s="747" t="s">
        <v>82</v>
      </c>
      <c r="H19" s="748" t="s">
        <v>82</v>
      </c>
      <c r="J19" s="24"/>
    </row>
    <row r="20" spans="2:10" x14ac:dyDescent="0.3">
      <c r="B20" s="66"/>
      <c r="C20" s="67"/>
      <c r="D20" s="67"/>
      <c r="E20" s="67"/>
      <c r="F20" s="63"/>
      <c r="G20" s="747" t="s">
        <v>82</v>
      </c>
      <c r="H20" s="748" t="s">
        <v>82</v>
      </c>
      <c r="J20" s="24"/>
    </row>
    <row r="21" spans="2:10" x14ac:dyDescent="0.3">
      <c r="B21" s="66"/>
      <c r="C21" s="67"/>
      <c r="D21" s="67"/>
      <c r="E21" s="67"/>
      <c r="F21" s="63"/>
      <c r="G21" s="747" t="s">
        <v>82</v>
      </c>
      <c r="H21" s="748" t="s">
        <v>82</v>
      </c>
      <c r="J21" s="24"/>
    </row>
    <row r="22" spans="2:10" x14ac:dyDescent="0.3">
      <c r="B22" s="66"/>
      <c r="C22" s="67"/>
      <c r="D22" s="67"/>
      <c r="E22" s="67"/>
      <c r="F22" s="63"/>
      <c r="G22" s="747" t="s">
        <v>82</v>
      </c>
      <c r="H22" s="748" t="s">
        <v>82</v>
      </c>
      <c r="J22" s="24"/>
    </row>
    <row r="23" spans="2:10" x14ac:dyDescent="0.3">
      <c r="B23" s="66"/>
      <c r="C23" s="67"/>
      <c r="D23" s="67"/>
      <c r="E23" s="67"/>
      <c r="F23" s="63"/>
      <c r="G23" s="747" t="s">
        <v>82</v>
      </c>
      <c r="H23" s="748" t="s">
        <v>82</v>
      </c>
      <c r="J23" s="24"/>
    </row>
    <row r="24" spans="2:10" x14ac:dyDescent="0.3">
      <c r="B24" s="66"/>
      <c r="C24" s="67"/>
      <c r="D24" s="67"/>
      <c r="E24" s="67"/>
      <c r="F24" s="63"/>
      <c r="G24" s="747" t="s">
        <v>82</v>
      </c>
      <c r="H24" s="748" t="s">
        <v>82</v>
      </c>
      <c r="J24" s="24"/>
    </row>
    <row r="25" spans="2:10" x14ac:dyDescent="0.3">
      <c r="B25" s="66"/>
      <c r="C25" s="67"/>
      <c r="D25" s="67"/>
      <c r="E25" s="67"/>
      <c r="F25" s="63"/>
      <c r="G25" s="747" t="s">
        <v>82</v>
      </c>
      <c r="H25" s="748" t="s">
        <v>82</v>
      </c>
      <c r="J25" s="24"/>
    </row>
    <row r="26" spans="2:10" x14ac:dyDescent="0.3">
      <c r="B26" s="56"/>
      <c r="C26" s="57"/>
      <c r="D26" s="57"/>
      <c r="E26" s="67"/>
      <c r="F26" s="63"/>
      <c r="G26" s="747" t="s">
        <v>82</v>
      </c>
      <c r="H26" s="748" t="s">
        <v>82</v>
      </c>
      <c r="J26" s="24"/>
    </row>
    <row r="27" spans="2:10" x14ac:dyDescent="0.3">
      <c r="B27" s="56"/>
      <c r="C27" s="57"/>
      <c r="D27" s="57"/>
      <c r="E27" s="67"/>
      <c r="F27" s="63"/>
      <c r="G27" s="747" t="s">
        <v>82</v>
      </c>
      <c r="H27" s="748" t="s">
        <v>82</v>
      </c>
      <c r="J27" s="24"/>
    </row>
    <row r="28" spans="2:10" x14ac:dyDescent="0.3">
      <c r="B28" s="56"/>
      <c r="C28" s="57"/>
      <c r="D28" s="57"/>
      <c r="E28" s="67"/>
      <c r="F28" s="63"/>
      <c r="G28" s="747" t="s">
        <v>82</v>
      </c>
      <c r="H28" s="748" t="s">
        <v>82</v>
      </c>
      <c r="J28" s="24"/>
    </row>
    <row r="29" spans="2:10" x14ac:dyDescent="0.3">
      <c r="B29" s="56"/>
      <c r="C29" s="57"/>
      <c r="D29" s="57"/>
      <c r="E29" s="57"/>
      <c r="F29" s="64"/>
      <c r="G29" s="747" t="s">
        <v>82</v>
      </c>
      <c r="H29" s="748" t="s">
        <v>82</v>
      </c>
      <c r="J29" s="24"/>
    </row>
    <row r="30" spans="2:10" x14ac:dyDescent="0.3">
      <c r="B30" s="56"/>
      <c r="C30" s="57"/>
      <c r="D30" s="57"/>
      <c r="E30" s="57"/>
      <c r="F30" s="64"/>
      <c r="G30" s="747" t="s">
        <v>82</v>
      </c>
      <c r="H30" s="748" t="s">
        <v>82</v>
      </c>
      <c r="J30" s="24"/>
    </row>
    <row r="31" spans="2:10" x14ac:dyDescent="0.3">
      <c r="B31" s="68"/>
      <c r="C31" s="69"/>
      <c r="D31" s="69"/>
      <c r="E31" s="69"/>
      <c r="F31" s="65"/>
      <c r="G31" s="749" t="s">
        <v>82</v>
      </c>
      <c r="H31" s="750" t="s">
        <v>82</v>
      </c>
      <c r="J31" s="24"/>
    </row>
    <row r="32" spans="2:10" x14ac:dyDescent="0.3">
      <c r="B32" s="68"/>
      <c r="C32" s="69"/>
      <c r="D32" s="69"/>
      <c r="E32" s="69"/>
      <c r="F32" s="65"/>
      <c r="G32" s="749" t="s">
        <v>82</v>
      </c>
      <c r="H32" s="750" t="s">
        <v>82</v>
      </c>
      <c r="J32" s="24"/>
    </row>
    <row r="33" spans="2:10" x14ac:dyDescent="0.3">
      <c r="B33" s="68"/>
      <c r="C33" s="69"/>
      <c r="D33" s="69"/>
      <c r="E33" s="69"/>
      <c r="F33" s="65"/>
      <c r="G33" s="749" t="s">
        <v>82</v>
      </c>
      <c r="H33" s="750" t="s">
        <v>82</v>
      </c>
      <c r="J33" s="24"/>
    </row>
    <row r="34" spans="2:10" x14ac:dyDescent="0.3">
      <c r="B34" s="68"/>
      <c r="C34" s="69"/>
      <c r="D34" s="69"/>
      <c r="E34" s="69"/>
      <c r="F34" s="65"/>
      <c r="G34" s="749" t="s">
        <v>82</v>
      </c>
      <c r="H34" s="750" t="s">
        <v>82</v>
      </c>
      <c r="J34" s="24"/>
    </row>
    <row r="35" spans="2:10" x14ac:dyDescent="0.3">
      <c r="B35" s="56"/>
      <c r="C35" s="57"/>
      <c r="D35" s="57"/>
      <c r="E35" s="57"/>
      <c r="F35" s="64"/>
      <c r="G35" s="747" t="s">
        <v>82</v>
      </c>
      <c r="H35" s="748" t="s">
        <v>82</v>
      </c>
      <c r="J35" s="24"/>
    </row>
    <row r="36" spans="2:10" x14ac:dyDescent="0.3">
      <c r="B36" s="56"/>
      <c r="C36" s="57"/>
      <c r="D36" s="57"/>
      <c r="E36" s="57"/>
      <c r="F36" s="57"/>
      <c r="G36" s="751" t="s">
        <v>82</v>
      </c>
      <c r="H36" s="752" t="s">
        <v>82</v>
      </c>
      <c r="J36" s="24"/>
    </row>
    <row r="37" spans="2:10" x14ac:dyDescent="0.3">
      <c r="B37" s="56"/>
      <c r="C37" s="57"/>
      <c r="D37" s="57"/>
      <c r="E37" s="57"/>
      <c r="F37" s="57"/>
      <c r="G37" s="747" t="s">
        <v>82</v>
      </c>
      <c r="H37" s="748" t="s">
        <v>82</v>
      </c>
      <c r="J37" s="24"/>
    </row>
    <row r="38" spans="2:10" x14ac:dyDescent="0.3">
      <c r="B38" s="56"/>
      <c r="C38" s="57"/>
      <c r="D38" s="57"/>
      <c r="E38" s="57"/>
      <c r="F38" s="57"/>
      <c r="G38" s="751" t="s">
        <v>82</v>
      </c>
      <c r="H38" s="752" t="s">
        <v>82</v>
      </c>
      <c r="J38" s="24"/>
    </row>
    <row r="39" spans="2:10" x14ac:dyDescent="0.3">
      <c r="B39" s="70"/>
      <c r="C39" s="64"/>
      <c r="D39" s="64"/>
      <c r="E39" s="64"/>
      <c r="F39" s="64"/>
      <c r="G39" s="751" t="s">
        <v>82</v>
      </c>
      <c r="H39" s="752" t="s">
        <v>82</v>
      </c>
      <c r="J39" s="24"/>
    </row>
    <row r="40" spans="2:10" x14ac:dyDescent="0.3">
      <c r="B40" s="70"/>
      <c r="C40" s="64"/>
      <c r="D40" s="64"/>
      <c r="E40" s="64"/>
      <c r="F40" s="64"/>
      <c r="G40" s="751" t="s">
        <v>82</v>
      </c>
      <c r="H40" s="752" t="s">
        <v>82</v>
      </c>
      <c r="J40" s="24"/>
    </row>
    <row r="41" spans="2:10" x14ac:dyDescent="0.3">
      <c r="B41" s="70"/>
      <c r="C41" s="64"/>
      <c r="D41" s="64"/>
      <c r="E41" s="64"/>
      <c r="F41" s="64"/>
      <c r="G41" s="751" t="s">
        <v>82</v>
      </c>
      <c r="H41" s="752" t="s">
        <v>82</v>
      </c>
      <c r="J41" s="24"/>
    </row>
    <row r="42" spans="2:10" ht="17.25" thickBot="1" x14ac:dyDescent="0.35">
      <c r="B42" s="71"/>
      <c r="C42" s="72"/>
      <c r="D42" s="72"/>
      <c r="E42" s="72"/>
      <c r="F42" s="72"/>
      <c r="G42" s="753" t="s">
        <v>82</v>
      </c>
      <c r="H42" s="754" t="s">
        <v>82</v>
      </c>
      <c r="J42" s="24"/>
    </row>
    <row r="43" spans="2:10" ht="17.25" thickBot="1" x14ac:dyDescent="0.35">
      <c r="J43" s="24"/>
    </row>
    <row r="44" spans="2:10" s="116" customFormat="1" ht="18.75" thickBot="1" x14ac:dyDescent="0.4">
      <c r="B44" s="778" t="s">
        <v>88</v>
      </c>
      <c r="C44" s="779"/>
      <c r="D44" s="779"/>
      <c r="E44" s="779"/>
      <c r="F44" s="779"/>
      <c r="G44" s="779"/>
      <c r="H44" s="780"/>
      <c r="J44" s="117"/>
    </row>
    <row r="45" spans="2:10" s="116" customFormat="1" ht="17.45" customHeight="1" x14ac:dyDescent="0.35">
      <c r="B45" s="769"/>
      <c r="C45" s="770"/>
      <c r="D45" s="770"/>
      <c r="E45" s="770"/>
      <c r="F45" s="770"/>
      <c r="G45" s="770"/>
      <c r="H45" s="771"/>
      <c r="J45" s="117"/>
    </row>
    <row r="46" spans="2:10" s="116" customFormat="1" ht="17.45" customHeight="1" x14ac:dyDescent="0.35">
      <c r="B46" s="772"/>
      <c r="C46" s="773"/>
      <c r="D46" s="773"/>
      <c r="E46" s="773"/>
      <c r="F46" s="773"/>
      <c r="G46" s="773"/>
      <c r="H46" s="774"/>
      <c r="J46" s="117"/>
    </row>
    <row r="47" spans="2:10" s="116" customFormat="1" ht="17.45" customHeight="1" x14ac:dyDescent="0.35">
      <c r="B47" s="772"/>
      <c r="C47" s="773"/>
      <c r="D47" s="773"/>
      <c r="E47" s="773"/>
      <c r="F47" s="773"/>
      <c r="G47" s="773"/>
      <c r="H47" s="774"/>
      <c r="J47" s="117"/>
    </row>
    <row r="48" spans="2:10" s="116" customFormat="1" ht="17.45" customHeight="1" x14ac:dyDescent="0.35">
      <c r="B48" s="772"/>
      <c r="C48" s="773"/>
      <c r="D48" s="773"/>
      <c r="E48" s="773"/>
      <c r="F48" s="773"/>
      <c r="G48" s="773"/>
      <c r="H48" s="774"/>
      <c r="J48" s="117"/>
    </row>
    <row r="49" spans="1:10" s="116" customFormat="1" ht="17.45" customHeight="1" x14ac:dyDescent="0.35">
      <c r="B49" s="772"/>
      <c r="C49" s="773"/>
      <c r="D49" s="773"/>
      <c r="E49" s="773"/>
      <c r="F49" s="773"/>
      <c r="G49" s="773"/>
      <c r="H49" s="774"/>
      <c r="J49" s="117"/>
    </row>
    <row r="50" spans="1:10" s="116" customFormat="1" ht="17.45" customHeight="1" x14ac:dyDescent="0.35">
      <c r="B50" s="772"/>
      <c r="C50" s="773"/>
      <c r="D50" s="773"/>
      <c r="E50" s="773"/>
      <c r="F50" s="773"/>
      <c r="G50" s="773"/>
      <c r="H50" s="774"/>
      <c r="J50" s="117"/>
    </row>
    <row r="51" spans="1:10" s="116" customFormat="1" ht="17.45" customHeight="1" x14ac:dyDescent="0.35">
      <c r="B51" s="772"/>
      <c r="C51" s="773"/>
      <c r="D51" s="773"/>
      <c r="E51" s="773"/>
      <c r="F51" s="773"/>
      <c r="G51" s="773"/>
      <c r="H51" s="774"/>
      <c r="J51" s="117"/>
    </row>
    <row r="52" spans="1:10" s="116" customFormat="1" ht="17.45" customHeight="1" x14ac:dyDescent="0.35">
      <c r="B52" s="772"/>
      <c r="C52" s="773"/>
      <c r="D52" s="773"/>
      <c r="E52" s="773"/>
      <c r="F52" s="773"/>
      <c r="G52" s="773"/>
      <c r="H52" s="774"/>
      <c r="J52" s="117"/>
    </row>
    <row r="53" spans="1:10" s="116" customFormat="1" ht="17.45" customHeight="1" x14ac:dyDescent="0.35">
      <c r="B53" s="772"/>
      <c r="C53" s="773"/>
      <c r="D53" s="773"/>
      <c r="E53" s="773"/>
      <c r="F53" s="773"/>
      <c r="G53" s="773"/>
      <c r="H53" s="774"/>
      <c r="J53" s="117"/>
    </row>
    <row r="54" spans="1:10" s="116" customFormat="1" ht="17.45" customHeight="1" x14ac:dyDescent="0.35">
      <c r="B54" s="772"/>
      <c r="C54" s="773"/>
      <c r="D54" s="773"/>
      <c r="E54" s="773"/>
      <c r="F54" s="773"/>
      <c r="G54" s="773"/>
      <c r="H54" s="774"/>
      <c r="J54" s="117"/>
    </row>
    <row r="55" spans="1:10" s="116" customFormat="1" ht="17.45" customHeight="1" x14ac:dyDescent="0.35">
      <c r="B55" s="772"/>
      <c r="C55" s="773"/>
      <c r="D55" s="773"/>
      <c r="E55" s="773"/>
      <c r="F55" s="773"/>
      <c r="G55" s="773"/>
      <c r="H55" s="774"/>
      <c r="J55" s="117"/>
    </row>
    <row r="56" spans="1:10" s="116" customFormat="1" ht="18" x14ac:dyDescent="0.35">
      <c r="B56" s="772"/>
      <c r="C56" s="773"/>
      <c r="D56" s="773"/>
      <c r="E56" s="773"/>
      <c r="F56" s="773"/>
      <c r="G56" s="773"/>
      <c r="H56" s="774"/>
      <c r="J56" s="117"/>
    </row>
    <row r="57" spans="1:10" s="116" customFormat="1" ht="18" x14ac:dyDescent="0.35">
      <c r="B57" s="772"/>
      <c r="C57" s="773"/>
      <c r="D57" s="773"/>
      <c r="E57" s="773"/>
      <c r="F57" s="773"/>
      <c r="G57" s="773"/>
      <c r="H57" s="774"/>
      <c r="J57" s="117"/>
    </row>
    <row r="58" spans="1:10" s="116" customFormat="1" ht="18" x14ac:dyDescent="0.35">
      <c r="B58" s="772"/>
      <c r="C58" s="773"/>
      <c r="D58" s="773"/>
      <c r="E58" s="773"/>
      <c r="F58" s="773"/>
      <c r="G58" s="773"/>
      <c r="H58" s="774"/>
      <c r="J58" s="117"/>
    </row>
    <row r="59" spans="1:10" s="116" customFormat="1" ht="18.75" thickBot="1" x14ac:dyDescent="0.4">
      <c r="B59" s="775"/>
      <c r="C59" s="776"/>
      <c r="D59" s="776"/>
      <c r="E59" s="776"/>
      <c r="F59" s="776"/>
      <c r="G59" s="776"/>
      <c r="H59" s="777"/>
      <c r="J59" s="117"/>
    </row>
    <row r="60" spans="1:10" x14ac:dyDescent="0.3">
      <c r="J60" s="24"/>
    </row>
    <row r="61" spans="1:10" x14ac:dyDescent="0.3">
      <c r="A61" s="24"/>
      <c r="B61" s="24"/>
      <c r="C61" s="24"/>
      <c r="D61" s="24"/>
      <c r="E61" s="24"/>
      <c r="F61" s="24"/>
      <c r="G61" s="24"/>
      <c r="H61" s="24"/>
      <c r="I61" s="24"/>
      <c r="J61" s="24"/>
    </row>
  </sheetData>
  <sheetProtection algorithmName="SHA-512" hashValue="ptEEd+CAAlc12kVuLK9CSoewtusTAzuwvNW4mSnsL9Gy1/vxoJTsS9D0jfpVpn2g85oxtfqlnyvWK04WSJJGKw==" saltValue="NiD2Jv0D2tGEnepVkXNCTw==" spinCount="100000" sheet="1" selectLockedCells="1"/>
  <protectedRanges>
    <protectedRange sqref="B13:H42" name="Range1"/>
  </protectedRanges>
  <mergeCells count="6">
    <mergeCell ref="B45:H59"/>
    <mergeCell ref="B2:C2"/>
    <mergeCell ref="B11:H11"/>
    <mergeCell ref="B44:H44"/>
    <mergeCell ref="G9:G10"/>
    <mergeCell ref="H9:H10"/>
  </mergeCells>
  <conditionalFormatting sqref="H43:H69">
    <cfRule type="expression" dxfId="99" priority="2">
      <formula>$H43&lt;$C$8</formula>
    </cfRule>
  </conditionalFormatting>
  <hyperlinks>
    <hyperlink ref="E2" location="Instructions!C35"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E125"/>
  <sheetViews>
    <sheetView showGridLines="0" zoomScale="80" zoomScaleNormal="80" workbookViewId="0">
      <selection activeCell="B12" sqref="B12:E41"/>
    </sheetView>
  </sheetViews>
  <sheetFormatPr defaultColWidth="9.140625" defaultRowHeight="16.5" x14ac:dyDescent="0.3"/>
  <cols>
    <col min="1" max="1" width="3.5703125" style="77" customWidth="1"/>
    <col min="2" max="2" width="30.85546875" style="77" customWidth="1"/>
    <col min="3" max="3" width="52.140625" style="77" customWidth="1"/>
    <col min="4" max="4" width="9.140625" style="77" customWidth="1"/>
    <col min="5" max="5" width="16.42578125" style="77" customWidth="1"/>
    <col min="6" max="6" width="6.5703125" style="77" customWidth="1"/>
    <col min="7" max="7" width="5.140625" style="77" customWidth="1"/>
    <col min="8" max="12" width="9.140625" style="77"/>
    <col min="13" max="13" width="16.85546875" style="77" customWidth="1"/>
    <col min="14" max="17" width="9.140625" style="77"/>
    <col min="18" max="18" width="7.140625" style="77" customWidth="1"/>
    <col min="19" max="19" width="4.85546875" style="77" customWidth="1"/>
    <col min="20" max="23" width="9.140625" style="77"/>
    <col min="24" max="24" width="15" style="77" customWidth="1"/>
    <col min="25" max="29" width="9.140625" style="77"/>
    <col min="30" max="30" width="4" style="77" customWidth="1"/>
    <col min="31" max="31" width="4.140625" style="77" customWidth="1"/>
    <col min="32" max="16384" width="9.140625" style="77"/>
  </cols>
  <sheetData>
    <row r="1" spans="1:31" ht="17.25" thickBot="1" x14ac:dyDescent="0.35">
      <c r="A1" s="76"/>
      <c r="AE1" s="78"/>
    </row>
    <row r="2" spans="1:31" ht="18" thickBot="1" x14ac:dyDescent="0.35">
      <c r="A2" s="76"/>
      <c r="B2" s="755" t="str">
        <f>'Version Control'!$B$2</f>
        <v>Title Block</v>
      </c>
      <c r="C2" s="756"/>
      <c r="AE2" s="78"/>
    </row>
    <row r="3" spans="1:31" x14ac:dyDescent="0.3">
      <c r="A3" s="76"/>
      <c r="B3" s="79" t="str">
        <f>'Version Control'!$B$3</f>
        <v>Test Report Template Name:</v>
      </c>
      <c r="C3" s="80" t="str">
        <f>'Version Control'!$C$3</f>
        <v>Conventional Cooking Top</v>
      </c>
      <c r="E3" s="36" t="s">
        <v>59</v>
      </c>
      <c r="F3" s="43"/>
      <c r="AE3" s="78"/>
    </row>
    <row r="4" spans="1:31" x14ac:dyDescent="0.3">
      <c r="A4" s="76"/>
      <c r="B4" s="81" t="str">
        <f>'Version Control'!$B$4</f>
        <v>Version Number:</v>
      </c>
      <c r="C4" s="82" t="str">
        <f>'Version Control'!$C$4</f>
        <v>v1.0</v>
      </c>
      <c r="AE4" s="78"/>
    </row>
    <row r="5" spans="1:31" x14ac:dyDescent="0.3">
      <c r="A5" s="76"/>
      <c r="B5" s="83" t="str">
        <f>'Version Control'!$B$5</f>
        <v xml:space="preserve">Latest Template Revision: </v>
      </c>
      <c r="C5" s="84">
        <f>'Version Control'!$C$5</f>
        <v>44979</v>
      </c>
      <c r="AE5" s="78"/>
    </row>
    <row r="6" spans="1:31" x14ac:dyDescent="0.3">
      <c r="A6" s="76"/>
      <c r="B6" s="83" t="str">
        <f>'Version Control'!$B$6</f>
        <v>Tab Name:</v>
      </c>
      <c r="C6" s="82" t="str">
        <f ca="1">MID(CELL("filename",B1), FIND("]", CELL("filename", B1))+ 1, 255)</f>
        <v>Photos</v>
      </c>
      <c r="AE6" s="78"/>
    </row>
    <row r="7" spans="1:31" ht="36" customHeight="1" x14ac:dyDescent="0.3">
      <c r="A7" s="76"/>
      <c r="B7" s="85" t="str">
        <f>'Version Control'!$B$7</f>
        <v>File Name:</v>
      </c>
      <c r="C7" s="86" t="str">
        <f ca="1">'Version Control'!$C$7</f>
        <v>Conventional Cooking Top v1.0.xlsx</v>
      </c>
      <c r="AE7" s="78"/>
    </row>
    <row r="8" spans="1:31" ht="17.25" thickBot="1" x14ac:dyDescent="0.35">
      <c r="A8" s="76"/>
      <c r="B8" s="87" t="str">
        <f>'Version Control'!$B$8</f>
        <v xml:space="preserve">Test Completion Date: </v>
      </c>
      <c r="C8" s="88" t="str">
        <f>'Version Control'!$C$8</f>
        <v>[MM/DD/YYYY]</v>
      </c>
      <c r="AE8" s="78"/>
    </row>
    <row r="9" spans="1:31" x14ac:dyDescent="0.3">
      <c r="A9" s="76"/>
      <c r="AE9" s="78"/>
    </row>
    <row r="10" spans="1:31" ht="17.25" thickBot="1" x14ac:dyDescent="0.35">
      <c r="A10" s="76"/>
      <c r="AE10" s="78"/>
    </row>
    <row r="11" spans="1:31" ht="18" thickBot="1" x14ac:dyDescent="0.35">
      <c r="A11" s="76"/>
      <c r="B11" s="823" t="s">
        <v>196</v>
      </c>
      <c r="C11" s="824"/>
      <c r="D11" s="824"/>
      <c r="E11" s="825"/>
      <c r="G11" s="823" t="s">
        <v>87</v>
      </c>
      <c r="H11" s="824"/>
      <c r="I11" s="824"/>
      <c r="J11" s="824"/>
      <c r="K11" s="824"/>
      <c r="L11" s="824"/>
      <c r="M11" s="824"/>
      <c r="N11" s="824"/>
      <c r="O11" s="824"/>
      <c r="P11" s="824"/>
      <c r="Q11" s="825"/>
      <c r="S11" s="823" t="s">
        <v>69</v>
      </c>
      <c r="T11" s="824"/>
      <c r="U11" s="824"/>
      <c r="V11" s="824"/>
      <c r="W11" s="824"/>
      <c r="X11" s="824"/>
      <c r="Y11" s="824"/>
      <c r="Z11" s="824"/>
      <c r="AA11" s="824"/>
      <c r="AB11" s="824"/>
      <c r="AC11" s="825"/>
      <c r="AE11" s="78"/>
    </row>
    <row r="12" spans="1:31" x14ac:dyDescent="0.3">
      <c r="A12" s="76"/>
      <c r="B12" s="817"/>
      <c r="C12" s="818"/>
      <c r="D12" s="818"/>
      <c r="E12" s="819"/>
      <c r="G12" s="814"/>
      <c r="H12" s="815"/>
      <c r="I12" s="815"/>
      <c r="J12" s="815"/>
      <c r="K12" s="815"/>
      <c r="L12" s="815"/>
      <c r="M12" s="815"/>
      <c r="N12" s="815"/>
      <c r="O12" s="815"/>
      <c r="P12" s="815"/>
      <c r="Q12" s="816"/>
      <c r="S12" s="814"/>
      <c r="T12" s="815"/>
      <c r="U12" s="815"/>
      <c r="V12" s="815"/>
      <c r="W12" s="815"/>
      <c r="X12" s="815"/>
      <c r="Y12" s="815"/>
      <c r="Z12" s="815"/>
      <c r="AA12" s="815"/>
      <c r="AB12" s="815"/>
      <c r="AC12" s="816"/>
      <c r="AE12" s="78"/>
    </row>
    <row r="13" spans="1:31" x14ac:dyDescent="0.3">
      <c r="A13" s="76"/>
      <c r="B13" s="817"/>
      <c r="C13" s="818"/>
      <c r="D13" s="818"/>
      <c r="E13" s="819"/>
      <c r="G13" s="817"/>
      <c r="H13" s="818"/>
      <c r="I13" s="818"/>
      <c r="J13" s="818"/>
      <c r="K13" s="818"/>
      <c r="L13" s="818"/>
      <c r="M13" s="818"/>
      <c r="N13" s="818"/>
      <c r="O13" s="818"/>
      <c r="P13" s="818"/>
      <c r="Q13" s="819"/>
      <c r="S13" s="817"/>
      <c r="T13" s="818"/>
      <c r="U13" s="818"/>
      <c r="V13" s="818"/>
      <c r="W13" s="818"/>
      <c r="X13" s="818"/>
      <c r="Y13" s="818"/>
      <c r="Z13" s="818"/>
      <c r="AA13" s="818"/>
      <c r="AB13" s="818"/>
      <c r="AC13" s="819"/>
      <c r="AE13" s="78"/>
    </row>
    <row r="14" spans="1:31" x14ac:dyDescent="0.3">
      <c r="A14" s="76"/>
      <c r="B14" s="817"/>
      <c r="C14" s="818"/>
      <c r="D14" s="818"/>
      <c r="E14" s="819"/>
      <c r="G14" s="817"/>
      <c r="H14" s="818"/>
      <c r="I14" s="818"/>
      <c r="J14" s="818"/>
      <c r="K14" s="818"/>
      <c r="L14" s="818"/>
      <c r="M14" s="818"/>
      <c r="N14" s="818"/>
      <c r="O14" s="818"/>
      <c r="P14" s="818"/>
      <c r="Q14" s="819"/>
      <c r="S14" s="817"/>
      <c r="T14" s="818"/>
      <c r="U14" s="818"/>
      <c r="V14" s="818"/>
      <c r="W14" s="818"/>
      <c r="X14" s="818"/>
      <c r="Y14" s="818"/>
      <c r="Z14" s="818"/>
      <c r="AA14" s="818"/>
      <c r="AB14" s="818"/>
      <c r="AC14" s="819"/>
      <c r="AE14" s="78"/>
    </row>
    <row r="15" spans="1:31" x14ac:dyDescent="0.3">
      <c r="A15" s="76"/>
      <c r="B15" s="817"/>
      <c r="C15" s="818"/>
      <c r="D15" s="818"/>
      <c r="E15" s="819"/>
      <c r="G15" s="817"/>
      <c r="H15" s="818"/>
      <c r="I15" s="818"/>
      <c r="J15" s="818"/>
      <c r="K15" s="818"/>
      <c r="L15" s="818"/>
      <c r="M15" s="818"/>
      <c r="N15" s="818"/>
      <c r="O15" s="818"/>
      <c r="P15" s="818"/>
      <c r="Q15" s="819"/>
      <c r="S15" s="817"/>
      <c r="T15" s="818"/>
      <c r="U15" s="818"/>
      <c r="V15" s="818"/>
      <c r="W15" s="818"/>
      <c r="X15" s="818"/>
      <c r="Y15" s="818"/>
      <c r="Z15" s="818"/>
      <c r="AA15" s="818"/>
      <c r="AB15" s="818"/>
      <c r="AC15" s="819"/>
      <c r="AE15" s="78"/>
    </row>
    <row r="16" spans="1:31" x14ac:dyDescent="0.3">
      <c r="A16" s="76"/>
      <c r="B16" s="817"/>
      <c r="C16" s="818"/>
      <c r="D16" s="818"/>
      <c r="E16" s="819"/>
      <c r="G16" s="817"/>
      <c r="H16" s="818"/>
      <c r="I16" s="818"/>
      <c r="J16" s="818"/>
      <c r="K16" s="818"/>
      <c r="L16" s="818"/>
      <c r="M16" s="818"/>
      <c r="N16" s="818"/>
      <c r="O16" s="818"/>
      <c r="P16" s="818"/>
      <c r="Q16" s="819"/>
      <c r="S16" s="817"/>
      <c r="T16" s="818"/>
      <c r="U16" s="818"/>
      <c r="V16" s="818"/>
      <c r="W16" s="818"/>
      <c r="X16" s="818"/>
      <c r="Y16" s="818"/>
      <c r="Z16" s="818"/>
      <c r="AA16" s="818"/>
      <c r="AB16" s="818"/>
      <c r="AC16" s="819"/>
      <c r="AE16" s="78"/>
    </row>
    <row r="17" spans="1:31" x14ac:dyDescent="0.3">
      <c r="A17" s="76"/>
      <c r="B17" s="817"/>
      <c r="C17" s="818"/>
      <c r="D17" s="818"/>
      <c r="E17" s="819"/>
      <c r="G17" s="817"/>
      <c r="H17" s="818"/>
      <c r="I17" s="818"/>
      <c r="J17" s="818"/>
      <c r="K17" s="818"/>
      <c r="L17" s="818"/>
      <c r="M17" s="818"/>
      <c r="N17" s="818"/>
      <c r="O17" s="818"/>
      <c r="P17" s="818"/>
      <c r="Q17" s="819"/>
      <c r="S17" s="817"/>
      <c r="T17" s="818"/>
      <c r="U17" s="818"/>
      <c r="V17" s="818"/>
      <c r="W17" s="818"/>
      <c r="X17" s="818"/>
      <c r="Y17" s="818"/>
      <c r="Z17" s="818"/>
      <c r="AA17" s="818"/>
      <c r="AB17" s="818"/>
      <c r="AC17" s="819"/>
      <c r="AE17" s="78"/>
    </row>
    <row r="18" spans="1:31" x14ac:dyDescent="0.3">
      <c r="A18" s="76"/>
      <c r="B18" s="817"/>
      <c r="C18" s="818"/>
      <c r="D18" s="818"/>
      <c r="E18" s="819"/>
      <c r="G18" s="817"/>
      <c r="H18" s="818"/>
      <c r="I18" s="818"/>
      <c r="J18" s="818"/>
      <c r="K18" s="818"/>
      <c r="L18" s="818"/>
      <c r="M18" s="818"/>
      <c r="N18" s="818"/>
      <c r="O18" s="818"/>
      <c r="P18" s="818"/>
      <c r="Q18" s="819"/>
      <c r="S18" s="817"/>
      <c r="T18" s="818"/>
      <c r="U18" s="818"/>
      <c r="V18" s="818"/>
      <c r="W18" s="818"/>
      <c r="X18" s="818"/>
      <c r="Y18" s="818"/>
      <c r="Z18" s="818"/>
      <c r="AA18" s="818"/>
      <c r="AB18" s="818"/>
      <c r="AC18" s="819"/>
      <c r="AE18" s="78"/>
    </row>
    <row r="19" spans="1:31" x14ac:dyDescent="0.3">
      <c r="A19" s="76"/>
      <c r="B19" s="817"/>
      <c r="C19" s="818"/>
      <c r="D19" s="818"/>
      <c r="E19" s="819"/>
      <c r="G19" s="817"/>
      <c r="H19" s="818"/>
      <c r="I19" s="818"/>
      <c r="J19" s="818"/>
      <c r="K19" s="818"/>
      <c r="L19" s="818"/>
      <c r="M19" s="818"/>
      <c r="N19" s="818"/>
      <c r="O19" s="818"/>
      <c r="P19" s="818"/>
      <c r="Q19" s="819"/>
      <c r="S19" s="817"/>
      <c r="T19" s="818"/>
      <c r="U19" s="818"/>
      <c r="V19" s="818"/>
      <c r="W19" s="818"/>
      <c r="X19" s="818"/>
      <c r="Y19" s="818"/>
      <c r="Z19" s="818"/>
      <c r="AA19" s="818"/>
      <c r="AB19" s="818"/>
      <c r="AC19" s="819"/>
      <c r="AE19" s="78"/>
    </row>
    <row r="20" spans="1:31" x14ac:dyDescent="0.3">
      <c r="A20" s="76"/>
      <c r="B20" s="817"/>
      <c r="C20" s="818"/>
      <c r="D20" s="818"/>
      <c r="E20" s="819"/>
      <c r="G20" s="817"/>
      <c r="H20" s="818"/>
      <c r="I20" s="818"/>
      <c r="J20" s="818"/>
      <c r="K20" s="818"/>
      <c r="L20" s="818"/>
      <c r="M20" s="818"/>
      <c r="N20" s="818"/>
      <c r="O20" s="818"/>
      <c r="P20" s="818"/>
      <c r="Q20" s="819"/>
      <c r="S20" s="817"/>
      <c r="T20" s="818"/>
      <c r="U20" s="818"/>
      <c r="V20" s="818"/>
      <c r="W20" s="818"/>
      <c r="X20" s="818"/>
      <c r="Y20" s="818"/>
      <c r="Z20" s="818"/>
      <c r="AA20" s="818"/>
      <c r="AB20" s="818"/>
      <c r="AC20" s="819"/>
      <c r="AE20" s="78"/>
    </row>
    <row r="21" spans="1:31" x14ac:dyDescent="0.3">
      <c r="A21" s="76"/>
      <c r="B21" s="817"/>
      <c r="C21" s="818"/>
      <c r="D21" s="818"/>
      <c r="E21" s="819"/>
      <c r="G21" s="817"/>
      <c r="H21" s="818"/>
      <c r="I21" s="818"/>
      <c r="J21" s="818"/>
      <c r="K21" s="818"/>
      <c r="L21" s="818"/>
      <c r="M21" s="818"/>
      <c r="N21" s="818"/>
      <c r="O21" s="818"/>
      <c r="P21" s="818"/>
      <c r="Q21" s="819"/>
      <c r="S21" s="817"/>
      <c r="T21" s="818"/>
      <c r="U21" s="818"/>
      <c r="V21" s="818"/>
      <c r="W21" s="818"/>
      <c r="X21" s="818"/>
      <c r="Y21" s="818"/>
      <c r="Z21" s="818"/>
      <c r="AA21" s="818"/>
      <c r="AB21" s="818"/>
      <c r="AC21" s="819"/>
      <c r="AE21" s="78"/>
    </row>
    <row r="22" spans="1:31" x14ac:dyDescent="0.3">
      <c r="A22" s="76"/>
      <c r="B22" s="817"/>
      <c r="C22" s="818"/>
      <c r="D22" s="818"/>
      <c r="E22" s="819"/>
      <c r="G22" s="817"/>
      <c r="H22" s="818"/>
      <c r="I22" s="818"/>
      <c r="J22" s="818"/>
      <c r="K22" s="818"/>
      <c r="L22" s="818"/>
      <c r="M22" s="818"/>
      <c r="N22" s="818"/>
      <c r="O22" s="818"/>
      <c r="P22" s="818"/>
      <c r="Q22" s="819"/>
      <c r="S22" s="817"/>
      <c r="T22" s="818"/>
      <c r="U22" s="818"/>
      <c r="V22" s="818"/>
      <c r="W22" s="818"/>
      <c r="X22" s="818"/>
      <c r="Y22" s="818"/>
      <c r="Z22" s="818"/>
      <c r="AA22" s="818"/>
      <c r="AB22" s="818"/>
      <c r="AC22" s="819"/>
      <c r="AE22" s="78"/>
    </row>
    <row r="23" spans="1:31" x14ac:dyDescent="0.3">
      <c r="A23" s="76"/>
      <c r="B23" s="817"/>
      <c r="C23" s="818"/>
      <c r="D23" s="818"/>
      <c r="E23" s="819"/>
      <c r="G23" s="817"/>
      <c r="H23" s="818"/>
      <c r="I23" s="818"/>
      <c r="J23" s="818"/>
      <c r="K23" s="818"/>
      <c r="L23" s="818"/>
      <c r="M23" s="818"/>
      <c r="N23" s="818"/>
      <c r="O23" s="818"/>
      <c r="P23" s="818"/>
      <c r="Q23" s="819"/>
      <c r="S23" s="817"/>
      <c r="T23" s="818"/>
      <c r="U23" s="818"/>
      <c r="V23" s="818"/>
      <c r="W23" s="818"/>
      <c r="X23" s="818"/>
      <c r="Y23" s="818"/>
      <c r="Z23" s="818"/>
      <c r="AA23" s="818"/>
      <c r="AB23" s="818"/>
      <c r="AC23" s="819"/>
      <c r="AE23" s="78"/>
    </row>
    <row r="24" spans="1:31" x14ac:dyDescent="0.3">
      <c r="A24" s="76"/>
      <c r="B24" s="817"/>
      <c r="C24" s="818"/>
      <c r="D24" s="818"/>
      <c r="E24" s="819"/>
      <c r="G24" s="817"/>
      <c r="H24" s="818"/>
      <c r="I24" s="818"/>
      <c r="J24" s="818"/>
      <c r="K24" s="818"/>
      <c r="L24" s="818"/>
      <c r="M24" s="818"/>
      <c r="N24" s="818"/>
      <c r="O24" s="818"/>
      <c r="P24" s="818"/>
      <c r="Q24" s="819"/>
      <c r="S24" s="817"/>
      <c r="T24" s="818"/>
      <c r="U24" s="818"/>
      <c r="V24" s="818"/>
      <c r="W24" s="818"/>
      <c r="X24" s="818"/>
      <c r="Y24" s="818"/>
      <c r="Z24" s="818"/>
      <c r="AA24" s="818"/>
      <c r="AB24" s="818"/>
      <c r="AC24" s="819"/>
      <c r="AE24" s="78"/>
    </row>
    <row r="25" spans="1:31" x14ac:dyDescent="0.3">
      <c r="A25" s="76"/>
      <c r="B25" s="817"/>
      <c r="C25" s="818"/>
      <c r="D25" s="818"/>
      <c r="E25" s="819"/>
      <c r="G25" s="817"/>
      <c r="H25" s="818"/>
      <c r="I25" s="818"/>
      <c r="J25" s="818"/>
      <c r="K25" s="818"/>
      <c r="L25" s="818"/>
      <c r="M25" s="818"/>
      <c r="N25" s="818"/>
      <c r="O25" s="818"/>
      <c r="P25" s="818"/>
      <c r="Q25" s="819"/>
      <c r="S25" s="817"/>
      <c r="T25" s="818"/>
      <c r="U25" s="818"/>
      <c r="V25" s="818"/>
      <c r="W25" s="818"/>
      <c r="X25" s="818"/>
      <c r="Y25" s="818"/>
      <c r="Z25" s="818"/>
      <c r="AA25" s="818"/>
      <c r="AB25" s="818"/>
      <c r="AC25" s="819"/>
      <c r="AE25" s="78"/>
    </row>
    <row r="26" spans="1:31" x14ac:dyDescent="0.3">
      <c r="A26" s="76"/>
      <c r="B26" s="817"/>
      <c r="C26" s="818"/>
      <c r="D26" s="818"/>
      <c r="E26" s="819"/>
      <c r="G26" s="817"/>
      <c r="H26" s="818"/>
      <c r="I26" s="818"/>
      <c r="J26" s="818"/>
      <c r="K26" s="818"/>
      <c r="L26" s="818"/>
      <c r="M26" s="818"/>
      <c r="N26" s="818"/>
      <c r="O26" s="818"/>
      <c r="P26" s="818"/>
      <c r="Q26" s="819"/>
      <c r="S26" s="817"/>
      <c r="T26" s="818"/>
      <c r="U26" s="818"/>
      <c r="V26" s="818"/>
      <c r="W26" s="818"/>
      <c r="X26" s="818"/>
      <c r="Y26" s="818"/>
      <c r="Z26" s="818"/>
      <c r="AA26" s="818"/>
      <c r="AB26" s="818"/>
      <c r="AC26" s="819"/>
      <c r="AE26" s="78"/>
    </row>
    <row r="27" spans="1:31" x14ac:dyDescent="0.3">
      <c r="A27" s="76"/>
      <c r="B27" s="817"/>
      <c r="C27" s="818"/>
      <c r="D27" s="818"/>
      <c r="E27" s="819"/>
      <c r="G27" s="817"/>
      <c r="H27" s="818"/>
      <c r="I27" s="818"/>
      <c r="J27" s="818"/>
      <c r="K27" s="818"/>
      <c r="L27" s="818"/>
      <c r="M27" s="818"/>
      <c r="N27" s="818"/>
      <c r="O27" s="818"/>
      <c r="P27" s="818"/>
      <c r="Q27" s="819"/>
      <c r="S27" s="817"/>
      <c r="T27" s="818"/>
      <c r="U27" s="818"/>
      <c r="V27" s="818"/>
      <c r="W27" s="818"/>
      <c r="X27" s="818"/>
      <c r="Y27" s="818"/>
      <c r="Z27" s="818"/>
      <c r="AA27" s="818"/>
      <c r="AB27" s="818"/>
      <c r="AC27" s="819"/>
      <c r="AE27" s="78"/>
    </row>
    <row r="28" spans="1:31" x14ac:dyDescent="0.3">
      <c r="A28" s="76"/>
      <c r="B28" s="817"/>
      <c r="C28" s="818"/>
      <c r="D28" s="818"/>
      <c r="E28" s="819"/>
      <c r="G28" s="817"/>
      <c r="H28" s="818"/>
      <c r="I28" s="818"/>
      <c r="J28" s="818"/>
      <c r="K28" s="818"/>
      <c r="L28" s="818"/>
      <c r="M28" s="818"/>
      <c r="N28" s="818"/>
      <c r="O28" s="818"/>
      <c r="P28" s="818"/>
      <c r="Q28" s="819"/>
      <c r="S28" s="817"/>
      <c r="T28" s="818"/>
      <c r="U28" s="818"/>
      <c r="V28" s="818"/>
      <c r="W28" s="818"/>
      <c r="X28" s="818"/>
      <c r="Y28" s="818"/>
      <c r="Z28" s="818"/>
      <c r="AA28" s="818"/>
      <c r="AB28" s="818"/>
      <c r="AC28" s="819"/>
      <c r="AE28" s="78"/>
    </row>
    <row r="29" spans="1:31" x14ac:dyDescent="0.3">
      <c r="A29" s="76"/>
      <c r="B29" s="817"/>
      <c r="C29" s="818"/>
      <c r="D29" s="818"/>
      <c r="E29" s="819"/>
      <c r="G29" s="817"/>
      <c r="H29" s="818"/>
      <c r="I29" s="818"/>
      <c r="J29" s="818"/>
      <c r="K29" s="818"/>
      <c r="L29" s="818"/>
      <c r="M29" s="818"/>
      <c r="N29" s="818"/>
      <c r="O29" s="818"/>
      <c r="P29" s="818"/>
      <c r="Q29" s="819"/>
      <c r="S29" s="817"/>
      <c r="T29" s="818"/>
      <c r="U29" s="818"/>
      <c r="V29" s="818"/>
      <c r="W29" s="818"/>
      <c r="X29" s="818"/>
      <c r="Y29" s="818"/>
      <c r="Z29" s="818"/>
      <c r="AA29" s="818"/>
      <c r="AB29" s="818"/>
      <c r="AC29" s="819"/>
      <c r="AE29" s="78"/>
    </row>
    <row r="30" spans="1:31" x14ac:dyDescent="0.3">
      <c r="A30" s="76"/>
      <c r="B30" s="817"/>
      <c r="C30" s="818"/>
      <c r="D30" s="818"/>
      <c r="E30" s="819"/>
      <c r="G30" s="817"/>
      <c r="H30" s="818"/>
      <c r="I30" s="818"/>
      <c r="J30" s="818"/>
      <c r="K30" s="818"/>
      <c r="L30" s="818"/>
      <c r="M30" s="818"/>
      <c r="N30" s="818"/>
      <c r="O30" s="818"/>
      <c r="P30" s="818"/>
      <c r="Q30" s="819"/>
      <c r="S30" s="817"/>
      <c r="T30" s="818"/>
      <c r="U30" s="818"/>
      <c r="V30" s="818"/>
      <c r="W30" s="818"/>
      <c r="X30" s="818"/>
      <c r="Y30" s="818"/>
      <c r="Z30" s="818"/>
      <c r="AA30" s="818"/>
      <c r="AB30" s="818"/>
      <c r="AC30" s="819"/>
      <c r="AE30" s="78"/>
    </row>
    <row r="31" spans="1:31" x14ac:dyDescent="0.3">
      <c r="A31" s="76"/>
      <c r="B31" s="817"/>
      <c r="C31" s="818"/>
      <c r="D31" s="818"/>
      <c r="E31" s="819"/>
      <c r="G31" s="817"/>
      <c r="H31" s="818"/>
      <c r="I31" s="818"/>
      <c r="J31" s="818"/>
      <c r="K31" s="818"/>
      <c r="L31" s="818"/>
      <c r="M31" s="818"/>
      <c r="N31" s="818"/>
      <c r="O31" s="818"/>
      <c r="P31" s="818"/>
      <c r="Q31" s="819"/>
      <c r="S31" s="817"/>
      <c r="T31" s="818"/>
      <c r="U31" s="818"/>
      <c r="V31" s="818"/>
      <c r="W31" s="818"/>
      <c r="X31" s="818"/>
      <c r="Y31" s="818"/>
      <c r="Z31" s="818"/>
      <c r="AA31" s="818"/>
      <c r="AB31" s="818"/>
      <c r="AC31" s="819"/>
      <c r="AE31" s="78"/>
    </row>
    <row r="32" spans="1:31" x14ac:dyDescent="0.3">
      <c r="A32" s="76"/>
      <c r="B32" s="817"/>
      <c r="C32" s="818"/>
      <c r="D32" s="818"/>
      <c r="E32" s="819"/>
      <c r="G32" s="817"/>
      <c r="H32" s="818"/>
      <c r="I32" s="818"/>
      <c r="J32" s="818"/>
      <c r="K32" s="818"/>
      <c r="L32" s="818"/>
      <c r="M32" s="818"/>
      <c r="N32" s="818"/>
      <c r="O32" s="818"/>
      <c r="P32" s="818"/>
      <c r="Q32" s="819"/>
      <c r="S32" s="817"/>
      <c r="T32" s="818"/>
      <c r="U32" s="818"/>
      <c r="V32" s="818"/>
      <c r="W32" s="818"/>
      <c r="X32" s="818"/>
      <c r="Y32" s="818"/>
      <c r="Z32" s="818"/>
      <c r="AA32" s="818"/>
      <c r="AB32" s="818"/>
      <c r="AC32" s="819"/>
      <c r="AE32" s="78"/>
    </row>
    <row r="33" spans="1:31" x14ac:dyDescent="0.3">
      <c r="A33" s="76"/>
      <c r="B33" s="817"/>
      <c r="C33" s="818"/>
      <c r="D33" s="818"/>
      <c r="E33" s="819"/>
      <c r="G33" s="817"/>
      <c r="H33" s="818"/>
      <c r="I33" s="818"/>
      <c r="J33" s="818"/>
      <c r="K33" s="818"/>
      <c r="L33" s="818"/>
      <c r="M33" s="818"/>
      <c r="N33" s="818"/>
      <c r="O33" s="818"/>
      <c r="P33" s="818"/>
      <c r="Q33" s="819"/>
      <c r="S33" s="817"/>
      <c r="T33" s="818"/>
      <c r="U33" s="818"/>
      <c r="V33" s="818"/>
      <c r="W33" s="818"/>
      <c r="X33" s="818"/>
      <c r="Y33" s="818"/>
      <c r="Z33" s="818"/>
      <c r="AA33" s="818"/>
      <c r="AB33" s="818"/>
      <c r="AC33" s="819"/>
      <c r="AE33" s="78"/>
    </row>
    <row r="34" spans="1:31" x14ac:dyDescent="0.3">
      <c r="A34" s="76"/>
      <c r="B34" s="817"/>
      <c r="C34" s="818"/>
      <c r="D34" s="818"/>
      <c r="E34" s="819"/>
      <c r="G34" s="817"/>
      <c r="H34" s="818"/>
      <c r="I34" s="818"/>
      <c r="J34" s="818"/>
      <c r="K34" s="818"/>
      <c r="L34" s="818"/>
      <c r="M34" s="818"/>
      <c r="N34" s="818"/>
      <c r="O34" s="818"/>
      <c r="P34" s="818"/>
      <c r="Q34" s="819"/>
      <c r="S34" s="817"/>
      <c r="T34" s="818"/>
      <c r="U34" s="818"/>
      <c r="V34" s="818"/>
      <c r="W34" s="818"/>
      <c r="X34" s="818"/>
      <c r="Y34" s="818"/>
      <c r="Z34" s="818"/>
      <c r="AA34" s="818"/>
      <c r="AB34" s="818"/>
      <c r="AC34" s="819"/>
      <c r="AE34" s="78"/>
    </row>
    <row r="35" spans="1:31" x14ac:dyDescent="0.3">
      <c r="A35" s="76"/>
      <c r="B35" s="817"/>
      <c r="C35" s="818"/>
      <c r="D35" s="818"/>
      <c r="E35" s="819"/>
      <c r="G35" s="817"/>
      <c r="H35" s="818"/>
      <c r="I35" s="818"/>
      <c r="J35" s="818"/>
      <c r="K35" s="818"/>
      <c r="L35" s="818"/>
      <c r="M35" s="818"/>
      <c r="N35" s="818"/>
      <c r="O35" s="818"/>
      <c r="P35" s="818"/>
      <c r="Q35" s="819"/>
      <c r="S35" s="817"/>
      <c r="T35" s="818"/>
      <c r="U35" s="818"/>
      <c r="V35" s="818"/>
      <c r="W35" s="818"/>
      <c r="X35" s="818"/>
      <c r="Y35" s="818"/>
      <c r="Z35" s="818"/>
      <c r="AA35" s="818"/>
      <c r="AB35" s="818"/>
      <c r="AC35" s="819"/>
      <c r="AE35" s="78"/>
    </row>
    <row r="36" spans="1:31" x14ac:dyDescent="0.3">
      <c r="A36" s="76"/>
      <c r="B36" s="817"/>
      <c r="C36" s="818"/>
      <c r="D36" s="818"/>
      <c r="E36" s="819"/>
      <c r="G36" s="817"/>
      <c r="H36" s="818"/>
      <c r="I36" s="818"/>
      <c r="J36" s="818"/>
      <c r="K36" s="818"/>
      <c r="L36" s="818"/>
      <c r="M36" s="818"/>
      <c r="N36" s="818"/>
      <c r="O36" s="818"/>
      <c r="P36" s="818"/>
      <c r="Q36" s="819"/>
      <c r="S36" s="817"/>
      <c r="T36" s="818"/>
      <c r="U36" s="818"/>
      <c r="V36" s="818"/>
      <c r="W36" s="818"/>
      <c r="X36" s="818"/>
      <c r="Y36" s="818"/>
      <c r="Z36" s="818"/>
      <c r="AA36" s="818"/>
      <c r="AB36" s="818"/>
      <c r="AC36" s="819"/>
      <c r="AE36" s="78"/>
    </row>
    <row r="37" spans="1:31" x14ac:dyDescent="0.3">
      <c r="A37" s="76"/>
      <c r="B37" s="817"/>
      <c r="C37" s="818"/>
      <c r="D37" s="818"/>
      <c r="E37" s="819"/>
      <c r="G37" s="817"/>
      <c r="H37" s="818"/>
      <c r="I37" s="818"/>
      <c r="J37" s="818"/>
      <c r="K37" s="818"/>
      <c r="L37" s="818"/>
      <c r="M37" s="818"/>
      <c r="N37" s="818"/>
      <c r="O37" s="818"/>
      <c r="P37" s="818"/>
      <c r="Q37" s="819"/>
      <c r="S37" s="817"/>
      <c r="T37" s="818"/>
      <c r="U37" s="818"/>
      <c r="V37" s="818"/>
      <c r="W37" s="818"/>
      <c r="X37" s="818"/>
      <c r="Y37" s="818"/>
      <c r="Z37" s="818"/>
      <c r="AA37" s="818"/>
      <c r="AB37" s="818"/>
      <c r="AC37" s="819"/>
      <c r="AE37" s="78"/>
    </row>
    <row r="38" spans="1:31" x14ac:dyDescent="0.3">
      <c r="A38" s="76"/>
      <c r="B38" s="817"/>
      <c r="C38" s="818"/>
      <c r="D38" s="818"/>
      <c r="E38" s="819"/>
      <c r="G38" s="817"/>
      <c r="H38" s="818"/>
      <c r="I38" s="818"/>
      <c r="J38" s="818"/>
      <c r="K38" s="818"/>
      <c r="L38" s="818"/>
      <c r="M38" s="818"/>
      <c r="N38" s="818"/>
      <c r="O38" s="818"/>
      <c r="P38" s="818"/>
      <c r="Q38" s="819"/>
      <c r="S38" s="817"/>
      <c r="T38" s="818"/>
      <c r="U38" s="818"/>
      <c r="V38" s="818"/>
      <c r="W38" s="818"/>
      <c r="X38" s="818"/>
      <c r="Y38" s="818"/>
      <c r="Z38" s="818"/>
      <c r="AA38" s="818"/>
      <c r="AB38" s="818"/>
      <c r="AC38" s="819"/>
      <c r="AE38" s="78"/>
    </row>
    <row r="39" spans="1:31" x14ac:dyDescent="0.3">
      <c r="A39" s="76"/>
      <c r="B39" s="817"/>
      <c r="C39" s="818"/>
      <c r="D39" s="818"/>
      <c r="E39" s="819"/>
      <c r="G39" s="817"/>
      <c r="H39" s="818"/>
      <c r="I39" s="818"/>
      <c r="J39" s="818"/>
      <c r="K39" s="818"/>
      <c r="L39" s="818"/>
      <c r="M39" s="818"/>
      <c r="N39" s="818"/>
      <c r="O39" s="818"/>
      <c r="P39" s="818"/>
      <c r="Q39" s="819"/>
      <c r="S39" s="817"/>
      <c r="T39" s="818"/>
      <c r="U39" s="818"/>
      <c r="V39" s="818"/>
      <c r="W39" s="818"/>
      <c r="X39" s="818"/>
      <c r="Y39" s="818"/>
      <c r="Z39" s="818"/>
      <c r="AA39" s="818"/>
      <c r="AB39" s="818"/>
      <c r="AC39" s="819"/>
      <c r="AE39" s="78"/>
    </row>
    <row r="40" spans="1:31" x14ac:dyDescent="0.3">
      <c r="A40" s="76"/>
      <c r="B40" s="817"/>
      <c r="C40" s="818"/>
      <c r="D40" s="818"/>
      <c r="E40" s="819"/>
      <c r="G40" s="817"/>
      <c r="H40" s="818"/>
      <c r="I40" s="818"/>
      <c r="J40" s="818"/>
      <c r="K40" s="818"/>
      <c r="L40" s="818"/>
      <c r="M40" s="818"/>
      <c r="N40" s="818"/>
      <c r="O40" s="818"/>
      <c r="P40" s="818"/>
      <c r="Q40" s="819"/>
      <c r="S40" s="817"/>
      <c r="T40" s="818"/>
      <c r="U40" s="818"/>
      <c r="V40" s="818"/>
      <c r="W40" s="818"/>
      <c r="X40" s="818"/>
      <c r="Y40" s="818"/>
      <c r="Z40" s="818"/>
      <c r="AA40" s="818"/>
      <c r="AB40" s="818"/>
      <c r="AC40" s="819"/>
      <c r="AE40" s="78"/>
    </row>
    <row r="41" spans="1:31" ht="17.25" thickBot="1" x14ac:dyDescent="0.35">
      <c r="A41" s="76"/>
      <c r="B41" s="820"/>
      <c r="C41" s="821"/>
      <c r="D41" s="821"/>
      <c r="E41" s="822"/>
      <c r="G41" s="820"/>
      <c r="H41" s="821"/>
      <c r="I41" s="821"/>
      <c r="J41" s="821"/>
      <c r="K41" s="821"/>
      <c r="L41" s="821"/>
      <c r="M41" s="821"/>
      <c r="N41" s="821"/>
      <c r="O41" s="821"/>
      <c r="P41" s="821"/>
      <c r="Q41" s="822"/>
      <c r="S41" s="820"/>
      <c r="T41" s="821"/>
      <c r="U41" s="821"/>
      <c r="V41" s="821"/>
      <c r="W41" s="821"/>
      <c r="X41" s="821"/>
      <c r="Y41" s="821"/>
      <c r="Z41" s="821"/>
      <c r="AA41" s="821"/>
      <c r="AB41" s="821"/>
      <c r="AC41" s="822"/>
      <c r="AE41" s="78"/>
    </row>
    <row r="42" spans="1:31" ht="17.25" thickBot="1" x14ac:dyDescent="0.35">
      <c r="A42" s="76"/>
      <c r="AE42" s="78"/>
    </row>
    <row r="43" spans="1:31" ht="18" thickBot="1" x14ac:dyDescent="0.35">
      <c r="A43" s="76"/>
      <c r="B43" s="823" t="s">
        <v>453</v>
      </c>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5"/>
      <c r="AE43" s="78"/>
    </row>
    <row r="44" spans="1:31" x14ac:dyDescent="0.3">
      <c r="A44" s="76"/>
      <c r="B44" s="814"/>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6"/>
      <c r="AE44" s="78"/>
    </row>
    <row r="45" spans="1:31" x14ac:dyDescent="0.3">
      <c r="A45" s="76"/>
      <c r="B45" s="817"/>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9"/>
      <c r="AE45" s="78"/>
    </row>
    <row r="46" spans="1:31" x14ac:dyDescent="0.3">
      <c r="A46" s="76"/>
      <c r="B46" s="817"/>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9"/>
      <c r="AE46" s="78"/>
    </row>
    <row r="47" spans="1:31" x14ac:dyDescent="0.3">
      <c r="A47" s="76"/>
      <c r="B47" s="817"/>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9"/>
      <c r="AE47" s="78"/>
    </row>
    <row r="48" spans="1:31" x14ac:dyDescent="0.3">
      <c r="A48" s="76"/>
      <c r="B48" s="817"/>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9"/>
      <c r="AE48" s="78"/>
    </row>
    <row r="49" spans="1:31" x14ac:dyDescent="0.3">
      <c r="A49" s="76"/>
      <c r="B49" s="817"/>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9"/>
      <c r="AE49" s="78"/>
    </row>
    <row r="50" spans="1:31" x14ac:dyDescent="0.3">
      <c r="A50" s="76"/>
      <c r="B50" s="817"/>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9"/>
      <c r="AE50" s="78"/>
    </row>
    <row r="51" spans="1:31" x14ac:dyDescent="0.3">
      <c r="A51" s="76"/>
      <c r="B51" s="817"/>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9"/>
      <c r="AE51" s="78"/>
    </row>
    <row r="52" spans="1:31" x14ac:dyDescent="0.3">
      <c r="A52" s="76"/>
      <c r="B52" s="817"/>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9"/>
      <c r="AE52" s="78"/>
    </row>
    <row r="53" spans="1:31" x14ac:dyDescent="0.3">
      <c r="A53" s="76"/>
      <c r="B53" s="817"/>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9"/>
      <c r="AE53" s="78"/>
    </row>
    <row r="54" spans="1:31" x14ac:dyDescent="0.3">
      <c r="A54" s="76"/>
      <c r="B54" s="817"/>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9"/>
      <c r="AE54" s="78"/>
    </row>
    <row r="55" spans="1:31" x14ac:dyDescent="0.3">
      <c r="A55" s="76"/>
      <c r="B55" s="817"/>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9"/>
      <c r="AE55" s="78"/>
    </row>
    <row r="56" spans="1:31" x14ac:dyDescent="0.3">
      <c r="A56" s="76"/>
      <c r="B56" s="817"/>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9"/>
      <c r="AE56" s="78"/>
    </row>
    <row r="57" spans="1:31" x14ac:dyDescent="0.3">
      <c r="A57" s="76"/>
      <c r="B57" s="817"/>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9"/>
      <c r="AE57" s="78"/>
    </row>
    <row r="58" spans="1:31" x14ac:dyDescent="0.3">
      <c r="A58" s="76"/>
      <c r="B58" s="817"/>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9"/>
      <c r="AE58" s="78"/>
    </row>
    <row r="59" spans="1:31" x14ac:dyDescent="0.3">
      <c r="A59" s="76"/>
      <c r="B59" s="817"/>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9"/>
      <c r="AE59" s="78"/>
    </row>
    <row r="60" spans="1:31" x14ac:dyDescent="0.3">
      <c r="A60" s="76"/>
      <c r="B60" s="817"/>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9"/>
      <c r="AE60" s="78"/>
    </row>
    <row r="61" spans="1:31" x14ac:dyDescent="0.3">
      <c r="A61" s="76"/>
      <c r="B61" s="817"/>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9"/>
      <c r="AE61" s="78"/>
    </row>
    <row r="62" spans="1:31" x14ac:dyDescent="0.3">
      <c r="A62" s="76"/>
      <c r="B62" s="817"/>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9"/>
      <c r="AE62" s="78"/>
    </row>
    <row r="63" spans="1:31" x14ac:dyDescent="0.3">
      <c r="A63" s="76"/>
      <c r="B63" s="817"/>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9"/>
      <c r="AE63" s="78"/>
    </row>
    <row r="64" spans="1:31" x14ac:dyDescent="0.3">
      <c r="A64" s="76"/>
      <c r="B64" s="817"/>
      <c r="C64" s="818"/>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9"/>
      <c r="AE64" s="78"/>
    </row>
    <row r="65" spans="1:31" x14ac:dyDescent="0.3">
      <c r="A65" s="76"/>
      <c r="B65" s="817"/>
      <c r="C65" s="818"/>
      <c r="D65" s="818"/>
      <c r="E65" s="818"/>
      <c r="F65" s="818"/>
      <c r="G65" s="818"/>
      <c r="H65" s="818"/>
      <c r="I65" s="818"/>
      <c r="J65" s="818"/>
      <c r="K65" s="818"/>
      <c r="L65" s="818"/>
      <c r="M65" s="818"/>
      <c r="N65" s="818"/>
      <c r="O65" s="818"/>
      <c r="P65" s="818"/>
      <c r="Q65" s="818"/>
      <c r="R65" s="818"/>
      <c r="S65" s="818"/>
      <c r="T65" s="818"/>
      <c r="U65" s="818"/>
      <c r="V65" s="818"/>
      <c r="W65" s="818"/>
      <c r="X65" s="818"/>
      <c r="Y65" s="818"/>
      <c r="Z65" s="818"/>
      <c r="AA65" s="818"/>
      <c r="AB65" s="818"/>
      <c r="AC65" s="819"/>
      <c r="AE65" s="78"/>
    </row>
    <row r="66" spans="1:31" x14ac:dyDescent="0.3">
      <c r="A66" s="76"/>
      <c r="B66" s="817"/>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9"/>
      <c r="AE66" s="78"/>
    </row>
    <row r="67" spans="1:31" x14ac:dyDescent="0.3">
      <c r="A67" s="76"/>
      <c r="B67" s="817"/>
      <c r="C67" s="818"/>
      <c r="D67" s="818"/>
      <c r="E67" s="818"/>
      <c r="F67" s="818"/>
      <c r="G67" s="818"/>
      <c r="H67" s="818"/>
      <c r="I67" s="818"/>
      <c r="J67" s="818"/>
      <c r="K67" s="818"/>
      <c r="L67" s="818"/>
      <c r="M67" s="818"/>
      <c r="N67" s="818"/>
      <c r="O67" s="818"/>
      <c r="P67" s="818"/>
      <c r="Q67" s="818"/>
      <c r="R67" s="818"/>
      <c r="S67" s="818"/>
      <c r="T67" s="818"/>
      <c r="U67" s="818"/>
      <c r="V67" s="818"/>
      <c r="W67" s="818"/>
      <c r="X67" s="818"/>
      <c r="Y67" s="818"/>
      <c r="Z67" s="818"/>
      <c r="AA67" s="818"/>
      <c r="AB67" s="818"/>
      <c r="AC67" s="819"/>
      <c r="AE67" s="78"/>
    </row>
    <row r="68" spans="1:31" x14ac:dyDescent="0.3">
      <c r="A68" s="76"/>
      <c r="B68" s="817"/>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9"/>
      <c r="AE68" s="78"/>
    </row>
    <row r="69" spans="1:31" x14ac:dyDescent="0.3">
      <c r="A69" s="76"/>
      <c r="B69" s="817"/>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9"/>
      <c r="AE69" s="78"/>
    </row>
    <row r="70" spans="1:31" x14ac:dyDescent="0.3">
      <c r="A70" s="76"/>
      <c r="B70" s="817"/>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9"/>
      <c r="AE70" s="78"/>
    </row>
    <row r="71" spans="1:31" x14ac:dyDescent="0.3">
      <c r="A71" s="76"/>
      <c r="B71" s="817"/>
      <c r="C71" s="818"/>
      <c r="D71" s="818"/>
      <c r="E71" s="818"/>
      <c r="F71" s="818"/>
      <c r="G71" s="818"/>
      <c r="H71" s="818"/>
      <c r="I71" s="818"/>
      <c r="J71" s="818"/>
      <c r="K71" s="818"/>
      <c r="L71" s="818"/>
      <c r="M71" s="818"/>
      <c r="N71" s="818"/>
      <c r="O71" s="818"/>
      <c r="P71" s="818"/>
      <c r="Q71" s="818"/>
      <c r="R71" s="818"/>
      <c r="S71" s="818"/>
      <c r="T71" s="818"/>
      <c r="U71" s="818"/>
      <c r="V71" s="818"/>
      <c r="W71" s="818"/>
      <c r="X71" s="818"/>
      <c r="Y71" s="818"/>
      <c r="Z71" s="818"/>
      <c r="AA71" s="818"/>
      <c r="AB71" s="818"/>
      <c r="AC71" s="819"/>
      <c r="AE71" s="78"/>
    </row>
    <row r="72" spans="1:31" x14ac:dyDescent="0.3">
      <c r="A72" s="76"/>
      <c r="B72" s="817"/>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9"/>
      <c r="AE72" s="78"/>
    </row>
    <row r="73" spans="1:31" x14ac:dyDescent="0.3">
      <c r="A73" s="76"/>
      <c r="B73" s="817"/>
      <c r="C73" s="818"/>
      <c r="D73" s="818"/>
      <c r="E73" s="818"/>
      <c r="F73" s="818"/>
      <c r="G73" s="818"/>
      <c r="H73" s="818"/>
      <c r="I73" s="818"/>
      <c r="J73" s="818"/>
      <c r="K73" s="818"/>
      <c r="L73" s="818"/>
      <c r="M73" s="818"/>
      <c r="N73" s="818"/>
      <c r="O73" s="818"/>
      <c r="P73" s="818"/>
      <c r="Q73" s="818"/>
      <c r="R73" s="818"/>
      <c r="S73" s="818"/>
      <c r="T73" s="818"/>
      <c r="U73" s="818"/>
      <c r="V73" s="818"/>
      <c r="W73" s="818"/>
      <c r="X73" s="818"/>
      <c r="Y73" s="818"/>
      <c r="Z73" s="818"/>
      <c r="AA73" s="818"/>
      <c r="AB73" s="818"/>
      <c r="AC73" s="819"/>
      <c r="AE73" s="78"/>
    </row>
    <row r="74" spans="1:31" x14ac:dyDescent="0.3">
      <c r="A74" s="76"/>
      <c r="B74" s="817"/>
      <c r="C74" s="818"/>
      <c r="D74" s="818"/>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9"/>
      <c r="AE74" s="78"/>
    </row>
    <row r="75" spans="1:31" x14ac:dyDescent="0.3">
      <c r="A75" s="76"/>
      <c r="B75" s="817"/>
      <c r="C75" s="818"/>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9"/>
      <c r="AE75" s="78"/>
    </row>
    <row r="76" spans="1:31" x14ac:dyDescent="0.3">
      <c r="A76" s="76"/>
      <c r="B76" s="817"/>
      <c r="C76" s="818"/>
      <c r="D76" s="818"/>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818"/>
      <c r="AC76" s="819"/>
      <c r="AE76" s="78"/>
    </row>
    <row r="77" spans="1:31" x14ac:dyDescent="0.3">
      <c r="A77" s="76"/>
      <c r="B77" s="817"/>
      <c r="C77" s="818"/>
      <c r="D77" s="818"/>
      <c r="E77" s="818"/>
      <c r="F77" s="818"/>
      <c r="G77" s="818"/>
      <c r="H77" s="818"/>
      <c r="I77" s="818"/>
      <c r="J77" s="818"/>
      <c r="K77" s="818"/>
      <c r="L77" s="818"/>
      <c r="M77" s="818"/>
      <c r="N77" s="818"/>
      <c r="O77" s="818"/>
      <c r="P77" s="818"/>
      <c r="Q77" s="818"/>
      <c r="R77" s="818"/>
      <c r="S77" s="818"/>
      <c r="T77" s="818"/>
      <c r="U77" s="818"/>
      <c r="V77" s="818"/>
      <c r="W77" s="818"/>
      <c r="X77" s="818"/>
      <c r="Y77" s="818"/>
      <c r="Z77" s="818"/>
      <c r="AA77" s="818"/>
      <c r="AB77" s="818"/>
      <c r="AC77" s="819"/>
      <c r="AE77" s="78"/>
    </row>
    <row r="78" spans="1:31" x14ac:dyDescent="0.3">
      <c r="A78" s="76"/>
      <c r="B78" s="817"/>
      <c r="C78" s="818"/>
      <c r="D78" s="818"/>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818"/>
      <c r="AC78" s="819"/>
      <c r="AE78" s="78"/>
    </row>
    <row r="79" spans="1:31" x14ac:dyDescent="0.3">
      <c r="A79" s="76"/>
      <c r="B79" s="817"/>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9"/>
      <c r="AE79" s="78"/>
    </row>
    <row r="80" spans="1:31" x14ac:dyDescent="0.3">
      <c r="A80" s="76"/>
      <c r="B80" s="817"/>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8"/>
      <c r="AA80" s="818"/>
      <c r="AB80" s="818"/>
      <c r="AC80" s="819"/>
      <c r="AE80" s="78"/>
    </row>
    <row r="81" spans="1:31" x14ac:dyDescent="0.3">
      <c r="A81" s="76"/>
      <c r="B81" s="817"/>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9"/>
      <c r="AE81" s="78"/>
    </row>
    <row r="82" spans="1:31" ht="17.25" thickBot="1" x14ac:dyDescent="0.35">
      <c r="A82" s="76"/>
      <c r="B82" s="820"/>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2"/>
      <c r="AE82" s="78"/>
    </row>
    <row r="83" spans="1:31" ht="17.25" thickBot="1" x14ac:dyDescent="0.35">
      <c r="A83" s="76"/>
      <c r="AE83" s="78"/>
    </row>
    <row r="84" spans="1:31" ht="18" thickBot="1" x14ac:dyDescent="0.35">
      <c r="A84" s="76"/>
      <c r="B84" s="823" t="s">
        <v>410</v>
      </c>
      <c r="C84" s="824"/>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5"/>
      <c r="AE84" s="78"/>
    </row>
    <row r="85" spans="1:31" x14ac:dyDescent="0.3">
      <c r="A85" s="76"/>
      <c r="B85" s="814"/>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6"/>
      <c r="AE85" s="78"/>
    </row>
    <row r="86" spans="1:31" x14ac:dyDescent="0.3">
      <c r="A86" s="76"/>
      <c r="B86" s="817"/>
      <c r="C86" s="818"/>
      <c r="D86" s="818"/>
      <c r="E86" s="818"/>
      <c r="F86" s="818"/>
      <c r="G86" s="818"/>
      <c r="H86" s="818"/>
      <c r="I86" s="818"/>
      <c r="J86" s="818"/>
      <c r="K86" s="818"/>
      <c r="L86" s="818"/>
      <c r="M86" s="818"/>
      <c r="N86" s="818"/>
      <c r="O86" s="818"/>
      <c r="P86" s="818"/>
      <c r="Q86" s="818"/>
      <c r="R86" s="818"/>
      <c r="S86" s="818"/>
      <c r="T86" s="818"/>
      <c r="U86" s="818"/>
      <c r="V86" s="818"/>
      <c r="W86" s="818"/>
      <c r="X86" s="818"/>
      <c r="Y86" s="818"/>
      <c r="Z86" s="818"/>
      <c r="AA86" s="818"/>
      <c r="AB86" s="818"/>
      <c r="AC86" s="819"/>
      <c r="AE86" s="78"/>
    </row>
    <row r="87" spans="1:31" x14ac:dyDescent="0.3">
      <c r="A87" s="76"/>
      <c r="B87" s="817"/>
      <c r="C87" s="818"/>
      <c r="D87" s="818"/>
      <c r="E87" s="818"/>
      <c r="F87" s="818"/>
      <c r="G87" s="818"/>
      <c r="H87" s="818"/>
      <c r="I87" s="818"/>
      <c r="J87" s="818"/>
      <c r="K87" s="818"/>
      <c r="L87" s="818"/>
      <c r="M87" s="818"/>
      <c r="N87" s="818"/>
      <c r="O87" s="818"/>
      <c r="P87" s="818"/>
      <c r="Q87" s="818"/>
      <c r="R87" s="818"/>
      <c r="S87" s="818"/>
      <c r="T87" s="818"/>
      <c r="U87" s="818"/>
      <c r="V87" s="818"/>
      <c r="W87" s="818"/>
      <c r="X87" s="818"/>
      <c r="Y87" s="818"/>
      <c r="Z87" s="818"/>
      <c r="AA87" s="818"/>
      <c r="AB87" s="818"/>
      <c r="AC87" s="819"/>
      <c r="AE87" s="78"/>
    </row>
    <row r="88" spans="1:31" x14ac:dyDescent="0.3">
      <c r="A88" s="76"/>
      <c r="B88" s="817"/>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9"/>
      <c r="AE88" s="78"/>
    </row>
    <row r="89" spans="1:31" x14ac:dyDescent="0.3">
      <c r="A89" s="76"/>
      <c r="B89" s="817"/>
      <c r="C89" s="818"/>
      <c r="D89" s="818"/>
      <c r="E89" s="818"/>
      <c r="F89" s="818"/>
      <c r="G89" s="818"/>
      <c r="H89" s="818"/>
      <c r="I89" s="818"/>
      <c r="J89" s="818"/>
      <c r="K89" s="818"/>
      <c r="L89" s="818"/>
      <c r="M89" s="818"/>
      <c r="N89" s="818"/>
      <c r="O89" s="818"/>
      <c r="P89" s="818"/>
      <c r="Q89" s="818"/>
      <c r="R89" s="818"/>
      <c r="S89" s="818"/>
      <c r="T89" s="818"/>
      <c r="U89" s="818"/>
      <c r="V89" s="818"/>
      <c r="W89" s="818"/>
      <c r="X89" s="818"/>
      <c r="Y89" s="818"/>
      <c r="Z89" s="818"/>
      <c r="AA89" s="818"/>
      <c r="AB89" s="818"/>
      <c r="AC89" s="819"/>
      <c r="AE89" s="78"/>
    </row>
    <row r="90" spans="1:31" x14ac:dyDescent="0.3">
      <c r="A90" s="76"/>
      <c r="B90" s="817"/>
      <c r="C90" s="818"/>
      <c r="D90" s="818"/>
      <c r="E90" s="818"/>
      <c r="F90" s="818"/>
      <c r="G90" s="818"/>
      <c r="H90" s="818"/>
      <c r="I90" s="818"/>
      <c r="J90" s="818"/>
      <c r="K90" s="818"/>
      <c r="L90" s="818"/>
      <c r="M90" s="818"/>
      <c r="N90" s="818"/>
      <c r="O90" s="818"/>
      <c r="P90" s="818"/>
      <c r="Q90" s="818"/>
      <c r="R90" s="818"/>
      <c r="S90" s="818"/>
      <c r="T90" s="818"/>
      <c r="U90" s="818"/>
      <c r="V90" s="818"/>
      <c r="W90" s="818"/>
      <c r="X90" s="818"/>
      <c r="Y90" s="818"/>
      <c r="Z90" s="818"/>
      <c r="AA90" s="818"/>
      <c r="AB90" s="818"/>
      <c r="AC90" s="819"/>
      <c r="AE90" s="78"/>
    </row>
    <row r="91" spans="1:31" x14ac:dyDescent="0.3">
      <c r="A91" s="76"/>
      <c r="B91" s="817"/>
      <c r="C91" s="818"/>
      <c r="D91" s="818"/>
      <c r="E91" s="818"/>
      <c r="F91" s="818"/>
      <c r="G91" s="818"/>
      <c r="H91" s="818"/>
      <c r="I91" s="818"/>
      <c r="J91" s="818"/>
      <c r="K91" s="818"/>
      <c r="L91" s="818"/>
      <c r="M91" s="818"/>
      <c r="N91" s="818"/>
      <c r="O91" s="818"/>
      <c r="P91" s="818"/>
      <c r="Q91" s="818"/>
      <c r="R91" s="818"/>
      <c r="S91" s="818"/>
      <c r="T91" s="818"/>
      <c r="U91" s="818"/>
      <c r="V91" s="818"/>
      <c r="W91" s="818"/>
      <c r="X91" s="818"/>
      <c r="Y91" s="818"/>
      <c r="Z91" s="818"/>
      <c r="AA91" s="818"/>
      <c r="AB91" s="818"/>
      <c r="AC91" s="819"/>
      <c r="AE91" s="78"/>
    </row>
    <row r="92" spans="1:31" x14ac:dyDescent="0.3">
      <c r="A92" s="76"/>
      <c r="B92" s="817"/>
      <c r="C92" s="818"/>
      <c r="D92" s="818"/>
      <c r="E92" s="818"/>
      <c r="F92" s="818"/>
      <c r="G92" s="818"/>
      <c r="H92" s="818"/>
      <c r="I92" s="818"/>
      <c r="J92" s="818"/>
      <c r="K92" s="818"/>
      <c r="L92" s="818"/>
      <c r="M92" s="818"/>
      <c r="N92" s="818"/>
      <c r="O92" s="818"/>
      <c r="P92" s="818"/>
      <c r="Q92" s="818"/>
      <c r="R92" s="818"/>
      <c r="S92" s="818"/>
      <c r="T92" s="818"/>
      <c r="U92" s="818"/>
      <c r="V92" s="818"/>
      <c r="W92" s="818"/>
      <c r="X92" s="818"/>
      <c r="Y92" s="818"/>
      <c r="Z92" s="818"/>
      <c r="AA92" s="818"/>
      <c r="AB92" s="818"/>
      <c r="AC92" s="819"/>
      <c r="AE92" s="78"/>
    </row>
    <row r="93" spans="1:31" x14ac:dyDescent="0.3">
      <c r="A93" s="76"/>
      <c r="B93" s="817"/>
      <c r="C93" s="818"/>
      <c r="D93" s="818"/>
      <c r="E93" s="818"/>
      <c r="F93" s="818"/>
      <c r="G93" s="818"/>
      <c r="H93" s="818"/>
      <c r="I93" s="818"/>
      <c r="J93" s="818"/>
      <c r="K93" s="818"/>
      <c r="L93" s="818"/>
      <c r="M93" s="818"/>
      <c r="N93" s="818"/>
      <c r="O93" s="818"/>
      <c r="P93" s="818"/>
      <c r="Q93" s="818"/>
      <c r="R93" s="818"/>
      <c r="S93" s="818"/>
      <c r="T93" s="818"/>
      <c r="U93" s="818"/>
      <c r="V93" s="818"/>
      <c r="W93" s="818"/>
      <c r="X93" s="818"/>
      <c r="Y93" s="818"/>
      <c r="Z93" s="818"/>
      <c r="AA93" s="818"/>
      <c r="AB93" s="818"/>
      <c r="AC93" s="819"/>
      <c r="AE93" s="78"/>
    </row>
    <row r="94" spans="1:31" x14ac:dyDescent="0.3">
      <c r="A94" s="76"/>
      <c r="B94" s="817"/>
      <c r="C94" s="818"/>
      <c r="D94" s="818"/>
      <c r="E94" s="818"/>
      <c r="F94" s="818"/>
      <c r="G94" s="818"/>
      <c r="H94" s="818"/>
      <c r="I94" s="818"/>
      <c r="J94" s="818"/>
      <c r="K94" s="818"/>
      <c r="L94" s="818"/>
      <c r="M94" s="818"/>
      <c r="N94" s="818"/>
      <c r="O94" s="818"/>
      <c r="P94" s="818"/>
      <c r="Q94" s="818"/>
      <c r="R94" s="818"/>
      <c r="S94" s="818"/>
      <c r="T94" s="818"/>
      <c r="U94" s="818"/>
      <c r="V94" s="818"/>
      <c r="W94" s="818"/>
      <c r="X94" s="818"/>
      <c r="Y94" s="818"/>
      <c r="Z94" s="818"/>
      <c r="AA94" s="818"/>
      <c r="AB94" s="818"/>
      <c r="AC94" s="819"/>
      <c r="AE94" s="78"/>
    </row>
    <row r="95" spans="1:31" x14ac:dyDescent="0.3">
      <c r="A95" s="76"/>
      <c r="B95" s="817"/>
      <c r="C95" s="818"/>
      <c r="D95" s="818"/>
      <c r="E95" s="818"/>
      <c r="F95" s="818"/>
      <c r="G95" s="818"/>
      <c r="H95" s="818"/>
      <c r="I95" s="818"/>
      <c r="J95" s="818"/>
      <c r="K95" s="818"/>
      <c r="L95" s="818"/>
      <c r="M95" s="818"/>
      <c r="N95" s="818"/>
      <c r="O95" s="818"/>
      <c r="P95" s="818"/>
      <c r="Q95" s="818"/>
      <c r="R95" s="818"/>
      <c r="S95" s="818"/>
      <c r="T95" s="818"/>
      <c r="U95" s="818"/>
      <c r="V95" s="818"/>
      <c r="W95" s="818"/>
      <c r="X95" s="818"/>
      <c r="Y95" s="818"/>
      <c r="Z95" s="818"/>
      <c r="AA95" s="818"/>
      <c r="AB95" s="818"/>
      <c r="AC95" s="819"/>
      <c r="AE95" s="78"/>
    </row>
    <row r="96" spans="1:31" x14ac:dyDescent="0.3">
      <c r="A96" s="76"/>
      <c r="B96" s="817"/>
      <c r="C96" s="818"/>
      <c r="D96" s="818"/>
      <c r="E96" s="818"/>
      <c r="F96" s="818"/>
      <c r="G96" s="818"/>
      <c r="H96" s="818"/>
      <c r="I96" s="818"/>
      <c r="J96" s="818"/>
      <c r="K96" s="818"/>
      <c r="L96" s="818"/>
      <c r="M96" s="818"/>
      <c r="N96" s="818"/>
      <c r="O96" s="818"/>
      <c r="P96" s="818"/>
      <c r="Q96" s="818"/>
      <c r="R96" s="818"/>
      <c r="S96" s="818"/>
      <c r="T96" s="818"/>
      <c r="U96" s="818"/>
      <c r="V96" s="818"/>
      <c r="W96" s="818"/>
      <c r="X96" s="818"/>
      <c r="Y96" s="818"/>
      <c r="Z96" s="818"/>
      <c r="AA96" s="818"/>
      <c r="AB96" s="818"/>
      <c r="AC96" s="819"/>
      <c r="AE96" s="78"/>
    </row>
    <row r="97" spans="1:31" x14ac:dyDescent="0.3">
      <c r="A97" s="76"/>
      <c r="B97" s="817"/>
      <c r="C97" s="818"/>
      <c r="D97" s="818"/>
      <c r="E97" s="818"/>
      <c r="F97" s="818"/>
      <c r="G97" s="818"/>
      <c r="H97" s="818"/>
      <c r="I97" s="818"/>
      <c r="J97" s="818"/>
      <c r="K97" s="818"/>
      <c r="L97" s="818"/>
      <c r="M97" s="818"/>
      <c r="N97" s="818"/>
      <c r="O97" s="818"/>
      <c r="P97" s="818"/>
      <c r="Q97" s="818"/>
      <c r="R97" s="818"/>
      <c r="S97" s="818"/>
      <c r="T97" s="818"/>
      <c r="U97" s="818"/>
      <c r="V97" s="818"/>
      <c r="W97" s="818"/>
      <c r="X97" s="818"/>
      <c r="Y97" s="818"/>
      <c r="Z97" s="818"/>
      <c r="AA97" s="818"/>
      <c r="AB97" s="818"/>
      <c r="AC97" s="819"/>
      <c r="AE97" s="78"/>
    </row>
    <row r="98" spans="1:31" x14ac:dyDescent="0.3">
      <c r="A98" s="76"/>
      <c r="B98" s="817"/>
      <c r="C98" s="818"/>
      <c r="D98" s="818"/>
      <c r="E98" s="818"/>
      <c r="F98" s="818"/>
      <c r="G98" s="818"/>
      <c r="H98" s="818"/>
      <c r="I98" s="818"/>
      <c r="J98" s="818"/>
      <c r="K98" s="818"/>
      <c r="L98" s="818"/>
      <c r="M98" s="818"/>
      <c r="N98" s="818"/>
      <c r="O98" s="818"/>
      <c r="P98" s="818"/>
      <c r="Q98" s="818"/>
      <c r="R98" s="818"/>
      <c r="S98" s="818"/>
      <c r="T98" s="818"/>
      <c r="U98" s="818"/>
      <c r="V98" s="818"/>
      <c r="W98" s="818"/>
      <c r="X98" s="818"/>
      <c r="Y98" s="818"/>
      <c r="Z98" s="818"/>
      <c r="AA98" s="818"/>
      <c r="AB98" s="818"/>
      <c r="AC98" s="819"/>
      <c r="AE98" s="78"/>
    </row>
    <row r="99" spans="1:31" x14ac:dyDescent="0.3">
      <c r="A99" s="76"/>
      <c r="B99" s="817"/>
      <c r="C99" s="818"/>
      <c r="D99" s="818"/>
      <c r="E99" s="818"/>
      <c r="F99" s="818"/>
      <c r="G99" s="818"/>
      <c r="H99" s="818"/>
      <c r="I99" s="818"/>
      <c r="J99" s="818"/>
      <c r="K99" s="818"/>
      <c r="L99" s="818"/>
      <c r="M99" s="818"/>
      <c r="N99" s="818"/>
      <c r="O99" s="818"/>
      <c r="P99" s="818"/>
      <c r="Q99" s="818"/>
      <c r="R99" s="818"/>
      <c r="S99" s="818"/>
      <c r="T99" s="818"/>
      <c r="U99" s="818"/>
      <c r="V99" s="818"/>
      <c r="W99" s="818"/>
      <c r="X99" s="818"/>
      <c r="Y99" s="818"/>
      <c r="Z99" s="818"/>
      <c r="AA99" s="818"/>
      <c r="AB99" s="818"/>
      <c r="AC99" s="819"/>
      <c r="AE99" s="78"/>
    </row>
    <row r="100" spans="1:31" x14ac:dyDescent="0.3">
      <c r="A100" s="76"/>
      <c r="B100" s="817"/>
      <c r="C100" s="818"/>
      <c r="D100" s="818"/>
      <c r="E100" s="818"/>
      <c r="F100" s="818"/>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9"/>
      <c r="AE100" s="78"/>
    </row>
    <row r="101" spans="1:31" x14ac:dyDescent="0.3">
      <c r="A101" s="76"/>
      <c r="B101" s="817"/>
      <c r="C101" s="818"/>
      <c r="D101" s="818"/>
      <c r="E101" s="818"/>
      <c r="F101" s="818"/>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819"/>
      <c r="AE101" s="78"/>
    </row>
    <row r="102" spans="1:31" x14ac:dyDescent="0.3">
      <c r="A102" s="76"/>
      <c r="B102" s="817"/>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9"/>
      <c r="AE102" s="78"/>
    </row>
    <row r="103" spans="1:31" x14ac:dyDescent="0.3">
      <c r="A103" s="76"/>
      <c r="B103" s="817"/>
      <c r="C103" s="818"/>
      <c r="D103" s="818"/>
      <c r="E103" s="818"/>
      <c r="F103" s="818"/>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9"/>
      <c r="AE103" s="78"/>
    </row>
    <row r="104" spans="1:31" x14ac:dyDescent="0.3">
      <c r="A104" s="76"/>
      <c r="B104" s="817"/>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9"/>
      <c r="AE104" s="78"/>
    </row>
    <row r="105" spans="1:31" x14ac:dyDescent="0.3">
      <c r="A105" s="76"/>
      <c r="B105" s="817"/>
      <c r="C105" s="818"/>
      <c r="D105" s="818"/>
      <c r="E105" s="818"/>
      <c r="F105" s="818"/>
      <c r="G105" s="818"/>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9"/>
      <c r="AE105" s="78"/>
    </row>
    <row r="106" spans="1:31" x14ac:dyDescent="0.3">
      <c r="A106" s="76"/>
      <c r="B106" s="817"/>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9"/>
      <c r="AE106" s="78"/>
    </row>
    <row r="107" spans="1:31" x14ac:dyDescent="0.3">
      <c r="A107" s="76"/>
      <c r="B107" s="817"/>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9"/>
      <c r="AE107" s="78"/>
    </row>
    <row r="108" spans="1:31" x14ac:dyDescent="0.3">
      <c r="A108" s="76"/>
      <c r="B108" s="817"/>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9"/>
      <c r="AE108" s="78"/>
    </row>
    <row r="109" spans="1:31" x14ac:dyDescent="0.3">
      <c r="A109" s="76"/>
      <c r="B109" s="817"/>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8"/>
      <c r="AA109" s="818"/>
      <c r="AB109" s="818"/>
      <c r="AC109" s="819"/>
      <c r="AE109" s="78"/>
    </row>
    <row r="110" spans="1:31" x14ac:dyDescent="0.3">
      <c r="A110" s="76"/>
      <c r="B110" s="817"/>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8"/>
      <c r="AA110" s="818"/>
      <c r="AB110" s="818"/>
      <c r="AC110" s="819"/>
      <c r="AE110" s="78"/>
    </row>
    <row r="111" spans="1:31" x14ac:dyDescent="0.3">
      <c r="A111" s="76"/>
      <c r="B111" s="817"/>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C111" s="819"/>
      <c r="AE111" s="78"/>
    </row>
    <row r="112" spans="1:31" x14ac:dyDescent="0.3">
      <c r="A112" s="76"/>
      <c r="B112" s="817"/>
      <c r="C112" s="818"/>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8"/>
      <c r="AA112" s="818"/>
      <c r="AB112" s="818"/>
      <c r="AC112" s="819"/>
      <c r="AE112" s="78"/>
    </row>
    <row r="113" spans="1:31" x14ac:dyDescent="0.3">
      <c r="A113" s="76"/>
      <c r="B113" s="817"/>
      <c r="C113" s="818"/>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9"/>
      <c r="AE113" s="78"/>
    </row>
    <row r="114" spans="1:31" x14ac:dyDescent="0.3">
      <c r="A114" s="76"/>
      <c r="B114" s="817"/>
      <c r="C114" s="818"/>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8"/>
      <c r="AA114" s="818"/>
      <c r="AB114" s="818"/>
      <c r="AC114" s="819"/>
      <c r="AE114" s="78"/>
    </row>
    <row r="115" spans="1:31" x14ac:dyDescent="0.3">
      <c r="A115" s="76"/>
      <c r="B115" s="817"/>
      <c r="C115" s="818"/>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8"/>
      <c r="AA115" s="818"/>
      <c r="AB115" s="818"/>
      <c r="AC115" s="819"/>
      <c r="AE115" s="78"/>
    </row>
    <row r="116" spans="1:31" x14ac:dyDescent="0.3">
      <c r="A116" s="76"/>
      <c r="B116" s="817"/>
      <c r="C116" s="818"/>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8"/>
      <c r="AA116" s="818"/>
      <c r="AB116" s="818"/>
      <c r="AC116" s="819"/>
      <c r="AE116" s="78"/>
    </row>
    <row r="117" spans="1:31" x14ac:dyDescent="0.3">
      <c r="A117" s="76"/>
      <c r="B117" s="817"/>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18"/>
      <c r="Z117" s="818"/>
      <c r="AA117" s="818"/>
      <c r="AB117" s="818"/>
      <c r="AC117" s="819"/>
      <c r="AE117" s="78"/>
    </row>
    <row r="118" spans="1:31" x14ac:dyDescent="0.3">
      <c r="A118" s="76"/>
      <c r="B118" s="817"/>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8"/>
      <c r="AA118" s="818"/>
      <c r="AB118" s="818"/>
      <c r="AC118" s="819"/>
      <c r="AE118" s="78"/>
    </row>
    <row r="119" spans="1:31" x14ac:dyDescent="0.3">
      <c r="A119" s="76"/>
      <c r="B119" s="817"/>
      <c r="C119" s="818"/>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8"/>
      <c r="AA119" s="818"/>
      <c r="AB119" s="818"/>
      <c r="AC119" s="819"/>
      <c r="AE119" s="78"/>
    </row>
    <row r="120" spans="1:31" x14ac:dyDescent="0.3">
      <c r="A120" s="76"/>
      <c r="B120" s="817"/>
      <c r="C120" s="818"/>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8"/>
      <c r="AA120" s="818"/>
      <c r="AB120" s="818"/>
      <c r="AC120" s="819"/>
      <c r="AE120" s="78"/>
    </row>
    <row r="121" spans="1:31" x14ac:dyDescent="0.3">
      <c r="A121" s="76"/>
      <c r="B121" s="817"/>
      <c r="C121" s="818"/>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9"/>
      <c r="AE121" s="78"/>
    </row>
    <row r="122" spans="1:31" x14ac:dyDescent="0.3">
      <c r="A122" s="76"/>
      <c r="B122" s="817"/>
      <c r="C122" s="818"/>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9"/>
      <c r="AE122" s="78"/>
    </row>
    <row r="123" spans="1:31" ht="17.25" thickBot="1" x14ac:dyDescent="0.35">
      <c r="A123" s="76"/>
      <c r="B123" s="820"/>
      <c r="C123" s="821"/>
      <c r="D123" s="821"/>
      <c r="E123" s="821"/>
      <c r="F123" s="821"/>
      <c r="G123" s="821"/>
      <c r="H123" s="821"/>
      <c r="I123" s="821"/>
      <c r="J123" s="821"/>
      <c r="K123" s="821"/>
      <c r="L123" s="821"/>
      <c r="M123" s="821"/>
      <c r="N123" s="821"/>
      <c r="O123" s="821"/>
      <c r="P123" s="821"/>
      <c r="Q123" s="821"/>
      <c r="R123" s="821"/>
      <c r="S123" s="821"/>
      <c r="T123" s="821"/>
      <c r="U123" s="821"/>
      <c r="V123" s="821"/>
      <c r="W123" s="821"/>
      <c r="X123" s="821"/>
      <c r="Y123" s="821"/>
      <c r="Z123" s="821"/>
      <c r="AA123" s="821"/>
      <c r="AB123" s="821"/>
      <c r="AC123" s="822"/>
      <c r="AE123" s="78"/>
    </row>
    <row r="124" spans="1:31" x14ac:dyDescent="0.3">
      <c r="A124" s="76"/>
      <c r="AE124" s="78"/>
    </row>
    <row r="125" spans="1:31" x14ac:dyDescent="0.3">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row>
  </sheetData>
  <sheetProtection algorithmName="SHA-512" hashValue="ONDvQiSmpR4MJX/HY8xIkcaIfn9hDstrV+jEPnLkqRWVweQmJih6hEiPbOKX8rEAw/AkW3+ucGzejo0Ve9VKgQ==" saltValue="FAv7B2RBGH0exTa9QTPjmg==" spinCount="100000" sheet="1" selectLockedCells="1"/>
  <mergeCells count="11">
    <mergeCell ref="B85:AC123"/>
    <mergeCell ref="B84:AC84"/>
    <mergeCell ref="B43:AC43"/>
    <mergeCell ref="B44:AC82"/>
    <mergeCell ref="B2:C2"/>
    <mergeCell ref="S12:AC41"/>
    <mergeCell ref="B12:E41"/>
    <mergeCell ref="G12:Q41"/>
    <mergeCell ref="B11:E11"/>
    <mergeCell ref="G11:Q11"/>
    <mergeCell ref="S11:AC11"/>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AB130"/>
  <sheetViews>
    <sheetView zoomScale="80" zoomScaleNormal="80" workbookViewId="0">
      <selection activeCell="C28" sqref="C28"/>
    </sheetView>
  </sheetViews>
  <sheetFormatPr defaultColWidth="9.140625" defaultRowHeight="15" x14ac:dyDescent="0.3"/>
  <cols>
    <col min="1" max="1" width="5" style="89" customWidth="1"/>
    <col min="2" max="2" width="56.85546875" style="89" customWidth="1"/>
    <col min="3" max="26" width="18.5703125" style="89" customWidth="1"/>
    <col min="27" max="16384" width="9.140625" style="89"/>
  </cols>
  <sheetData>
    <row r="1" spans="2:28" ht="15.75" thickBot="1" x14ac:dyDescent="0.35">
      <c r="AB1" s="90"/>
    </row>
    <row r="2" spans="2:28" ht="15.75" thickBot="1" x14ac:dyDescent="0.35">
      <c r="B2" s="856" t="str">
        <f>'Version Control'!$B$2</f>
        <v>Title Block</v>
      </c>
      <c r="C2" s="857"/>
      <c r="D2" s="857"/>
      <c r="E2" s="858"/>
      <c r="AB2" s="90"/>
    </row>
    <row r="3" spans="2:28" x14ac:dyDescent="0.3">
      <c r="B3" s="91" t="str">
        <f>'Version Control'!$B$3</f>
        <v>Test Report Template Name:</v>
      </c>
      <c r="C3" s="859" t="str">
        <f>'Version Control'!$C$3</f>
        <v>Conventional Cooking Top</v>
      </c>
      <c r="D3" s="860"/>
      <c r="E3" s="861"/>
      <c r="AB3" s="90"/>
    </row>
    <row r="4" spans="2:28" ht="16.5" x14ac:dyDescent="0.3">
      <c r="B4" s="92" t="str">
        <f>'Version Control'!$B$4</f>
        <v>Version Number:</v>
      </c>
      <c r="C4" s="862" t="str">
        <f>'Version Control'!$C$4</f>
        <v>v1.0</v>
      </c>
      <c r="D4" s="863"/>
      <c r="E4" s="864"/>
      <c r="G4" s="875" t="s">
        <v>59</v>
      </c>
      <c r="H4" s="875"/>
      <c r="I4" s="875"/>
      <c r="AB4" s="90"/>
    </row>
    <row r="5" spans="2:28" x14ac:dyDescent="0.3">
      <c r="B5" s="93" t="str">
        <f>'Version Control'!$B$5</f>
        <v xml:space="preserve">Latest Template Revision: </v>
      </c>
      <c r="C5" s="865">
        <f>'Version Control'!$C$5</f>
        <v>44979</v>
      </c>
      <c r="D5" s="866"/>
      <c r="E5" s="867"/>
      <c r="AB5" s="90"/>
    </row>
    <row r="6" spans="2:28" x14ac:dyDescent="0.3">
      <c r="B6" s="93" t="str">
        <f>'Version Control'!$B$6</f>
        <v>Tab Name:</v>
      </c>
      <c r="C6" s="862" t="str">
        <f ca="1">MID(CELL("filename",A1), FIND("]", CELL("filename", A1))+ 1, 255)</f>
        <v>Test Conditions</v>
      </c>
      <c r="D6" s="863"/>
      <c r="E6" s="864"/>
      <c r="AB6" s="90"/>
    </row>
    <row r="7" spans="2:28" ht="34.35" customHeight="1" x14ac:dyDescent="0.3">
      <c r="B7" s="94" t="str">
        <f>'Version Control'!$B$7</f>
        <v>File Name:</v>
      </c>
      <c r="C7" s="869" t="str">
        <f ca="1">'Version Control'!$C$7</f>
        <v>Conventional Cooking Top v1.0.xlsx</v>
      </c>
      <c r="D7" s="870"/>
      <c r="E7" s="871"/>
      <c r="AB7" s="90"/>
    </row>
    <row r="8" spans="2:28" ht="15.75" thickBot="1" x14ac:dyDescent="0.35">
      <c r="B8" s="95" t="str">
        <f>'Version Control'!$B$8</f>
        <v xml:space="preserve">Test Completion Date: </v>
      </c>
      <c r="C8" s="872" t="str">
        <f>'Version Control'!$C$8</f>
        <v>[MM/DD/YYYY]</v>
      </c>
      <c r="D8" s="873"/>
      <c r="E8" s="874"/>
      <c r="AB8" s="90"/>
    </row>
    <row r="9" spans="2:28" x14ac:dyDescent="0.3">
      <c r="AB9" s="90"/>
    </row>
    <row r="10" spans="2:28" ht="15.75" thickBot="1" x14ac:dyDescent="0.35">
      <c r="AB10" s="90"/>
    </row>
    <row r="11" spans="2:28" ht="18" thickBot="1" x14ac:dyDescent="0.35">
      <c r="B11" s="435" t="s">
        <v>369</v>
      </c>
      <c r="C11" s="433"/>
      <c r="D11" s="433"/>
      <c r="E11" s="433"/>
      <c r="F11" s="433"/>
      <c r="G11" s="434"/>
      <c r="AB11" s="90"/>
    </row>
    <row r="12" spans="2:28" ht="17.45" customHeight="1" x14ac:dyDescent="0.3">
      <c r="B12" s="438" t="s">
        <v>249</v>
      </c>
      <c r="C12" s="426" t="s">
        <v>241</v>
      </c>
      <c r="D12" s="359"/>
      <c r="E12" s="359"/>
      <c r="F12" s="482" t="s">
        <v>242</v>
      </c>
      <c r="G12" s="425"/>
      <c r="L12" s="98"/>
      <c r="M12" s="98"/>
      <c r="N12" s="98"/>
      <c r="O12" s="98"/>
      <c r="P12" s="98"/>
      <c r="Q12" s="98"/>
      <c r="R12" s="98"/>
      <c r="S12" s="98"/>
      <c r="T12" s="98"/>
      <c r="AB12" s="90"/>
    </row>
    <row r="13" spans="2:28" ht="15" customHeight="1" x14ac:dyDescent="0.3">
      <c r="B13" s="104" t="s">
        <v>298</v>
      </c>
      <c r="C13" s="868" t="str">
        <f>IF('General Info &amp; Results'!$C$36="","Enter Rated Voltage in General Info &amp; Results tab",'General Info &amp; Results'!$C$36 &amp; " V ± " &amp; 'General Info &amp; Results'!$C$36/100 &amp; " V")</f>
        <v>Enter Rated Voltage in General Info &amp; Results tab</v>
      </c>
      <c r="D13" s="868"/>
      <c r="E13" s="868"/>
      <c r="F13" s="878" t="s">
        <v>239</v>
      </c>
      <c r="G13" s="879"/>
      <c r="AB13" s="90"/>
    </row>
    <row r="14" spans="2:28" ht="15.75" x14ac:dyDescent="0.3">
      <c r="B14" s="437" t="s">
        <v>290</v>
      </c>
      <c r="C14" s="826" t="s">
        <v>124</v>
      </c>
      <c r="D14" s="826"/>
      <c r="E14" s="97"/>
      <c r="F14" s="880" t="s">
        <v>240</v>
      </c>
      <c r="G14" s="881"/>
      <c r="L14" s="98"/>
      <c r="M14" s="98"/>
      <c r="N14" s="98"/>
      <c r="O14" s="98"/>
      <c r="P14" s="98"/>
      <c r="Q14" s="98"/>
      <c r="R14" s="98"/>
      <c r="S14" s="98"/>
      <c r="T14" s="98"/>
      <c r="AB14" s="90"/>
    </row>
    <row r="15" spans="2:28" ht="17.25" x14ac:dyDescent="0.3">
      <c r="B15" s="241" t="s">
        <v>413</v>
      </c>
      <c r="C15" s="436"/>
      <c r="D15" s="436"/>
      <c r="E15" s="436"/>
      <c r="F15" s="439"/>
      <c r="G15" s="440"/>
      <c r="AB15" s="90"/>
    </row>
    <row r="16" spans="2:28" ht="15" customHeight="1" x14ac:dyDescent="0.3">
      <c r="B16" s="104" t="s">
        <v>291</v>
      </c>
      <c r="C16" s="868" t="str">
        <f>IF('General Info &amp; Results'!$C$36="","Enter Rated Voltage in General Info &amp; Results tab",'General Info &amp; Results'!$C$36 &amp; " V ± " &amp; 'General Info &amp; Results'!$C$36/100 &amp; " V")</f>
        <v>Enter Rated Voltage in General Info &amp; Results tab</v>
      </c>
      <c r="D16" s="868"/>
      <c r="E16" s="868"/>
      <c r="F16" s="882" t="s">
        <v>244</v>
      </c>
      <c r="G16" s="883"/>
      <c r="AB16" s="90"/>
    </row>
    <row r="17" spans="2:28" x14ac:dyDescent="0.3">
      <c r="B17" s="104" t="s">
        <v>292</v>
      </c>
      <c r="C17" s="828" t="s">
        <v>109</v>
      </c>
      <c r="D17" s="828"/>
      <c r="E17" s="828"/>
      <c r="F17" s="828" t="s">
        <v>245</v>
      </c>
      <c r="G17" s="829"/>
      <c r="AB17" s="90"/>
    </row>
    <row r="18" spans="2:28" x14ac:dyDescent="0.3">
      <c r="B18" s="104" t="s">
        <v>320</v>
      </c>
      <c r="C18" s="828" t="s">
        <v>154</v>
      </c>
      <c r="D18" s="828"/>
      <c r="E18" s="828"/>
      <c r="F18" s="828" t="s">
        <v>246</v>
      </c>
      <c r="G18" s="829"/>
      <c r="AB18" s="90"/>
    </row>
    <row r="19" spans="2:28" ht="15" customHeight="1" x14ac:dyDescent="0.3">
      <c r="B19" s="437" t="s">
        <v>321</v>
      </c>
      <c r="C19" s="826" t="s">
        <v>213</v>
      </c>
      <c r="D19" s="826"/>
      <c r="E19" s="826"/>
      <c r="F19" s="853" t="s">
        <v>246</v>
      </c>
      <c r="G19" s="854"/>
      <c r="H19" s="98"/>
      <c r="I19" s="98"/>
      <c r="J19" s="98"/>
      <c r="K19" s="98"/>
      <c r="L19" s="98"/>
      <c r="M19" s="98"/>
      <c r="N19" s="98"/>
      <c r="O19" s="98"/>
      <c r="P19" s="98"/>
      <c r="Q19" s="98"/>
      <c r="R19" s="98"/>
      <c r="AB19" s="90"/>
    </row>
    <row r="20" spans="2:28" ht="14.45" customHeight="1" x14ac:dyDescent="0.3">
      <c r="B20" s="437" t="s">
        <v>295</v>
      </c>
      <c r="C20" s="826" t="str">
        <f>IF('General Info &amp; Results'!$C$34="Natural Gas", "7-10 inH2O", IF('General Info &amp; Results'!$C$34="Propane", "11-13 in H2O", "Enter Gas Type in General Info &amp; Results tab"))</f>
        <v>Enter Gas Type in General Info &amp; Results tab</v>
      </c>
      <c r="D20" s="826"/>
      <c r="E20" s="826"/>
      <c r="F20" s="853" t="s">
        <v>300</v>
      </c>
      <c r="G20" s="854"/>
      <c r="AB20" s="90"/>
    </row>
    <row r="21" spans="2:28" ht="15.6" customHeight="1" x14ac:dyDescent="0.3">
      <c r="B21" s="104" t="s">
        <v>297</v>
      </c>
      <c r="C21" s="843" t="str">
        <f>IF('General Info &amp; Results'!$C$33="","Enter Nameplate Manifold Pressure in General Info &amp; Results tab","Approximately " &amp; 'General Info &amp; Results'!$C$33 &amp; " inH2O")</f>
        <v>Enter Nameplate Manifold Pressure in General Info &amp; Results tab</v>
      </c>
      <c r="D21" s="843"/>
      <c r="E21" s="843"/>
      <c r="F21" s="876" t="s">
        <v>301</v>
      </c>
      <c r="G21" s="877"/>
      <c r="AB21" s="90"/>
    </row>
    <row r="22" spans="2:28" ht="14.45" customHeight="1" x14ac:dyDescent="0.3">
      <c r="B22" s="437" t="s">
        <v>296</v>
      </c>
      <c r="C22" s="827" t="str">
        <f>IF('General Info &amp; Results'!$C$34="Propane", "Approximately 1,025 Btu / std cu. ft", IF('General Info &amp; Results'!$C$34="Natural Gas", "Approximately 2,500 Btu / std cu. ft", "Enter Gas Type in General Info &amp; Results tab"))</f>
        <v>Enter Gas Type in General Info &amp; Results tab</v>
      </c>
      <c r="D22" s="827"/>
      <c r="E22" s="827"/>
      <c r="F22" s="853" t="s">
        <v>300</v>
      </c>
      <c r="G22" s="854"/>
      <c r="AB22" s="90"/>
    </row>
    <row r="23" spans="2:28" ht="14.45" customHeight="1" x14ac:dyDescent="0.3">
      <c r="B23" s="104" t="s">
        <v>293</v>
      </c>
      <c r="C23" s="826" t="s">
        <v>159</v>
      </c>
      <c r="D23" s="826"/>
      <c r="E23" s="826"/>
      <c r="F23" s="853" t="s">
        <v>247</v>
      </c>
      <c r="G23" s="854"/>
      <c r="AB23" s="90"/>
    </row>
    <row r="24" spans="2:28" ht="15.75" thickBot="1" x14ac:dyDescent="0.35">
      <c r="B24" s="333" t="s">
        <v>294</v>
      </c>
      <c r="C24" s="842" t="s">
        <v>164</v>
      </c>
      <c r="D24" s="842"/>
      <c r="E24" s="842"/>
      <c r="F24" s="842" t="s">
        <v>248</v>
      </c>
      <c r="G24" s="855"/>
      <c r="AB24" s="90"/>
    </row>
    <row r="25" spans="2:28" ht="16.5" thickBot="1" x14ac:dyDescent="0.35">
      <c r="B25" s="99"/>
      <c r="C25" s="99"/>
      <c r="D25" s="99"/>
      <c r="E25" s="99"/>
      <c r="G25" s="98"/>
      <c r="L25" s="98"/>
      <c r="M25" s="98"/>
      <c r="N25" s="98"/>
      <c r="O25" s="98"/>
      <c r="P25" s="98"/>
      <c r="Q25" s="98"/>
      <c r="R25" s="98"/>
      <c r="S25" s="98"/>
      <c r="T25" s="98"/>
      <c r="AB25" s="90"/>
    </row>
    <row r="26" spans="2:28" ht="18" thickBot="1" x14ac:dyDescent="0.35">
      <c r="B26" s="314" t="s">
        <v>411</v>
      </c>
      <c r="C26" s="329"/>
      <c r="D26" s="329"/>
      <c r="E26" s="330"/>
      <c r="L26" s="98"/>
      <c r="M26" s="98"/>
      <c r="N26" s="98"/>
      <c r="O26" s="98"/>
      <c r="P26" s="98"/>
      <c r="Q26" s="98"/>
      <c r="R26" s="98"/>
      <c r="S26" s="98"/>
      <c r="T26" s="98"/>
      <c r="AB26" s="90"/>
    </row>
    <row r="27" spans="2:28" ht="17.45" customHeight="1" x14ac:dyDescent="0.3">
      <c r="B27" s="423"/>
      <c r="C27" s="424" t="s">
        <v>129</v>
      </c>
      <c r="D27" s="424" t="s">
        <v>130</v>
      </c>
      <c r="E27" s="425" t="s">
        <v>36</v>
      </c>
      <c r="F27" s="96"/>
      <c r="G27" s="96"/>
      <c r="L27" s="98"/>
      <c r="M27" s="98"/>
      <c r="N27" s="98"/>
      <c r="O27" s="98"/>
      <c r="P27" s="98"/>
      <c r="Q27" s="98"/>
      <c r="R27" s="98"/>
      <c r="S27" s="98"/>
      <c r="T27" s="98"/>
      <c r="AB27" s="90"/>
    </row>
    <row r="28" spans="2:28" ht="15.75" x14ac:dyDescent="0.3">
      <c r="B28" s="421" t="s">
        <v>291</v>
      </c>
      <c r="C28" s="660"/>
      <c r="D28" s="660"/>
      <c r="E28" s="430" t="s">
        <v>10</v>
      </c>
      <c r="F28" s="97"/>
      <c r="G28" s="97"/>
      <c r="L28" s="98"/>
      <c r="M28" s="98"/>
      <c r="N28" s="98"/>
      <c r="O28" s="98"/>
      <c r="P28" s="98"/>
      <c r="Q28" s="98"/>
      <c r="R28" s="98"/>
      <c r="S28" s="98"/>
      <c r="T28" s="98"/>
      <c r="AB28" s="90"/>
    </row>
    <row r="29" spans="2:28" ht="16.5" thickBot="1" x14ac:dyDescent="0.35">
      <c r="B29" s="422" t="s">
        <v>321</v>
      </c>
      <c r="C29" s="621"/>
      <c r="D29" s="621"/>
      <c r="E29" s="431" t="s">
        <v>98</v>
      </c>
      <c r="F29" s="97"/>
      <c r="G29" s="97"/>
      <c r="L29" s="98"/>
      <c r="M29" s="98"/>
      <c r="N29" s="98"/>
      <c r="O29" s="98"/>
      <c r="P29" s="98"/>
      <c r="Q29" s="98"/>
      <c r="R29" s="98"/>
      <c r="S29" s="98"/>
      <c r="T29" s="98"/>
      <c r="AB29" s="90"/>
    </row>
    <row r="30" spans="2:28" ht="16.5" thickBot="1" x14ac:dyDescent="0.35">
      <c r="B30" s="99"/>
      <c r="C30" s="99"/>
      <c r="D30" s="99"/>
      <c r="E30" s="99"/>
      <c r="G30" s="98"/>
      <c r="H30" s="98"/>
      <c r="I30" s="98"/>
      <c r="J30" s="98"/>
      <c r="K30" s="98"/>
      <c r="L30" s="98"/>
      <c r="M30" s="98"/>
      <c r="N30" s="98"/>
      <c r="O30" s="98"/>
      <c r="P30" s="98"/>
      <c r="Q30" s="98"/>
      <c r="R30" s="98"/>
      <c r="S30" s="98"/>
      <c r="T30" s="98"/>
      <c r="AB30" s="90"/>
    </row>
    <row r="31" spans="2:28" ht="18" thickBot="1" x14ac:dyDescent="0.35">
      <c r="B31" s="100" t="s">
        <v>412</v>
      </c>
      <c r="C31" s="101"/>
      <c r="D31" s="101"/>
      <c r="E31" s="347"/>
      <c r="F31" s="347"/>
      <c r="G31" s="347"/>
      <c r="H31" s="347"/>
      <c r="I31" s="347"/>
      <c r="J31" s="347"/>
      <c r="K31" s="351"/>
      <c r="L31" s="98"/>
      <c r="M31" s="98"/>
      <c r="N31" s="98"/>
      <c r="O31" s="98"/>
      <c r="P31" s="98"/>
      <c r="Q31" s="98"/>
      <c r="R31" s="98"/>
      <c r="S31" s="98"/>
      <c r="T31" s="98"/>
      <c r="AB31" s="90"/>
    </row>
    <row r="32" spans="2:28" ht="34.5" x14ac:dyDescent="0.35">
      <c r="B32" s="423"/>
      <c r="C32" s="424" t="s">
        <v>89</v>
      </c>
      <c r="D32" s="424" t="s">
        <v>90</v>
      </c>
      <c r="E32" s="490" t="s">
        <v>36</v>
      </c>
      <c r="F32" s="489" t="s">
        <v>88</v>
      </c>
      <c r="G32" s="427"/>
      <c r="H32" s="428"/>
      <c r="I32" s="428"/>
      <c r="J32" s="428"/>
      <c r="K32" s="429"/>
      <c r="L32" s="98"/>
      <c r="M32" s="98"/>
      <c r="N32" s="98"/>
      <c r="O32" s="98"/>
      <c r="P32" s="98"/>
      <c r="Q32" s="98"/>
      <c r="R32" s="98"/>
      <c r="S32" s="98"/>
      <c r="T32" s="98"/>
      <c r="AB32" s="90"/>
    </row>
    <row r="33" spans="2:28" ht="15.75" x14ac:dyDescent="0.3">
      <c r="B33" s="421" t="s">
        <v>291</v>
      </c>
      <c r="C33" s="660"/>
      <c r="D33" s="660"/>
      <c r="E33" s="485" t="s">
        <v>10</v>
      </c>
      <c r="F33" s="844"/>
      <c r="G33" s="845"/>
      <c r="H33" s="845"/>
      <c r="I33" s="845"/>
      <c r="J33" s="845"/>
      <c r="K33" s="846"/>
      <c r="L33" s="98"/>
      <c r="M33" s="98"/>
      <c r="N33" s="98"/>
      <c r="O33" s="98"/>
      <c r="P33" s="98"/>
      <c r="Q33" s="98"/>
      <c r="R33" s="98"/>
      <c r="S33" s="98"/>
      <c r="T33" s="98"/>
      <c r="AB33" s="90"/>
    </row>
    <row r="34" spans="2:28" ht="15.75" x14ac:dyDescent="0.3">
      <c r="B34" s="421" t="s">
        <v>292</v>
      </c>
      <c r="C34" s="603"/>
      <c r="D34" s="603"/>
      <c r="E34" s="485" t="s">
        <v>97</v>
      </c>
      <c r="F34" s="847"/>
      <c r="G34" s="848"/>
      <c r="H34" s="848"/>
      <c r="I34" s="848"/>
      <c r="J34" s="848"/>
      <c r="K34" s="849"/>
      <c r="L34" s="98"/>
      <c r="M34" s="98"/>
      <c r="N34" s="98"/>
      <c r="O34" s="98"/>
      <c r="P34" s="98"/>
      <c r="Q34" s="98"/>
      <c r="R34" s="98"/>
      <c r="S34" s="98"/>
      <c r="T34" s="98"/>
      <c r="AB34" s="90"/>
    </row>
    <row r="35" spans="2:28" ht="15.75" x14ac:dyDescent="0.3">
      <c r="B35" s="421" t="s">
        <v>320</v>
      </c>
      <c r="C35" s="623"/>
      <c r="D35" s="623"/>
      <c r="E35" s="485" t="s">
        <v>260</v>
      </c>
      <c r="F35" s="847"/>
      <c r="G35" s="848"/>
      <c r="H35" s="848"/>
      <c r="I35" s="848"/>
      <c r="J35" s="848"/>
      <c r="K35" s="849"/>
      <c r="L35" s="98"/>
      <c r="M35" s="98"/>
      <c r="N35" s="98"/>
      <c r="O35" s="98"/>
      <c r="P35" s="98"/>
      <c r="Q35" s="98"/>
      <c r="R35" s="98"/>
      <c r="S35" s="98"/>
      <c r="T35" s="98"/>
      <c r="AB35" s="90"/>
    </row>
    <row r="36" spans="2:28" ht="15.75" x14ac:dyDescent="0.3">
      <c r="B36" s="560" t="s">
        <v>321</v>
      </c>
      <c r="C36" s="622"/>
      <c r="D36" s="622"/>
      <c r="E36" s="561" t="s">
        <v>98</v>
      </c>
      <c r="F36" s="847"/>
      <c r="G36" s="848"/>
      <c r="H36" s="848"/>
      <c r="I36" s="848"/>
      <c r="J36" s="848"/>
      <c r="K36" s="849"/>
      <c r="L36" s="98"/>
      <c r="M36" s="98"/>
      <c r="N36" s="98"/>
      <c r="O36" s="98"/>
      <c r="P36" s="98"/>
      <c r="Q36" s="98"/>
      <c r="R36" s="98"/>
      <c r="S36" s="98"/>
      <c r="T36" s="98"/>
      <c r="AB36" s="90"/>
    </row>
    <row r="37" spans="2:28" ht="15.75" x14ac:dyDescent="0.3">
      <c r="B37" s="421" t="s">
        <v>295</v>
      </c>
      <c r="C37" s="661"/>
      <c r="D37" s="661"/>
      <c r="E37" s="562" t="s">
        <v>153</v>
      </c>
      <c r="F37" s="847"/>
      <c r="G37" s="848"/>
      <c r="H37" s="848"/>
      <c r="I37" s="848"/>
      <c r="J37" s="848"/>
      <c r="K37" s="849"/>
      <c r="N37" s="98"/>
      <c r="O37" s="98"/>
      <c r="P37" s="98"/>
      <c r="Q37" s="98"/>
      <c r="R37" s="98"/>
      <c r="S37" s="98"/>
      <c r="T37" s="98"/>
      <c r="AB37" s="90"/>
    </row>
    <row r="38" spans="2:28" ht="16.5" thickBot="1" x14ac:dyDescent="0.35">
      <c r="B38" s="422" t="s">
        <v>165</v>
      </c>
      <c r="C38" s="621"/>
      <c r="D38" s="621"/>
      <c r="E38" s="563" t="s">
        <v>153</v>
      </c>
      <c r="F38" s="850"/>
      <c r="G38" s="851"/>
      <c r="H38" s="851"/>
      <c r="I38" s="851"/>
      <c r="J38" s="851"/>
      <c r="K38" s="852"/>
      <c r="N38" s="98"/>
      <c r="O38" s="98"/>
      <c r="P38" s="98"/>
      <c r="Q38" s="98"/>
      <c r="R38" s="98"/>
      <c r="S38" s="98"/>
      <c r="T38" s="98"/>
      <c r="AB38" s="90"/>
    </row>
    <row r="39" spans="2:28" ht="16.5" thickBot="1" x14ac:dyDescent="0.35">
      <c r="B39" s="99"/>
      <c r="C39" s="99"/>
      <c r="D39" s="99"/>
      <c r="E39" s="99"/>
      <c r="G39" s="98"/>
      <c r="H39" s="98"/>
      <c r="I39" s="98"/>
      <c r="J39" s="98"/>
      <c r="K39" s="98"/>
      <c r="L39" s="98"/>
      <c r="M39" s="98"/>
      <c r="N39" s="98"/>
      <c r="O39" s="98"/>
      <c r="P39" s="98"/>
      <c r="Q39" s="98"/>
      <c r="R39" s="98"/>
      <c r="S39" s="98"/>
      <c r="T39" s="98"/>
      <c r="AB39" s="90"/>
    </row>
    <row r="40" spans="2:28" s="116" customFormat="1" ht="18.75" thickBot="1" x14ac:dyDescent="0.4">
      <c r="B40" s="839" t="s">
        <v>167</v>
      </c>
      <c r="C40" s="840"/>
      <c r="D40" s="840"/>
      <c r="E40" s="840"/>
      <c r="F40" s="840"/>
      <c r="G40" s="840"/>
      <c r="H40" s="840"/>
      <c r="I40" s="840"/>
      <c r="J40" s="840"/>
      <c r="K40" s="840"/>
      <c r="L40" s="840"/>
      <c r="M40" s="840"/>
      <c r="N40" s="841"/>
      <c r="O40" s="372"/>
      <c r="P40" s="372"/>
      <c r="Q40" s="372"/>
      <c r="R40" s="372"/>
      <c r="S40" s="372"/>
      <c r="T40" s="372"/>
      <c r="U40" s="269"/>
      <c r="AB40" s="117"/>
    </row>
    <row r="41" spans="2:28" s="116" customFormat="1" ht="32.1" customHeight="1" thickBot="1" x14ac:dyDescent="0.4">
      <c r="B41" s="484"/>
      <c r="C41" s="393" t="str">
        <f>"Cooking Zone 1" &amp; IF('General Info &amp; Results'!C$49="",""," - " &amp; 'General Info &amp; Results'!C$49)</f>
        <v>Cooking Zone 1</v>
      </c>
      <c r="D41" s="393" t="str">
        <f>"Cooking Zone 2" &amp; IF('General Info &amp; Results'!D$49="",""," - " &amp; 'General Info &amp; Results'!D$49)</f>
        <v>Cooking Zone 2</v>
      </c>
      <c r="E41" s="393" t="str">
        <f>"Cooking Zone 3" &amp; IF('General Info &amp; Results'!E$49="",""," - " &amp; 'General Info &amp; Results'!E$49)</f>
        <v>Cooking Zone 3</v>
      </c>
      <c r="F41" s="393" t="str">
        <f>"Cooking Zone 4" &amp; IF('General Info &amp; Results'!F$49="",""," - " &amp; 'General Info &amp; Results'!F$49)</f>
        <v>Cooking Zone 4</v>
      </c>
      <c r="G41" s="393" t="str">
        <f>"Cooking Zone 5" &amp; IF('General Info &amp; Results'!G$49="",""," - " &amp; 'General Info &amp; Results'!G$49)</f>
        <v>Cooking Zone 5</v>
      </c>
      <c r="H41" s="393" t="str">
        <f>"Cooking Zone 6" &amp; IF('General Info &amp; Results'!H$49="",""," - " &amp; 'General Info &amp; Results'!H$49)</f>
        <v>Cooking Zone 6</v>
      </c>
      <c r="I41" s="393" t="str">
        <f>"Cooking Zone 7" &amp; IF('General Info &amp; Results'!I$49="",""," - " &amp; 'General Info &amp; Results'!I$49)</f>
        <v>Cooking Zone 7</v>
      </c>
      <c r="J41" s="393" t="str">
        <f>"Cooking Zone 8" &amp; IF('General Info &amp; Results'!J$49="",""," - " &amp; 'General Info &amp; Results'!J$49)</f>
        <v>Cooking Zone 8</v>
      </c>
      <c r="K41" s="393" t="str">
        <f>"Cooking Zone 9" &amp; IF('General Info &amp; Results'!K$49="",""," - " &amp; 'General Info &amp; Results'!K$49)</f>
        <v>Cooking Zone 9</v>
      </c>
      <c r="L41" s="393" t="str">
        <f>"Cooking Zone 10" &amp; IF('General Info &amp; Results'!L$49="",""," - " &amp; 'General Info &amp; Results'!L$49)</f>
        <v>Cooking Zone 10</v>
      </c>
      <c r="M41" s="393" t="str">
        <f>"Cooking Zone 11" &amp; IF('General Info &amp; Results'!M$49="",""," - " &amp; 'General Info &amp; Results'!M$49)</f>
        <v>Cooking Zone 11</v>
      </c>
      <c r="N41" s="393" t="str">
        <f>"Cooking Zone 12" &amp; IF('General Info &amp; Results'!N$49="",""," - " &amp; 'General Info &amp; Results'!N$49)</f>
        <v>Cooking Zone 12</v>
      </c>
      <c r="O41" s="365"/>
      <c r="P41" s="365"/>
      <c r="Q41" s="365"/>
      <c r="R41" s="365"/>
      <c r="S41" s="365"/>
      <c r="T41" s="365"/>
      <c r="U41" s="269"/>
      <c r="AB41" s="117"/>
    </row>
    <row r="42" spans="2:28" s="116" customFormat="1" ht="17.100000000000001" customHeight="1" x14ac:dyDescent="0.35">
      <c r="B42" s="317"/>
      <c r="C42" s="451"/>
      <c r="D42" s="451"/>
      <c r="E42" s="451"/>
      <c r="F42" s="451"/>
      <c r="G42" s="451"/>
      <c r="H42" s="451"/>
      <c r="I42" s="451"/>
      <c r="J42" s="451"/>
      <c r="K42" s="451"/>
      <c r="L42" s="451"/>
      <c r="M42" s="451"/>
      <c r="N42" s="453"/>
      <c r="O42" s="365"/>
      <c r="P42" s="365"/>
      <c r="Q42" s="365"/>
      <c r="R42" s="365"/>
      <c r="S42" s="365"/>
      <c r="T42" s="365"/>
      <c r="U42" s="269"/>
      <c r="AB42" s="117"/>
    </row>
    <row r="43" spans="2:28" s="116" customFormat="1" ht="18" x14ac:dyDescent="0.35">
      <c r="B43" s="104" t="s">
        <v>243</v>
      </c>
      <c r="C43" s="73"/>
      <c r="D43" s="344"/>
      <c r="E43" s="344"/>
      <c r="F43" s="344"/>
      <c r="G43" s="344"/>
      <c r="H43" s="344"/>
      <c r="I43" s="344"/>
      <c r="J43" s="344"/>
      <c r="K43" s="344"/>
      <c r="L43" s="344"/>
      <c r="M43" s="344"/>
      <c r="N43" s="352"/>
      <c r="O43" s="344"/>
      <c r="P43" s="344"/>
      <c r="Q43" s="344"/>
      <c r="R43" s="344"/>
      <c r="S43" s="344"/>
      <c r="T43" s="344"/>
      <c r="U43" s="269"/>
      <c r="AB43" s="117"/>
    </row>
    <row r="44" spans="2:28" s="116" customFormat="1" ht="18" x14ac:dyDescent="0.35">
      <c r="B44" s="104"/>
      <c r="C44" s="477"/>
      <c r="D44" s="344"/>
      <c r="E44" s="344"/>
      <c r="F44" s="344"/>
      <c r="G44" s="344"/>
      <c r="H44" s="344"/>
      <c r="I44" s="344"/>
      <c r="J44" s="344"/>
      <c r="K44" s="344"/>
      <c r="L44" s="344"/>
      <c r="M44" s="344"/>
      <c r="N44" s="352"/>
      <c r="O44" s="344"/>
      <c r="P44" s="344"/>
      <c r="Q44" s="344"/>
      <c r="R44" s="344"/>
      <c r="S44" s="344"/>
      <c r="T44" s="344"/>
      <c r="U44" s="269"/>
      <c r="AB44" s="117"/>
    </row>
    <row r="45" spans="2:28" s="116" customFormat="1" ht="18" x14ac:dyDescent="0.35">
      <c r="B45" s="104" t="s">
        <v>255</v>
      </c>
      <c r="C45" s="450" t="str">
        <f>IF('General Info &amp; Results'!C50="","",'General Info &amp; Results'!C50*0.98 &amp; " - " &amp;'General Info &amp; Results'!C50*1.02)</f>
        <v/>
      </c>
      <c r="D45" s="450" t="str">
        <f>IF('General Info &amp; Results'!D50="","",'General Info &amp; Results'!D50*0.98 &amp; " - " &amp;'General Info &amp; Results'!D50*1.02)</f>
        <v/>
      </c>
      <c r="E45" s="450" t="str">
        <f>IF('General Info &amp; Results'!E50="","",'General Info &amp; Results'!E50*0.98 &amp; " - " &amp;'General Info &amp; Results'!E50*1.02)</f>
        <v/>
      </c>
      <c r="F45" s="450" t="str">
        <f>IF('General Info &amp; Results'!F50="","",'General Info &amp; Results'!F50*0.98 &amp; " - " &amp;'General Info &amp; Results'!F50*1.02)</f>
        <v/>
      </c>
      <c r="G45" s="450" t="str">
        <f>IF('General Info &amp; Results'!G50="","",'General Info &amp; Results'!G50*0.98 &amp; " - " &amp;'General Info &amp; Results'!G50*1.02)</f>
        <v/>
      </c>
      <c r="H45" s="450" t="str">
        <f>IF('General Info &amp; Results'!H50="","",'General Info &amp; Results'!H50*0.98 &amp; " - " &amp;'General Info &amp; Results'!H50*1.02)</f>
        <v/>
      </c>
      <c r="I45" s="450" t="str">
        <f>IF('General Info &amp; Results'!I50="","",'General Info &amp; Results'!I50*0.98 &amp; " - " &amp;'General Info &amp; Results'!I50*1.02)</f>
        <v/>
      </c>
      <c r="J45" s="450" t="str">
        <f>IF('General Info &amp; Results'!J50="","",'General Info &amp; Results'!J50*0.98 &amp; " - " &amp;'General Info &amp; Results'!J50*1.02)</f>
        <v/>
      </c>
      <c r="K45" s="450" t="str">
        <f>IF('General Info &amp; Results'!K50="","",'General Info &amp; Results'!K50*0.98 &amp; " - " &amp;'General Info &amp; Results'!K50*1.02)</f>
        <v/>
      </c>
      <c r="L45" s="450" t="str">
        <f>IF('General Info &amp; Results'!L50="","",'General Info &amp; Results'!L50*0.98 &amp; " - " &amp;'General Info &amp; Results'!L50*1.02)</f>
        <v/>
      </c>
      <c r="M45" s="450" t="str">
        <f>IF('General Info &amp; Results'!M50="","",'General Info &amp; Results'!M50*0.98 &amp; " - " &amp;'General Info &amp; Results'!M50*1.02)</f>
        <v/>
      </c>
      <c r="N45" s="454" t="str">
        <f>IF('General Info &amp; Results'!N50="","",'General Info &amp; Results'!N50*0.98 &amp; " - " &amp;'General Info &amp; Results'!N50*1.02)</f>
        <v/>
      </c>
      <c r="O45" s="366"/>
      <c r="P45" s="366"/>
      <c r="Q45" s="366"/>
      <c r="R45" s="366"/>
      <c r="S45" s="366"/>
      <c r="T45" s="366"/>
      <c r="U45" s="269"/>
      <c r="AB45" s="117"/>
    </row>
    <row r="46" spans="2:28" s="116" customFormat="1" ht="18" x14ac:dyDescent="0.35">
      <c r="B46" s="104"/>
      <c r="C46" s="366"/>
      <c r="D46" s="366"/>
      <c r="E46" s="366"/>
      <c r="F46" s="366"/>
      <c r="G46" s="366"/>
      <c r="H46" s="366"/>
      <c r="I46" s="366"/>
      <c r="J46" s="366"/>
      <c r="K46" s="366"/>
      <c r="L46" s="366"/>
      <c r="M46" s="366"/>
      <c r="N46" s="455"/>
      <c r="O46" s="366"/>
      <c r="P46" s="366"/>
      <c r="Q46" s="366"/>
      <c r="R46" s="366"/>
      <c r="S46" s="366"/>
      <c r="T46" s="366"/>
      <c r="U46" s="269"/>
      <c r="AB46" s="117"/>
    </row>
    <row r="47" spans="2:28" s="116" customFormat="1" ht="18" x14ac:dyDescent="0.35">
      <c r="B47" s="104" t="s">
        <v>258</v>
      </c>
      <c r="C47" s="662"/>
      <c r="D47" s="662"/>
      <c r="E47" s="662"/>
      <c r="F47" s="662"/>
      <c r="G47" s="662"/>
      <c r="H47" s="662"/>
      <c r="I47" s="662"/>
      <c r="J47" s="662"/>
      <c r="K47" s="662"/>
      <c r="L47" s="662"/>
      <c r="M47" s="662"/>
      <c r="N47" s="663"/>
      <c r="O47" s="366"/>
      <c r="P47" s="366"/>
      <c r="Q47" s="366"/>
      <c r="R47" s="366"/>
      <c r="S47" s="366"/>
      <c r="T47" s="366"/>
      <c r="U47" s="269"/>
      <c r="AB47" s="117"/>
    </row>
    <row r="48" spans="2:28" s="116" customFormat="1" ht="18" x14ac:dyDescent="0.35">
      <c r="B48" s="104" t="s">
        <v>259</v>
      </c>
      <c r="C48" s="662"/>
      <c r="D48" s="662"/>
      <c r="E48" s="662"/>
      <c r="F48" s="662"/>
      <c r="G48" s="662"/>
      <c r="H48" s="662"/>
      <c r="I48" s="662"/>
      <c r="J48" s="662"/>
      <c r="K48" s="662"/>
      <c r="L48" s="662"/>
      <c r="M48" s="662"/>
      <c r="N48" s="663"/>
      <c r="O48" s="366"/>
      <c r="P48" s="366"/>
      <c r="Q48" s="366"/>
      <c r="R48" s="366"/>
      <c r="S48" s="366"/>
      <c r="T48" s="366"/>
      <c r="U48" s="269"/>
      <c r="AB48" s="117"/>
    </row>
    <row r="49" spans="2:28" s="116" customFormat="1" ht="18" x14ac:dyDescent="0.35">
      <c r="B49" s="104" t="s">
        <v>228</v>
      </c>
      <c r="C49" s="360"/>
      <c r="D49" s="360"/>
      <c r="E49" s="360"/>
      <c r="F49" s="360"/>
      <c r="G49" s="360"/>
      <c r="H49" s="360"/>
      <c r="I49" s="360"/>
      <c r="J49" s="360"/>
      <c r="K49" s="360"/>
      <c r="L49" s="360"/>
      <c r="M49" s="360"/>
      <c r="N49" s="361"/>
      <c r="O49" s="366"/>
      <c r="P49" s="366"/>
      <c r="Q49" s="366"/>
      <c r="R49" s="366"/>
      <c r="S49" s="366"/>
      <c r="T49" s="366"/>
      <c r="U49" s="269"/>
      <c r="AB49" s="117"/>
    </row>
    <row r="50" spans="2:28" s="116" customFormat="1" ht="18" x14ac:dyDescent="0.35">
      <c r="B50" s="104"/>
      <c r="C50" s="366"/>
      <c r="D50" s="366"/>
      <c r="E50" s="366"/>
      <c r="F50" s="366"/>
      <c r="G50" s="366"/>
      <c r="H50" s="366"/>
      <c r="I50" s="366"/>
      <c r="J50" s="366"/>
      <c r="K50" s="366"/>
      <c r="L50" s="366"/>
      <c r="M50" s="366"/>
      <c r="N50" s="455"/>
      <c r="O50" s="366"/>
      <c r="P50" s="366"/>
      <c r="Q50" s="366"/>
      <c r="R50" s="366"/>
      <c r="S50" s="366"/>
      <c r="T50" s="366"/>
      <c r="U50" s="269"/>
      <c r="AB50" s="117"/>
    </row>
    <row r="51" spans="2:28" s="116" customFormat="1" ht="18" x14ac:dyDescent="0.35">
      <c r="B51" s="104" t="s">
        <v>254</v>
      </c>
      <c r="C51" s="353" t="str">
        <f>IF(AND(C49&lt;'General Info &amp; Results'!C50*1.02,C49&gt;'General Info &amp; Results'!C50*0.98),"No",IF(AND(C49&lt;&gt;"", OR(C49&gt;'General Info &amp; Results'!C50*1.02,C49&lt;'General Info &amp; Results'!C50*0.98)), "Yes", ""))</f>
        <v/>
      </c>
      <c r="D51" s="353" t="str">
        <f>IF(AND(D49&lt;'General Info &amp; Results'!D50*1.02,D49&gt;'General Info &amp; Results'!D50*0.98),"No",IF(AND(D49&lt;&gt;"", OR(D49&gt;'General Info &amp; Results'!D50*1.02,D49&lt;'General Info &amp; Results'!D50*0.98)), "Yes", ""))</f>
        <v/>
      </c>
      <c r="E51" s="353" t="str">
        <f>IF(AND(E49&lt;'General Info &amp; Results'!E50*1.02,E49&gt;'General Info &amp; Results'!E50*0.98),"No",IF(AND(E49&lt;&gt;"", OR(E49&gt;'General Info &amp; Results'!E50*1.02,E49&lt;'General Info &amp; Results'!E50*0.98)), "Yes", ""))</f>
        <v/>
      </c>
      <c r="F51" s="353" t="str">
        <f>IF(AND(F49&lt;'General Info &amp; Results'!F50*1.02,F49&gt;'General Info &amp; Results'!F50*0.98),"No",IF(AND(F49&lt;&gt;"", OR(F49&gt;'General Info &amp; Results'!F50*1.02,F49&lt;'General Info &amp; Results'!F50*0.98)), "Yes", ""))</f>
        <v/>
      </c>
      <c r="G51" s="353" t="str">
        <f>IF(AND(G49&lt;'General Info &amp; Results'!G50*1.02,G49&gt;'General Info &amp; Results'!G50*0.98),"No",IF(AND(G49&lt;&gt;"", OR(G49&gt;'General Info &amp; Results'!G50*1.02,G49&lt;'General Info &amp; Results'!G50*0.98)), "Yes", ""))</f>
        <v/>
      </c>
      <c r="H51" s="353" t="str">
        <f>IF(AND(H49&lt;'General Info &amp; Results'!H50*1.02,H49&gt;'General Info &amp; Results'!H50*0.98),"No",IF(AND(H49&lt;&gt;"", OR(H49&gt;'General Info &amp; Results'!H50*1.02,H49&lt;'General Info &amp; Results'!H50*0.98)), "Yes", ""))</f>
        <v/>
      </c>
      <c r="I51" s="353" t="str">
        <f>IF(AND(I49&lt;'General Info &amp; Results'!I50*1.02,I49&gt;'General Info &amp; Results'!I50*0.98),"No",IF(AND(I49&lt;&gt;"", OR(I49&gt;'General Info &amp; Results'!I50*1.02,I49&lt;'General Info &amp; Results'!I50*0.98)), "Yes", ""))</f>
        <v/>
      </c>
      <c r="J51" s="353" t="str">
        <f>IF(AND(J49&lt;'General Info &amp; Results'!J50*1.02,J49&gt;'General Info &amp; Results'!J50*0.98),"No",IF(AND(J49&lt;&gt;"", OR(J49&gt;'General Info &amp; Results'!J50*1.02,J49&lt;'General Info &amp; Results'!J50*0.98)), "Yes", ""))</f>
        <v/>
      </c>
      <c r="K51" s="353" t="str">
        <f>IF(AND(K49&lt;'General Info &amp; Results'!K50*1.02,K49&gt;'General Info &amp; Results'!K50*0.98),"No",IF(AND(K49&lt;&gt;"", OR(K49&gt;'General Info &amp; Results'!K50*1.02,K49&lt;'General Info &amp; Results'!K50*0.98)), "Yes", ""))</f>
        <v/>
      </c>
      <c r="L51" s="353" t="str">
        <f>IF(AND(L49&lt;'General Info &amp; Results'!L50*1.02,L49&gt;'General Info &amp; Results'!L50*0.98),"No",IF(AND(L49&lt;&gt;"", OR(L49&gt;'General Info &amp; Results'!L50*1.02,L49&lt;'General Info &amp; Results'!L50*0.98)), "Yes", ""))</f>
        <v/>
      </c>
      <c r="M51" s="353" t="str">
        <f>IF(AND(M49&lt;'General Info &amp; Results'!M50*1.02,M49&gt;'General Info &amp; Results'!M50*0.98),"No",IF(AND(M49&lt;&gt;"", OR(M49&gt;'General Info &amp; Results'!M50*1.02,M49&lt;'General Info &amp; Results'!M50*0.98)), "Yes", ""))</f>
        <v/>
      </c>
      <c r="N51" s="354" t="str">
        <f>IF(AND(N49&lt;'General Info &amp; Results'!N50*1.02,N49&gt;'General Info &amp; Results'!N50*0.98),"No",IF(AND(N49&lt;&gt;"", OR(N49&gt;'General Info &amp; Results'!N50*1.02,N49&lt;'General Info &amp; Results'!N50*0.98)), "Yes", ""))</f>
        <v/>
      </c>
      <c r="O51" s="344"/>
      <c r="P51" s="344"/>
      <c r="Q51" s="344"/>
      <c r="R51" s="344"/>
      <c r="S51" s="344"/>
      <c r="T51" s="344"/>
      <c r="U51" s="269"/>
      <c r="AB51" s="117"/>
    </row>
    <row r="52" spans="2:28" s="116" customFormat="1" ht="18" x14ac:dyDescent="0.35">
      <c r="B52" s="104"/>
      <c r="C52" s="344"/>
      <c r="D52" s="344"/>
      <c r="E52" s="344"/>
      <c r="F52" s="344"/>
      <c r="G52" s="344"/>
      <c r="H52" s="344"/>
      <c r="I52" s="344"/>
      <c r="J52" s="344"/>
      <c r="K52" s="344"/>
      <c r="L52" s="344"/>
      <c r="M52" s="344"/>
      <c r="N52" s="352"/>
      <c r="O52" s="344"/>
      <c r="P52" s="344"/>
      <c r="Q52" s="344"/>
      <c r="R52" s="344"/>
      <c r="S52" s="344"/>
      <c r="T52" s="344"/>
      <c r="U52" s="269"/>
      <c r="AB52" s="117"/>
    </row>
    <row r="53" spans="2:28" s="116" customFormat="1" ht="18" x14ac:dyDescent="0.35">
      <c r="B53" s="104" t="s">
        <v>324</v>
      </c>
      <c r="C53" s="662"/>
      <c r="D53" s="662"/>
      <c r="E53" s="662"/>
      <c r="F53" s="662"/>
      <c r="G53" s="662"/>
      <c r="H53" s="662"/>
      <c r="I53" s="662"/>
      <c r="J53" s="662"/>
      <c r="K53" s="662"/>
      <c r="L53" s="662"/>
      <c r="M53" s="662"/>
      <c r="N53" s="663"/>
      <c r="O53" s="344"/>
      <c r="P53" s="344"/>
      <c r="Q53" s="344"/>
      <c r="R53" s="344"/>
      <c r="S53" s="344"/>
      <c r="T53" s="344"/>
      <c r="U53" s="269"/>
      <c r="AB53" s="117"/>
    </row>
    <row r="54" spans="2:28" s="116" customFormat="1" ht="18" x14ac:dyDescent="0.35">
      <c r="B54" s="104" t="s">
        <v>257</v>
      </c>
      <c r="C54" s="662"/>
      <c r="D54" s="662"/>
      <c r="E54" s="662"/>
      <c r="F54" s="662"/>
      <c r="G54" s="662"/>
      <c r="H54" s="662"/>
      <c r="I54" s="662"/>
      <c r="J54" s="662"/>
      <c r="K54" s="662"/>
      <c r="L54" s="662"/>
      <c r="M54" s="662"/>
      <c r="N54" s="663"/>
      <c r="O54" s="344"/>
      <c r="P54" s="344"/>
      <c r="Q54" s="344"/>
      <c r="R54" s="344"/>
      <c r="S54" s="344"/>
      <c r="T54" s="344"/>
      <c r="U54" s="269"/>
      <c r="AB54" s="117"/>
    </row>
    <row r="55" spans="2:28" s="116" customFormat="1" ht="18.75" thickBot="1" x14ac:dyDescent="0.4">
      <c r="B55" s="452" t="s">
        <v>256</v>
      </c>
      <c r="C55" s="362"/>
      <c r="D55" s="362"/>
      <c r="E55" s="362"/>
      <c r="F55" s="362"/>
      <c r="G55" s="362"/>
      <c r="H55" s="362"/>
      <c r="I55" s="362"/>
      <c r="J55" s="362"/>
      <c r="K55" s="362"/>
      <c r="L55" s="362"/>
      <c r="M55" s="362"/>
      <c r="N55" s="363"/>
      <c r="O55" s="366"/>
      <c r="P55" s="366"/>
      <c r="Q55" s="366"/>
      <c r="R55" s="366"/>
      <c r="S55" s="366"/>
      <c r="T55" s="366"/>
      <c r="U55" s="269"/>
      <c r="AB55" s="117"/>
    </row>
    <row r="56" spans="2:28" ht="16.5" thickBot="1" x14ac:dyDescent="0.35">
      <c r="B56" s="99"/>
      <c r="C56" s="99"/>
      <c r="D56" s="99"/>
      <c r="E56" s="99"/>
      <c r="G56" s="98"/>
      <c r="H56" s="98"/>
      <c r="I56" s="98"/>
      <c r="J56" s="98"/>
      <c r="K56" s="98"/>
      <c r="L56" s="98"/>
      <c r="M56" s="98"/>
      <c r="N56" s="98"/>
      <c r="O56" s="98"/>
      <c r="P56" s="98"/>
      <c r="Q56" s="98"/>
      <c r="R56" s="98"/>
      <c r="S56" s="98"/>
      <c r="T56" s="98"/>
      <c r="AB56" s="90"/>
    </row>
    <row r="57" spans="2:28" ht="18" thickBot="1" x14ac:dyDescent="0.35">
      <c r="B57" s="100" t="s">
        <v>317</v>
      </c>
      <c r="C57" s="101"/>
      <c r="D57" s="328"/>
      <c r="E57" s="101"/>
      <c r="F57" s="101"/>
      <c r="G57" s="335"/>
      <c r="H57" s="339"/>
      <c r="I57" s="339"/>
      <c r="J57" s="339"/>
      <c r="K57" s="339"/>
      <c r="L57" s="339"/>
      <c r="M57" s="339"/>
      <c r="N57" s="412"/>
      <c r="O57" s="412"/>
      <c r="P57" s="412"/>
      <c r="Q57" s="412"/>
      <c r="R57" s="412"/>
      <c r="S57" s="412"/>
      <c r="T57" s="412"/>
      <c r="U57" s="412"/>
      <c r="V57" s="412"/>
      <c r="W57" s="412"/>
      <c r="X57" s="412"/>
      <c r="Y57" s="412"/>
      <c r="Z57" s="413"/>
      <c r="AA57" s="107"/>
      <c r="AB57" s="90"/>
    </row>
    <row r="58" spans="2:28" ht="32.1" customHeight="1" thickBot="1" x14ac:dyDescent="0.35">
      <c r="B58" s="483"/>
      <c r="C58" s="108" t="str">
        <f>"Cooking Zone 1" &amp; IF('General Info &amp; Results'!C$49="",""," - " &amp; 'General Info &amp; Results'!C$49)</f>
        <v>Cooking Zone 1</v>
      </c>
      <c r="D58" s="108" t="str">
        <f>"Cooking Zone 2" &amp; IF('General Info &amp; Results'!D$49="",""," - " &amp; 'General Info &amp; Results'!D$49)</f>
        <v>Cooking Zone 2</v>
      </c>
      <c r="E58" s="108" t="str">
        <f>"Cooking Zone 3" &amp; IF('General Info &amp; Results'!E$49="",""," - " &amp; 'General Info &amp; Results'!E$49)</f>
        <v>Cooking Zone 3</v>
      </c>
      <c r="F58" s="108" t="str">
        <f>"Cooking Zone 4" &amp; IF('General Info &amp; Results'!F$49="",""," - " &amp; 'General Info &amp; Results'!F$49)</f>
        <v>Cooking Zone 4</v>
      </c>
      <c r="G58" s="108" t="str">
        <f>"Cooking Zone 5" &amp; IF('General Info &amp; Results'!G$49="",""," - " &amp; 'General Info &amp; Results'!G$49)</f>
        <v>Cooking Zone 5</v>
      </c>
      <c r="H58" s="108" t="str">
        <f>"Cooking Zone 6" &amp; IF('General Info &amp; Results'!H$49="",""," - " &amp; 'General Info &amp; Results'!H$49)</f>
        <v>Cooking Zone 6</v>
      </c>
      <c r="I58" s="108" t="str">
        <f>"Cooking Zone 7" &amp; IF('General Info &amp; Results'!I$49="",""," - " &amp; 'General Info &amp; Results'!I$49)</f>
        <v>Cooking Zone 7</v>
      </c>
      <c r="J58" s="108" t="str">
        <f>"Cooking Zone 8" &amp; IF('General Info &amp; Results'!J$49="",""," - " &amp; 'General Info &amp; Results'!J$49)</f>
        <v>Cooking Zone 8</v>
      </c>
      <c r="K58" s="108" t="str">
        <f>"Cooking Zone 9" &amp; IF('General Info &amp; Results'!K$49="",""," - " &amp; 'General Info &amp; Results'!K$49)</f>
        <v>Cooking Zone 9</v>
      </c>
      <c r="L58" s="108" t="str">
        <f>"Cooking Zone 10" &amp; IF('General Info &amp; Results'!L$49="",""," - " &amp; 'General Info &amp; Results'!L$49)</f>
        <v>Cooking Zone 10</v>
      </c>
      <c r="M58" s="108" t="str">
        <f>"Cooking Zone 11" &amp; IF('General Info &amp; Results'!M$49="",""," - " &amp; 'General Info &amp; Results'!M$49)</f>
        <v>Cooking Zone 11</v>
      </c>
      <c r="N58" s="108" t="str">
        <f>"Cooking Zone 12" &amp; IF('General Info &amp; Results'!N$49="",""," - " &amp; 'General Info &amp; Results'!N$49)</f>
        <v>Cooking Zone 12</v>
      </c>
      <c r="O58" s="108" t="s">
        <v>302</v>
      </c>
      <c r="P58" s="108" t="s">
        <v>303</v>
      </c>
      <c r="Q58" s="108" t="s">
        <v>304</v>
      </c>
      <c r="R58" s="108" t="s">
        <v>305</v>
      </c>
      <c r="S58" s="108" t="s">
        <v>306</v>
      </c>
      <c r="T58" s="108" t="s">
        <v>307</v>
      </c>
      <c r="U58" s="108" t="s">
        <v>308</v>
      </c>
      <c r="V58" s="108" t="s">
        <v>309</v>
      </c>
      <c r="W58" s="108" t="s">
        <v>310</v>
      </c>
      <c r="X58" s="108" t="s">
        <v>311</v>
      </c>
      <c r="Y58" s="108" t="s">
        <v>312</v>
      </c>
      <c r="Z58" s="108" t="s">
        <v>313</v>
      </c>
      <c r="AB58" s="90"/>
    </row>
    <row r="59" spans="2:28" x14ac:dyDescent="0.3">
      <c r="B59" s="114" t="s">
        <v>91</v>
      </c>
      <c r="C59" s="111"/>
      <c r="D59" s="112"/>
      <c r="E59" s="112"/>
      <c r="F59" s="112"/>
      <c r="G59" s="112"/>
      <c r="H59" s="112"/>
      <c r="I59" s="112"/>
      <c r="J59" s="112"/>
      <c r="K59" s="112"/>
      <c r="L59" s="112"/>
      <c r="M59" s="112"/>
      <c r="N59" s="112"/>
      <c r="O59" s="367"/>
      <c r="P59" s="368"/>
      <c r="Q59" s="368"/>
      <c r="R59" s="368"/>
      <c r="S59" s="368"/>
      <c r="T59" s="369"/>
      <c r="U59" s="367"/>
      <c r="V59" s="368"/>
      <c r="W59" s="368"/>
      <c r="X59" s="368"/>
      <c r="Y59" s="368"/>
      <c r="Z59" s="369"/>
      <c r="AB59" s="90"/>
    </row>
    <row r="60" spans="2:28" x14ac:dyDescent="0.3">
      <c r="B60" s="104" t="s">
        <v>251</v>
      </c>
      <c r="C60" s="603"/>
      <c r="D60" s="603"/>
      <c r="E60" s="603"/>
      <c r="F60" s="603"/>
      <c r="G60" s="603"/>
      <c r="H60" s="603"/>
      <c r="I60" s="603"/>
      <c r="J60" s="603"/>
      <c r="K60" s="603"/>
      <c r="L60" s="603"/>
      <c r="M60" s="603"/>
      <c r="N60" s="604"/>
      <c r="O60" s="605"/>
      <c r="P60" s="603"/>
      <c r="Q60" s="603"/>
      <c r="R60" s="603"/>
      <c r="S60" s="603"/>
      <c r="T60" s="606"/>
      <c r="U60" s="605"/>
      <c r="V60" s="603"/>
      <c r="W60" s="603"/>
      <c r="X60" s="603"/>
      <c r="Y60" s="603"/>
      <c r="Z60" s="606"/>
      <c r="AB60" s="90"/>
    </row>
    <row r="61" spans="2:28" x14ac:dyDescent="0.3">
      <c r="B61" s="104" t="s">
        <v>160</v>
      </c>
      <c r="C61" s="603"/>
      <c r="D61" s="603"/>
      <c r="E61" s="603"/>
      <c r="F61" s="603"/>
      <c r="G61" s="603"/>
      <c r="H61" s="603"/>
      <c r="I61" s="603"/>
      <c r="J61" s="603"/>
      <c r="K61" s="603"/>
      <c r="L61" s="603"/>
      <c r="M61" s="603"/>
      <c r="N61" s="604"/>
      <c r="O61" s="605"/>
      <c r="P61" s="603"/>
      <c r="Q61" s="603"/>
      <c r="R61" s="603"/>
      <c r="S61" s="603"/>
      <c r="T61" s="606"/>
      <c r="U61" s="605"/>
      <c r="V61" s="603"/>
      <c r="W61" s="603"/>
      <c r="X61" s="603"/>
      <c r="Y61" s="603"/>
      <c r="Z61" s="606"/>
      <c r="AB61" s="90"/>
    </row>
    <row r="62" spans="2:28" x14ac:dyDescent="0.3">
      <c r="B62" s="104" t="s">
        <v>125</v>
      </c>
      <c r="C62" s="603"/>
      <c r="D62" s="603"/>
      <c r="E62" s="603"/>
      <c r="F62" s="603"/>
      <c r="G62" s="603"/>
      <c r="H62" s="603"/>
      <c r="I62" s="603"/>
      <c r="J62" s="603"/>
      <c r="K62" s="603"/>
      <c r="L62" s="603"/>
      <c r="M62" s="603"/>
      <c r="N62" s="604"/>
      <c r="O62" s="605"/>
      <c r="P62" s="603"/>
      <c r="Q62" s="603"/>
      <c r="R62" s="603"/>
      <c r="S62" s="603"/>
      <c r="T62" s="606"/>
      <c r="U62" s="605"/>
      <c r="V62" s="603"/>
      <c r="W62" s="603"/>
      <c r="X62" s="603"/>
      <c r="Y62" s="603"/>
      <c r="Z62" s="606"/>
      <c r="AB62" s="90"/>
    </row>
    <row r="63" spans="2:28" x14ac:dyDescent="0.3">
      <c r="B63" s="104" t="s">
        <v>126</v>
      </c>
      <c r="C63" s="607" t="str">
        <f>'Calculations - Active Mode'!C$18</f>
        <v/>
      </c>
      <c r="D63" s="607" t="str">
        <f>'Calculations - Active Mode'!D$18</f>
        <v/>
      </c>
      <c r="E63" s="607" t="str">
        <f>'Calculations - Active Mode'!E$18</f>
        <v/>
      </c>
      <c r="F63" s="607" t="str">
        <f>'Calculations - Active Mode'!F$18</f>
        <v/>
      </c>
      <c r="G63" s="607" t="str">
        <f>'Calculations - Active Mode'!G$18</f>
        <v/>
      </c>
      <c r="H63" s="607" t="str">
        <f>'Calculations - Active Mode'!H$18</f>
        <v/>
      </c>
      <c r="I63" s="607" t="str">
        <f>'Calculations - Active Mode'!I$18</f>
        <v/>
      </c>
      <c r="J63" s="607" t="str">
        <f>'Calculations - Active Mode'!J$18</f>
        <v/>
      </c>
      <c r="K63" s="607" t="str">
        <f>'Calculations - Active Mode'!K$18</f>
        <v/>
      </c>
      <c r="L63" s="607" t="str">
        <f>'Calculations - Active Mode'!L$18</f>
        <v/>
      </c>
      <c r="M63" s="607" t="str">
        <f>'Calculations - Active Mode'!M$18</f>
        <v/>
      </c>
      <c r="N63" s="608" t="str">
        <f>'Calculations - Active Mode'!N$18</f>
        <v/>
      </c>
      <c r="O63" s="609" t="str">
        <f>'Calculations - Active Mode'!O$18</f>
        <v/>
      </c>
      <c r="P63" s="607" t="str">
        <f>'Calculations - Active Mode'!P$18</f>
        <v/>
      </c>
      <c r="Q63" s="607" t="str">
        <f>'Calculations - Active Mode'!Q$18</f>
        <v/>
      </c>
      <c r="R63" s="607" t="str">
        <f>'Calculations - Active Mode'!R$18</f>
        <v/>
      </c>
      <c r="S63" s="607" t="str">
        <f>'Calculations - Active Mode'!S$18</f>
        <v/>
      </c>
      <c r="T63" s="610" t="str">
        <f>'Calculations - Active Mode'!T$18</f>
        <v/>
      </c>
      <c r="U63" s="609" t="str">
        <f>'Calculations - Active Mode'!U$18</f>
        <v/>
      </c>
      <c r="V63" s="607" t="str">
        <f>'Calculations - Active Mode'!V$18</f>
        <v/>
      </c>
      <c r="W63" s="607" t="str">
        <f>'Calculations - Active Mode'!W$18</f>
        <v/>
      </c>
      <c r="X63" s="607" t="str">
        <f>'Calculations - Active Mode'!X$18</f>
        <v/>
      </c>
      <c r="Y63" s="607" t="str">
        <f>'Calculations - Active Mode'!Y$18</f>
        <v/>
      </c>
      <c r="Z63" s="610" t="str">
        <f>'Calculations - Active Mode'!Z$18</f>
        <v/>
      </c>
      <c r="AB63" s="90"/>
    </row>
    <row r="64" spans="2:28" x14ac:dyDescent="0.3">
      <c r="B64" s="114"/>
      <c r="C64" s="322"/>
      <c r="D64" s="322"/>
      <c r="E64" s="322"/>
      <c r="F64" s="611"/>
      <c r="G64" s="611"/>
      <c r="H64" s="611"/>
      <c r="I64" s="611"/>
      <c r="J64" s="611"/>
      <c r="K64" s="611"/>
      <c r="L64" s="611"/>
      <c r="M64" s="611"/>
      <c r="N64" s="611"/>
      <c r="O64" s="612"/>
      <c r="P64" s="322"/>
      <c r="Q64" s="322"/>
      <c r="R64" s="322"/>
      <c r="S64" s="322"/>
      <c r="T64" s="323"/>
      <c r="U64" s="612"/>
      <c r="V64" s="322"/>
      <c r="W64" s="322"/>
      <c r="X64" s="322"/>
      <c r="Y64" s="322"/>
      <c r="Z64" s="323"/>
      <c r="AB64" s="90"/>
    </row>
    <row r="65" spans="2:28" x14ac:dyDescent="0.3">
      <c r="B65" s="114" t="s">
        <v>414</v>
      </c>
      <c r="C65" s="613"/>
      <c r="D65" s="613"/>
      <c r="E65" s="613"/>
      <c r="F65" s="613"/>
      <c r="G65" s="613"/>
      <c r="H65" s="613"/>
      <c r="I65" s="613"/>
      <c r="J65" s="613"/>
      <c r="K65" s="613"/>
      <c r="L65" s="613"/>
      <c r="M65" s="613"/>
      <c r="N65" s="613"/>
      <c r="O65" s="614"/>
      <c r="P65" s="615"/>
      <c r="Q65" s="615"/>
      <c r="R65" s="615"/>
      <c r="S65" s="615"/>
      <c r="T65" s="616"/>
      <c r="U65" s="614"/>
      <c r="V65" s="615"/>
      <c r="W65" s="615"/>
      <c r="X65" s="615"/>
      <c r="Y65" s="615"/>
      <c r="Z65" s="616"/>
      <c r="AB65" s="90"/>
    </row>
    <row r="66" spans="2:28" x14ac:dyDescent="0.3">
      <c r="B66" s="104" t="s">
        <v>251</v>
      </c>
      <c r="C66" s="603"/>
      <c r="D66" s="603"/>
      <c r="E66" s="603"/>
      <c r="F66" s="603"/>
      <c r="G66" s="603"/>
      <c r="H66" s="603"/>
      <c r="I66" s="603"/>
      <c r="J66" s="603"/>
      <c r="K66" s="603"/>
      <c r="L66" s="603"/>
      <c r="M66" s="603"/>
      <c r="N66" s="604"/>
      <c r="O66" s="605"/>
      <c r="P66" s="603"/>
      <c r="Q66" s="603"/>
      <c r="R66" s="603"/>
      <c r="S66" s="603"/>
      <c r="T66" s="606"/>
      <c r="U66" s="605"/>
      <c r="V66" s="603"/>
      <c r="W66" s="603"/>
      <c r="X66" s="603"/>
      <c r="Y66" s="603"/>
      <c r="Z66" s="606"/>
      <c r="AB66" s="90"/>
    </row>
    <row r="67" spans="2:28" x14ac:dyDescent="0.3">
      <c r="B67" s="104" t="s">
        <v>160</v>
      </c>
      <c r="C67" s="603"/>
      <c r="D67" s="603"/>
      <c r="E67" s="603"/>
      <c r="F67" s="603"/>
      <c r="G67" s="603"/>
      <c r="H67" s="603"/>
      <c r="I67" s="603"/>
      <c r="J67" s="603"/>
      <c r="K67" s="603"/>
      <c r="L67" s="603"/>
      <c r="M67" s="603"/>
      <c r="N67" s="604"/>
      <c r="O67" s="605"/>
      <c r="P67" s="603"/>
      <c r="Q67" s="603"/>
      <c r="R67" s="603"/>
      <c r="S67" s="603"/>
      <c r="T67" s="606"/>
      <c r="U67" s="605"/>
      <c r="V67" s="603"/>
      <c r="W67" s="603"/>
      <c r="X67" s="603"/>
      <c r="Y67" s="603"/>
      <c r="Z67" s="606"/>
      <c r="AB67" s="90"/>
    </row>
    <row r="68" spans="2:28" x14ac:dyDescent="0.3">
      <c r="B68" s="104" t="s">
        <v>125</v>
      </c>
      <c r="C68" s="603"/>
      <c r="D68" s="603"/>
      <c r="E68" s="603"/>
      <c r="F68" s="603"/>
      <c r="G68" s="603"/>
      <c r="H68" s="603"/>
      <c r="I68" s="603"/>
      <c r="J68" s="603"/>
      <c r="K68" s="603"/>
      <c r="L68" s="603"/>
      <c r="M68" s="603"/>
      <c r="N68" s="604"/>
      <c r="O68" s="605"/>
      <c r="P68" s="603"/>
      <c r="Q68" s="603"/>
      <c r="R68" s="603"/>
      <c r="S68" s="603"/>
      <c r="T68" s="606"/>
      <c r="U68" s="605"/>
      <c r="V68" s="603"/>
      <c r="W68" s="603"/>
      <c r="X68" s="603"/>
      <c r="Y68" s="603"/>
      <c r="Z68" s="606"/>
      <c r="AB68" s="90"/>
    </row>
    <row r="69" spans="2:28" x14ac:dyDescent="0.3">
      <c r="B69" s="104" t="s">
        <v>126</v>
      </c>
      <c r="C69" s="607" t="str">
        <f>'Calculations - Active Mode'!C$18</f>
        <v/>
      </c>
      <c r="D69" s="607" t="str">
        <f>'Calculations - Active Mode'!D$18</f>
        <v/>
      </c>
      <c r="E69" s="607" t="str">
        <f>'Calculations - Active Mode'!E$18</f>
        <v/>
      </c>
      <c r="F69" s="607" t="str">
        <f>'Calculations - Active Mode'!F$18</f>
        <v/>
      </c>
      <c r="G69" s="607" t="str">
        <f>'Calculations - Active Mode'!G$18</f>
        <v/>
      </c>
      <c r="H69" s="607" t="str">
        <f>'Calculations - Active Mode'!H$18</f>
        <v/>
      </c>
      <c r="I69" s="607" t="str">
        <f>'Calculations - Active Mode'!I$18</f>
        <v/>
      </c>
      <c r="J69" s="607" t="str">
        <f>'Calculations - Active Mode'!J$18</f>
        <v/>
      </c>
      <c r="K69" s="607" t="str">
        <f>'Calculations - Active Mode'!K$18</f>
        <v/>
      </c>
      <c r="L69" s="607" t="str">
        <f>'Calculations - Active Mode'!L$18</f>
        <v/>
      </c>
      <c r="M69" s="607" t="str">
        <f>'Calculations - Active Mode'!M$18</f>
        <v/>
      </c>
      <c r="N69" s="608" t="str">
        <f>'Calculations - Active Mode'!N$18</f>
        <v/>
      </c>
      <c r="O69" s="609" t="str">
        <f>'Calculations - Active Mode'!O$18</f>
        <v/>
      </c>
      <c r="P69" s="607" t="str">
        <f>'Calculations - Active Mode'!P$18</f>
        <v/>
      </c>
      <c r="Q69" s="607" t="str">
        <f>'Calculations - Active Mode'!Q$18</f>
        <v/>
      </c>
      <c r="R69" s="607" t="str">
        <f>'Calculations - Active Mode'!R$18</f>
        <v/>
      </c>
      <c r="S69" s="607" t="str">
        <f>'Calculations - Active Mode'!S$18</f>
        <v/>
      </c>
      <c r="T69" s="610" t="str">
        <f>'Calculations - Active Mode'!T$18</f>
        <v/>
      </c>
      <c r="U69" s="609" t="str">
        <f>'Calculations - Active Mode'!U$18</f>
        <v/>
      </c>
      <c r="V69" s="607" t="str">
        <f>'Calculations - Active Mode'!V$18</f>
        <v/>
      </c>
      <c r="W69" s="607" t="str">
        <f>'Calculations - Active Mode'!W$18</f>
        <v/>
      </c>
      <c r="X69" s="607" t="str">
        <f>'Calculations - Active Mode'!X$18</f>
        <v/>
      </c>
      <c r="Y69" s="607" t="str">
        <f>'Calculations - Active Mode'!Y$18</f>
        <v/>
      </c>
      <c r="Z69" s="610" t="str">
        <f>'Calculations - Active Mode'!Z$18</f>
        <v/>
      </c>
      <c r="AB69" s="90"/>
    </row>
    <row r="70" spans="2:28" x14ac:dyDescent="0.3">
      <c r="B70" s="114"/>
      <c r="C70" s="322"/>
      <c r="D70" s="322"/>
      <c r="E70" s="322"/>
      <c r="F70" s="611"/>
      <c r="G70" s="611"/>
      <c r="H70" s="611"/>
      <c r="I70" s="611"/>
      <c r="J70" s="611"/>
      <c r="K70" s="611"/>
      <c r="L70" s="611"/>
      <c r="M70" s="611"/>
      <c r="N70" s="611"/>
      <c r="O70" s="612"/>
      <c r="P70" s="322"/>
      <c r="Q70" s="322"/>
      <c r="R70" s="322"/>
      <c r="S70" s="322"/>
      <c r="T70" s="323"/>
      <c r="U70" s="612"/>
      <c r="V70" s="322"/>
      <c r="W70" s="322"/>
      <c r="X70" s="322"/>
      <c r="Y70" s="322"/>
      <c r="Z70" s="323"/>
      <c r="AB70" s="90"/>
    </row>
    <row r="71" spans="2:28" x14ac:dyDescent="0.3">
      <c r="B71" s="114" t="s">
        <v>415</v>
      </c>
      <c r="C71" s="613"/>
      <c r="D71" s="613"/>
      <c r="E71" s="613"/>
      <c r="F71" s="613"/>
      <c r="G71" s="613"/>
      <c r="H71" s="613"/>
      <c r="I71" s="613"/>
      <c r="J71" s="613"/>
      <c r="K71" s="613"/>
      <c r="L71" s="613"/>
      <c r="M71" s="613"/>
      <c r="N71" s="613"/>
      <c r="O71" s="614"/>
      <c r="P71" s="615"/>
      <c r="Q71" s="615"/>
      <c r="R71" s="615"/>
      <c r="S71" s="615"/>
      <c r="T71" s="616"/>
      <c r="U71" s="614"/>
      <c r="V71" s="615"/>
      <c r="W71" s="615"/>
      <c r="X71" s="615"/>
      <c r="Y71" s="615"/>
      <c r="Z71" s="616"/>
      <c r="AB71" s="90"/>
    </row>
    <row r="72" spans="2:28" x14ac:dyDescent="0.3">
      <c r="B72" s="104" t="s">
        <v>251</v>
      </c>
      <c r="C72" s="603"/>
      <c r="D72" s="603"/>
      <c r="E72" s="603"/>
      <c r="F72" s="603"/>
      <c r="G72" s="603"/>
      <c r="H72" s="603"/>
      <c r="I72" s="603"/>
      <c r="J72" s="603"/>
      <c r="K72" s="603"/>
      <c r="L72" s="603"/>
      <c r="M72" s="603"/>
      <c r="N72" s="604"/>
      <c r="O72" s="605"/>
      <c r="P72" s="603"/>
      <c r="Q72" s="603"/>
      <c r="R72" s="603"/>
      <c r="S72" s="603"/>
      <c r="T72" s="606"/>
      <c r="U72" s="605"/>
      <c r="V72" s="603"/>
      <c r="W72" s="603"/>
      <c r="X72" s="603"/>
      <c r="Y72" s="603"/>
      <c r="Z72" s="606"/>
      <c r="AB72" s="90"/>
    </row>
    <row r="73" spans="2:28" x14ac:dyDescent="0.3">
      <c r="B73" s="104" t="s">
        <v>160</v>
      </c>
      <c r="C73" s="603"/>
      <c r="D73" s="603"/>
      <c r="E73" s="603"/>
      <c r="F73" s="603"/>
      <c r="G73" s="603"/>
      <c r="H73" s="603"/>
      <c r="I73" s="603"/>
      <c r="J73" s="603"/>
      <c r="K73" s="603"/>
      <c r="L73" s="603"/>
      <c r="M73" s="603"/>
      <c r="N73" s="604"/>
      <c r="O73" s="605"/>
      <c r="P73" s="603"/>
      <c r="Q73" s="603"/>
      <c r="R73" s="603"/>
      <c r="S73" s="603"/>
      <c r="T73" s="606"/>
      <c r="U73" s="605"/>
      <c r="V73" s="603"/>
      <c r="W73" s="603"/>
      <c r="X73" s="603"/>
      <c r="Y73" s="603"/>
      <c r="Z73" s="606"/>
      <c r="AB73" s="90"/>
    </row>
    <row r="74" spans="2:28" x14ac:dyDescent="0.3">
      <c r="B74" s="104" t="s">
        <v>125</v>
      </c>
      <c r="C74" s="603"/>
      <c r="D74" s="603"/>
      <c r="E74" s="603"/>
      <c r="F74" s="603"/>
      <c r="G74" s="603"/>
      <c r="H74" s="603"/>
      <c r="I74" s="603"/>
      <c r="J74" s="603"/>
      <c r="K74" s="603"/>
      <c r="L74" s="603"/>
      <c r="M74" s="603"/>
      <c r="N74" s="604"/>
      <c r="O74" s="605"/>
      <c r="P74" s="603"/>
      <c r="Q74" s="603"/>
      <c r="R74" s="603"/>
      <c r="S74" s="603"/>
      <c r="T74" s="606"/>
      <c r="U74" s="605"/>
      <c r="V74" s="603"/>
      <c r="W74" s="603"/>
      <c r="X74" s="603"/>
      <c r="Y74" s="603"/>
      <c r="Z74" s="606"/>
      <c r="AB74" s="90"/>
    </row>
    <row r="75" spans="2:28" ht="15.75" thickBot="1" x14ac:dyDescent="0.35">
      <c r="B75" s="333" t="s">
        <v>126</v>
      </c>
      <c r="C75" s="617" t="str">
        <f>'Calculations - Active Mode'!C$18</f>
        <v/>
      </c>
      <c r="D75" s="617" t="str">
        <f>'Calculations - Active Mode'!D$18</f>
        <v/>
      </c>
      <c r="E75" s="617" t="str">
        <f>'Calculations - Active Mode'!E$18</f>
        <v/>
      </c>
      <c r="F75" s="617" t="str">
        <f>'Calculations - Active Mode'!F$18</f>
        <v/>
      </c>
      <c r="G75" s="617" t="str">
        <f>'Calculations - Active Mode'!G$18</f>
        <v/>
      </c>
      <c r="H75" s="617" t="str">
        <f>'Calculations - Active Mode'!H$18</f>
        <v/>
      </c>
      <c r="I75" s="617" t="str">
        <f>'Calculations - Active Mode'!I$18</f>
        <v/>
      </c>
      <c r="J75" s="617" t="str">
        <f>'Calculations - Active Mode'!J$18</f>
        <v/>
      </c>
      <c r="K75" s="617" t="str">
        <f>'Calculations - Active Mode'!K$18</f>
        <v/>
      </c>
      <c r="L75" s="617" t="str">
        <f>'Calculations - Active Mode'!L$18</f>
        <v/>
      </c>
      <c r="M75" s="617" t="str">
        <f>'Calculations - Active Mode'!M$18</f>
        <v/>
      </c>
      <c r="N75" s="618" t="str">
        <f>'Calculations - Active Mode'!N$18</f>
        <v/>
      </c>
      <c r="O75" s="619" t="str">
        <f>'Calculations - Active Mode'!O$18</f>
        <v/>
      </c>
      <c r="P75" s="617" t="str">
        <f>'Calculations - Active Mode'!P$18</f>
        <v/>
      </c>
      <c r="Q75" s="617" t="str">
        <f>'Calculations - Active Mode'!Q$18</f>
        <v/>
      </c>
      <c r="R75" s="617" t="str">
        <f>'Calculations - Active Mode'!R$18</f>
        <v/>
      </c>
      <c r="S75" s="617" t="str">
        <f>'Calculations - Active Mode'!S$18</f>
        <v/>
      </c>
      <c r="T75" s="620" t="str">
        <f>'Calculations - Active Mode'!T$18</f>
        <v/>
      </c>
      <c r="U75" s="619" t="str">
        <f>'Calculations - Active Mode'!U$18</f>
        <v/>
      </c>
      <c r="V75" s="617" t="str">
        <f>'Calculations - Active Mode'!V$18</f>
        <v/>
      </c>
      <c r="W75" s="617" t="str">
        <f>'Calculations - Active Mode'!W$18</f>
        <v/>
      </c>
      <c r="X75" s="617" t="str">
        <f>'Calculations - Active Mode'!X$18</f>
        <v/>
      </c>
      <c r="Y75" s="617" t="str">
        <f>'Calculations - Active Mode'!Y$18</f>
        <v/>
      </c>
      <c r="Z75" s="620" t="str">
        <f>'Calculations - Active Mode'!Z$18</f>
        <v/>
      </c>
      <c r="AB75" s="90"/>
    </row>
    <row r="76" spans="2:28" ht="15.75" thickBot="1" x14ac:dyDescent="0.35">
      <c r="Y76" s="107"/>
      <c r="AB76" s="90"/>
    </row>
    <row r="77" spans="2:28" ht="18" thickBot="1" x14ac:dyDescent="0.35">
      <c r="B77" s="100" t="s">
        <v>88</v>
      </c>
      <c r="C77" s="105"/>
      <c r="D77" s="105"/>
      <c r="E77" s="105"/>
      <c r="F77" s="105"/>
      <c r="G77" s="105"/>
      <c r="H77" s="105"/>
      <c r="I77" s="105"/>
      <c r="J77" s="105"/>
      <c r="K77" s="105"/>
      <c r="L77" s="105"/>
      <c r="M77" s="105"/>
      <c r="N77" s="105"/>
      <c r="O77" s="105"/>
      <c r="P77" s="105"/>
      <c r="Q77" s="105"/>
      <c r="R77" s="105"/>
      <c r="S77" s="105"/>
      <c r="T77" s="105"/>
      <c r="U77" s="106"/>
      <c r="V77" s="98"/>
      <c r="AB77" s="90"/>
    </row>
    <row r="78" spans="2:28" ht="15" customHeight="1" x14ac:dyDescent="0.3">
      <c r="B78" s="830"/>
      <c r="C78" s="831"/>
      <c r="D78" s="831"/>
      <c r="E78" s="831"/>
      <c r="F78" s="831"/>
      <c r="G78" s="831"/>
      <c r="H78" s="831"/>
      <c r="I78" s="831"/>
      <c r="J78" s="831"/>
      <c r="K78" s="831"/>
      <c r="L78" s="831"/>
      <c r="M78" s="831"/>
      <c r="N78" s="831"/>
      <c r="O78" s="831"/>
      <c r="P78" s="831"/>
      <c r="Q78" s="831"/>
      <c r="R78" s="831"/>
      <c r="S78" s="831"/>
      <c r="T78" s="831"/>
      <c r="U78" s="832"/>
      <c r="V78" s="98"/>
      <c r="AB78" s="90"/>
    </row>
    <row r="79" spans="2:28" ht="15" customHeight="1" x14ac:dyDescent="0.3">
      <c r="B79" s="833"/>
      <c r="C79" s="834"/>
      <c r="D79" s="834"/>
      <c r="E79" s="834"/>
      <c r="F79" s="834"/>
      <c r="G79" s="834"/>
      <c r="H79" s="834"/>
      <c r="I79" s="834"/>
      <c r="J79" s="834"/>
      <c r="K79" s="834"/>
      <c r="L79" s="834"/>
      <c r="M79" s="834"/>
      <c r="N79" s="834"/>
      <c r="O79" s="834"/>
      <c r="P79" s="834"/>
      <c r="Q79" s="834"/>
      <c r="R79" s="834"/>
      <c r="S79" s="834"/>
      <c r="T79" s="834"/>
      <c r="U79" s="835"/>
      <c r="V79" s="98"/>
      <c r="AB79" s="90"/>
    </row>
    <row r="80" spans="2:28" ht="15" customHeight="1" x14ac:dyDescent="0.3">
      <c r="B80" s="833"/>
      <c r="C80" s="834"/>
      <c r="D80" s="834"/>
      <c r="E80" s="834"/>
      <c r="F80" s="834"/>
      <c r="G80" s="834"/>
      <c r="H80" s="834"/>
      <c r="I80" s="834"/>
      <c r="J80" s="834"/>
      <c r="K80" s="834"/>
      <c r="L80" s="834"/>
      <c r="M80" s="834"/>
      <c r="N80" s="834"/>
      <c r="O80" s="834"/>
      <c r="P80" s="834"/>
      <c r="Q80" s="834"/>
      <c r="R80" s="834"/>
      <c r="S80" s="834"/>
      <c r="T80" s="834"/>
      <c r="U80" s="835"/>
      <c r="V80" s="98"/>
      <c r="AB80" s="90"/>
    </row>
    <row r="81" spans="1:28" ht="15" customHeight="1" x14ac:dyDescent="0.3">
      <c r="B81" s="833"/>
      <c r="C81" s="834"/>
      <c r="D81" s="834"/>
      <c r="E81" s="834"/>
      <c r="F81" s="834"/>
      <c r="G81" s="834"/>
      <c r="H81" s="834"/>
      <c r="I81" s="834"/>
      <c r="J81" s="834"/>
      <c r="K81" s="834"/>
      <c r="L81" s="834"/>
      <c r="M81" s="834"/>
      <c r="N81" s="834"/>
      <c r="O81" s="834"/>
      <c r="P81" s="834"/>
      <c r="Q81" s="834"/>
      <c r="R81" s="834"/>
      <c r="S81" s="834"/>
      <c r="T81" s="834"/>
      <c r="U81" s="835"/>
      <c r="V81" s="98"/>
      <c r="AB81" s="90"/>
    </row>
    <row r="82" spans="1:28" ht="15" customHeight="1" x14ac:dyDescent="0.3">
      <c r="B82" s="833"/>
      <c r="C82" s="834"/>
      <c r="D82" s="834"/>
      <c r="E82" s="834"/>
      <c r="F82" s="834"/>
      <c r="G82" s="834"/>
      <c r="H82" s="834"/>
      <c r="I82" s="834"/>
      <c r="J82" s="834"/>
      <c r="K82" s="834"/>
      <c r="L82" s="834"/>
      <c r="M82" s="834"/>
      <c r="N82" s="834"/>
      <c r="O82" s="834"/>
      <c r="P82" s="834"/>
      <c r="Q82" s="834"/>
      <c r="R82" s="834"/>
      <c r="S82" s="834"/>
      <c r="T82" s="834"/>
      <c r="U82" s="835"/>
      <c r="V82" s="98"/>
      <c r="AB82" s="90"/>
    </row>
    <row r="83" spans="1:28" ht="15" customHeight="1" x14ac:dyDescent="0.3">
      <c r="B83" s="833"/>
      <c r="C83" s="834"/>
      <c r="D83" s="834"/>
      <c r="E83" s="834"/>
      <c r="F83" s="834"/>
      <c r="G83" s="834"/>
      <c r="H83" s="834"/>
      <c r="I83" s="834"/>
      <c r="J83" s="834"/>
      <c r="K83" s="834"/>
      <c r="L83" s="834"/>
      <c r="M83" s="834"/>
      <c r="N83" s="834"/>
      <c r="O83" s="834"/>
      <c r="P83" s="834"/>
      <c r="Q83" s="834"/>
      <c r="R83" s="834"/>
      <c r="S83" s="834"/>
      <c r="T83" s="834"/>
      <c r="U83" s="835"/>
      <c r="V83" s="98"/>
      <c r="AB83" s="90"/>
    </row>
    <row r="84" spans="1:28" ht="15" customHeight="1" x14ac:dyDescent="0.3">
      <c r="B84" s="833"/>
      <c r="C84" s="834"/>
      <c r="D84" s="834"/>
      <c r="E84" s="834"/>
      <c r="F84" s="834"/>
      <c r="G84" s="834"/>
      <c r="H84" s="834"/>
      <c r="I84" s="834"/>
      <c r="J84" s="834"/>
      <c r="K84" s="834"/>
      <c r="L84" s="834"/>
      <c r="M84" s="834"/>
      <c r="N84" s="834"/>
      <c r="O84" s="834"/>
      <c r="P84" s="834"/>
      <c r="Q84" s="834"/>
      <c r="R84" s="834"/>
      <c r="S84" s="834"/>
      <c r="T84" s="834"/>
      <c r="U84" s="835"/>
      <c r="V84" s="98"/>
      <c r="AB84" s="90"/>
    </row>
    <row r="85" spans="1:28" ht="15" customHeight="1" x14ac:dyDescent="0.3">
      <c r="B85" s="833"/>
      <c r="C85" s="834"/>
      <c r="D85" s="834"/>
      <c r="E85" s="834"/>
      <c r="F85" s="834"/>
      <c r="G85" s="834"/>
      <c r="H85" s="834"/>
      <c r="I85" s="834"/>
      <c r="J85" s="834"/>
      <c r="K85" s="834"/>
      <c r="L85" s="834"/>
      <c r="M85" s="834"/>
      <c r="N85" s="834"/>
      <c r="O85" s="834"/>
      <c r="P85" s="834"/>
      <c r="Q85" s="834"/>
      <c r="R85" s="834"/>
      <c r="S85" s="834"/>
      <c r="T85" s="834"/>
      <c r="U85" s="835"/>
      <c r="V85" s="98"/>
      <c r="AB85" s="90"/>
    </row>
    <row r="86" spans="1:28" ht="15" customHeight="1" x14ac:dyDescent="0.3">
      <c r="B86" s="833"/>
      <c r="C86" s="834"/>
      <c r="D86" s="834"/>
      <c r="E86" s="834"/>
      <c r="F86" s="834"/>
      <c r="G86" s="834"/>
      <c r="H86" s="834"/>
      <c r="I86" s="834"/>
      <c r="J86" s="834"/>
      <c r="K86" s="834"/>
      <c r="L86" s="834"/>
      <c r="M86" s="834"/>
      <c r="N86" s="834"/>
      <c r="O86" s="834"/>
      <c r="P86" s="834"/>
      <c r="Q86" s="834"/>
      <c r="R86" s="834"/>
      <c r="S86" s="834"/>
      <c r="T86" s="834"/>
      <c r="U86" s="835"/>
      <c r="V86" s="98"/>
      <c r="AB86" s="90"/>
    </row>
    <row r="87" spans="1:28" ht="15" customHeight="1" x14ac:dyDescent="0.3">
      <c r="B87" s="833"/>
      <c r="C87" s="834"/>
      <c r="D87" s="834"/>
      <c r="E87" s="834"/>
      <c r="F87" s="834"/>
      <c r="G87" s="834"/>
      <c r="H87" s="834"/>
      <c r="I87" s="834"/>
      <c r="J87" s="834"/>
      <c r="K87" s="834"/>
      <c r="L87" s="834"/>
      <c r="M87" s="834"/>
      <c r="N87" s="834"/>
      <c r="O87" s="834"/>
      <c r="P87" s="834"/>
      <c r="Q87" s="834"/>
      <c r="R87" s="834"/>
      <c r="S87" s="834"/>
      <c r="T87" s="834"/>
      <c r="U87" s="835"/>
      <c r="V87" s="98"/>
      <c r="AB87" s="90"/>
    </row>
    <row r="88" spans="1:28" ht="15" customHeight="1" x14ac:dyDescent="0.3">
      <c r="B88" s="833"/>
      <c r="C88" s="834"/>
      <c r="D88" s="834"/>
      <c r="E88" s="834"/>
      <c r="F88" s="834"/>
      <c r="G88" s="834"/>
      <c r="H88" s="834"/>
      <c r="I88" s="834"/>
      <c r="J88" s="834"/>
      <c r="K88" s="834"/>
      <c r="L88" s="834"/>
      <c r="M88" s="834"/>
      <c r="N88" s="834"/>
      <c r="O88" s="834"/>
      <c r="P88" s="834"/>
      <c r="Q88" s="834"/>
      <c r="R88" s="834"/>
      <c r="S88" s="834"/>
      <c r="T88" s="834"/>
      <c r="U88" s="835"/>
      <c r="V88" s="98"/>
      <c r="AB88" s="90"/>
    </row>
    <row r="89" spans="1:28" ht="15" customHeight="1" x14ac:dyDescent="0.3">
      <c r="B89" s="833"/>
      <c r="C89" s="834"/>
      <c r="D89" s="834"/>
      <c r="E89" s="834"/>
      <c r="F89" s="834"/>
      <c r="G89" s="834"/>
      <c r="H89" s="834"/>
      <c r="I89" s="834"/>
      <c r="J89" s="834"/>
      <c r="K89" s="834"/>
      <c r="L89" s="834"/>
      <c r="M89" s="834"/>
      <c r="N89" s="834"/>
      <c r="O89" s="834"/>
      <c r="P89" s="834"/>
      <c r="Q89" s="834"/>
      <c r="R89" s="834"/>
      <c r="S89" s="834"/>
      <c r="T89" s="834"/>
      <c r="U89" s="835"/>
      <c r="V89" s="98"/>
      <c r="AB89" s="90"/>
    </row>
    <row r="90" spans="1:28" ht="15" customHeight="1" thickBot="1" x14ac:dyDescent="0.35">
      <c r="B90" s="836"/>
      <c r="C90" s="837"/>
      <c r="D90" s="837"/>
      <c r="E90" s="837"/>
      <c r="F90" s="837"/>
      <c r="G90" s="837"/>
      <c r="H90" s="837"/>
      <c r="I90" s="837"/>
      <c r="J90" s="837"/>
      <c r="K90" s="837"/>
      <c r="L90" s="837"/>
      <c r="M90" s="837"/>
      <c r="N90" s="837"/>
      <c r="O90" s="837"/>
      <c r="P90" s="837"/>
      <c r="Q90" s="837"/>
      <c r="R90" s="837"/>
      <c r="S90" s="837"/>
      <c r="T90" s="837"/>
      <c r="U90" s="838"/>
      <c r="V90" s="401"/>
      <c r="AB90" s="90"/>
    </row>
    <row r="91" spans="1:28" x14ac:dyDescent="0.3">
      <c r="AB91" s="90"/>
    </row>
    <row r="92" spans="1:28" x14ac:dyDescent="0.3">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row>
    <row r="94" spans="1:28" ht="15.75" x14ac:dyDescent="0.3">
      <c r="I94" s="98"/>
      <c r="J94" s="98"/>
      <c r="K94" s="98"/>
      <c r="L94" s="98"/>
      <c r="M94" s="98"/>
      <c r="N94" s="98"/>
      <c r="O94" s="98"/>
      <c r="P94" s="98"/>
      <c r="Q94" s="98"/>
      <c r="R94" s="98"/>
      <c r="S94" s="98"/>
      <c r="T94" s="98"/>
      <c r="U94" s="98"/>
    </row>
    <row r="95" spans="1:28" ht="15.75" x14ac:dyDescent="0.3">
      <c r="I95" s="98"/>
      <c r="J95" s="98"/>
      <c r="K95" s="98"/>
      <c r="L95" s="98"/>
      <c r="M95" s="98"/>
      <c r="N95" s="98"/>
      <c r="O95" s="98"/>
      <c r="P95" s="98"/>
      <c r="Q95" s="98"/>
      <c r="R95" s="98"/>
      <c r="S95" s="98"/>
      <c r="T95" s="98"/>
      <c r="U95" s="98"/>
    </row>
    <row r="96" spans="1:28" ht="15.75" x14ac:dyDescent="0.3">
      <c r="I96" s="98"/>
      <c r="J96" s="98"/>
      <c r="K96" s="98"/>
      <c r="L96" s="98"/>
      <c r="M96" s="98"/>
      <c r="N96" s="98"/>
      <c r="O96" s="98"/>
      <c r="P96" s="98"/>
      <c r="Q96" s="98"/>
      <c r="R96" s="98"/>
      <c r="S96" s="98"/>
      <c r="T96" s="98"/>
      <c r="U96" s="98"/>
    </row>
    <row r="97" spans="9:21" ht="15.75" x14ac:dyDescent="0.3">
      <c r="I97" s="98"/>
      <c r="J97" s="98"/>
      <c r="K97" s="98"/>
      <c r="L97" s="98"/>
      <c r="M97" s="98"/>
      <c r="N97" s="98"/>
      <c r="O97" s="98"/>
      <c r="P97" s="98"/>
      <c r="Q97" s="98"/>
      <c r="R97" s="98"/>
      <c r="S97" s="98"/>
      <c r="T97" s="98"/>
      <c r="U97" s="98"/>
    </row>
    <row r="98" spans="9:21" ht="15.75" x14ac:dyDescent="0.3">
      <c r="I98" s="98"/>
      <c r="J98" s="98"/>
      <c r="K98" s="98"/>
      <c r="L98" s="98"/>
      <c r="M98" s="98"/>
      <c r="N98" s="98"/>
      <c r="O98" s="98"/>
      <c r="P98" s="98"/>
      <c r="Q98" s="98"/>
      <c r="R98" s="98"/>
      <c r="S98" s="98"/>
      <c r="T98" s="98"/>
      <c r="U98" s="98"/>
    </row>
    <row r="99" spans="9:21" ht="15.75" x14ac:dyDescent="0.3">
      <c r="I99" s="98"/>
      <c r="J99" s="98"/>
      <c r="K99" s="98"/>
      <c r="L99" s="98"/>
      <c r="M99" s="98"/>
      <c r="N99" s="98"/>
      <c r="O99" s="98"/>
      <c r="P99" s="98"/>
      <c r="Q99" s="98"/>
      <c r="R99" s="98"/>
      <c r="S99" s="98"/>
      <c r="T99" s="98"/>
      <c r="U99" s="98"/>
    </row>
    <row r="100" spans="9:21" ht="15.75" x14ac:dyDescent="0.3">
      <c r="I100" s="98"/>
      <c r="J100" s="98"/>
      <c r="K100" s="98"/>
      <c r="L100" s="98"/>
      <c r="M100" s="98"/>
      <c r="N100" s="98"/>
      <c r="O100" s="98"/>
      <c r="P100" s="98"/>
      <c r="Q100" s="98"/>
      <c r="R100" s="98"/>
      <c r="S100" s="98"/>
      <c r="T100" s="98"/>
      <c r="U100" s="98"/>
    </row>
    <row r="101" spans="9:21" ht="16.5" thickBot="1" x14ac:dyDescent="0.35">
      <c r="I101" s="98"/>
      <c r="J101" s="98"/>
      <c r="K101" s="98"/>
      <c r="L101" s="98"/>
      <c r="M101" s="98"/>
      <c r="N101" s="98"/>
      <c r="O101" s="98"/>
      <c r="P101" s="98"/>
      <c r="Q101" s="98"/>
      <c r="R101" s="98"/>
      <c r="S101" s="98"/>
      <c r="T101" s="98"/>
      <c r="U101" s="98"/>
    </row>
    <row r="102" spans="9:21" ht="15.75" x14ac:dyDescent="0.3">
      <c r="I102" s="98"/>
      <c r="J102" s="98"/>
      <c r="K102" s="98"/>
      <c r="L102" s="98"/>
      <c r="M102" s="98"/>
      <c r="N102" s="98"/>
      <c r="O102" s="98"/>
      <c r="P102" s="98"/>
      <c r="Q102" s="98"/>
      <c r="R102" s="98"/>
      <c r="S102" s="98"/>
      <c r="T102" s="98"/>
      <c r="U102" s="98"/>
    </row>
    <row r="103" spans="9:21" ht="15.75" x14ac:dyDescent="0.3">
      <c r="I103" s="98"/>
      <c r="J103" s="98"/>
      <c r="K103" s="98"/>
      <c r="L103" s="98"/>
      <c r="M103" s="98"/>
      <c r="N103" s="98"/>
      <c r="O103" s="98"/>
      <c r="P103" s="98"/>
      <c r="Q103" s="98"/>
      <c r="R103" s="98"/>
      <c r="S103" s="98"/>
      <c r="T103" s="98"/>
      <c r="U103" s="98"/>
    </row>
    <row r="104" spans="9:21" ht="15.75" x14ac:dyDescent="0.3">
      <c r="I104" s="98"/>
      <c r="J104" s="98"/>
      <c r="K104" s="98"/>
      <c r="L104" s="98"/>
      <c r="M104" s="98"/>
      <c r="N104" s="98"/>
      <c r="O104" s="98"/>
      <c r="P104" s="98"/>
      <c r="Q104" s="98"/>
      <c r="R104" s="98"/>
      <c r="S104" s="98"/>
      <c r="T104" s="98"/>
      <c r="U104" s="98"/>
    </row>
    <row r="105" spans="9:21" ht="15.75" x14ac:dyDescent="0.3">
      <c r="I105" s="98"/>
      <c r="J105" s="98"/>
      <c r="K105" s="98"/>
      <c r="L105" s="98"/>
      <c r="M105" s="98"/>
      <c r="N105" s="98"/>
      <c r="O105" s="98"/>
      <c r="P105" s="98"/>
      <c r="Q105" s="98"/>
      <c r="R105" s="98"/>
      <c r="S105" s="98"/>
      <c r="T105" s="98"/>
      <c r="U105" s="98"/>
    </row>
    <row r="106" spans="9:21" ht="15.75" x14ac:dyDescent="0.3">
      <c r="I106" s="98"/>
      <c r="J106" s="98"/>
      <c r="K106" s="98"/>
      <c r="L106" s="98"/>
      <c r="M106" s="98"/>
      <c r="N106" s="98"/>
      <c r="O106" s="98"/>
      <c r="P106" s="98"/>
      <c r="Q106" s="98"/>
      <c r="R106" s="98"/>
      <c r="S106" s="98"/>
      <c r="T106" s="98"/>
      <c r="U106" s="98"/>
    </row>
    <row r="107" spans="9:21" ht="15.75" x14ac:dyDescent="0.3">
      <c r="I107" s="98"/>
      <c r="J107" s="98"/>
      <c r="K107" s="98"/>
      <c r="L107" s="98"/>
      <c r="M107" s="98"/>
      <c r="N107" s="98"/>
      <c r="O107" s="98"/>
      <c r="P107" s="98"/>
      <c r="Q107" s="98"/>
      <c r="R107" s="98"/>
      <c r="S107" s="98"/>
      <c r="T107" s="98"/>
      <c r="U107" s="98"/>
    </row>
    <row r="108" spans="9:21" ht="15.75" x14ac:dyDescent="0.3">
      <c r="I108" s="98"/>
      <c r="J108" s="98"/>
      <c r="K108" s="98"/>
      <c r="L108" s="98"/>
      <c r="M108" s="98"/>
      <c r="N108" s="98"/>
      <c r="O108" s="98"/>
      <c r="P108" s="98"/>
      <c r="Q108" s="98"/>
      <c r="R108" s="98"/>
      <c r="S108" s="98"/>
      <c r="T108" s="98"/>
      <c r="U108" s="98"/>
    </row>
    <row r="109" spans="9:21" ht="15.75" x14ac:dyDescent="0.3">
      <c r="I109" s="98"/>
      <c r="J109" s="98"/>
      <c r="K109" s="98"/>
      <c r="L109" s="98"/>
      <c r="M109" s="98"/>
      <c r="N109" s="98"/>
      <c r="O109" s="98"/>
      <c r="P109" s="98"/>
      <c r="Q109" s="98"/>
      <c r="R109" s="98"/>
      <c r="S109" s="98"/>
      <c r="T109" s="98"/>
      <c r="U109" s="98"/>
    </row>
    <row r="110" spans="9:21" ht="15.75" x14ac:dyDescent="0.3">
      <c r="I110" s="98"/>
      <c r="J110" s="98"/>
      <c r="K110" s="98"/>
      <c r="L110" s="98"/>
      <c r="M110" s="98"/>
      <c r="N110" s="98"/>
      <c r="O110" s="98"/>
      <c r="P110" s="98"/>
      <c r="Q110" s="98"/>
      <c r="R110" s="98"/>
      <c r="S110" s="98"/>
      <c r="T110" s="98"/>
      <c r="U110" s="98"/>
    </row>
    <row r="111" spans="9:21" ht="15.75" x14ac:dyDescent="0.3">
      <c r="I111" s="98"/>
      <c r="J111" s="98"/>
      <c r="K111" s="98"/>
      <c r="L111" s="98"/>
      <c r="M111" s="98"/>
      <c r="N111" s="98"/>
      <c r="O111" s="98"/>
      <c r="P111" s="98"/>
      <c r="Q111" s="98"/>
      <c r="R111" s="98"/>
      <c r="S111" s="98"/>
      <c r="T111" s="98"/>
      <c r="U111" s="98"/>
    </row>
    <row r="112" spans="9:21" ht="15.75" x14ac:dyDescent="0.3">
      <c r="I112" s="98"/>
      <c r="J112" s="98"/>
      <c r="K112" s="98"/>
      <c r="L112" s="98"/>
      <c r="M112" s="98"/>
      <c r="N112" s="98"/>
      <c r="O112" s="98"/>
      <c r="P112" s="98"/>
      <c r="Q112" s="98"/>
      <c r="R112" s="98"/>
      <c r="S112" s="98"/>
      <c r="T112" s="98"/>
      <c r="U112" s="98"/>
    </row>
    <row r="113" spans="9:21" ht="15.75" x14ac:dyDescent="0.3">
      <c r="I113" s="98"/>
      <c r="J113" s="98"/>
      <c r="K113" s="98"/>
      <c r="L113" s="98"/>
      <c r="M113" s="98"/>
      <c r="N113" s="98"/>
      <c r="O113" s="98"/>
      <c r="P113" s="98"/>
      <c r="Q113" s="98"/>
      <c r="R113" s="98"/>
      <c r="S113" s="98"/>
      <c r="T113" s="98"/>
      <c r="U113" s="98"/>
    </row>
    <row r="114" spans="9:21" ht="15.75" x14ac:dyDescent="0.3">
      <c r="I114" s="98"/>
      <c r="J114" s="98"/>
      <c r="K114" s="98"/>
      <c r="L114" s="98"/>
      <c r="M114" s="98"/>
      <c r="N114" s="98"/>
      <c r="O114" s="98"/>
      <c r="P114" s="98"/>
      <c r="Q114" s="98"/>
      <c r="R114" s="98"/>
      <c r="S114" s="98"/>
      <c r="T114" s="98"/>
      <c r="U114" s="98"/>
    </row>
    <row r="115" spans="9:21" ht="15.75" x14ac:dyDescent="0.3">
      <c r="I115" s="98"/>
      <c r="J115" s="98"/>
      <c r="K115" s="98"/>
      <c r="L115" s="98"/>
      <c r="M115" s="98"/>
      <c r="N115" s="98"/>
      <c r="O115" s="98"/>
      <c r="P115" s="98"/>
      <c r="Q115" s="98"/>
      <c r="R115" s="98"/>
      <c r="S115" s="98"/>
      <c r="T115" s="98"/>
      <c r="U115" s="98"/>
    </row>
    <row r="116" spans="9:21" ht="15.75" x14ac:dyDescent="0.3">
      <c r="I116" s="98"/>
      <c r="J116" s="98"/>
      <c r="K116" s="98"/>
      <c r="L116" s="98"/>
      <c r="M116" s="98"/>
      <c r="N116" s="98"/>
      <c r="O116" s="98"/>
      <c r="P116" s="98"/>
      <c r="Q116" s="98"/>
      <c r="R116" s="98"/>
      <c r="S116" s="98"/>
      <c r="T116" s="98"/>
      <c r="U116" s="98"/>
    </row>
    <row r="117" spans="9:21" ht="15.75" x14ac:dyDescent="0.3">
      <c r="I117" s="98"/>
      <c r="J117" s="98"/>
      <c r="K117" s="98"/>
      <c r="L117" s="98"/>
      <c r="M117" s="98"/>
      <c r="N117" s="98"/>
      <c r="O117" s="98"/>
      <c r="P117" s="98"/>
      <c r="Q117" s="98"/>
      <c r="R117" s="98"/>
      <c r="S117" s="98"/>
      <c r="T117" s="98"/>
      <c r="U117" s="98"/>
    </row>
    <row r="118" spans="9:21" ht="15.75" x14ac:dyDescent="0.3">
      <c r="I118" s="98"/>
      <c r="J118" s="98"/>
      <c r="K118" s="98"/>
      <c r="L118" s="98"/>
      <c r="M118" s="98"/>
      <c r="N118" s="98"/>
      <c r="O118" s="98"/>
      <c r="P118" s="98"/>
      <c r="Q118" s="98"/>
      <c r="R118" s="98"/>
      <c r="S118" s="98"/>
      <c r="T118" s="98"/>
      <c r="U118" s="98"/>
    </row>
    <row r="130" spans="1:1" x14ac:dyDescent="0.3">
      <c r="A130" s="90"/>
    </row>
  </sheetData>
  <sheetProtection algorithmName="SHA-512" hashValue="v4GZ9jF1815NGykXPy+B7DjUuRtJINLo+Z+oXkwps9LkgbfbeP9n6mLwcN3057x+vw0RdMCYMmTHicUKCXp4Nw==" saltValue="TbF7LIt9shsLjJaxv379Vw==" spinCount="100000" sheet="1" selectLockedCells="1"/>
  <mergeCells count="33">
    <mergeCell ref="G4:I4"/>
    <mergeCell ref="F20:G20"/>
    <mergeCell ref="F22:G22"/>
    <mergeCell ref="F21:G21"/>
    <mergeCell ref="F13:G13"/>
    <mergeCell ref="F14:G14"/>
    <mergeCell ref="F16:G16"/>
    <mergeCell ref="B2:E2"/>
    <mergeCell ref="C3:E3"/>
    <mergeCell ref="C4:E4"/>
    <mergeCell ref="C5:E5"/>
    <mergeCell ref="C16:E16"/>
    <mergeCell ref="C6:E6"/>
    <mergeCell ref="C7:E7"/>
    <mergeCell ref="C8:E8"/>
    <mergeCell ref="C14:D14"/>
    <mergeCell ref="C13:E13"/>
    <mergeCell ref="C19:E19"/>
    <mergeCell ref="C20:E20"/>
    <mergeCell ref="C22:E22"/>
    <mergeCell ref="F17:G17"/>
    <mergeCell ref="B78:U90"/>
    <mergeCell ref="B40:N40"/>
    <mergeCell ref="C17:E17"/>
    <mergeCell ref="C18:E18"/>
    <mergeCell ref="C23:E23"/>
    <mergeCell ref="C24:E24"/>
    <mergeCell ref="C21:E21"/>
    <mergeCell ref="F33:K38"/>
    <mergeCell ref="F18:G18"/>
    <mergeCell ref="F23:G23"/>
    <mergeCell ref="F24:G24"/>
    <mergeCell ref="F19:G19"/>
  </mergeCells>
  <conditionalFormatting sqref="S58:T75">
    <cfRule type="expression" dxfId="98" priority="63">
      <formula>AND(LimMark1="No", AreaControls1=4)</formula>
    </cfRule>
  </conditionalFormatting>
  <conditionalFormatting sqref="Q58:T75">
    <cfRule type="expression" dxfId="97" priority="61">
      <formula>AND(LimMark1="No", AreaControls1=2)</formula>
    </cfRule>
  </conditionalFormatting>
  <conditionalFormatting sqref="P58:T75">
    <cfRule type="expression" dxfId="96" priority="50">
      <formula>AND(LimMark1="No", AreaControls1=1)</formula>
    </cfRule>
  </conditionalFormatting>
  <conditionalFormatting sqref="C16 C20:C24">
    <cfRule type="containsText" dxfId="95" priority="8" operator="containsText" text="tab">
      <formula>NOT(ISERROR(SEARCH("tab",C16)))</formula>
    </cfRule>
  </conditionalFormatting>
  <conditionalFormatting sqref="G41:N55 G58:N75">
    <cfRule type="expression" dxfId="94" priority="31">
      <formula>NumZones=4</formula>
    </cfRule>
  </conditionalFormatting>
  <conditionalFormatting sqref="H41:N55 H58:N75">
    <cfRule type="expression" dxfId="93" priority="33">
      <formula>NumZones=5</formula>
    </cfRule>
  </conditionalFormatting>
  <conditionalFormatting sqref="I41:N55 I58:N75">
    <cfRule type="expression" dxfId="92" priority="34">
      <formula>NumZones=6</formula>
    </cfRule>
  </conditionalFormatting>
  <conditionalFormatting sqref="J41:N55 J58:N75">
    <cfRule type="expression" dxfId="91" priority="35">
      <formula>NumZones=7</formula>
    </cfRule>
  </conditionalFormatting>
  <conditionalFormatting sqref="K41:N55 K58:N75">
    <cfRule type="expression" dxfId="90" priority="36">
      <formula>NumZones=8</formula>
    </cfRule>
  </conditionalFormatting>
  <conditionalFormatting sqref="L41:N55 L58:N75">
    <cfRule type="expression" dxfId="89" priority="37">
      <formula>NumZones=9</formula>
    </cfRule>
  </conditionalFormatting>
  <conditionalFormatting sqref="M41:N55 M58:N75">
    <cfRule type="expression" dxfId="88" priority="38">
      <formula>NumZones=10</formula>
    </cfRule>
  </conditionalFormatting>
  <conditionalFormatting sqref="N41:N55 N58:N75">
    <cfRule type="expression" dxfId="87" priority="39">
      <formula>NumZones=11</formula>
    </cfRule>
  </conditionalFormatting>
  <conditionalFormatting sqref="F41:N55 F58:N75">
    <cfRule type="expression" dxfId="86" priority="21">
      <formula>NumZones=3</formula>
    </cfRule>
  </conditionalFormatting>
  <conditionalFormatting sqref="E41:N55 E58:N75">
    <cfRule type="expression" dxfId="85" priority="20">
      <formula>NumZones=2</formula>
    </cfRule>
  </conditionalFormatting>
  <conditionalFormatting sqref="B54:N54">
    <cfRule type="expression" dxfId="84" priority="16">
      <formula>$C$43="No"</formula>
    </cfRule>
  </conditionalFormatting>
  <conditionalFormatting sqref="R58:T75">
    <cfRule type="expression" dxfId="83" priority="41">
      <formula>AND(LimMark1="Yes", AreaControls1&lt;4)</formula>
    </cfRule>
    <cfRule type="expression" dxfId="82" priority="62">
      <formula>AND(LimMark1="No", AreaControls1=3)</formula>
    </cfRule>
  </conditionalFormatting>
  <conditionalFormatting sqref="T58:T75">
    <cfRule type="expression" dxfId="81" priority="46">
      <formula>AND(LimMark1="Yes", AreaControls1&gt;3)</formula>
    </cfRule>
    <cfRule type="expression" dxfId="80" priority="64">
      <formula>AND(LimMark1="No", AreaControls1=5)</formula>
    </cfRule>
  </conditionalFormatting>
  <conditionalFormatting sqref="Y58:Z75">
    <cfRule type="expression" dxfId="79" priority="2308">
      <formula>AND(LimMark2="No", AreaControls2=4)</formula>
    </cfRule>
  </conditionalFormatting>
  <conditionalFormatting sqref="W58:Z75">
    <cfRule type="expression" dxfId="78" priority="2166">
      <formula>AND(LimMark2="No", AreaControls2=2)</formula>
    </cfRule>
  </conditionalFormatting>
  <conditionalFormatting sqref="V58:Z75">
    <cfRule type="expression" dxfId="77" priority="68">
      <formula>AND(LimMark2="No", AreaControls2=1)</formula>
    </cfRule>
  </conditionalFormatting>
  <conditionalFormatting sqref="X58:Z75">
    <cfRule type="expression" dxfId="76" priority="66">
      <formula>AND(LimMark2="Yes", AreaControls2&lt;4)</formula>
    </cfRule>
    <cfRule type="expression" dxfId="75" priority="2170">
      <formula>AND(LimMark2="No", AreaControls2=3)</formula>
    </cfRule>
  </conditionalFormatting>
  <conditionalFormatting sqref="Z58:Z75">
    <cfRule type="expression" dxfId="74" priority="67">
      <formula>AND(LimMark2="Yes", AreaControls2&gt;3)</formula>
    </cfRule>
    <cfRule type="expression" dxfId="73" priority="2382">
      <formula>AND(LimMark2="No", AreaControls2=5)</formula>
    </cfRule>
  </conditionalFormatting>
  <conditionalFormatting sqref="D41:N55 D58:N75">
    <cfRule type="expression" dxfId="72" priority="19">
      <formula>NumZones=1</formula>
    </cfRule>
  </conditionalFormatting>
  <conditionalFormatting sqref="B53:N53">
    <cfRule type="expression" dxfId="71" priority="14">
      <formula>$C$43="Yes"</formula>
    </cfRule>
  </conditionalFormatting>
  <conditionalFormatting sqref="C53:N55">
    <cfRule type="expression" dxfId="70" priority="17">
      <formula>C$51:N$51="No"</formula>
    </cfRule>
  </conditionalFormatting>
  <conditionalFormatting sqref="U58:Z75">
    <cfRule type="expression" dxfId="69" priority="65">
      <formula>NumArea=1</formula>
    </cfRule>
  </conditionalFormatting>
  <conditionalFormatting sqref="C41:N55 C58:N75">
    <cfRule type="expression" dxfId="68" priority="18">
      <formula>NumZones=0</formula>
    </cfRule>
  </conditionalFormatting>
  <conditionalFormatting sqref="O58:Z75">
    <cfRule type="expression" dxfId="67" priority="40">
      <formula>NumArea=0</formula>
    </cfRule>
  </conditionalFormatting>
  <conditionalFormatting sqref="C13">
    <cfRule type="containsText" dxfId="66" priority="1" operator="containsText" text="tab">
      <formula>NOT(ISERROR(SEARCH("tab",C13)))</formula>
    </cfRule>
  </conditionalFormatting>
  <dataValidations count="1">
    <dataValidation type="list" allowBlank="1" showInputMessage="1" showErrorMessage="1" sqref="C43" xr:uid="{BF57B866-10E6-49E3-8F0F-B4DC32477EA2}">
      <formula1>YesNo</formula1>
    </dataValidation>
  </dataValidations>
  <hyperlinks>
    <hyperlink ref="G4" location="Instructions!C35" display="Back to Instructions tab" xr:uid="{00000000-0004-0000-04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stopIfTrue="1" id="{D70DF76C-4273-41B6-84F3-638B9F678A87}">
            <xm:f>'General Info &amp; Results'!$C$30="Electric"</xm:f>
            <x14:dxf>
              <font>
                <color auto="1"/>
              </font>
              <fill>
                <patternFill patternType="lightUp">
                  <bgColor theme="0"/>
                </patternFill>
              </fill>
            </x14:dxf>
          </x14:cfRule>
          <xm:sqref>B20:G22 B37:E38</xm:sqref>
        </x14:conditionalFormatting>
        <x14:conditionalFormatting xmlns:xm="http://schemas.microsoft.com/office/excel/2006/main">
          <x14:cfRule type="expression" priority="11" id="{B9E3E459-1870-45A7-800A-3543E669314A}">
            <xm:f>'General Info &amp; Results'!$C$30="Electric"</xm:f>
            <x14:dxf>
              <fill>
                <patternFill patternType="lightUp">
                  <bgColor theme="0"/>
                </patternFill>
              </fill>
            </x14:dxf>
          </x14:cfRule>
          <xm:sqref>B41:N55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FB8A-DE8B-4626-950C-ED2BF81955DF}">
  <sheetPr>
    <tabColor rgb="FF0070C0"/>
  </sheetPr>
  <dimension ref="A1:AB206"/>
  <sheetViews>
    <sheetView showGridLines="0" zoomScale="80" zoomScaleNormal="80" workbookViewId="0">
      <selection activeCell="C14" sqref="C14"/>
    </sheetView>
  </sheetViews>
  <sheetFormatPr defaultRowHeight="15" x14ac:dyDescent="0.25"/>
  <cols>
    <col min="1" max="1" width="5" customWidth="1"/>
    <col min="2" max="2" width="59.85546875" customWidth="1"/>
    <col min="3" max="20" width="16.85546875" customWidth="1"/>
    <col min="21" max="22" width="18.140625" customWidth="1"/>
    <col min="23" max="23" width="18.140625" style="337" customWidth="1"/>
    <col min="24" max="26" width="18.140625" customWidth="1"/>
  </cols>
  <sheetData>
    <row r="1" spans="2:28" s="89" customFormat="1" ht="15.75" thickBot="1" x14ac:dyDescent="0.35">
      <c r="W1" s="336"/>
      <c r="AB1" s="90"/>
    </row>
    <row r="2" spans="2:28" s="89" customFormat="1" ht="15.75" thickBot="1" x14ac:dyDescent="0.35">
      <c r="B2" s="856" t="str">
        <f>'Version Control'!$B$2</f>
        <v>Title Block</v>
      </c>
      <c r="C2" s="857"/>
      <c r="D2" s="857"/>
      <c r="E2" s="858"/>
      <c r="W2" s="336"/>
      <c r="AB2" s="90"/>
    </row>
    <row r="3" spans="2:28" s="89" customFormat="1" x14ac:dyDescent="0.3">
      <c r="B3" s="91" t="str">
        <f>'Version Control'!$B$3</f>
        <v>Test Report Template Name:</v>
      </c>
      <c r="C3" s="859" t="str">
        <f>'Version Control'!$C$3</f>
        <v>Conventional Cooking Top</v>
      </c>
      <c r="D3" s="860"/>
      <c r="E3" s="861"/>
      <c r="W3" s="336"/>
      <c r="AB3" s="90"/>
    </row>
    <row r="4" spans="2:28" s="89" customFormat="1" ht="16.5" x14ac:dyDescent="0.3">
      <c r="B4" s="92" t="str">
        <f>'Version Control'!$B$4</f>
        <v>Version Number:</v>
      </c>
      <c r="C4" s="862" t="str">
        <f>'Version Control'!$C$4</f>
        <v>v1.0</v>
      </c>
      <c r="D4" s="863"/>
      <c r="E4" s="864"/>
      <c r="G4" s="875" t="s">
        <v>59</v>
      </c>
      <c r="H4" s="875"/>
      <c r="I4" s="875"/>
      <c r="W4" s="336"/>
      <c r="AB4" s="90"/>
    </row>
    <row r="5" spans="2:28" s="89" customFormat="1" x14ac:dyDescent="0.3">
      <c r="B5" s="93" t="str">
        <f>'Version Control'!$B$5</f>
        <v xml:space="preserve">Latest Template Revision: </v>
      </c>
      <c r="C5" s="865">
        <f>'Version Control'!$C$5</f>
        <v>44979</v>
      </c>
      <c r="D5" s="866"/>
      <c r="E5" s="867"/>
      <c r="W5" s="336"/>
      <c r="AB5" s="90"/>
    </row>
    <row r="6" spans="2:28" s="89" customFormat="1" x14ac:dyDescent="0.3">
      <c r="B6" s="93" t="str">
        <f>'Version Control'!$B$6</f>
        <v>Tab Name:</v>
      </c>
      <c r="C6" s="862" t="str">
        <f ca="1">MID(CELL("filename",A1), FIND("]", CELL("filename", A1))+ 1, 255)</f>
        <v>Simmer Pre-Selection</v>
      </c>
      <c r="D6" s="863"/>
      <c r="E6" s="864"/>
      <c r="W6" s="336"/>
      <c r="AB6" s="90"/>
    </row>
    <row r="7" spans="2:28" s="89" customFormat="1" ht="34.5" customHeight="1" x14ac:dyDescent="0.3">
      <c r="B7" s="94" t="str">
        <f>'Version Control'!$B$7</f>
        <v>File Name:</v>
      </c>
      <c r="C7" s="869" t="str">
        <f ca="1">'Version Control'!$C$7</f>
        <v>Conventional Cooking Top v1.0.xlsx</v>
      </c>
      <c r="D7" s="870"/>
      <c r="E7" s="871"/>
      <c r="W7" s="336"/>
      <c r="AB7" s="90"/>
    </row>
    <row r="8" spans="2:28" s="89" customFormat="1" ht="15.75" thickBot="1" x14ac:dyDescent="0.35">
      <c r="B8" s="95" t="str">
        <f>'Version Control'!$B$8</f>
        <v xml:space="preserve">Test Completion Date: </v>
      </c>
      <c r="C8" s="872" t="str">
        <f>'Version Control'!$C$8</f>
        <v>[MM/DD/YYYY]</v>
      </c>
      <c r="D8" s="873"/>
      <c r="E8" s="874"/>
      <c r="W8" s="336"/>
      <c r="AB8" s="90"/>
    </row>
    <row r="9" spans="2:28" s="89" customFormat="1" x14ac:dyDescent="0.3">
      <c r="W9" s="336"/>
      <c r="AB9" s="90"/>
    </row>
    <row r="10" spans="2:28" ht="16.5" thickBot="1" x14ac:dyDescent="0.35">
      <c r="AB10" s="90"/>
    </row>
    <row r="11" spans="2:28" ht="18" thickBot="1" x14ac:dyDescent="0.35">
      <c r="B11" s="100" t="s">
        <v>161</v>
      </c>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3"/>
      <c r="AB11" s="90"/>
    </row>
    <row r="12" spans="2:28" ht="30.75" thickBot="1" x14ac:dyDescent="0.3">
      <c r="B12" s="102"/>
      <c r="C12" s="108" t="str">
        <f>"Cooking Zone 1" &amp; IF('General Info &amp; Results'!C$49="",""," - " &amp; 'General Info &amp; Results'!C$49)</f>
        <v>Cooking Zone 1</v>
      </c>
      <c r="D12" s="108" t="str">
        <f>"Cooking Zone 2" &amp; IF('General Info &amp; Results'!D$49="",""," - " &amp; 'General Info &amp; Results'!D$49)</f>
        <v>Cooking Zone 2</v>
      </c>
      <c r="E12" s="108" t="str">
        <f>"Cooking Zone 3" &amp; IF('General Info &amp; Results'!E$49="",""," - " &amp; 'General Info &amp; Results'!E$49)</f>
        <v>Cooking Zone 3</v>
      </c>
      <c r="F12" s="109" t="str">
        <f>"Cooking Zone 4" &amp; IF('General Info &amp; Results'!F$49="",""," - " &amp; 'General Info &amp; Results'!F$49)</f>
        <v>Cooking Zone 4</v>
      </c>
      <c r="G12" s="108" t="str">
        <f>"Cooking Zone 5" &amp; IF('General Info &amp; Results'!G$49="",""," - " &amp; 'General Info &amp; Results'!G$49)</f>
        <v>Cooking Zone 5</v>
      </c>
      <c r="H12" s="108" t="str">
        <f>"Cooking Zone 6" &amp; IF('General Info &amp; Results'!H$49="",""," - " &amp; 'General Info &amp; Results'!H$49)</f>
        <v>Cooking Zone 6</v>
      </c>
      <c r="I12" s="108" t="str">
        <f>"Cooking Zone 7" &amp; IF('General Info &amp; Results'!I$49="",""," - " &amp; 'General Info &amp; Results'!I$49)</f>
        <v>Cooking Zone 7</v>
      </c>
      <c r="J12" s="108" t="str">
        <f>"Cooking Zone 8" &amp; IF('General Info &amp; Results'!J$49="",""," - " &amp; 'General Info &amp; Results'!J$49)</f>
        <v>Cooking Zone 8</v>
      </c>
      <c r="K12" s="108" t="str">
        <f>"Cooking Zone 9" &amp; IF('General Info &amp; Results'!K$49="",""," - " &amp; 'General Info &amp; Results'!K$49)</f>
        <v>Cooking Zone 9</v>
      </c>
      <c r="L12" s="108" t="str">
        <f>"Cooking Zone 10" &amp; IF('General Info &amp; Results'!L$49="",""," - " &amp; 'General Info &amp; Results'!L$49)</f>
        <v>Cooking Zone 10</v>
      </c>
      <c r="M12" s="108" t="str">
        <f>"Cooking Zone 11" &amp; IF('General Info &amp; Results'!M$49="",""," - " &amp; 'General Info &amp; Results'!M$49)</f>
        <v>Cooking Zone 11</v>
      </c>
      <c r="N12" s="108" t="str">
        <f>"Cooking Zone 12" &amp; IF('General Info &amp; Results'!N$49="",""," - " &amp; 'General Info &amp; Results'!N$49)</f>
        <v>Cooking Zone 12</v>
      </c>
      <c r="O12" s="108" t="s">
        <v>302</v>
      </c>
      <c r="P12" s="108" t="s">
        <v>303</v>
      </c>
      <c r="Q12" s="108" t="s">
        <v>304</v>
      </c>
      <c r="R12" s="108" t="s">
        <v>305</v>
      </c>
      <c r="S12" s="108" t="s">
        <v>306</v>
      </c>
      <c r="T12" s="108" t="s">
        <v>307</v>
      </c>
      <c r="U12" s="108" t="s">
        <v>308</v>
      </c>
      <c r="V12" s="108" t="s">
        <v>309</v>
      </c>
      <c r="W12" s="108" t="s">
        <v>310</v>
      </c>
      <c r="X12" s="108" t="s">
        <v>311</v>
      </c>
      <c r="Y12" s="108" t="s">
        <v>312</v>
      </c>
      <c r="Z12" s="108" t="s">
        <v>313</v>
      </c>
      <c r="AB12" s="334"/>
    </row>
    <row r="13" spans="2:28" ht="15.75" x14ac:dyDescent="0.3">
      <c r="B13" s="110"/>
      <c r="C13" s="112"/>
      <c r="D13" s="112"/>
      <c r="E13" s="112"/>
      <c r="F13" s="111"/>
      <c r="G13" s="111"/>
      <c r="H13" s="111"/>
      <c r="I13" s="111"/>
      <c r="J13" s="111"/>
      <c r="K13" s="111"/>
      <c r="L13" s="111"/>
      <c r="M13" s="111"/>
      <c r="N13" s="343"/>
      <c r="O13" s="367"/>
      <c r="P13" s="368"/>
      <c r="Q13" s="368"/>
      <c r="R13" s="368"/>
      <c r="S13" s="368"/>
      <c r="T13" s="369"/>
      <c r="U13" s="367"/>
      <c r="V13" s="368"/>
      <c r="W13" s="368"/>
      <c r="X13" s="368"/>
      <c r="Y13" s="368"/>
      <c r="Z13" s="369"/>
      <c r="AB13" s="334"/>
    </row>
    <row r="14" spans="2:28" ht="15.75" x14ac:dyDescent="0.3">
      <c r="B14" s="104" t="s">
        <v>355</v>
      </c>
      <c r="C14" s="325"/>
      <c r="D14" s="325"/>
      <c r="E14" s="325"/>
      <c r="F14" s="325"/>
      <c r="G14" s="325"/>
      <c r="H14" s="325"/>
      <c r="I14" s="325"/>
      <c r="J14" s="325"/>
      <c r="K14" s="325"/>
      <c r="L14" s="325"/>
      <c r="M14" s="325"/>
      <c r="N14" s="326"/>
      <c r="O14" s="380"/>
      <c r="P14" s="325"/>
      <c r="Q14" s="325"/>
      <c r="R14" s="325"/>
      <c r="S14" s="325"/>
      <c r="T14" s="326"/>
      <c r="U14" s="380"/>
      <c r="V14" s="325"/>
      <c r="W14" s="325"/>
      <c r="X14" s="325"/>
      <c r="Y14" s="325"/>
      <c r="Z14" s="326"/>
      <c r="AB14" s="334"/>
    </row>
    <row r="15" spans="2:28" ht="15.75" x14ac:dyDescent="0.3">
      <c r="B15" s="104" t="s">
        <v>367</v>
      </c>
      <c r="C15" s="603"/>
      <c r="D15" s="603"/>
      <c r="E15" s="603"/>
      <c r="F15" s="717"/>
      <c r="G15" s="603"/>
      <c r="H15" s="603"/>
      <c r="I15" s="603"/>
      <c r="J15" s="603"/>
      <c r="K15" s="603"/>
      <c r="L15" s="603"/>
      <c r="M15" s="603"/>
      <c r="N15" s="606"/>
      <c r="O15" s="718"/>
      <c r="P15" s="603"/>
      <c r="Q15" s="603"/>
      <c r="R15" s="603"/>
      <c r="S15" s="603"/>
      <c r="T15" s="606"/>
      <c r="U15" s="718"/>
      <c r="V15" s="603"/>
      <c r="W15" s="603"/>
      <c r="X15" s="603"/>
      <c r="Y15" s="603"/>
      <c r="Z15" s="606"/>
      <c r="AB15" s="334"/>
    </row>
    <row r="16" spans="2:28" ht="15.75" x14ac:dyDescent="0.3">
      <c r="B16" s="104" t="str">
        <f>IF('General Info &amp; Results'!$C$32="Corrected Volume", "Corrected volume of gas consumed during the 10-minute test (std cu. ft)", "Volume of gas consumed during the 10-minute test (cu. ft)")</f>
        <v>Volume of gas consumed during the 10-minute test (cu. ft)</v>
      </c>
      <c r="C16" s="253"/>
      <c r="D16" s="253"/>
      <c r="E16" s="253"/>
      <c r="F16" s="303"/>
      <c r="G16" s="253"/>
      <c r="H16" s="253"/>
      <c r="I16" s="253"/>
      <c r="J16" s="253"/>
      <c r="K16" s="253"/>
      <c r="L16" s="253"/>
      <c r="M16" s="253"/>
      <c r="N16" s="302"/>
      <c r="O16" s="381"/>
      <c r="P16" s="253"/>
      <c r="Q16" s="253"/>
      <c r="R16" s="253"/>
      <c r="S16" s="253"/>
      <c r="T16" s="302"/>
      <c r="U16" s="381"/>
      <c r="V16" s="253"/>
      <c r="W16" s="253"/>
      <c r="X16" s="253"/>
      <c r="Y16" s="253"/>
      <c r="Z16" s="302"/>
      <c r="AB16" s="334"/>
    </row>
    <row r="17" spans="2:28" ht="15.75" x14ac:dyDescent="0.3">
      <c r="B17" s="104" t="s">
        <v>368</v>
      </c>
      <c r="C17" s="623"/>
      <c r="D17" s="623"/>
      <c r="E17" s="623"/>
      <c r="F17" s="665"/>
      <c r="G17" s="623"/>
      <c r="H17" s="623"/>
      <c r="I17" s="623"/>
      <c r="J17" s="623"/>
      <c r="K17" s="623"/>
      <c r="L17" s="623"/>
      <c r="M17" s="623"/>
      <c r="N17" s="666"/>
      <c r="O17" s="667"/>
      <c r="P17" s="623"/>
      <c r="Q17" s="623"/>
      <c r="R17" s="623"/>
      <c r="S17" s="623"/>
      <c r="T17" s="666"/>
      <c r="U17" s="667"/>
      <c r="V17" s="623"/>
      <c r="W17" s="623"/>
      <c r="X17" s="623"/>
      <c r="Y17" s="623"/>
      <c r="Z17" s="666"/>
      <c r="AB17" s="334"/>
    </row>
    <row r="18" spans="2:28" ht="15.75" x14ac:dyDescent="0.3">
      <c r="B18" s="104" t="s">
        <v>363</v>
      </c>
      <c r="C18" s="253"/>
      <c r="D18" s="253"/>
      <c r="E18" s="253"/>
      <c r="F18" s="303"/>
      <c r="G18" s="253"/>
      <c r="H18" s="253"/>
      <c r="I18" s="253"/>
      <c r="J18" s="253"/>
      <c r="K18" s="253"/>
      <c r="L18" s="253"/>
      <c r="M18" s="253"/>
      <c r="N18" s="302"/>
      <c r="O18" s="381"/>
      <c r="P18" s="253"/>
      <c r="Q18" s="253"/>
      <c r="R18" s="253"/>
      <c r="S18" s="253"/>
      <c r="T18" s="302"/>
      <c r="U18" s="381"/>
      <c r="V18" s="253"/>
      <c r="W18" s="253"/>
      <c r="X18" s="253"/>
      <c r="Y18" s="253"/>
      <c r="Z18" s="302"/>
      <c r="AB18" s="334"/>
    </row>
    <row r="19" spans="2:28" ht="15.75" x14ac:dyDescent="0.3">
      <c r="B19" s="104" t="str">
        <f xml:space="preserve"> "Power density of the power setting under test" &amp; IF('General Info &amp; Results'!$C$30="Electric"," (W/cm2)",IF('General Info &amp; Results'!$C$30="Gas"," (Btu/h/cm2)",""))</f>
        <v>Power density of the power setting under test</v>
      </c>
      <c r="C19" s="683" t="str">
        <f>'Calculations - Pre-Selection'!C28</f>
        <v xml:space="preserve"> </v>
      </c>
      <c r="D19" s="683" t="str">
        <f>'Calculations - Pre-Selection'!D28</f>
        <v xml:space="preserve"> </v>
      </c>
      <c r="E19" s="683" t="str">
        <f>'Calculations - Pre-Selection'!E28</f>
        <v xml:space="preserve"> </v>
      </c>
      <c r="F19" s="683" t="str">
        <f>'Calculations - Pre-Selection'!F28</f>
        <v xml:space="preserve"> </v>
      </c>
      <c r="G19" s="683" t="str">
        <f>'Calculations - Pre-Selection'!G28</f>
        <v xml:space="preserve"> </v>
      </c>
      <c r="H19" s="683" t="str">
        <f>'Calculations - Pre-Selection'!H28</f>
        <v xml:space="preserve"> </v>
      </c>
      <c r="I19" s="683" t="str">
        <f>'Calculations - Pre-Selection'!I28</f>
        <v xml:space="preserve"> </v>
      </c>
      <c r="J19" s="683" t="str">
        <f>'Calculations - Pre-Selection'!J28</f>
        <v xml:space="preserve"> </v>
      </c>
      <c r="K19" s="683" t="str">
        <f>'Calculations - Pre-Selection'!K28</f>
        <v xml:space="preserve"> </v>
      </c>
      <c r="L19" s="683" t="str">
        <f>'Calculations - Pre-Selection'!L28</f>
        <v xml:space="preserve"> </v>
      </c>
      <c r="M19" s="683" t="str">
        <f>'Calculations - Pre-Selection'!M28</f>
        <v xml:space="preserve"> </v>
      </c>
      <c r="N19" s="684" t="str">
        <f>'Calculations - Pre-Selection'!N28</f>
        <v xml:space="preserve"> </v>
      </c>
      <c r="O19" s="685" t="str">
        <f>'Calculations - Pre-Selection'!O28</f>
        <v xml:space="preserve"> </v>
      </c>
      <c r="P19" s="683" t="str">
        <f>'Calculations - Pre-Selection'!P28</f>
        <v xml:space="preserve"> </v>
      </c>
      <c r="Q19" s="683" t="str">
        <f>'Calculations - Pre-Selection'!Q28</f>
        <v xml:space="preserve"> </v>
      </c>
      <c r="R19" s="683" t="str">
        <f>'Calculations - Pre-Selection'!R28</f>
        <v xml:space="preserve"> </v>
      </c>
      <c r="S19" s="683" t="str">
        <f>'Calculations - Pre-Selection'!S28</f>
        <v xml:space="preserve"> </v>
      </c>
      <c r="T19" s="684" t="str">
        <f>'Calculations - Pre-Selection'!T28</f>
        <v xml:space="preserve"> </v>
      </c>
      <c r="U19" s="685" t="str">
        <f>'Calculations - Pre-Selection'!U28</f>
        <v xml:space="preserve"> </v>
      </c>
      <c r="V19" s="683" t="str">
        <f>'Calculations - Pre-Selection'!V28</f>
        <v xml:space="preserve"> </v>
      </c>
      <c r="W19" s="683" t="str">
        <f>'Calculations - Pre-Selection'!W28</f>
        <v xml:space="preserve"> </v>
      </c>
      <c r="X19" s="683" t="str">
        <f>'Calculations - Pre-Selection'!X28</f>
        <v xml:space="preserve"> </v>
      </c>
      <c r="Y19" s="683" t="str">
        <f>'Calculations - Pre-Selection'!Y28</f>
        <v xml:space="preserve"> </v>
      </c>
      <c r="Z19" s="684" t="str">
        <f>'Calculations - Pre-Selection'!Z28</f>
        <v xml:space="preserve"> </v>
      </c>
      <c r="AB19" s="334"/>
    </row>
    <row r="20" spans="2:28" ht="15.75" x14ac:dyDescent="0.3">
      <c r="B20" s="114"/>
      <c r="C20" s="318"/>
      <c r="D20" s="318"/>
      <c r="E20" s="318"/>
      <c r="F20" s="324"/>
      <c r="G20" s="324"/>
      <c r="H20" s="324"/>
      <c r="I20" s="324"/>
      <c r="J20" s="324"/>
      <c r="K20" s="324"/>
      <c r="L20" s="324"/>
      <c r="M20" s="324"/>
      <c r="N20" s="319"/>
      <c r="O20" s="370"/>
      <c r="P20" s="318"/>
      <c r="Q20" s="318"/>
      <c r="R20" s="318"/>
      <c r="S20" s="318"/>
      <c r="T20" s="319"/>
      <c r="U20" s="370"/>
      <c r="V20" s="318"/>
      <c r="W20" s="318"/>
      <c r="X20" s="318"/>
      <c r="Y20" s="318"/>
      <c r="Z20" s="319"/>
      <c r="AB20" s="334"/>
    </row>
    <row r="21" spans="2:28" ht="15.75" x14ac:dyDescent="0.3">
      <c r="B21" s="104" t="s">
        <v>355</v>
      </c>
      <c r="C21" s="325"/>
      <c r="D21" s="325"/>
      <c r="E21" s="325"/>
      <c r="F21" s="325"/>
      <c r="G21" s="325"/>
      <c r="H21" s="325"/>
      <c r="I21" s="325"/>
      <c r="J21" s="325"/>
      <c r="K21" s="325"/>
      <c r="L21" s="325"/>
      <c r="M21" s="325"/>
      <c r="N21" s="326"/>
      <c r="O21" s="325"/>
      <c r="P21" s="325"/>
      <c r="Q21" s="325"/>
      <c r="R21" s="325"/>
      <c r="S21" s="325"/>
      <c r="T21" s="326"/>
      <c r="U21" s="325"/>
      <c r="V21" s="325"/>
      <c r="W21" s="325"/>
      <c r="X21" s="325"/>
      <c r="Y21" s="325"/>
      <c r="Z21" s="326"/>
      <c r="AB21" s="334"/>
    </row>
    <row r="22" spans="2:28" ht="15.75" x14ac:dyDescent="0.3">
      <c r="B22" s="104" t="s">
        <v>367</v>
      </c>
      <c r="C22" s="603"/>
      <c r="D22" s="603"/>
      <c r="E22" s="603"/>
      <c r="F22" s="717"/>
      <c r="G22" s="603"/>
      <c r="H22" s="603"/>
      <c r="I22" s="603"/>
      <c r="J22" s="603"/>
      <c r="K22" s="603"/>
      <c r="L22" s="603"/>
      <c r="M22" s="603"/>
      <c r="N22" s="606"/>
      <c r="O22" s="603"/>
      <c r="P22" s="603"/>
      <c r="Q22" s="603"/>
      <c r="R22" s="603"/>
      <c r="S22" s="603"/>
      <c r="T22" s="606"/>
      <c r="U22" s="603"/>
      <c r="V22" s="603"/>
      <c r="W22" s="603"/>
      <c r="X22" s="603"/>
      <c r="Y22" s="603"/>
      <c r="Z22" s="606"/>
      <c r="AB22" s="334"/>
    </row>
    <row r="23" spans="2:28" ht="15.75" x14ac:dyDescent="0.3">
      <c r="B23" s="104" t="str">
        <f>IF('General Info &amp; Results'!$C$32="Corrected Volume", "Corrected volume of gas consumed during the 10-minute test (std cu. ft)", "Volume of gas consumed during the 10-minute test (cu. ft)")</f>
        <v>Volume of gas consumed during the 10-minute test (cu. ft)</v>
      </c>
      <c r="C23" s="253"/>
      <c r="D23" s="253"/>
      <c r="E23" s="253"/>
      <c r="F23" s="303"/>
      <c r="G23" s="253"/>
      <c r="H23" s="253"/>
      <c r="I23" s="253"/>
      <c r="J23" s="253"/>
      <c r="K23" s="253"/>
      <c r="L23" s="253"/>
      <c r="M23" s="253"/>
      <c r="N23" s="302"/>
      <c r="O23" s="253"/>
      <c r="P23" s="253"/>
      <c r="Q23" s="253"/>
      <c r="R23" s="253"/>
      <c r="S23" s="253"/>
      <c r="T23" s="302"/>
      <c r="U23" s="253"/>
      <c r="V23" s="253"/>
      <c r="W23" s="253"/>
      <c r="X23" s="253"/>
      <c r="Y23" s="253"/>
      <c r="Z23" s="302"/>
      <c r="AB23" s="334"/>
    </row>
    <row r="24" spans="2:28" ht="15.75" x14ac:dyDescent="0.3">
      <c r="B24" s="104" t="s">
        <v>368</v>
      </c>
      <c r="C24" s="623"/>
      <c r="D24" s="623"/>
      <c r="E24" s="623"/>
      <c r="F24" s="665"/>
      <c r="G24" s="623"/>
      <c r="H24" s="623"/>
      <c r="I24" s="623"/>
      <c r="J24" s="623"/>
      <c r="K24" s="623"/>
      <c r="L24" s="623"/>
      <c r="M24" s="623"/>
      <c r="N24" s="666"/>
      <c r="O24" s="623"/>
      <c r="P24" s="623"/>
      <c r="Q24" s="623"/>
      <c r="R24" s="623"/>
      <c r="S24" s="623"/>
      <c r="T24" s="666"/>
      <c r="U24" s="623"/>
      <c r="V24" s="623"/>
      <c r="W24" s="623"/>
      <c r="X24" s="623"/>
      <c r="Y24" s="623"/>
      <c r="Z24" s="666"/>
      <c r="AB24" s="334"/>
    </row>
    <row r="25" spans="2:28" ht="15.75" x14ac:dyDescent="0.3">
      <c r="B25" s="104" t="s">
        <v>363</v>
      </c>
      <c r="C25" s="253"/>
      <c r="D25" s="253"/>
      <c r="E25" s="253"/>
      <c r="F25" s="303"/>
      <c r="G25" s="253"/>
      <c r="H25" s="253"/>
      <c r="I25" s="253"/>
      <c r="J25" s="253"/>
      <c r="K25" s="253"/>
      <c r="L25" s="253"/>
      <c r="M25" s="253"/>
      <c r="N25" s="302"/>
      <c r="O25" s="253"/>
      <c r="P25" s="253"/>
      <c r="Q25" s="253"/>
      <c r="R25" s="253"/>
      <c r="S25" s="253"/>
      <c r="T25" s="302"/>
      <c r="U25" s="253"/>
      <c r="V25" s="253"/>
      <c r="W25" s="253"/>
      <c r="X25" s="253"/>
      <c r="Y25" s="253"/>
      <c r="Z25" s="302"/>
      <c r="AB25" s="334"/>
    </row>
    <row r="26" spans="2:28" ht="15.75" x14ac:dyDescent="0.3">
      <c r="B26" s="104" t="str">
        <f xml:space="preserve"> "Power density of the power setting under test" &amp; IF('General Info &amp; Results'!$C$30="Electric"," (W/cm2)",IF('General Info &amp; Results'!$C$30="Gas"," (Btu/h/cm2)",""))</f>
        <v>Power density of the power setting under test</v>
      </c>
      <c r="C26" s="683" t="str">
        <f>'Calculations - Pre-Selection'!C35</f>
        <v xml:space="preserve"> </v>
      </c>
      <c r="D26" s="683" t="str">
        <f>'Calculations - Pre-Selection'!D35</f>
        <v xml:space="preserve"> </v>
      </c>
      <c r="E26" s="683" t="str">
        <f>'Calculations - Pre-Selection'!E35</f>
        <v xml:space="preserve"> </v>
      </c>
      <c r="F26" s="683" t="str">
        <f>'Calculations - Pre-Selection'!F35</f>
        <v xml:space="preserve"> </v>
      </c>
      <c r="G26" s="683" t="str">
        <f>'Calculations - Pre-Selection'!G35</f>
        <v xml:space="preserve"> </v>
      </c>
      <c r="H26" s="683" t="str">
        <f>'Calculations - Pre-Selection'!H35</f>
        <v xml:space="preserve"> </v>
      </c>
      <c r="I26" s="683" t="str">
        <f>'Calculations - Pre-Selection'!I35</f>
        <v xml:space="preserve"> </v>
      </c>
      <c r="J26" s="683" t="str">
        <f>'Calculations - Pre-Selection'!J35</f>
        <v xml:space="preserve"> </v>
      </c>
      <c r="K26" s="683" t="str">
        <f>'Calculations - Pre-Selection'!K35</f>
        <v xml:space="preserve"> </v>
      </c>
      <c r="L26" s="683" t="str">
        <f>'Calculations - Pre-Selection'!L35</f>
        <v xml:space="preserve"> </v>
      </c>
      <c r="M26" s="683" t="str">
        <f>'Calculations - Pre-Selection'!M35</f>
        <v xml:space="preserve"> </v>
      </c>
      <c r="N26" s="684" t="str">
        <f>'Calculations - Pre-Selection'!N35</f>
        <v xml:space="preserve"> </v>
      </c>
      <c r="O26" s="683" t="str">
        <f>'Calculations - Pre-Selection'!O35</f>
        <v xml:space="preserve"> </v>
      </c>
      <c r="P26" s="683" t="str">
        <f>'Calculations - Pre-Selection'!P35</f>
        <v xml:space="preserve"> </v>
      </c>
      <c r="Q26" s="683" t="str">
        <f>'Calculations - Pre-Selection'!Q35</f>
        <v xml:space="preserve"> </v>
      </c>
      <c r="R26" s="683" t="str">
        <f>'Calculations - Pre-Selection'!R35</f>
        <v xml:space="preserve"> </v>
      </c>
      <c r="S26" s="683" t="str">
        <f>'Calculations - Pre-Selection'!S35</f>
        <v xml:space="preserve"> </v>
      </c>
      <c r="T26" s="684" t="str">
        <f>'Calculations - Pre-Selection'!T35</f>
        <v xml:space="preserve"> </v>
      </c>
      <c r="U26" s="683" t="str">
        <f>'Calculations - Pre-Selection'!U35</f>
        <v xml:space="preserve"> </v>
      </c>
      <c r="V26" s="683" t="str">
        <f>'Calculations - Pre-Selection'!V35</f>
        <v xml:space="preserve"> </v>
      </c>
      <c r="W26" s="683" t="str">
        <f>'Calculations - Pre-Selection'!W35</f>
        <v xml:space="preserve"> </v>
      </c>
      <c r="X26" s="683" t="str">
        <f>'Calculations - Pre-Selection'!X35</f>
        <v xml:space="preserve"> </v>
      </c>
      <c r="Y26" s="683" t="str">
        <f>'Calculations - Pre-Selection'!Y35</f>
        <v xml:space="preserve"> </v>
      </c>
      <c r="Z26" s="684" t="str">
        <f>'Calculations - Pre-Selection'!Z35</f>
        <v xml:space="preserve"> </v>
      </c>
      <c r="AB26" s="334"/>
    </row>
    <row r="27" spans="2:28" ht="15.75" x14ac:dyDescent="0.3">
      <c r="B27" s="114"/>
      <c r="C27" s="318"/>
      <c r="D27" s="318"/>
      <c r="E27" s="318"/>
      <c r="F27" s="324"/>
      <c r="G27" s="324"/>
      <c r="H27" s="324"/>
      <c r="I27" s="324"/>
      <c r="J27" s="324"/>
      <c r="K27" s="324"/>
      <c r="L27" s="324"/>
      <c r="M27" s="324"/>
      <c r="N27" s="319"/>
      <c r="O27" s="370"/>
      <c r="P27" s="318"/>
      <c r="Q27" s="318"/>
      <c r="R27" s="318"/>
      <c r="S27" s="318"/>
      <c r="T27" s="319"/>
      <c r="U27" s="370"/>
      <c r="V27" s="318"/>
      <c r="W27" s="318"/>
      <c r="X27" s="318"/>
      <c r="Y27" s="318"/>
      <c r="Z27" s="319"/>
      <c r="AB27" s="334"/>
    </row>
    <row r="28" spans="2:28" ht="15.75" x14ac:dyDescent="0.3">
      <c r="B28" s="104" t="s">
        <v>355</v>
      </c>
      <c r="C28" s="325"/>
      <c r="D28" s="325"/>
      <c r="E28" s="325"/>
      <c r="F28" s="325"/>
      <c r="G28" s="325"/>
      <c r="H28" s="325"/>
      <c r="I28" s="325"/>
      <c r="J28" s="325"/>
      <c r="K28" s="325"/>
      <c r="L28" s="325"/>
      <c r="M28" s="325"/>
      <c r="N28" s="326"/>
      <c r="O28" s="325"/>
      <c r="P28" s="325"/>
      <c r="Q28" s="325"/>
      <c r="R28" s="325"/>
      <c r="S28" s="325"/>
      <c r="T28" s="326"/>
      <c r="U28" s="325"/>
      <c r="V28" s="325"/>
      <c r="W28" s="325"/>
      <c r="X28" s="325"/>
      <c r="Y28" s="325"/>
      <c r="Z28" s="326"/>
      <c r="AB28" s="334"/>
    </row>
    <row r="29" spans="2:28" ht="15.75" x14ac:dyDescent="0.3">
      <c r="B29" s="104" t="s">
        <v>367</v>
      </c>
      <c r="C29" s="603"/>
      <c r="D29" s="603"/>
      <c r="E29" s="603"/>
      <c r="F29" s="717"/>
      <c r="G29" s="603"/>
      <c r="H29" s="603"/>
      <c r="I29" s="603"/>
      <c r="J29" s="603"/>
      <c r="K29" s="603"/>
      <c r="L29" s="603"/>
      <c r="M29" s="603"/>
      <c r="N29" s="606"/>
      <c r="O29" s="603"/>
      <c r="P29" s="603"/>
      <c r="Q29" s="603"/>
      <c r="R29" s="603"/>
      <c r="S29" s="603"/>
      <c r="T29" s="606"/>
      <c r="U29" s="603"/>
      <c r="V29" s="603"/>
      <c r="W29" s="603"/>
      <c r="X29" s="603"/>
      <c r="Y29" s="603"/>
      <c r="Z29" s="606"/>
      <c r="AB29" s="334"/>
    </row>
    <row r="30" spans="2:28" ht="15.75" x14ac:dyDescent="0.3">
      <c r="B30" s="104" t="str">
        <f>IF('General Info &amp; Results'!$C$32="Corrected Volume", "Corrected volume of gas consumed during the 10-minute test (std cu. ft)", "Volume of gas consumed during the 10-minute test (cu. ft)")</f>
        <v>Volume of gas consumed during the 10-minute test (cu. ft)</v>
      </c>
      <c r="C30" s="253"/>
      <c r="D30" s="253"/>
      <c r="E30" s="253"/>
      <c r="F30" s="462"/>
      <c r="G30" s="463"/>
      <c r="H30" s="463"/>
      <c r="I30" s="463"/>
      <c r="J30" s="463"/>
      <c r="K30" s="463"/>
      <c r="L30" s="463"/>
      <c r="M30" s="463"/>
      <c r="N30" s="302"/>
      <c r="O30" s="253"/>
      <c r="P30" s="253"/>
      <c r="Q30" s="253"/>
      <c r="R30" s="253"/>
      <c r="S30" s="253"/>
      <c r="T30" s="302"/>
      <c r="U30" s="253"/>
      <c r="V30" s="253"/>
      <c r="W30" s="253"/>
      <c r="X30" s="253"/>
      <c r="Y30" s="253"/>
      <c r="Z30" s="302"/>
      <c r="AB30" s="334"/>
    </row>
    <row r="31" spans="2:28" ht="15.75" x14ac:dyDescent="0.3">
      <c r="B31" s="104" t="s">
        <v>368</v>
      </c>
      <c r="C31" s="623"/>
      <c r="D31" s="623"/>
      <c r="E31" s="623"/>
      <c r="F31" s="674"/>
      <c r="G31" s="675"/>
      <c r="H31" s="675"/>
      <c r="I31" s="675"/>
      <c r="J31" s="675"/>
      <c r="K31" s="675"/>
      <c r="L31" s="675"/>
      <c r="M31" s="675"/>
      <c r="N31" s="666"/>
      <c r="O31" s="623"/>
      <c r="P31" s="623"/>
      <c r="Q31" s="623"/>
      <c r="R31" s="623"/>
      <c r="S31" s="623"/>
      <c r="T31" s="666"/>
      <c r="U31" s="623"/>
      <c r="V31" s="623"/>
      <c r="W31" s="623"/>
      <c r="X31" s="623"/>
      <c r="Y31" s="623"/>
      <c r="Z31" s="666"/>
      <c r="AB31" s="334"/>
    </row>
    <row r="32" spans="2:28" ht="15.75" x14ac:dyDescent="0.3">
      <c r="B32" s="104" t="s">
        <v>363</v>
      </c>
      <c r="C32" s="253"/>
      <c r="D32" s="253"/>
      <c r="E32" s="253"/>
      <c r="F32" s="462"/>
      <c r="G32" s="463"/>
      <c r="H32" s="463"/>
      <c r="I32" s="463"/>
      <c r="J32" s="463"/>
      <c r="K32" s="463"/>
      <c r="L32" s="463"/>
      <c r="M32" s="463"/>
      <c r="N32" s="302"/>
      <c r="O32" s="253"/>
      <c r="P32" s="253"/>
      <c r="Q32" s="253"/>
      <c r="R32" s="253"/>
      <c r="S32" s="253"/>
      <c r="T32" s="302"/>
      <c r="U32" s="253"/>
      <c r="V32" s="253"/>
      <c r="W32" s="253"/>
      <c r="X32" s="253"/>
      <c r="Y32" s="253"/>
      <c r="Z32" s="302"/>
      <c r="AB32" s="334"/>
    </row>
    <row r="33" spans="2:28" ht="15.75" x14ac:dyDescent="0.3">
      <c r="B33" s="104" t="str">
        <f xml:space="preserve"> "Power density of the power setting under test" &amp; IF('General Info &amp; Results'!$C$30="Electric"," (W/cm2)",IF('General Info &amp; Results'!$C$30="Gas"," (Btu/h/cm2)",""))</f>
        <v>Power density of the power setting under test</v>
      </c>
      <c r="C33" s="683" t="str">
        <f>'Calculations - Pre-Selection'!C42</f>
        <v xml:space="preserve"> </v>
      </c>
      <c r="D33" s="683" t="str">
        <f>'Calculations - Pre-Selection'!D42</f>
        <v xml:space="preserve"> </v>
      </c>
      <c r="E33" s="683" t="str">
        <f>'Calculations - Pre-Selection'!E42</f>
        <v xml:space="preserve"> </v>
      </c>
      <c r="F33" s="686" t="str">
        <f>'Calculations - Pre-Selection'!F42</f>
        <v xml:space="preserve"> </v>
      </c>
      <c r="G33" s="687" t="str">
        <f>'Calculations - Pre-Selection'!G42</f>
        <v xml:space="preserve"> </v>
      </c>
      <c r="H33" s="687" t="str">
        <f>'Calculations - Pre-Selection'!H42</f>
        <v xml:space="preserve"> </v>
      </c>
      <c r="I33" s="687" t="str">
        <f>'Calculations - Pre-Selection'!I42</f>
        <v xml:space="preserve"> </v>
      </c>
      <c r="J33" s="687" t="str">
        <f>'Calculations - Pre-Selection'!J42</f>
        <v xml:space="preserve"> </v>
      </c>
      <c r="K33" s="687" t="str">
        <f>'Calculations - Pre-Selection'!K42</f>
        <v xml:space="preserve"> </v>
      </c>
      <c r="L33" s="687" t="str">
        <f>'Calculations - Pre-Selection'!L42</f>
        <v xml:space="preserve"> </v>
      </c>
      <c r="M33" s="687" t="str">
        <f>'Calculations - Pre-Selection'!M42</f>
        <v xml:space="preserve"> </v>
      </c>
      <c r="N33" s="684" t="str">
        <f>'Calculations - Pre-Selection'!N42</f>
        <v xml:space="preserve"> </v>
      </c>
      <c r="O33" s="683" t="str">
        <f>'Calculations - Pre-Selection'!O42</f>
        <v xml:space="preserve"> </v>
      </c>
      <c r="P33" s="683" t="str">
        <f>'Calculations - Pre-Selection'!P42</f>
        <v xml:space="preserve"> </v>
      </c>
      <c r="Q33" s="683" t="str">
        <f>'Calculations - Pre-Selection'!Q42</f>
        <v xml:space="preserve"> </v>
      </c>
      <c r="R33" s="683" t="str">
        <f>'Calculations - Pre-Selection'!R42</f>
        <v xml:space="preserve"> </v>
      </c>
      <c r="S33" s="683" t="str">
        <f>'Calculations - Pre-Selection'!S42</f>
        <v xml:space="preserve"> </v>
      </c>
      <c r="T33" s="684" t="str">
        <f>'Calculations - Pre-Selection'!T42</f>
        <v xml:space="preserve"> </v>
      </c>
      <c r="U33" s="683" t="str">
        <f>'Calculations - Pre-Selection'!U42</f>
        <v xml:space="preserve"> </v>
      </c>
      <c r="V33" s="683" t="str">
        <f>'Calculations - Pre-Selection'!V42</f>
        <v xml:space="preserve"> </v>
      </c>
      <c r="W33" s="683" t="str">
        <f>'Calculations - Pre-Selection'!W42</f>
        <v xml:space="preserve"> </v>
      </c>
      <c r="X33" s="683" t="str">
        <f>'Calculations - Pre-Selection'!X42</f>
        <v xml:space="preserve"> </v>
      </c>
      <c r="Y33" s="683" t="str">
        <f>'Calculations - Pre-Selection'!Y42</f>
        <v xml:space="preserve"> </v>
      </c>
      <c r="Z33" s="684" t="str">
        <f>'Calculations - Pre-Selection'!Z42</f>
        <v xml:space="preserve"> </v>
      </c>
      <c r="AB33" s="334"/>
    </row>
    <row r="34" spans="2:28" ht="15.75" x14ac:dyDescent="0.3">
      <c r="B34" s="114"/>
      <c r="C34" s="318"/>
      <c r="D34" s="318"/>
      <c r="E34" s="318"/>
      <c r="F34" s="324"/>
      <c r="G34" s="324"/>
      <c r="H34" s="324"/>
      <c r="I34" s="324"/>
      <c r="J34" s="324"/>
      <c r="K34" s="324"/>
      <c r="L34" s="324"/>
      <c r="M34" s="324"/>
      <c r="N34" s="113"/>
      <c r="O34" s="370"/>
      <c r="P34" s="318"/>
      <c r="Q34" s="318"/>
      <c r="R34" s="318"/>
      <c r="S34" s="318"/>
      <c r="T34" s="319"/>
      <c r="U34" s="370"/>
      <c r="V34" s="318"/>
      <c r="W34" s="318"/>
      <c r="X34" s="318"/>
      <c r="Y34" s="318"/>
      <c r="Z34" s="319"/>
      <c r="AB34" s="334"/>
    </row>
    <row r="35" spans="2:28" ht="15.75" x14ac:dyDescent="0.3">
      <c r="B35" s="104" t="s">
        <v>355</v>
      </c>
      <c r="C35" s="325"/>
      <c r="D35" s="325"/>
      <c r="E35" s="325"/>
      <c r="F35" s="325"/>
      <c r="G35" s="325"/>
      <c r="H35" s="325"/>
      <c r="I35" s="325"/>
      <c r="J35" s="325"/>
      <c r="K35" s="325"/>
      <c r="L35" s="325"/>
      <c r="M35" s="325"/>
      <c r="N35" s="326"/>
      <c r="O35" s="325"/>
      <c r="P35" s="325"/>
      <c r="Q35" s="325"/>
      <c r="R35" s="325"/>
      <c r="S35" s="325"/>
      <c r="T35" s="326"/>
      <c r="U35" s="325"/>
      <c r="V35" s="325"/>
      <c r="W35" s="325"/>
      <c r="X35" s="325"/>
      <c r="Y35" s="325"/>
      <c r="Z35" s="326"/>
      <c r="AB35" s="334"/>
    </row>
    <row r="36" spans="2:28" ht="15.75" x14ac:dyDescent="0.3">
      <c r="B36" s="104" t="s">
        <v>367</v>
      </c>
      <c r="C36" s="603"/>
      <c r="D36" s="603"/>
      <c r="E36" s="603"/>
      <c r="F36" s="717"/>
      <c r="G36" s="603"/>
      <c r="H36" s="603"/>
      <c r="I36" s="603"/>
      <c r="J36" s="603"/>
      <c r="K36" s="603"/>
      <c r="L36" s="603"/>
      <c r="M36" s="603"/>
      <c r="N36" s="606"/>
      <c r="O36" s="603"/>
      <c r="P36" s="603"/>
      <c r="Q36" s="603"/>
      <c r="R36" s="603"/>
      <c r="S36" s="603"/>
      <c r="T36" s="606"/>
      <c r="U36" s="603"/>
      <c r="V36" s="603"/>
      <c r="W36" s="603"/>
      <c r="X36" s="603"/>
      <c r="Y36" s="603"/>
      <c r="Z36" s="606"/>
      <c r="AB36" s="334"/>
    </row>
    <row r="37" spans="2:28" ht="15.75" x14ac:dyDescent="0.3">
      <c r="B37" s="104" t="str">
        <f>IF('General Info &amp; Results'!$C$32="Corrected Volume", "Corrected volume of gas consumed during the 10-minute test (std cu. ft)", "Volume of gas consumed during the 10-minute test (cu. ft)")</f>
        <v>Volume of gas consumed during the 10-minute test (cu. ft)</v>
      </c>
      <c r="C37" s="253"/>
      <c r="D37" s="253"/>
      <c r="E37" s="253"/>
      <c r="F37" s="303"/>
      <c r="G37" s="253"/>
      <c r="H37" s="253"/>
      <c r="I37" s="253"/>
      <c r="J37" s="253"/>
      <c r="K37" s="253"/>
      <c r="L37" s="253"/>
      <c r="M37" s="253"/>
      <c r="N37" s="302"/>
      <c r="O37" s="253"/>
      <c r="P37" s="253"/>
      <c r="Q37" s="253"/>
      <c r="R37" s="253"/>
      <c r="S37" s="253"/>
      <c r="T37" s="302"/>
      <c r="U37" s="253"/>
      <c r="V37" s="253"/>
      <c r="W37" s="253"/>
      <c r="X37" s="253"/>
      <c r="Y37" s="253"/>
      <c r="Z37" s="302"/>
      <c r="AB37" s="334"/>
    </row>
    <row r="38" spans="2:28" ht="15.75" x14ac:dyDescent="0.3">
      <c r="B38" s="104" t="s">
        <v>368</v>
      </c>
      <c r="C38" s="623"/>
      <c r="D38" s="623"/>
      <c r="E38" s="623"/>
      <c r="F38" s="665"/>
      <c r="G38" s="623"/>
      <c r="H38" s="623"/>
      <c r="I38" s="623"/>
      <c r="J38" s="623"/>
      <c r="K38" s="623"/>
      <c r="L38" s="623"/>
      <c r="M38" s="623"/>
      <c r="N38" s="666"/>
      <c r="O38" s="623"/>
      <c r="P38" s="623"/>
      <c r="Q38" s="623"/>
      <c r="R38" s="623"/>
      <c r="S38" s="623"/>
      <c r="T38" s="666"/>
      <c r="U38" s="623"/>
      <c r="V38" s="623"/>
      <c r="W38" s="623"/>
      <c r="X38" s="623"/>
      <c r="Y38" s="623"/>
      <c r="Z38" s="666"/>
      <c r="AB38" s="334"/>
    </row>
    <row r="39" spans="2:28" ht="15.75" x14ac:dyDescent="0.3">
      <c r="B39" s="104" t="s">
        <v>363</v>
      </c>
      <c r="C39" s="253"/>
      <c r="D39" s="253"/>
      <c r="E39" s="253"/>
      <c r="F39" s="303"/>
      <c r="G39" s="253"/>
      <c r="H39" s="253"/>
      <c r="I39" s="253"/>
      <c r="J39" s="253"/>
      <c r="K39" s="253"/>
      <c r="L39" s="253"/>
      <c r="M39" s="253"/>
      <c r="N39" s="302"/>
      <c r="O39" s="253"/>
      <c r="P39" s="253"/>
      <c r="Q39" s="253"/>
      <c r="R39" s="253"/>
      <c r="S39" s="253"/>
      <c r="T39" s="302"/>
      <c r="U39" s="253"/>
      <c r="V39" s="253"/>
      <c r="W39" s="253"/>
      <c r="X39" s="253"/>
      <c r="Y39" s="253"/>
      <c r="Z39" s="302"/>
      <c r="AB39" s="334"/>
    </row>
    <row r="40" spans="2:28" ht="15.75" x14ac:dyDescent="0.3">
      <c r="B40" s="104" t="str">
        <f xml:space="preserve"> "Power density of the power setting under test" &amp; IF('General Info &amp; Results'!$C$30="Electric"," (W/cm2)",IF('General Info &amp; Results'!$C$30="Gas"," (Btu/h/cm2)",""))</f>
        <v>Power density of the power setting under test</v>
      </c>
      <c r="C40" s="683" t="str">
        <f>'Calculations - Pre-Selection'!C49</f>
        <v xml:space="preserve"> </v>
      </c>
      <c r="D40" s="683" t="str">
        <f>'Calculations - Pre-Selection'!D49</f>
        <v xml:space="preserve"> </v>
      </c>
      <c r="E40" s="683" t="str">
        <f>'Calculations - Pre-Selection'!E49</f>
        <v xml:space="preserve"> </v>
      </c>
      <c r="F40" s="688" t="str">
        <f>'Calculations - Pre-Selection'!F49</f>
        <v xml:space="preserve"> </v>
      </c>
      <c r="G40" s="683" t="str">
        <f>'Calculations - Pre-Selection'!G49</f>
        <v xml:space="preserve"> </v>
      </c>
      <c r="H40" s="683" t="str">
        <f>'Calculations - Pre-Selection'!H49</f>
        <v xml:space="preserve"> </v>
      </c>
      <c r="I40" s="683" t="str">
        <f>'Calculations - Pre-Selection'!I49</f>
        <v xml:space="preserve"> </v>
      </c>
      <c r="J40" s="683" t="str">
        <f>'Calculations - Pre-Selection'!J49</f>
        <v xml:space="preserve"> </v>
      </c>
      <c r="K40" s="683" t="str">
        <f>'Calculations - Pre-Selection'!K49</f>
        <v xml:space="preserve"> </v>
      </c>
      <c r="L40" s="683" t="str">
        <f>'Calculations - Pre-Selection'!L49</f>
        <v xml:space="preserve"> </v>
      </c>
      <c r="M40" s="683" t="str">
        <f>'Calculations - Pre-Selection'!M49</f>
        <v xml:space="preserve"> </v>
      </c>
      <c r="N40" s="684" t="str">
        <f>'Calculations - Pre-Selection'!N49</f>
        <v xml:space="preserve"> </v>
      </c>
      <c r="O40" s="683" t="str">
        <f>'Calculations - Pre-Selection'!O49</f>
        <v xml:space="preserve"> </v>
      </c>
      <c r="P40" s="683" t="str">
        <f>'Calculations - Pre-Selection'!P49</f>
        <v xml:space="preserve"> </v>
      </c>
      <c r="Q40" s="683" t="str">
        <f>'Calculations - Pre-Selection'!Q49</f>
        <v xml:space="preserve"> </v>
      </c>
      <c r="R40" s="683" t="str">
        <f>'Calculations - Pre-Selection'!R49</f>
        <v xml:space="preserve"> </v>
      </c>
      <c r="S40" s="683" t="str">
        <f>'Calculations - Pre-Selection'!S49</f>
        <v xml:space="preserve"> </v>
      </c>
      <c r="T40" s="684" t="str">
        <f>'Calculations - Pre-Selection'!T49</f>
        <v xml:space="preserve"> </v>
      </c>
      <c r="U40" s="683" t="str">
        <f>'Calculations - Pre-Selection'!U49</f>
        <v xml:space="preserve"> </v>
      </c>
      <c r="V40" s="683" t="str">
        <f>'Calculations - Pre-Selection'!V49</f>
        <v xml:space="preserve"> </v>
      </c>
      <c r="W40" s="683" t="str">
        <f>'Calculations - Pre-Selection'!W49</f>
        <v xml:space="preserve"> </v>
      </c>
      <c r="X40" s="683" t="str">
        <f>'Calculations - Pre-Selection'!X49</f>
        <v xml:space="preserve"> </v>
      </c>
      <c r="Y40" s="683" t="str">
        <f>'Calculations - Pre-Selection'!Y49</f>
        <v xml:space="preserve"> </v>
      </c>
      <c r="Z40" s="684" t="str">
        <f>'Calculations - Pre-Selection'!Z49</f>
        <v xml:space="preserve"> </v>
      </c>
      <c r="AB40" s="334"/>
    </row>
    <row r="41" spans="2:28" ht="16.5" x14ac:dyDescent="0.3">
      <c r="B41" s="104"/>
      <c r="C41" s="320"/>
      <c r="D41" s="320"/>
      <c r="E41" s="115"/>
      <c r="F41" s="321"/>
      <c r="G41" s="322"/>
      <c r="H41" s="322"/>
      <c r="I41" s="322"/>
      <c r="J41" s="322"/>
      <c r="K41" s="322"/>
      <c r="L41" s="322"/>
      <c r="M41" s="322"/>
      <c r="N41" s="323"/>
      <c r="O41" s="370"/>
      <c r="P41" s="318"/>
      <c r="Q41" s="318"/>
      <c r="R41" s="318"/>
      <c r="S41" s="318"/>
      <c r="T41" s="319"/>
      <c r="U41" s="370"/>
      <c r="V41" s="318"/>
      <c r="W41" s="318"/>
      <c r="X41" s="318"/>
      <c r="Y41" s="318"/>
      <c r="Z41" s="319"/>
      <c r="AB41" s="334"/>
    </row>
    <row r="42" spans="2:28" ht="15.75" x14ac:dyDescent="0.3">
      <c r="B42" s="104" t="s">
        <v>355</v>
      </c>
      <c r="C42" s="325"/>
      <c r="D42" s="325"/>
      <c r="E42" s="325"/>
      <c r="F42" s="325"/>
      <c r="G42" s="325"/>
      <c r="H42" s="325"/>
      <c r="I42" s="325"/>
      <c r="J42" s="325"/>
      <c r="K42" s="325"/>
      <c r="L42" s="325"/>
      <c r="M42" s="325"/>
      <c r="N42" s="326"/>
      <c r="O42" s="325"/>
      <c r="P42" s="325"/>
      <c r="Q42" s="325"/>
      <c r="R42" s="325"/>
      <c r="S42" s="325"/>
      <c r="T42" s="326"/>
      <c r="U42" s="325"/>
      <c r="V42" s="325"/>
      <c r="W42" s="325"/>
      <c r="X42" s="325"/>
      <c r="Y42" s="325"/>
      <c r="Z42" s="326"/>
      <c r="AB42" s="334"/>
    </row>
    <row r="43" spans="2:28" ht="15.75" x14ac:dyDescent="0.3">
      <c r="B43" s="104" t="s">
        <v>367</v>
      </c>
      <c r="C43" s="603"/>
      <c r="D43" s="603"/>
      <c r="E43" s="603"/>
      <c r="F43" s="717"/>
      <c r="G43" s="603"/>
      <c r="H43" s="603"/>
      <c r="I43" s="603"/>
      <c r="J43" s="603"/>
      <c r="K43" s="603"/>
      <c r="L43" s="603"/>
      <c r="M43" s="603"/>
      <c r="N43" s="606"/>
      <c r="O43" s="603"/>
      <c r="P43" s="603"/>
      <c r="Q43" s="603"/>
      <c r="R43" s="603"/>
      <c r="S43" s="603"/>
      <c r="T43" s="606"/>
      <c r="U43" s="603"/>
      <c r="V43" s="603"/>
      <c r="W43" s="603"/>
      <c r="X43" s="603"/>
      <c r="Y43" s="603"/>
      <c r="Z43" s="606"/>
      <c r="AB43" s="334"/>
    </row>
    <row r="44" spans="2:28" ht="15.75" x14ac:dyDescent="0.3">
      <c r="B44" s="104" t="str">
        <f>IF('General Info &amp; Results'!$C$32="Corrected Volume", "Corrected volume of gas consumed during the 10-minute test (std cu. ft)", "Volume of gas consumed during the 10-minute test (cu. ft)")</f>
        <v>Volume of gas consumed during the 10-minute test (cu. ft)</v>
      </c>
      <c r="C44" s="253"/>
      <c r="D44" s="253"/>
      <c r="E44" s="253"/>
      <c r="F44" s="462"/>
      <c r="G44" s="463"/>
      <c r="H44" s="463"/>
      <c r="I44" s="463"/>
      <c r="J44" s="463"/>
      <c r="K44" s="463"/>
      <c r="L44" s="463"/>
      <c r="M44" s="463"/>
      <c r="N44" s="302"/>
      <c r="O44" s="253"/>
      <c r="P44" s="253"/>
      <c r="Q44" s="253"/>
      <c r="R44" s="253"/>
      <c r="S44" s="253"/>
      <c r="T44" s="302"/>
      <c r="U44" s="253"/>
      <c r="V44" s="253"/>
      <c r="W44" s="253"/>
      <c r="X44" s="253"/>
      <c r="Y44" s="253"/>
      <c r="Z44" s="302"/>
      <c r="AB44" s="334"/>
    </row>
    <row r="45" spans="2:28" ht="15.75" x14ac:dyDescent="0.3">
      <c r="B45" s="104" t="s">
        <v>368</v>
      </c>
      <c r="C45" s="623"/>
      <c r="D45" s="623"/>
      <c r="E45" s="623"/>
      <c r="F45" s="674"/>
      <c r="G45" s="675"/>
      <c r="H45" s="675"/>
      <c r="I45" s="675"/>
      <c r="J45" s="675"/>
      <c r="K45" s="675"/>
      <c r="L45" s="675"/>
      <c r="M45" s="675"/>
      <c r="N45" s="666"/>
      <c r="O45" s="623"/>
      <c r="P45" s="623"/>
      <c r="Q45" s="623"/>
      <c r="R45" s="623"/>
      <c r="S45" s="623"/>
      <c r="T45" s="666"/>
      <c r="U45" s="623"/>
      <c r="V45" s="623"/>
      <c r="W45" s="623"/>
      <c r="X45" s="623"/>
      <c r="Y45" s="623"/>
      <c r="Z45" s="666"/>
      <c r="AB45" s="334"/>
    </row>
    <row r="46" spans="2:28" ht="15.75" x14ac:dyDescent="0.3">
      <c r="B46" s="104" t="s">
        <v>363</v>
      </c>
      <c r="C46" s="253"/>
      <c r="D46" s="253"/>
      <c r="E46" s="253"/>
      <c r="F46" s="462"/>
      <c r="G46" s="463"/>
      <c r="H46" s="463"/>
      <c r="I46" s="463"/>
      <c r="J46" s="463"/>
      <c r="K46" s="463"/>
      <c r="L46" s="463"/>
      <c r="M46" s="463"/>
      <c r="N46" s="302"/>
      <c r="O46" s="253"/>
      <c r="P46" s="253"/>
      <c r="Q46" s="253"/>
      <c r="R46" s="253"/>
      <c r="S46" s="253"/>
      <c r="T46" s="302"/>
      <c r="U46" s="253"/>
      <c r="V46" s="253"/>
      <c r="W46" s="253"/>
      <c r="X46" s="253"/>
      <c r="Y46" s="253"/>
      <c r="Z46" s="302"/>
      <c r="AB46" s="334"/>
    </row>
    <row r="47" spans="2:28" ht="15.75" x14ac:dyDescent="0.3">
      <c r="B47" s="104" t="str">
        <f xml:space="preserve"> "Power density of the power setting under test" &amp; IF('General Info &amp; Results'!$C$30="Electric"," (W/cm2)",IF('General Info &amp; Results'!$C$30="Gas"," (Btu/h/cm2)",""))</f>
        <v>Power density of the power setting under test</v>
      </c>
      <c r="C47" s="683" t="str">
        <f>'Calculations - Pre-Selection'!C56</f>
        <v xml:space="preserve"> </v>
      </c>
      <c r="D47" s="683" t="str">
        <f>'Calculations - Pre-Selection'!D56</f>
        <v xml:space="preserve"> </v>
      </c>
      <c r="E47" s="683" t="str">
        <f>'Calculations - Pre-Selection'!E56</f>
        <v xml:space="preserve"> </v>
      </c>
      <c r="F47" s="686" t="str">
        <f>'Calculations - Pre-Selection'!F56</f>
        <v xml:space="preserve"> </v>
      </c>
      <c r="G47" s="687" t="str">
        <f>'Calculations - Pre-Selection'!G56</f>
        <v xml:space="preserve"> </v>
      </c>
      <c r="H47" s="687" t="str">
        <f>'Calculations - Pre-Selection'!H56</f>
        <v xml:space="preserve"> </v>
      </c>
      <c r="I47" s="687" t="str">
        <f>'Calculations - Pre-Selection'!I56</f>
        <v xml:space="preserve"> </v>
      </c>
      <c r="J47" s="687" t="str">
        <f>'Calculations - Pre-Selection'!J56</f>
        <v xml:space="preserve"> </v>
      </c>
      <c r="K47" s="687" t="str">
        <f>'Calculations - Pre-Selection'!K56</f>
        <v xml:space="preserve"> </v>
      </c>
      <c r="L47" s="687" t="str">
        <f>'Calculations - Pre-Selection'!L56</f>
        <v xml:space="preserve"> </v>
      </c>
      <c r="M47" s="687" t="str">
        <f>'Calculations - Pre-Selection'!M56</f>
        <v xml:space="preserve"> </v>
      </c>
      <c r="N47" s="684" t="str">
        <f>'Calculations - Pre-Selection'!N56</f>
        <v xml:space="preserve"> </v>
      </c>
      <c r="O47" s="683" t="str">
        <f>'Calculations - Pre-Selection'!O56</f>
        <v xml:space="preserve"> </v>
      </c>
      <c r="P47" s="683" t="str">
        <f>'Calculations - Pre-Selection'!P56</f>
        <v xml:space="preserve"> </v>
      </c>
      <c r="Q47" s="683" t="str">
        <f>'Calculations - Pre-Selection'!Q56</f>
        <v xml:space="preserve"> </v>
      </c>
      <c r="R47" s="683" t="str">
        <f>'Calculations - Pre-Selection'!R56</f>
        <v xml:space="preserve"> </v>
      </c>
      <c r="S47" s="683" t="str">
        <f>'Calculations - Pre-Selection'!S56</f>
        <v xml:space="preserve"> </v>
      </c>
      <c r="T47" s="684" t="str">
        <f>'Calculations - Pre-Selection'!T56</f>
        <v xml:space="preserve"> </v>
      </c>
      <c r="U47" s="683" t="str">
        <f>'Calculations - Pre-Selection'!U56</f>
        <v xml:space="preserve"> </v>
      </c>
      <c r="V47" s="683" t="str">
        <f>'Calculations - Pre-Selection'!V56</f>
        <v xml:space="preserve"> </v>
      </c>
      <c r="W47" s="683" t="str">
        <f>'Calculations - Pre-Selection'!W56</f>
        <v xml:space="preserve"> </v>
      </c>
      <c r="X47" s="683" t="str">
        <f>'Calculations - Pre-Selection'!X56</f>
        <v xml:space="preserve"> </v>
      </c>
      <c r="Y47" s="683" t="str">
        <f>'Calculations - Pre-Selection'!Y56</f>
        <v xml:space="preserve"> </v>
      </c>
      <c r="Z47" s="684" t="str">
        <f>'Calculations - Pre-Selection'!Z56</f>
        <v xml:space="preserve"> </v>
      </c>
      <c r="AB47" s="334"/>
    </row>
    <row r="48" spans="2:28" ht="15.75" x14ac:dyDescent="0.3">
      <c r="B48" s="114"/>
      <c r="C48" s="318"/>
      <c r="D48" s="318"/>
      <c r="E48" s="318"/>
      <c r="F48" s="324"/>
      <c r="G48" s="324"/>
      <c r="H48" s="324"/>
      <c r="I48" s="324"/>
      <c r="J48" s="324"/>
      <c r="K48" s="324"/>
      <c r="L48" s="324"/>
      <c r="M48" s="324"/>
      <c r="N48" s="319"/>
      <c r="O48" s="370"/>
      <c r="P48" s="318"/>
      <c r="Q48" s="318"/>
      <c r="R48" s="318"/>
      <c r="S48" s="318"/>
      <c r="T48" s="319"/>
      <c r="U48" s="370"/>
      <c r="V48" s="318"/>
      <c r="W48" s="318"/>
      <c r="X48" s="318"/>
      <c r="Y48" s="318"/>
      <c r="Z48" s="319"/>
      <c r="AB48" s="334"/>
    </row>
    <row r="49" spans="2:28" ht="15.75" x14ac:dyDescent="0.3">
      <c r="B49" s="104" t="s">
        <v>355</v>
      </c>
      <c r="C49" s="325"/>
      <c r="D49" s="325"/>
      <c r="E49" s="325"/>
      <c r="F49" s="325"/>
      <c r="G49" s="325"/>
      <c r="H49" s="325"/>
      <c r="I49" s="325"/>
      <c r="J49" s="325"/>
      <c r="K49" s="325"/>
      <c r="L49" s="325"/>
      <c r="M49" s="325"/>
      <c r="N49" s="326"/>
      <c r="O49" s="325"/>
      <c r="P49" s="325"/>
      <c r="Q49" s="325"/>
      <c r="R49" s="325"/>
      <c r="S49" s="325"/>
      <c r="T49" s="326"/>
      <c r="U49" s="325"/>
      <c r="V49" s="325"/>
      <c r="W49" s="325"/>
      <c r="X49" s="325"/>
      <c r="Y49" s="325"/>
      <c r="Z49" s="326"/>
      <c r="AB49" s="334"/>
    </row>
    <row r="50" spans="2:28" ht="15.75" x14ac:dyDescent="0.3">
      <c r="B50" s="104" t="s">
        <v>367</v>
      </c>
      <c r="C50" s="603"/>
      <c r="D50" s="603"/>
      <c r="E50" s="603"/>
      <c r="F50" s="717"/>
      <c r="G50" s="603"/>
      <c r="H50" s="603"/>
      <c r="I50" s="603"/>
      <c r="J50" s="603"/>
      <c r="K50" s="603"/>
      <c r="L50" s="603"/>
      <c r="M50" s="603"/>
      <c r="N50" s="606"/>
      <c r="O50" s="603"/>
      <c r="P50" s="603"/>
      <c r="Q50" s="603"/>
      <c r="R50" s="603"/>
      <c r="S50" s="603"/>
      <c r="T50" s="606"/>
      <c r="U50" s="603"/>
      <c r="V50" s="603"/>
      <c r="W50" s="603"/>
      <c r="X50" s="603"/>
      <c r="Y50" s="603"/>
      <c r="Z50" s="606"/>
      <c r="AB50" s="334"/>
    </row>
    <row r="51" spans="2:28" ht="15.75" x14ac:dyDescent="0.3">
      <c r="B51" s="104" t="str">
        <f>IF('General Info &amp; Results'!$C$32="Corrected Volume", "Corrected volume of gas consumed during the 10-minute test (std cu. ft)", "Volume of gas consumed during the 10-minute test (cu. ft)")</f>
        <v>Volume of gas consumed during the 10-minute test (cu. ft)</v>
      </c>
      <c r="C51" s="253"/>
      <c r="D51" s="253"/>
      <c r="E51" s="253"/>
      <c r="F51" s="462"/>
      <c r="G51" s="463"/>
      <c r="H51" s="463"/>
      <c r="I51" s="463"/>
      <c r="J51" s="463"/>
      <c r="K51" s="463"/>
      <c r="L51" s="463"/>
      <c r="M51" s="463"/>
      <c r="N51" s="302"/>
      <c r="O51" s="253"/>
      <c r="P51" s="253"/>
      <c r="Q51" s="253"/>
      <c r="R51" s="253"/>
      <c r="S51" s="253"/>
      <c r="T51" s="302"/>
      <c r="U51" s="253"/>
      <c r="V51" s="253"/>
      <c r="W51" s="253"/>
      <c r="X51" s="253"/>
      <c r="Y51" s="253"/>
      <c r="Z51" s="302"/>
      <c r="AB51" s="334"/>
    </row>
    <row r="52" spans="2:28" ht="15.75" x14ac:dyDescent="0.3">
      <c r="B52" s="104" t="s">
        <v>368</v>
      </c>
      <c r="C52" s="623"/>
      <c r="D52" s="623"/>
      <c r="E52" s="623"/>
      <c r="F52" s="674"/>
      <c r="G52" s="675"/>
      <c r="H52" s="675"/>
      <c r="I52" s="675"/>
      <c r="J52" s="675"/>
      <c r="K52" s="675"/>
      <c r="L52" s="675"/>
      <c r="M52" s="675"/>
      <c r="N52" s="666"/>
      <c r="O52" s="623"/>
      <c r="P52" s="623"/>
      <c r="Q52" s="623"/>
      <c r="R52" s="623"/>
      <c r="S52" s="623"/>
      <c r="T52" s="666"/>
      <c r="U52" s="623"/>
      <c r="V52" s="623"/>
      <c r="W52" s="623"/>
      <c r="X52" s="623"/>
      <c r="Y52" s="623"/>
      <c r="Z52" s="666"/>
      <c r="AB52" s="334"/>
    </row>
    <row r="53" spans="2:28" ht="15.75" x14ac:dyDescent="0.3">
      <c r="B53" s="104" t="s">
        <v>363</v>
      </c>
      <c r="C53" s="253"/>
      <c r="D53" s="253"/>
      <c r="E53" s="253"/>
      <c r="F53" s="462"/>
      <c r="G53" s="463"/>
      <c r="H53" s="463"/>
      <c r="I53" s="463"/>
      <c r="J53" s="463"/>
      <c r="K53" s="463"/>
      <c r="L53" s="463"/>
      <c r="M53" s="463"/>
      <c r="N53" s="302"/>
      <c r="O53" s="253"/>
      <c r="P53" s="253"/>
      <c r="Q53" s="253"/>
      <c r="R53" s="253"/>
      <c r="S53" s="253"/>
      <c r="T53" s="302"/>
      <c r="U53" s="253"/>
      <c r="V53" s="253"/>
      <c r="W53" s="253"/>
      <c r="X53" s="253"/>
      <c r="Y53" s="253"/>
      <c r="Z53" s="302"/>
      <c r="AB53" s="334"/>
    </row>
    <row r="54" spans="2:28" ht="15.75" x14ac:dyDescent="0.3">
      <c r="B54" s="104" t="str">
        <f xml:space="preserve"> "Power density of the power setting under test" &amp; IF('General Info &amp; Results'!$C$30="Electric"," (W/cm2)",IF('General Info &amp; Results'!$C$30="Gas"," (Btu/h/cm2)",""))</f>
        <v>Power density of the power setting under test</v>
      </c>
      <c r="C54" s="683" t="str">
        <f>'Calculations - Pre-Selection'!C63</f>
        <v xml:space="preserve"> </v>
      </c>
      <c r="D54" s="683" t="str">
        <f>'Calculations - Pre-Selection'!D63</f>
        <v xml:space="preserve"> </v>
      </c>
      <c r="E54" s="683" t="str">
        <f>'Calculations - Pre-Selection'!E63</f>
        <v xml:space="preserve"> </v>
      </c>
      <c r="F54" s="686" t="str">
        <f>'Calculations - Pre-Selection'!F63</f>
        <v xml:space="preserve"> </v>
      </c>
      <c r="G54" s="687" t="str">
        <f>'Calculations - Pre-Selection'!G63</f>
        <v xml:space="preserve"> </v>
      </c>
      <c r="H54" s="687" t="str">
        <f>'Calculations - Pre-Selection'!H63</f>
        <v xml:space="preserve"> </v>
      </c>
      <c r="I54" s="687" t="str">
        <f>'Calculations - Pre-Selection'!I63</f>
        <v xml:space="preserve"> </v>
      </c>
      <c r="J54" s="687" t="str">
        <f>'Calculations - Pre-Selection'!J63</f>
        <v xml:space="preserve"> </v>
      </c>
      <c r="K54" s="687" t="str">
        <f>'Calculations - Pre-Selection'!K63</f>
        <v xml:space="preserve"> </v>
      </c>
      <c r="L54" s="687" t="str">
        <f>'Calculations - Pre-Selection'!L63</f>
        <v xml:space="preserve"> </v>
      </c>
      <c r="M54" s="687" t="str">
        <f>'Calculations - Pre-Selection'!M63</f>
        <v xml:space="preserve"> </v>
      </c>
      <c r="N54" s="684" t="str">
        <f>'Calculations - Pre-Selection'!N63</f>
        <v xml:space="preserve"> </v>
      </c>
      <c r="O54" s="683" t="str">
        <f>'Calculations - Pre-Selection'!O63</f>
        <v xml:space="preserve"> </v>
      </c>
      <c r="P54" s="683" t="str">
        <f>'Calculations - Pre-Selection'!P63</f>
        <v xml:space="preserve"> </v>
      </c>
      <c r="Q54" s="683" t="str">
        <f>'Calculations - Pre-Selection'!Q63</f>
        <v xml:space="preserve"> </v>
      </c>
      <c r="R54" s="683" t="str">
        <f>'Calculations - Pre-Selection'!R63</f>
        <v xml:space="preserve"> </v>
      </c>
      <c r="S54" s="683" t="str">
        <f>'Calculations - Pre-Selection'!S63</f>
        <v xml:space="preserve"> </v>
      </c>
      <c r="T54" s="684" t="str">
        <f>'Calculations - Pre-Selection'!T63</f>
        <v xml:space="preserve"> </v>
      </c>
      <c r="U54" s="683" t="str">
        <f>'Calculations - Pre-Selection'!U63</f>
        <v xml:space="preserve"> </v>
      </c>
      <c r="V54" s="683" t="str">
        <f>'Calculations - Pre-Selection'!V63</f>
        <v xml:space="preserve"> </v>
      </c>
      <c r="W54" s="683" t="str">
        <f>'Calculations - Pre-Selection'!W63</f>
        <v xml:space="preserve"> </v>
      </c>
      <c r="X54" s="683" t="str">
        <f>'Calculations - Pre-Selection'!X63</f>
        <v xml:space="preserve"> </v>
      </c>
      <c r="Y54" s="683" t="str">
        <f>'Calculations - Pre-Selection'!Y63</f>
        <v xml:space="preserve"> </v>
      </c>
      <c r="Z54" s="684" t="str">
        <f>'Calculations - Pre-Selection'!Z63</f>
        <v xml:space="preserve"> </v>
      </c>
      <c r="AB54" s="334"/>
    </row>
    <row r="55" spans="2:28" ht="15.75" x14ac:dyDescent="0.3">
      <c r="B55" s="114"/>
      <c r="C55" s="318"/>
      <c r="D55" s="318"/>
      <c r="E55" s="318"/>
      <c r="F55" s="324"/>
      <c r="G55" s="324"/>
      <c r="H55" s="324"/>
      <c r="I55" s="324"/>
      <c r="J55" s="324"/>
      <c r="K55" s="324"/>
      <c r="L55" s="324"/>
      <c r="M55" s="324"/>
      <c r="N55" s="319"/>
      <c r="O55" s="370"/>
      <c r="P55" s="318"/>
      <c r="Q55" s="318"/>
      <c r="R55" s="318"/>
      <c r="S55" s="318"/>
      <c r="T55" s="319"/>
      <c r="U55" s="370"/>
      <c r="V55" s="318"/>
      <c r="W55" s="318"/>
      <c r="X55" s="318"/>
      <c r="Y55" s="318"/>
      <c r="Z55" s="319"/>
      <c r="AB55" s="334"/>
    </row>
    <row r="56" spans="2:28" ht="15.75" x14ac:dyDescent="0.3">
      <c r="B56" s="104" t="s">
        <v>355</v>
      </c>
      <c r="C56" s="325"/>
      <c r="D56" s="325"/>
      <c r="E56" s="325"/>
      <c r="F56" s="325"/>
      <c r="G56" s="325"/>
      <c r="H56" s="325"/>
      <c r="I56" s="325"/>
      <c r="J56" s="325"/>
      <c r="K56" s="325"/>
      <c r="L56" s="325"/>
      <c r="M56" s="325"/>
      <c r="N56" s="326"/>
      <c r="O56" s="325"/>
      <c r="P56" s="325"/>
      <c r="Q56" s="325"/>
      <c r="R56" s="325"/>
      <c r="S56" s="325"/>
      <c r="T56" s="326"/>
      <c r="U56" s="325"/>
      <c r="V56" s="325"/>
      <c r="W56" s="325"/>
      <c r="X56" s="325"/>
      <c r="Y56" s="325"/>
      <c r="Z56" s="326"/>
      <c r="AB56" s="334"/>
    </row>
    <row r="57" spans="2:28" ht="15.75" x14ac:dyDescent="0.3">
      <c r="B57" s="104" t="s">
        <v>367</v>
      </c>
      <c r="C57" s="603"/>
      <c r="D57" s="603"/>
      <c r="E57" s="603"/>
      <c r="F57" s="717"/>
      <c r="G57" s="603"/>
      <c r="H57" s="603"/>
      <c r="I57" s="603"/>
      <c r="J57" s="603"/>
      <c r="K57" s="603"/>
      <c r="L57" s="603"/>
      <c r="M57" s="603"/>
      <c r="N57" s="606"/>
      <c r="O57" s="603"/>
      <c r="P57" s="603"/>
      <c r="Q57" s="603"/>
      <c r="R57" s="603"/>
      <c r="S57" s="603"/>
      <c r="T57" s="606"/>
      <c r="U57" s="603"/>
      <c r="V57" s="603"/>
      <c r="W57" s="603"/>
      <c r="X57" s="603"/>
      <c r="Y57" s="603"/>
      <c r="Z57" s="606"/>
      <c r="AB57" s="334"/>
    </row>
    <row r="58" spans="2:28" ht="15.75" x14ac:dyDescent="0.3">
      <c r="B58" s="104" t="str">
        <f>IF('General Info &amp; Results'!$C$32="Corrected Volume", "Corrected volume of gas consumed during the 10-minute test (std cu. ft)", "Volume of gas consumed during the 10-minute test (cu. ft)")</f>
        <v>Volume of gas consumed during the 10-minute test (cu. ft)</v>
      </c>
      <c r="C58" s="253"/>
      <c r="D58" s="253"/>
      <c r="E58" s="253"/>
      <c r="F58" s="462"/>
      <c r="G58" s="463"/>
      <c r="H58" s="463"/>
      <c r="I58" s="463"/>
      <c r="J58" s="463"/>
      <c r="K58" s="463"/>
      <c r="L58" s="463"/>
      <c r="M58" s="463"/>
      <c r="N58" s="302"/>
      <c r="O58" s="253"/>
      <c r="P58" s="253"/>
      <c r="Q58" s="253"/>
      <c r="R58" s="253"/>
      <c r="S58" s="253"/>
      <c r="T58" s="302"/>
      <c r="U58" s="253"/>
      <c r="V58" s="253"/>
      <c r="W58" s="253"/>
      <c r="X58" s="253"/>
      <c r="Y58" s="253"/>
      <c r="Z58" s="302"/>
      <c r="AB58" s="334"/>
    </row>
    <row r="59" spans="2:28" ht="15.75" x14ac:dyDescent="0.3">
      <c r="B59" s="104" t="s">
        <v>368</v>
      </c>
      <c r="C59" s="623"/>
      <c r="D59" s="623"/>
      <c r="E59" s="623"/>
      <c r="F59" s="674"/>
      <c r="G59" s="675"/>
      <c r="H59" s="675"/>
      <c r="I59" s="675"/>
      <c r="J59" s="675"/>
      <c r="K59" s="675"/>
      <c r="L59" s="675"/>
      <c r="M59" s="675"/>
      <c r="N59" s="666"/>
      <c r="O59" s="623"/>
      <c r="P59" s="623"/>
      <c r="Q59" s="623"/>
      <c r="R59" s="623"/>
      <c r="S59" s="623"/>
      <c r="T59" s="666"/>
      <c r="U59" s="623"/>
      <c r="V59" s="623"/>
      <c r="W59" s="623"/>
      <c r="X59" s="623"/>
      <c r="Y59" s="623"/>
      <c r="Z59" s="666"/>
      <c r="AB59" s="334"/>
    </row>
    <row r="60" spans="2:28" ht="15.75" x14ac:dyDescent="0.3">
      <c r="B60" s="104" t="s">
        <v>363</v>
      </c>
      <c r="C60" s="253"/>
      <c r="D60" s="253"/>
      <c r="E60" s="253"/>
      <c r="F60" s="462"/>
      <c r="G60" s="463"/>
      <c r="H60" s="463"/>
      <c r="I60" s="463"/>
      <c r="J60" s="463"/>
      <c r="K60" s="463"/>
      <c r="L60" s="463"/>
      <c r="M60" s="463"/>
      <c r="N60" s="302"/>
      <c r="O60" s="253"/>
      <c r="P60" s="253"/>
      <c r="Q60" s="253"/>
      <c r="R60" s="253"/>
      <c r="S60" s="253"/>
      <c r="T60" s="302"/>
      <c r="U60" s="253"/>
      <c r="V60" s="253"/>
      <c r="W60" s="253"/>
      <c r="X60" s="253"/>
      <c r="Y60" s="253"/>
      <c r="Z60" s="302"/>
      <c r="AB60" s="334"/>
    </row>
    <row r="61" spans="2:28" ht="15.75" x14ac:dyDescent="0.3">
      <c r="B61" s="104" t="str">
        <f xml:space="preserve"> "Power density of the power setting under test" &amp; IF('General Info &amp; Results'!$C$30="Electric"," (W/cm2)",IF('General Info &amp; Results'!$C$30="Gas"," (Btu/h/cm2)",""))</f>
        <v>Power density of the power setting under test</v>
      </c>
      <c r="C61" s="683" t="str">
        <f>'Calculations - Pre-Selection'!C70</f>
        <v xml:space="preserve"> </v>
      </c>
      <c r="D61" s="683" t="str">
        <f>'Calculations - Pre-Selection'!D70</f>
        <v xml:space="preserve"> </v>
      </c>
      <c r="E61" s="683" t="str">
        <f>'Calculations - Pre-Selection'!E70</f>
        <v xml:space="preserve"> </v>
      </c>
      <c r="F61" s="686" t="str">
        <f>'Calculations - Pre-Selection'!F70</f>
        <v xml:space="preserve"> </v>
      </c>
      <c r="G61" s="687" t="str">
        <f>'Calculations - Pre-Selection'!G70</f>
        <v xml:space="preserve"> </v>
      </c>
      <c r="H61" s="687" t="str">
        <f>'Calculations - Pre-Selection'!H70</f>
        <v xml:space="preserve"> </v>
      </c>
      <c r="I61" s="687" t="str">
        <f>'Calculations - Pre-Selection'!I70</f>
        <v xml:space="preserve"> </v>
      </c>
      <c r="J61" s="687" t="str">
        <f>'Calculations - Pre-Selection'!J70</f>
        <v xml:space="preserve"> </v>
      </c>
      <c r="K61" s="687" t="str">
        <f>'Calculations - Pre-Selection'!K70</f>
        <v xml:space="preserve"> </v>
      </c>
      <c r="L61" s="687" t="str">
        <f>'Calculations - Pre-Selection'!L70</f>
        <v xml:space="preserve"> </v>
      </c>
      <c r="M61" s="687" t="str">
        <f>'Calculations - Pre-Selection'!M70</f>
        <v xml:space="preserve"> </v>
      </c>
      <c r="N61" s="684" t="str">
        <f>'Calculations - Pre-Selection'!N70</f>
        <v xml:space="preserve"> </v>
      </c>
      <c r="O61" s="683" t="str">
        <f>'Calculations - Pre-Selection'!O70</f>
        <v xml:space="preserve"> </v>
      </c>
      <c r="P61" s="683" t="str">
        <f>'Calculations - Pre-Selection'!P70</f>
        <v xml:space="preserve"> </v>
      </c>
      <c r="Q61" s="683" t="str">
        <f>'Calculations - Pre-Selection'!Q70</f>
        <v xml:space="preserve"> </v>
      </c>
      <c r="R61" s="683" t="str">
        <f>'Calculations - Pre-Selection'!R70</f>
        <v xml:space="preserve"> </v>
      </c>
      <c r="S61" s="683" t="str">
        <f>'Calculations - Pre-Selection'!S70</f>
        <v xml:space="preserve"> </v>
      </c>
      <c r="T61" s="684" t="str">
        <f>'Calculations - Pre-Selection'!T70</f>
        <v xml:space="preserve"> </v>
      </c>
      <c r="U61" s="683" t="str">
        <f>'Calculations - Pre-Selection'!U70</f>
        <v xml:space="preserve"> </v>
      </c>
      <c r="V61" s="683" t="str">
        <f>'Calculations - Pre-Selection'!V70</f>
        <v xml:space="preserve"> </v>
      </c>
      <c r="W61" s="683" t="str">
        <f>'Calculations - Pre-Selection'!W70</f>
        <v xml:space="preserve"> </v>
      </c>
      <c r="X61" s="683" t="str">
        <f>'Calculations - Pre-Selection'!X70</f>
        <v xml:space="preserve"> </v>
      </c>
      <c r="Y61" s="683" t="str">
        <f>'Calculations - Pre-Selection'!Y70</f>
        <v xml:space="preserve"> </v>
      </c>
      <c r="Z61" s="684" t="str">
        <f>'Calculations - Pre-Selection'!Z70</f>
        <v xml:space="preserve"> </v>
      </c>
      <c r="AB61" s="334"/>
    </row>
    <row r="62" spans="2:28" ht="15.75" x14ac:dyDescent="0.3">
      <c r="B62" s="114"/>
      <c r="C62" s="318"/>
      <c r="D62" s="318"/>
      <c r="E62" s="318"/>
      <c r="F62" s="324"/>
      <c r="G62" s="324"/>
      <c r="H62" s="324"/>
      <c r="I62" s="324"/>
      <c r="J62" s="324"/>
      <c r="K62" s="324"/>
      <c r="L62" s="324"/>
      <c r="M62" s="324"/>
      <c r="N62" s="319"/>
      <c r="O62" s="370"/>
      <c r="P62" s="318"/>
      <c r="Q62" s="318"/>
      <c r="R62" s="318"/>
      <c r="S62" s="318"/>
      <c r="T62" s="319"/>
      <c r="U62" s="370"/>
      <c r="V62" s="318"/>
      <c r="W62" s="318"/>
      <c r="X62" s="318"/>
      <c r="Y62" s="318"/>
      <c r="Z62" s="319"/>
      <c r="AB62" s="334"/>
    </row>
    <row r="63" spans="2:28" ht="15.75" x14ac:dyDescent="0.3">
      <c r="B63" s="104" t="s">
        <v>355</v>
      </c>
      <c r="C63" s="325"/>
      <c r="D63" s="325"/>
      <c r="E63" s="325"/>
      <c r="F63" s="325"/>
      <c r="G63" s="325"/>
      <c r="H63" s="325"/>
      <c r="I63" s="325"/>
      <c r="J63" s="325"/>
      <c r="K63" s="325"/>
      <c r="L63" s="325"/>
      <c r="M63" s="325"/>
      <c r="N63" s="326"/>
      <c r="O63" s="325"/>
      <c r="P63" s="325"/>
      <c r="Q63" s="325"/>
      <c r="R63" s="325"/>
      <c r="S63" s="325"/>
      <c r="T63" s="326"/>
      <c r="U63" s="325"/>
      <c r="V63" s="325"/>
      <c r="W63" s="325"/>
      <c r="X63" s="325"/>
      <c r="Y63" s="325"/>
      <c r="Z63" s="326"/>
      <c r="AB63" s="334"/>
    </row>
    <row r="64" spans="2:28" ht="15.75" x14ac:dyDescent="0.3">
      <c r="B64" s="104" t="s">
        <v>367</v>
      </c>
      <c r="C64" s="603"/>
      <c r="D64" s="603"/>
      <c r="E64" s="603"/>
      <c r="F64" s="717"/>
      <c r="G64" s="603"/>
      <c r="H64" s="603"/>
      <c r="I64" s="603"/>
      <c r="J64" s="603"/>
      <c r="K64" s="603"/>
      <c r="L64" s="603"/>
      <c r="M64" s="603"/>
      <c r="N64" s="606"/>
      <c r="O64" s="603"/>
      <c r="P64" s="603"/>
      <c r="Q64" s="603"/>
      <c r="R64" s="603"/>
      <c r="S64" s="603"/>
      <c r="T64" s="606"/>
      <c r="U64" s="603"/>
      <c r="V64" s="603"/>
      <c r="W64" s="603"/>
      <c r="X64" s="603"/>
      <c r="Y64" s="603"/>
      <c r="Z64" s="606"/>
      <c r="AB64" s="334"/>
    </row>
    <row r="65" spans="2:28" ht="15.75" x14ac:dyDescent="0.3">
      <c r="B65" s="104" t="str">
        <f>IF('General Info &amp; Results'!$C$32="Corrected Volume", "Corrected volume of gas consumed during the 10-minute test (std cu. ft)", "Volume of gas consumed during the 10-minute test (cu. ft)")</f>
        <v>Volume of gas consumed during the 10-minute test (cu. ft)</v>
      </c>
      <c r="C65" s="253"/>
      <c r="D65" s="253"/>
      <c r="E65" s="253"/>
      <c r="F65" s="303"/>
      <c r="G65" s="253"/>
      <c r="H65" s="253"/>
      <c r="I65" s="253"/>
      <c r="J65" s="253"/>
      <c r="K65" s="253"/>
      <c r="L65" s="253"/>
      <c r="M65" s="253"/>
      <c r="N65" s="302"/>
      <c r="O65" s="253"/>
      <c r="P65" s="253"/>
      <c r="Q65" s="253"/>
      <c r="R65" s="253"/>
      <c r="S65" s="253"/>
      <c r="T65" s="302"/>
      <c r="U65" s="253"/>
      <c r="V65" s="253"/>
      <c r="W65" s="253"/>
      <c r="X65" s="253"/>
      <c r="Y65" s="253"/>
      <c r="Z65" s="302"/>
      <c r="AB65" s="334"/>
    </row>
    <row r="66" spans="2:28" ht="15.75" x14ac:dyDescent="0.3">
      <c r="B66" s="104" t="s">
        <v>368</v>
      </c>
      <c r="C66" s="623"/>
      <c r="D66" s="623"/>
      <c r="E66" s="623"/>
      <c r="F66" s="665"/>
      <c r="G66" s="623"/>
      <c r="H66" s="623"/>
      <c r="I66" s="623"/>
      <c r="J66" s="623"/>
      <c r="K66" s="623"/>
      <c r="L66" s="623"/>
      <c r="M66" s="623"/>
      <c r="N66" s="666"/>
      <c r="O66" s="623"/>
      <c r="P66" s="623"/>
      <c r="Q66" s="623"/>
      <c r="R66" s="623"/>
      <c r="S66" s="623"/>
      <c r="T66" s="666"/>
      <c r="U66" s="623"/>
      <c r="V66" s="623"/>
      <c r="W66" s="623"/>
      <c r="X66" s="623"/>
      <c r="Y66" s="623"/>
      <c r="Z66" s="666"/>
      <c r="AB66" s="334"/>
    </row>
    <row r="67" spans="2:28" ht="15.75" x14ac:dyDescent="0.3">
      <c r="B67" s="104" t="s">
        <v>363</v>
      </c>
      <c r="C67" s="253"/>
      <c r="D67" s="253"/>
      <c r="E67" s="253"/>
      <c r="F67" s="303"/>
      <c r="G67" s="253"/>
      <c r="H67" s="253"/>
      <c r="I67" s="253"/>
      <c r="J67" s="253"/>
      <c r="K67" s="253"/>
      <c r="L67" s="253"/>
      <c r="M67" s="253"/>
      <c r="N67" s="302"/>
      <c r="O67" s="253"/>
      <c r="P67" s="253"/>
      <c r="Q67" s="253"/>
      <c r="R67" s="253"/>
      <c r="S67" s="253"/>
      <c r="T67" s="302"/>
      <c r="U67" s="253"/>
      <c r="V67" s="253"/>
      <c r="W67" s="253"/>
      <c r="X67" s="253"/>
      <c r="Y67" s="253"/>
      <c r="Z67" s="302"/>
      <c r="AB67" s="334"/>
    </row>
    <row r="68" spans="2:28" ht="15.75" x14ac:dyDescent="0.3">
      <c r="B68" s="104" t="str">
        <f xml:space="preserve"> "Power density of the power setting under test" &amp; IF('General Info &amp; Results'!$C$30="Electric"," (W/cm2)",IF('General Info &amp; Results'!$C$30="Gas"," (Btu/h/cm2)",""))</f>
        <v>Power density of the power setting under test</v>
      </c>
      <c r="C68" s="683" t="str">
        <f>'Calculations - Pre-Selection'!C77</f>
        <v xml:space="preserve"> </v>
      </c>
      <c r="D68" s="683" t="str">
        <f>'Calculations - Pre-Selection'!D77</f>
        <v xml:space="preserve"> </v>
      </c>
      <c r="E68" s="683" t="str">
        <f>'Calculations - Pre-Selection'!E77</f>
        <v xml:space="preserve"> </v>
      </c>
      <c r="F68" s="688" t="str">
        <f>'Calculations - Pre-Selection'!F77</f>
        <v xml:space="preserve"> </v>
      </c>
      <c r="G68" s="683" t="str">
        <f>'Calculations - Pre-Selection'!G77</f>
        <v xml:space="preserve"> </v>
      </c>
      <c r="H68" s="683" t="str">
        <f>'Calculations - Pre-Selection'!H77</f>
        <v xml:space="preserve"> </v>
      </c>
      <c r="I68" s="683" t="str">
        <f>'Calculations - Pre-Selection'!I77</f>
        <v xml:space="preserve"> </v>
      </c>
      <c r="J68" s="683" t="str">
        <f>'Calculations - Pre-Selection'!J77</f>
        <v xml:space="preserve"> </v>
      </c>
      <c r="K68" s="683" t="str">
        <f>'Calculations - Pre-Selection'!K77</f>
        <v xml:space="preserve"> </v>
      </c>
      <c r="L68" s="683" t="str">
        <f>'Calculations - Pre-Selection'!L77</f>
        <v xml:space="preserve"> </v>
      </c>
      <c r="M68" s="683" t="str">
        <f>'Calculations - Pre-Selection'!M77</f>
        <v xml:space="preserve"> </v>
      </c>
      <c r="N68" s="684" t="str">
        <f>'Calculations - Pre-Selection'!N77</f>
        <v xml:space="preserve"> </v>
      </c>
      <c r="O68" s="683" t="str">
        <f>'Calculations - Pre-Selection'!O77</f>
        <v xml:space="preserve"> </v>
      </c>
      <c r="P68" s="683" t="str">
        <f>'Calculations - Pre-Selection'!P77</f>
        <v xml:space="preserve"> </v>
      </c>
      <c r="Q68" s="683" t="str">
        <f>'Calculations - Pre-Selection'!Q77</f>
        <v xml:space="preserve"> </v>
      </c>
      <c r="R68" s="683" t="str">
        <f>'Calculations - Pre-Selection'!R77</f>
        <v xml:space="preserve"> </v>
      </c>
      <c r="S68" s="683" t="str">
        <f>'Calculations - Pre-Selection'!S77</f>
        <v xml:space="preserve"> </v>
      </c>
      <c r="T68" s="684" t="str">
        <f>'Calculations - Pre-Selection'!T77</f>
        <v xml:space="preserve"> </v>
      </c>
      <c r="U68" s="683" t="str">
        <f>'Calculations - Pre-Selection'!U77</f>
        <v xml:space="preserve"> </v>
      </c>
      <c r="V68" s="683" t="str">
        <f>'Calculations - Pre-Selection'!V77</f>
        <v xml:space="preserve"> </v>
      </c>
      <c r="W68" s="683" t="str">
        <f>'Calculations - Pre-Selection'!W77</f>
        <v xml:space="preserve"> </v>
      </c>
      <c r="X68" s="683" t="str">
        <f>'Calculations - Pre-Selection'!X77</f>
        <v xml:space="preserve"> </v>
      </c>
      <c r="Y68" s="683" t="str">
        <f>'Calculations - Pre-Selection'!Y77</f>
        <v xml:space="preserve"> </v>
      </c>
      <c r="Z68" s="684" t="str">
        <f>'Calculations - Pre-Selection'!Z77</f>
        <v xml:space="preserve"> </v>
      </c>
      <c r="AB68" s="334"/>
    </row>
    <row r="69" spans="2:28" ht="16.5" x14ac:dyDescent="0.3">
      <c r="B69" s="104"/>
      <c r="C69" s="320"/>
      <c r="D69" s="320"/>
      <c r="E69" s="115"/>
      <c r="F69" s="321"/>
      <c r="G69" s="322"/>
      <c r="H69" s="322"/>
      <c r="I69" s="322"/>
      <c r="J69" s="322"/>
      <c r="K69" s="322"/>
      <c r="L69" s="322"/>
      <c r="M69" s="322"/>
      <c r="N69" s="323"/>
      <c r="O69" s="370"/>
      <c r="P69" s="318"/>
      <c r="Q69" s="318"/>
      <c r="R69" s="318"/>
      <c r="S69" s="318"/>
      <c r="T69" s="319"/>
      <c r="U69" s="370"/>
      <c r="V69" s="318"/>
      <c r="W69" s="318"/>
      <c r="X69" s="318"/>
      <c r="Y69" s="318"/>
      <c r="Z69" s="319"/>
      <c r="AB69" s="334"/>
    </row>
    <row r="70" spans="2:28" ht="15.75" x14ac:dyDescent="0.3">
      <c r="B70" s="104" t="s">
        <v>355</v>
      </c>
      <c r="C70" s="325"/>
      <c r="D70" s="325"/>
      <c r="E70" s="325"/>
      <c r="F70" s="325"/>
      <c r="G70" s="325"/>
      <c r="H70" s="325"/>
      <c r="I70" s="325"/>
      <c r="J70" s="325"/>
      <c r="K70" s="325"/>
      <c r="L70" s="325"/>
      <c r="M70" s="325"/>
      <c r="N70" s="326"/>
      <c r="O70" s="325"/>
      <c r="P70" s="325"/>
      <c r="Q70" s="325"/>
      <c r="R70" s="325"/>
      <c r="S70" s="325"/>
      <c r="T70" s="326"/>
      <c r="U70" s="325"/>
      <c r="V70" s="325"/>
      <c r="W70" s="325"/>
      <c r="X70" s="325"/>
      <c r="Y70" s="325"/>
      <c r="Z70" s="326"/>
      <c r="AB70" s="334"/>
    </row>
    <row r="71" spans="2:28" ht="15.75" x14ac:dyDescent="0.3">
      <c r="B71" s="104" t="s">
        <v>367</v>
      </c>
      <c r="C71" s="603"/>
      <c r="D71" s="603"/>
      <c r="E71" s="603"/>
      <c r="F71" s="717"/>
      <c r="G71" s="603"/>
      <c r="H71" s="603"/>
      <c r="I71" s="603"/>
      <c r="J71" s="603"/>
      <c r="K71" s="603"/>
      <c r="L71" s="603"/>
      <c r="M71" s="603"/>
      <c r="N71" s="606"/>
      <c r="O71" s="603"/>
      <c r="P71" s="603"/>
      <c r="Q71" s="603"/>
      <c r="R71" s="603"/>
      <c r="S71" s="603"/>
      <c r="T71" s="606"/>
      <c r="U71" s="603"/>
      <c r="V71" s="603"/>
      <c r="W71" s="603"/>
      <c r="X71" s="603"/>
      <c r="Y71" s="603"/>
      <c r="Z71" s="606"/>
      <c r="AB71" s="334"/>
    </row>
    <row r="72" spans="2:28" ht="15.75" x14ac:dyDescent="0.3">
      <c r="B72" s="104" t="str">
        <f>IF('General Info &amp; Results'!$C$32="Corrected Volume", "Corrected volume of gas consumed during the 10-minute test (std cu. ft)", "Volume of gas consumed during the 10-minute test (cu. ft)")</f>
        <v>Volume of gas consumed during the 10-minute test (cu. ft)</v>
      </c>
      <c r="C72" s="253"/>
      <c r="D72" s="253"/>
      <c r="E72" s="253"/>
      <c r="F72" s="462"/>
      <c r="G72" s="463"/>
      <c r="H72" s="463"/>
      <c r="I72" s="463"/>
      <c r="J72" s="463"/>
      <c r="K72" s="463"/>
      <c r="L72" s="463"/>
      <c r="M72" s="463"/>
      <c r="N72" s="302"/>
      <c r="O72" s="253"/>
      <c r="P72" s="253"/>
      <c r="Q72" s="253"/>
      <c r="R72" s="253"/>
      <c r="S72" s="253"/>
      <c r="T72" s="302"/>
      <c r="U72" s="253"/>
      <c r="V72" s="253"/>
      <c r="W72" s="253"/>
      <c r="X72" s="253"/>
      <c r="Y72" s="253"/>
      <c r="Z72" s="302"/>
      <c r="AB72" s="334"/>
    </row>
    <row r="73" spans="2:28" ht="15.75" x14ac:dyDescent="0.3">
      <c r="B73" s="104" t="s">
        <v>368</v>
      </c>
      <c r="C73" s="623"/>
      <c r="D73" s="623"/>
      <c r="E73" s="623"/>
      <c r="F73" s="674"/>
      <c r="G73" s="675"/>
      <c r="H73" s="675"/>
      <c r="I73" s="675"/>
      <c r="J73" s="675"/>
      <c r="K73" s="675"/>
      <c r="L73" s="675"/>
      <c r="M73" s="675"/>
      <c r="N73" s="666"/>
      <c r="O73" s="623"/>
      <c r="P73" s="623"/>
      <c r="Q73" s="623"/>
      <c r="R73" s="623"/>
      <c r="S73" s="623"/>
      <c r="T73" s="666"/>
      <c r="U73" s="623"/>
      <c r="V73" s="623"/>
      <c r="W73" s="623"/>
      <c r="X73" s="623"/>
      <c r="Y73" s="623"/>
      <c r="Z73" s="666"/>
      <c r="AB73" s="334"/>
    </row>
    <row r="74" spans="2:28" ht="15.75" x14ac:dyDescent="0.3">
      <c r="B74" s="104" t="s">
        <v>363</v>
      </c>
      <c r="C74" s="253"/>
      <c r="D74" s="253"/>
      <c r="E74" s="253"/>
      <c r="F74" s="462"/>
      <c r="G74" s="463"/>
      <c r="H74" s="463"/>
      <c r="I74" s="463"/>
      <c r="J74" s="463"/>
      <c r="K74" s="463"/>
      <c r="L74" s="463"/>
      <c r="M74" s="463"/>
      <c r="N74" s="302"/>
      <c r="O74" s="253"/>
      <c r="P74" s="253"/>
      <c r="Q74" s="253"/>
      <c r="R74" s="253"/>
      <c r="S74" s="253"/>
      <c r="T74" s="302"/>
      <c r="U74" s="253"/>
      <c r="V74" s="253"/>
      <c r="W74" s="253"/>
      <c r="X74" s="253"/>
      <c r="Y74" s="253"/>
      <c r="Z74" s="302"/>
      <c r="AB74" s="334"/>
    </row>
    <row r="75" spans="2:28" ht="15.75" x14ac:dyDescent="0.3">
      <c r="B75" s="104" t="str">
        <f xml:space="preserve"> "Power density of the power setting under test" &amp; IF('General Info &amp; Results'!$C$30="Electric"," (W/cm2)",IF('General Info &amp; Results'!$C$30="Gas"," (Btu/h/cm2)",""))</f>
        <v>Power density of the power setting under test</v>
      </c>
      <c r="C75" s="683" t="str">
        <f>'Calculations - Pre-Selection'!C84</f>
        <v xml:space="preserve"> </v>
      </c>
      <c r="D75" s="683" t="str">
        <f>'Calculations - Pre-Selection'!D84</f>
        <v xml:space="preserve"> </v>
      </c>
      <c r="E75" s="683" t="str">
        <f>'Calculations - Pre-Selection'!E84</f>
        <v xml:space="preserve"> </v>
      </c>
      <c r="F75" s="686" t="str">
        <f>'Calculations - Pre-Selection'!F84</f>
        <v xml:space="preserve"> </v>
      </c>
      <c r="G75" s="687" t="str">
        <f>'Calculations - Pre-Selection'!G84</f>
        <v xml:space="preserve"> </v>
      </c>
      <c r="H75" s="687" t="str">
        <f>'Calculations - Pre-Selection'!H84</f>
        <v xml:space="preserve"> </v>
      </c>
      <c r="I75" s="687" t="str">
        <f>'Calculations - Pre-Selection'!I84</f>
        <v xml:space="preserve"> </v>
      </c>
      <c r="J75" s="687" t="str">
        <f>'Calculations - Pre-Selection'!J84</f>
        <v xml:space="preserve"> </v>
      </c>
      <c r="K75" s="687" t="str">
        <f>'Calculations - Pre-Selection'!K84</f>
        <v xml:space="preserve"> </v>
      </c>
      <c r="L75" s="687" t="str">
        <f>'Calculations - Pre-Selection'!L84</f>
        <v xml:space="preserve"> </v>
      </c>
      <c r="M75" s="687" t="str">
        <f>'Calculations - Pre-Selection'!M84</f>
        <v xml:space="preserve"> </v>
      </c>
      <c r="N75" s="684" t="str">
        <f>'Calculations - Pre-Selection'!N84</f>
        <v xml:space="preserve"> </v>
      </c>
      <c r="O75" s="683" t="str">
        <f>'Calculations - Pre-Selection'!O84</f>
        <v xml:space="preserve"> </v>
      </c>
      <c r="P75" s="683" t="str">
        <f>'Calculations - Pre-Selection'!P84</f>
        <v xml:space="preserve"> </v>
      </c>
      <c r="Q75" s="683" t="str">
        <f>'Calculations - Pre-Selection'!Q84</f>
        <v xml:space="preserve"> </v>
      </c>
      <c r="R75" s="683" t="str">
        <f>'Calculations - Pre-Selection'!R84</f>
        <v xml:space="preserve"> </v>
      </c>
      <c r="S75" s="683" t="str">
        <f>'Calculations - Pre-Selection'!S84</f>
        <v xml:space="preserve"> </v>
      </c>
      <c r="T75" s="684" t="str">
        <f>'Calculations - Pre-Selection'!T84</f>
        <v xml:space="preserve"> </v>
      </c>
      <c r="U75" s="683" t="str">
        <f>'Calculations - Pre-Selection'!U84</f>
        <v xml:space="preserve"> </v>
      </c>
      <c r="V75" s="683" t="str">
        <f>'Calculations - Pre-Selection'!V84</f>
        <v xml:space="preserve"> </v>
      </c>
      <c r="W75" s="683" t="str">
        <f>'Calculations - Pre-Selection'!W84</f>
        <v xml:space="preserve"> </v>
      </c>
      <c r="X75" s="683" t="str">
        <f>'Calculations - Pre-Selection'!X84</f>
        <v xml:space="preserve"> </v>
      </c>
      <c r="Y75" s="683" t="str">
        <f>'Calculations - Pre-Selection'!Y84</f>
        <v xml:space="preserve"> </v>
      </c>
      <c r="Z75" s="684" t="str">
        <f>'Calculations - Pre-Selection'!Z84</f>
        <v xml:space="preserve"> </v>
      </c>
      <c r="AB75" s="334"/>
    </row>
    <row r="76" spans="2:28" ht="15.75" x14ac:dyDescent="0.3">
      <c r="B76" s="114"/>
      <c r="C76" s="318"/>
      <c r="D76" s="318"/>
      <c r="E76" s="318"/>
      <c r="F76" s="324"/>
      <c r="G76" s="324"/>
      <c r="H76" s="324"/>
      <c r="I76" s="324"/>
      <c r="J76" s="324"/>
      <c r="K76" s="324"/>
      <c r="L76" s="324"/>
      <c r="M76" s="324"/>
      <c r="N76" s="319"/>
      <c r="O76" s="370"/>
      <c r="P76" s="318"/>
      <c r="Q76" s="318"/>
      <c r="R76" s="318"/>
      <c r="S76" s="318"/>
      <c r="T76" s="319"/>
      <c r="U76" s="370"/>
      <c r="V76" s="318"/>
      <c r="W76" s="318"/>
      <c r="X76" s="318"/>
      <c r="Y76" s="318"/>
      <c r="Z76" s="319"/>
      <c r="AB76" s="334"/>
    </row>
    <row r="77" spans="2:28" ht="15.75" x14ac:dyDescent="0.3">
      <c r="B77" s="104" t="s">
        <v>355</v>
      </c>
      <c r="C77" s="325"/>
      <c r="D77" s="325"/>
      <c r="E77" s="325"/>
      <c r="F77" s="325"/>
      <c r="G77" s="325"/>
      <c r="H77" s="325"/>
      <c r="I77" s="325"/>
      <c r="J77" s="325"/>
      <c r="K77" s="325"/>
      <c r="L77" s="325"/>
      <c r="M77" s="325"/>
      <c r="N77" s="326"/>
      <c r="O77" s="325"/>
      <c r="P77" s="325"/>
      <c r="Q77" s="325"/>
      <c r="R77" s="325"/>
      <c r="S77" s="325"/>
      <c r="T77" s="326"/>
      <c r="U77" s="325"/>
      <c r="V77" s="325"/>
      <c r="W77" s="325"/>
      <c r="X77" s="325"/>
      <c r="Y77" s="325"/>
      <c r="Z77" s="326"/>
      <c r="AB77" s="334"/>
    </row>
    <row r="78" spans="2:28" ht="15.75" x14ac:dyDescent="0.3">
      <c r="B78" s="104" t="s">
        <v>367</v>
      </c>
      <c r="C78" s="603"/>
      <c r="D78" s="603"/>
      <c r="E78" s="603"/>
      <c r="F78" s="717"/>
      <c r="G78" s="603"/>
      <c r="H78" s="603"/>
      <c r="I78" s="603"/>
      <c r="J78" s="603"/>
      <c r="K78" s="603"/>
      <c r="L78" s="603"/>
      <c r="M78" s="603"/>
      <c r="N78" s="606"/>
      <c r="O78" s="603"/>
      <c r="P78" s="603"/>
      <c r="Q78" s="603"/>
      <c r="R78" s="603"/>
      <c r="S78" s="603"/>
      <c r="T78" s="606"/>
      <c r="U78" s="603"/>
      <c r="V78" s="603"/>
      <c r="W78" s="603"/>
      <c r="X78" s="603"/>
      <c r="Y78" s="603"/>
      <c r="Z78" s="606"/>
      <c r="AB78" s="334"/>
    </row>
    <row r="79" spans="2:28" ht="15.75" x14ac:dyDescent="0.3">
      <c r="B79" s="104" t="str">
        <f>IF('General Info &amp; Results'!$C$32="Corrected Volume", "Corrected volume of gas consumed during the 10-minute test (std cu. ft)", "Volume of gas consumed during the 10-minute test (cu. ft)")</f>
        <v>Volume of gas consumed during the 10-minute test (cu. ft)</v>
      </c>
      <c r="C79" s="253"/>
      <c r="D79" s="253"/>
      <c r="E79" s="253"/>
      <c r="F79" s="462"/>
      <c r="G79" s="463"/>
      <c r="H79" s="463"/>
      <c r="I79" s="463"/>
      <c r="J79" s="463"/>
      <c r="K79" s="463"/>
      <c r="L79" s="463"/>
      <c r="M79" s="463"/>
      <c r="N79" s="302"/>
      <c r="O79" s="253"/>
      <c r="P79" s="253"/>
      <c r="Q79" s="253"/>
      <c r="R79" s="253"/>
      <c r="S79" s="253"/>
      <c r="T79" s="302"/>
      <c r="U79" s="253"/>
      <c r="V79" s="253"/>
      <c r="W79" s="253"/>
      <c r="X79" s="253"/>
      <c r="Y79" s="253"/>
      <c r="Z79" s="302"/>
      <c r="AB79" s="334"/>
    </row>
    <row r="80" spans="2:28" ht="15.75" x14ac:dyDescent="0.3">
      <c r="B80" s="104" t="s">
        <v>368</v>
      </c>
      <c r="C80" s="623"/>
      <c r="D80" s="623"/>
      <c r="E80" s="623"/>
      <c r="F80" s="674"/>
      <c r="G80" s="675"/>
      <c r="H80" s="675"/>
      <c r="I80" s="675"/>
      <c r="J80" s="675"/>
      <c r="K80" s="675"/>
      <c r="L80" s="675"/>
      <c r="M80" s="675"/>
      <c r="N80" s="666"/>
      <c r="O80" s="623"/>
      <c r="P80" s="623"/>
      <c r="Q80" s="623"/>
      <c r="R80" s="623"/>
      <c r="S80" s="623"/>
      <c r="T80" s="666"/>
      <c r="U80" s="623"/>
      <c r="V80" s="623"/>
      <c r="W80" s="623"/>
      <c r="X80" s="623"/>
      <c r="Y80" s="623"/>
      <c r="Z80" s="666"/>
      <c r="AB80" s="334"/>
    </row>
    <row r="81" spans="2:28" ht="15.75" x14ac:dyDescent="0.3">
      <c r="B81" s="104" t="s">
        <v>363</v>
      </c>
      <c r="C81" s="253"/>
      <c r="D81" s="253"/>
      <c r="E81" s="253"/>
      <c r="F81" s="462"/>
      <c r="G81" s="463"/>
      <c r="H81" s="463"/>
      <c r="I81" s="463"/>
      <c r="J81" s="463"/>
      <c r="K81" s="463"/>
      <c r="L81" s="463"/>
      <c r="M81" s="463"/>
      <c r="N81" s="302"/>
      <c r="O81" s="253"/>
      <c r="P81" s="253"/>
      <c r="Q81" s="253"/>
      <c r="R81" s="253"/>
      <c r="S81" s="253"/>
      <c r="T81" s="302"/>
      <c r="U81" s="253"/>
      <c r="V81" s="253"/>
      <c r="W81" s="253"/>
      <c r="X81" s="253"/>
      <c r="Y81" s="253"/>
      <c r="Z81" s="302"/>
      <c r="AB81" s="334"/>
    </row>
    <row r="82" spans="2:28" ht="15.75" x14ac:dyDescent="0.3">
      <c r="B82" s="104" t="str">
        <f xml:space="preserve"> "Power density of the power setting under test" &amp; IF('General Info &amp; Results'!$C$30="Electric"," (W/cm2)",IF('General Info &amp; Results'!$C$30="Gas"," (Btu/h/cm2)",""))</f>
        <v>Power density of the power setting under test</v>
      </c>
      <c r="C82" s="683" t="str">
        <f>'Calculations - Pre-Selection'!C91</f>
        <v xml:space="preserve"> </v>
      </c>
      <c r="D82" s="683" t="str">
        <f>'Calculations - Pre-Selection'!D91</f>
        <v xml:space="preserve"> </v>
      </c>
      <c r="E82" s="683" t="str">
        <f>'Calculations - Pre-Selection'!E91</f>
        <v xml:space="preserve"> </v>
      </c>
      <c r="F82" s="686" t="str">
        <f>'Calculations - Pre-Selection'!F91</f>
        <v xml:space="preserve"> </v>
      </c>
      <c r="G82" s="687" t="str">
        <f>'Calculations - Pre-Selection'!G91</f>
        <v xml:space="preserve"> </v>
      </c>
      <c r="H82" s="687" t="str">
        <f>'Calculations - Pre-Selection'!H91</f>
        <v xml:space="preserve"> </v>
      </c>
      <c r="I82" s="687" t="str">
        <f>'Calculations - Pre-Selection'!I91</f>
        <v xml:space="preserve"> </v>
      </c>
      <c r="J82" s="687" t="str">
        <f>'Calculations - Pre-Selection'!J91</f>
        <v xml:space="preserve"> </v>
      </c>
      <c r="K82" s="687" t="str">
        <f>'Calculations - Pre-Selection'!K91</f>
        <v xml:space="preserve"> </v>
      </c>
      <c r="L82" s="687" t="str">
        <f>'Calculations - Pre-Selection'!L91</f>
        <v xml:space="preserve"> </v>
      </c>
      <c r="M82" s="687" t="str">
        <f>'Calculations - Pre-Selection'!M91</f>
        <v xml:space="preserve"> </v>
      </c>
      <c r="N82" s="684" t="str">
        <f>'Calculations - Pre-Selection'!N91</f>
        <v xml:space="preserve"> </v>
      </c>
      <c r="O82" s="683" t="str">
        <f>'Calculations - Pre-Selection'!O91</f>
        <v xml:space="preserve"> </v>
      </c>
      <c r="P82" s="683" t="str">
        <f>'Calculations - Pre-Selection'!P91</f>
        <v xml:space="preserve"> </v>
      </c>
      <c r="Q82" s="683" t="str">
        <f>'Calculations - Pre-Selection'!Q91</f>
        <v xml:space="preserve"> </v>
      </c>
      <c r="R82" s="683" t="str">
        <f>'Calculations - Pre-Selection'!R91</f>
        <v xml:space="preserve"> </v>
      </c>
      <c r="S82" s="683" t="str">
        <f>'Calculations - Pre-Selection'!S91</f>
        <v xml:space="preserve"> </v>
      </c>
      <c r="T82" s="684" t="str">
        <f>'Calculations - Pre-Selection'!T91</f>
        <v xml:space="preserve"> </v>
      </c>
      <c r="U82" s="683" t="str">
        <f>'Calculations - Pre-Selection'!U91</f>
        <v xml:space="preserve"> </v>
      </c>
      <c r="V82" s="683" t="str">
        <f>'Calculations - Pre-Selection'!V91</f>
        <v xml:space="preserve"> </v>
      </c>
      <c r="W82" s="683" t="str">
        <f>'Calculations - Pre-Selection'!W91</f>
        <v xml:space="preserve"> </v>
      </c>
      <c r="X82" s="683" t="str">
        <f>'Calculations - Pre-Selection'!X91</f>
        <v xml:space="preserve"> </v>
      </c>
      <c r="Y82" s="683" t="str">
        <f>'Calculations - Pre-Selection'!Y91</f>
        <v xml:space="preserve"> </v>
      </c>
      <c r="Z82" s="684" t="str">
        <f>'Calculations - Pre-Selection'!Z91</f>
        <v xml:space="preserve"> </v>
      </c>
      <c r="AB82" s="334"/>
    </row>
    <row r="83" spans="2:28" ht="15.75" x14ac:dyDescent="0.3">
      <c r="B83" s="114"/>
      <c r="C83" s="318"/>
      <c r="D83" s="318"/>
      <c r="E83" s="318"/>
      <c r="F83" s="324"/>
      <c r="G83" s="324"/>
      <c r="H83" s="324"/>
      <c r="I83" s="324"/>
      <c r="J83" s="324"/>
      <c r="K83" s="324"/>
      <c r="L83" s="324"/>
      <c r="M83" s="324"/>
      <c r="N83" s="319"/>
      <c r="O83" s="370"/>
      <c r="P83" s="318"/>
      <c r="Q83" s="318"/>
      <c r="R83" s="318"/>
      <c r="S83" s="318"/>
      <c r="T83" s="319"/>
      <c r="U83" s="370"/>
      <c r="V83" s="318"/>
      <c r="W83" s="318"/>
      <c r="X83" s="318"/>
      <c r="Y83" s="318"/>
      <c r="Z83" s="319"/>
      <c r="AB83" s="334"/>
    </row>
    <row r="84" spans="2:28" ht="15.75" x14ac:dyDescent="0.3">
      <c r="B84" s="104" t="s">
        <v>355</v>
      </c>
      <c r="C84" s="325"/>
      <c r="D84" s="325"/>
      <c r="E84" s="325"/>
      <c r="F84" s="325"/>
      <c r="G84" s="325"/>
      <c r="H84" s="325"/>
      <c r="I84" s="325"/>
      <c r="J84" s="325"/>
      <c r="K84" s="325"/>
      <c r="L84" s="325"/>
      <c r="M84" s="325"/>
      <c r="N84" s="326"/>
      <c r="O84" s="325"/>
      <c r="P84" s="325"/>
      <c r="Q84" s="325"/>
      <c r="R84" s="325"/>
      <c r="S84" s="325"/>
      <c r="T84" s="326"/>
      <c r="U84" s="325"/>
      <c r="V84" s="325"/>
      <c r="W84" s="325"/>
      <c r="X84" s="325"/>
      <c r="Y84" s="325"/>
      <c r="Z84" s="326"/>
      <c r="AB84" s="334"/>
    </row>
    <row r="85" spans="2:28" ht="15.75" x14ac:dyDescent="0.3">
      <c r="B85" s="104" t="s">
        <v>367</v>
      </c>
      <c r="C85" s="603"/>
      <c r="D85" s="603"/>
      <c r="E85" s="603"/>
      <c r="F85" s="717"/>
      <c r="G85" s="603"/>
      <c r="H85" s="603"/>
      <c r="I85" s="603"/>
      <c r="J85" s="603"/>
      <c r="K85" s="603"/>
      <c r="L85" s="603"/>
      <c r="M85" s="603"/>
      <c r="N85" s="606"/>
      <c r="O85" s="603"/>
      <c r="P85" s="603"/>
      <c r="Q85" s="603"/>
      <c r="R85" s="603"/>
      <c r="S85" s="603"/>
      <c r="T85" s="606"/>
      <c r="U85" s="603"/>
      <c r="V85" s="603"/>
      <c r="W85" s="603"/>
      <c r="X85" s="603"/>
      <c r="Y85" s="603"/>
      <c r="Z85" s="606"/>
      <c r="AB85" s="334"/>
    </row>
    <row r="86" spans="2:28" ht="15.75" x14ac:dyDescent="0.3">
      <c r="B86" s="104" t="str">
        <f>IF('General Info &amp; Results'!$C$32="Corrected Volume", "Corrected volume of gas consumed during the 10-minute test (std cu. ft)", "Volume of gas consumed during the 10-minute test (cu. ft)")</f>
        <v>Volume of gas consumed during the 10-minute test (cu. ft)</v>
      </c>
      <c r="C86" s="253"/>
      <c r="D86" s="253"/>
      <c r="E86" s="253"/>
      <c r="F86" s="462"/>
      <c r="G86" s="463"/>
      <c r="H86" s="463"/>
      <c r="I86" s="463"/>
      <c r="J86" s="463"/>
      <c r="K86" s="463"/>
      <c r="L86" s="463"/>
      <c r="M86" s="463"/>
      <c r="N86" s="302"/>
      <c r="O86" s="253"/>
      <c r="P86" s="253"/>
      <c r="Q86" s="253"/>
      <c r="R86" s="253"/>
      <c r="S86" s="253"/>
      <c r="T86" s="302"/>
      <c r="U86" s="253"/>
      <c r="V86" s="253"/>
      <c r="W86" s="253"/>
      <c r="X86" s="253"/>
      <c r="Y86" s="253"/>
      <c r="Z86" s="302"/>
      <c r="AB86" s="334"/>
    </row>
    <row r="87" spans="2:28" ht="15.75" x14ac:dyDescent="0.3">
      <c r="B87" s="104" t="s">
        <v>368</v>
      </c>
      <c r="C87" s="623"/>
      <c r="D87" s="623"/>
      <c r="E87" s="623"/>
      <c r="F87" s="674"/>
      <c r="G87" s="675"/>
      <c r="H87" s="675"/>
      <c r="I87" s="675"/>
      <c r="J87" s="675"/>
      <c r="K87" s="675"/>
      <c r="L87" s="675"/>
      <c r="M87" s="675"/>
      <c r="N87" s="666"/>
      <c r="O87" s="623"/>
      <c r="P87" s="623"/>
      <c r="Q87" s="623"/>
      <c r="R87" s="623"/>
      <c r="S87" s="623"/>
      <c r="T87" s="666"/>
      <c r="U87" s="623"/>
      <c r="V87" s="623"/>
      <c r="W87" s="623"/>
      <c r="X87" s="623"/>
      <c r="Y87" s="623"/>
      <c r="Z87" s="666"/>
      <c r="AB87" s="334"/>
    </row>
    <row r="88" spans="2:28" ht="15.75" x14ac:dyDescent="0.3">
      <c r="B88" s="104" t="s">
        <v>363</v>
      </c>
      <c r="C88" s="253"/>
      <c r="D88" s="253"/>
      <c r="E88" s="253"/>
      <c r="F88" s="462"/>
      <c r="G88" s="463"/>
      <c r="H88" s="463"/>
      <c r="I88" s="463"/>
      <c r="J88" s="463"/>
      <c r="K88" s="463"/>
      <c r="L88" s="463"/>
      <c r="M88" s="463"/>
      <c r="N88" s="302"/>
      <c r="O88" s="253"/>
      <c r="P88" s="253"/>
      <c r="Q88" s="253"/>
      <c r="R88" s="253"/>
      <c r="S88" s="253"/>
      <c r="T88" s="302"/>
      <c r="U88" s="253"/>
      <c r="V88" s="253"/>
      <c r="W88" s="253"/>
      <c r="X88" s="253"/>
      <c r="Y88" s="253"/>
      <c r="Z88" s="302"/>
      <c r="AB88" s="334"/>
    </row>
    <row r="89" spans="2:28" ht="15.75" x14ac:dyDescent="0.3">
      <c r="B89" s="104" t="str">
        <f xml:space="preserve"> "Power density of the power setting under test" &amp; IF('General Info &amp; Results'!$C$30="Electric"," (W/cm2)",IF('General Info &amp; Results'!$C$30="Gas"," (Btu/h/cm2)",""))</f>
        <v>Power density of the power setting under test</v>
      </c>
      <c r="C89" s="683" t="str">
        <f>'Calculations - Pre-Selection'!C98</f>
        <v xml:space="preserve"> </v>
      </c>
      <c r="D89" s="683" t="str">
        <f>'Calculations - Pre-Selection'!D98</f>
        <v xml:space="preserve"> </v>
      </c>
      <c r="E89" s="683" t="str">
        <f>'Calculations - Pre-Selection'!E98</f>
        <v xml:space="preserve"> </v>
      </c>
      <c r="F89" s="686" t="str">
        <f>'Calculations - Pre-Selection'!F98</f>
        <v xml:space="preserve"> </v>
      </c>
      <c r="G89" s="687" t="str">
        <f>'Calculations - Pre-Selection'!G98</f>
        <v xml:space="preserve"> </v>
      </c>
      <c r="H89" s="687" t="str">
        <f>'Calculations - Pre-Selection'!H98</f>
        <v xml:space="preserve"> </v>
      </c>
      <c r="I89" s="687" t="str">
        <f>'Calculations - Pre-Selection'!I98</f>
        <v xml:space="preserve"> </v>
      </c>
      <c r="J89" s="687" t="str">
        <f>'Calculations - Pre-Selection'!J98</f>
        <v xml:space="preserve"> </v>
      </c>
      <c r="K89" s="687" t="str">
        <f>'Calculations - Pre-Selection'!K98</f>
        <v xml:space="preserve"> </v>
      </c>
      <c r="L89" s="687" t="str">
        <f>'Calculations - Pre-Selection'!L98</f>
        <v xml:space="preserve"> </v>
      </c>
      <c r="M89" s="687" t="str">
        <f>'Calculations - Pre-Selection'!M98</f>
        <v xml:space="preserve"> </v>
      </c>
      <c r="N89" s="684" t="str">
        <f>'Calculations - Pre-Selection'!N98</f>
        <v xml:space="preserve"> </v>
      </c>
      <c r="O89" s="683" t="str">
        <f>'Calculations - Pre-Selection'!O98</f>
        <v xml:space="preserve"> </v>
      </c>
      <c r="P89" s="683" t="str">
        <f>'Calculations - Pre-Selection'!P98</f>
        <v xml:space="preserve"> </v>
      </c>
      <c r="Q89" s="683" t="str">
        <f>'Calculations - Pre-Selection'!Q98</f>
        <v xml:space="preserve"> </v>
      </c>
      <c r="R89" s="683" t="str">
        <f>'Calculations - Pre-Selection'!R98</f>
        <v xml:space="preserve"> </v>
      </c>
      <c r="S89" s="683" t="str">
        <f>'Calculations - Pre-Selection'!S98</f>
        <v xml:space="preserve"> </v>
      </c>
      <c r="T89" s="684" t="str">
        <f>'Calculations - Pre-Selection'!T98</f>
        <v xml:space="preserve"> </v>
      </c>
      <c r="U89" s="683" t="str">
        <f>'Calculations - Pre-Selection'!U98</f>
        <v xml:space="preserve"> </v>
      </c>
      <c r="V89" s="683" t="str">
        <f>'Calculations - Pre-Selection'!V98</f>
        <v xml:space="preserve"> </v>
      </c>
      <c r="W89" s="683" t="str">
        <f>'Calculations - Pre-Selection'!W98</f>
        <v xml:space="preserve"> </v>
      </c>
      <c r="X89" s="683" t="str">
        <f>'Calculations - Pre-Selection'!X98</f>
        <v xml:space="preserve"> </v>
      </c>
      <c r="Y89" s="683" t="str">
        <f>'Calculations - Pre-Selection'!Y98</f>
        <v xml:space="preserve"> </v>
      </c>
      <c r="Z89" s="684" t="str">
        <f>'Calculations - Pre-Selection'!Z98</f>
        <v xml:space="preserve"> </v>
      </c>
      <c r="AB89" s="334"/>
    </row>
    <row r="90" spans="2:28" ht="15.75" x14ac:dyDescent="0.3">
      <c r="B90" s="114"/>
      <c r="C90" s="318"/>
      <c r="D90" s="318"/>
      <c r="E90" s="318"/>
      <c r="F90" s="324"/>
      <c r="G90" s="324"/>
      <c r="H90" s="324"/>
      <c r="I90" s="324"/>
      <c r="J90" s="324"/>
      <c r="K90" s="324"/>
      <c r="L90" s="324"/>
      <c r="M90" s="324"/>
      <c r="N90" s="319"/>
      <c r="O90" s="370"/>
      <c r="P90" s="318"/>
      <c r="Q90" s="318"/>
      <c r="R90" s="318"/>
      <c r="S90" s="318"/>
      <c r="T90" s="319"/>
      <c r="U90" s="370"/>
      <c r="V90" s="318"/>
      <c r="W90" s="318"/>
      <c r="X90" s="318"/>
      <c r="Y90" s="318"/>
      <c r="Z90" s="319"/>
      <c r="AB90" s="334"/>
    </row>
    <row r="91" spans="2:28" ht="15.75" x14ac:dyDescent="0.3">
      <c r="B91" s="104" t="s">
        <v>355</v>
      </c>
      <c r="C91" s="325"/>
      <c r="D91" s="325"/>
      <c r="E91" s="325"/>
      <c r="F91" s="325"/>
      <c r="G91" s="325"/>
      <c r="H91" s="325"/>
      <c r="I91" s="325"/>
      <c r="J91" s="325"/>
      <c r="K91" s="325"/>
      <c r="L91" s="325"/>
      <c r="M91" s="325"/>
      <c r="N91" s="326"/>
      <c r="O91" s="325"/>
      <c r="P91" s="325"/>
      <c r="Q91" s="325"/>
      <c r="R91" s="325"/>
      <c r="S91" s="325"/>
      <c r="T91" s="326"/>
      <c r="U91" s="325"/>
      <c r="V91" s="325"/>
      <c r="W91" s="325"/>
      <c r="X91" s="325"/>
      <c r="Y91" s="325"/>
      <c r="Z91" s="326"/>
      <c r="AB91" s="334"/>
    </row>
    <row r="92" spans="2:28" ht="15.75" x14ac:dyDescent="0.3">
      <c r="B92" s="104" t="s">
        <v>367</v>
      </c>
      <c r="C92" s="603"/>
      <c r="D92" s="603"/>
      <c r="E92" s="603"/>
      <c r="F92" s="717"/>
      <c r="G92" s="603"/>
      <c r="H92" s="603"/>
      <c r="I92" s="603"/>
      <c r="J92" s="603"/>
      <c r="K92" s="603"/>
      <c r="L92" s="603"/>
      <c r="M92" s="603"/>
      <c r="N92" s="606"/>
      <c r="O92" s="603"/>
      <c r="P92" s="603"/>
      <c r="Q92" s="603"/>
      <c r="R92" s="603"/>
      <c r="S92" s="603"/>
      <c r="T92" s="606"/>
      <c r="U92" s="603"/>
      <c r="V92" s="603"/>
      <c r="W92" s="603"/>
      <c r="X92" s="603"/>
      <c r="Y92" s="603"/>
      <c r="Z92" s="606"/>
      <c r="AB92" s="334"/>
    </row>
    <row r="93" spans="2:28" ht="15.75" x14ac:dyDescent="0.3">
      <c r="B93" s="104" t="str">
        <f>IF('General Info &amp; Results'!$C$32="Corrected Volume", "Corrected volume of gas consumed during the 10-minute test (std cu. ft)", "Volume of gas consumed during the 10-minute test (cu. ft)")</f>
        <v>Volume of gas consumed during the 10-minute test (cu. ft)</v>
      </c>
      <c r="C93" s="253"/>
      <c r="D93" s="253"/>
      <c r="E93" s="253"/>
      <c r="F93" s="303"/>
      <c r="G93" s="253"/>
      <c r="H93" s="253"/>
      <c r="I93" s="253"/>
      <c r="J93" s="253"/>
      <c r="K93" s="253"/>
      <c r="L93" s="253"/>
      <c r="M93" s="253"/>
      <c r="N93" s="302"/>
      <c r="O93" s="253"/>
      <c r="P93" s="253"/>
      <c r="Q93" s="253"/>
      <c r="R93" s="253"/>
      <c r="S93" s="253"/>
      <c r="T93" s="302"/>
      <c r="U93" s="253"/>
      <c r="V93" s="253"/>
      <c r="W93" s="253"/>
      <c r="X93" s="253"/>
      <c r="Y93" s="253"/>
      <c r="Z93" s="302"/>
      <c r="AB93" s="334"/>
    </row>
    <row r="94" spans="2:28" ht="15.75" x14ac:dyDescent="0.3">
      <c r="B94" s="104" t="s">
        <v>368</v>
      </c>
      <c r="C94" s="623"/>
      <c r="D94" s="623"/>
      <c r="E94" s="623"/>
      <c r="F94" s="665"/>
      <c r="G94" s="623"/>
      <c r="H94" s="623"/>
      <c r="I94" s="623"/>
      <c r="J94" s="623"/>
      <c r="K94" s="623"/>
      <c r="L94" s="623"/>
      <c r="M94" s="623"/>
      <c r="N94" s="666"/>
      <c r="O94" s="623"/>
      <c r="P94" s="623"/>
      <c r="Q94" s="623"/>
      <c r="R94" s="623"/>
      <c r="S94" s="623"/>
      <c r="T94" s="666"/>
      <c r="U94" s="623"/>
      <c r="V94" s="623"/>
      <c r="W94" s="623"/>
      <c r="X94" s="623"/>
      <c r="Y94" s="623"/>
      <c r="Z94" s="666"/>
      <c r="AB94" s="334"/>
    </row>
    <row r="95" spans="2:28" ht="15.75" x14ac:dyDescent="0.3">
      <c r="B95" s="104" t="s">
        <v>363</v>
      </c>
      <c r="C95" s="253"/>
      <c r="D95" s="253"/>
      <c r="E95" s="253"/>
      <c r="F95" s="303"/>
      <c r="G95" s="253"/>
      <c r="H95" s="253"/>
      <c r="I95" s="253"/>
      <c r="J95" s="253"/>
      <c r="K95" s="253"/>
      <c r="L95" s="253"/>
      <c r="M95" s="253"/>
      <c r="N95" s="302"/>
      <c r="O95" s="253"/>
      <c r="P95" s="253"/>
      <c r="Q95" s="253"/>
      <c r="R95" s="253"/>
      <c r="S95" s="253"/>
      <c r="T95" s="302"/>
      <c r="U95" s="253"/>
      <c r="V95" s="253"/>
      <c r="W95" s="253"/>
      <c r="X95" s="253"/>
      <c r="Y95" s="253"/>
      <c r="Z95" s="302"/>
      <c r="AB95" s="334"/>
    </row>
    <row r="96" spans="2:28" ht="15.75" x14ac:dyDescent="0.3">
      <c r="B96" s="104" t="str">
        <f xml:space="preserve"> "Power density of the power setting under test" &amp; IF('General Info &amp; Results'!$C$30="Electric"," (W/cm2)",IF('General Info &amp; Results'!$C$30="Gas"," (Btu/h/cm2)",""))</f>
        <v>Power density of the power setting under test</v>
      </c>
      <c r="C96" s="683" t="str">
        <f>'Calculations - Pre-Selection'!C105</f>
        <v xml:space="preserve"> </v>
      </c>
      <c r="D96" s="683" t="str">
        <f>'Calculations - Pre-Selection'!D105</f>
        <v xml:space="preserve"> </v>
      </c>
      <c r="E96" s="683" t="str">
        <f>'Calculations - Pre-Selection'!E105</f>
        <v xml:space="preserve"> </v>
      </c>
      <c r="F96" s="688" t="str">
        <f>'Calculations - Pre-Selection'!F105</f>
        <v xml:space="preserve"> </v>
      </c>
      <c r="G96" s="683" t="str">
        <f>'Calculations - Pre-Selection'!G105</f>
        <v xml:space="preserve"> </v>
      </c>
      <c r="H96" s="683" t="str">
        <f>'Calculations - Pre-Selection'!H105</f>
        <v xml:space="preserve"> </v>
      </c>
      <c r="I96" s="683" t="str">
        <f>'Calculations - Pre-Selection'!I105</f>
        <v xml:space="preserve"> </v>
      </c>
      <c r="J96" s="683" t="str">
        <f>'Calculations - Pre-Selection'!J105</f>
        <v xml:space="preserve"> </v>
      </c>
      <c r="K96" s="683" t="str">
        <f>'Calculations - Pre-Selection'!K105</f>
        <v xml:space="preserve"> </v>
      </c>
      <c r="L96" s="683" t="str">
        <f>'Calculations - Pre-Selection'!L105</f>
        <v xml:space="preserve"> </v>
      </c>
      <c r="M96" s="683" t="str">
        <f>'Calculations - Pre-Selection'!M105</f>
        <v xml:space="preserve"> </v>
      </c>
      <c r="N96" s="684" t="str">
        <f>'Calculations - Pre-Selection'!N105</f>
        <v xml:space="preserve"> </v>
      </c>
      <c r="O96" s="683" t="str">
        <f>'Calculations - Pre-Selection'!O105</f>
        <v xml:space="preserve"> </v>
      </c>
      <c r="P96" s="683" t="str">
        <f>'Calculations - Pre-Selection'!P105</f>
        <v xml:space="preserve"> </v>
      </c>
      <c r="Q96" s="683" t="str">
        <f>'Calculations - Pre-Selection'!Q105</f>
        <v xml:space="preserve"> </v>
      </c>
      <c r="R96" s="683" t="str">
        <f>'Calculations - Pre-Selection'!R105</f>
        <v xml:space="preserve"> </v>
      </c>
      <c r="S96" s="683" t="str">
        <f>'Calculations - Pre-Selection'!S105</f>
        <v xml:space="preserve"> </v>
      </c>
      <c r="T96" s="684" t="str">
        <f>'Calculations - Pre-Selection'!T105</f>
        <v xml:space="preserve"> </v>
      </c>
      <c r="U96" s="683" t="str">
        <f>'Calculations - Pre-Selection'!U105</f>
        <v xml:space="preserve"> </v>
      </c>
      <c r="V96" s="683" t="str">
        <f>'Calculations - Pre-Selection'!V105</f>
        <v xml:space="preserve"> </v>
      </c>
      <c r="W96" s="683" t="str">
        <f>'Calculations - Pre-Selection'!W105</f>
        <v xml:space="preserve"> </v>
      </c>
      <c r="X96" s="683" t="str">
        <f>'Calculations - Pre-Selection'!X105</f>
        <v xml:space="preserve"> </v>
      </c>
      <c r="Y96" s="683" t="str">
        <f>'Calculations - Pre-Selection'!Y105</f>
        <v xml:space="preserve"> </v>
      </c>
      <c r="Z96" s="684" t="str">
        <f>'Calculations - Pre-Selection'!Z105</f>
        <v xml:space="preserve"> </v>
      </c>
      <c r="AB96" s="334"/>
    </row>
    <row r="97" spans="2:28" ht="16.5" x14ac:dyDescent="0.3">
      <c r="B97" s="104"/>
      <c r="C97" s="320"/>
      <c r="D97" s="320"/>
      <c r="E97" s="115"/>
      <c r="F97" s="321"/>
      <c r="G97" s="322"/>
      <c r="H97" s="322"/>
      <c r="I97" s="322"/>
      <c r="J97" s="322"/>
      <c r="K97" s="322"/>
      <c r="L97" s="322"/>
      <c r="M97" s="322"/>
      <c r="N97" s="323"/>
      <c r="O97" s="370"/>
      <c r="P97" s="318"/>
      <c r="Q97" s="318"/>
      <c r="R97" s="318"/>
      <c r="S97" s="318"/>
      <c r="T97" s="319"/>
      <c r="U97" s="370"/>
      <c r="V97" s="318"/>
      <c r="W97" s="318"/>
      <c r="X97" s="318"/>
      <c r="Y97" s="318"/>
      <c r="Z97" s="319"/>
      <c r="AB97" s="334"/>
    </row>
    <row r="98" spans="2:28" ht="15.75" x14ac:dyDescent="0.3">
      <c r="B98" s="104" t="s">
        <v>355</v>
      </c>
      <c r="C98" s="325"/>
      <c r="D98" s="325"/>
      <c r="E98" s="325"/>
      <c r="F98" s="325"/>
      <c r="G98" s="325"/>
      <c r="H98" s="325"/>
      <c r="I98" s="325"/>
      <c r="J98" s="325"/>
      <c r="K98" s="325"/>
      <c r="L98" s="325"/>
      <c r="M98" s="325"/>
      <c r="N98" s="326"/>
      <c r="O98" s="325"/>
      <c r="P98" s="325"/>
      <c r="Q98" s="325"/>
      <c r="R98" s="325"/>
      <c r="S98" s="325"/>
      <c r="T98" s="326"/>
      <c r="U98" s="325"/>
      <c r="V98" s="325"/>
      <c r="W98" s="325"/>
      <c r="X98" s="325"/>
      <c r="Y98" s="325"/>
      <c r="Z98" s="326"/>
      <c r="AB98" s="334"/>
    </row>
    <row r="99" spans="2:28" ht="15.75" x14ac:dyDescent="0.3">
      <c r="B99" s="104" t="s">
        <v>367</v>
      </c>
      <c r="C99" s="603"/>
      <c r="D99" s="603"/>
      <c r="E99" s="603"/>
      <c r="F99" s="717"/>
      <c r="G99" s="603"/>
      <c r="H99" s="603"/>
      <c r="I99" s="603"/>
      <c r="J99" s="603"/>
      <c r="K99" s="603"/>
      <c r="L99" s="603"/>
      <c r="M99" s="603"/>
      <c r="N99" s="606"/>
      <c r="O99" s="603"/>
      <c r="P99" s="603"/>
      <c r="Q99" s="603"/>
      <c r="R99" s="603"/>
      <c r="S99" s="603"/>
      <c r="T99" s="606"/>
      <c r="U99" s="603"/>
      <c r="V99" s="603"/>
      <c r="W99" s="603"/>
      <c r="X99" s="603"/>
      <c r="Y99" s="603"/>
      <c r="Z99" s="606"/>
      <c r="AB99" s="334"/>
    </row>
    <row r="100" spans="2:28" ht="15.75" x14ac:dyDescent="0.3">
      <c r="B100" s="104" t="str">
        <f>IF('General Info &amp; Results'!$C$32="Corrected Volume", "Corrected volume of gas consumed during the 10-minute test (std cu. ft)", "Volume of gas consumed during the 10-minute test (cu. ft)")</f>
        <v>Volume of gas consumed during the 10-minute test (cu. ft)</v>
      </c>
      <c r="C100" s="253"/>
      <c r="D100" s="253"/>
      <c r="E100" s="253"/>
      <c r="F100" s="462"/>
      <c r="G100" s="463"/>
      <c r="H100" s="463"/>
      <c r="I100" s="463"/>
      <c r="J100" s="463"/>
      <c r="K100" s="463"/>
      <c r="L100" s="463"/>
      <c r="M100" s="463"/>
      <c r="N100" s="302"/>
      <c r="O100" s="253"/>
      <c r="P100" s="253"/>
      <c r="Q100" s="253"/>
      <c r="R100" s="253"/>
      <c r="S100" s="253"/>
      <c r="T100" s="302"/>
      <c r="U100" s="253"/>
      <c r="V100" s="253"/>
      <c r="W100" s="253"/>
      <c r="X100" s="253"/>
      <c r="Y100" s="253"/>
      <c r="Z100" s="302"/>
      <c r="AB100" s="334"/>
    </row>
    <row r="101" spans="2:28" ht="15.75" x14ac:dyDescent="0.3">
      <c r="B101" s="104" t="s">
        <v>368</v>
      </c>
      <c r="C101" s="623"/>
      <c r="D101" s="623"/>
      <c r="E101" s="623"/>
      <c r="F101" s="674"/>
      <c r="G101" s="675"/>
      <c r="H101" s="675"/>
      <c r="I101" s="675"/>
      <c r="J101" s="675"/>
      <c r="K101" s="675"/>
      <c r="L101" s="675"/>
      <c r="M101" s="675"/>
      <c r="N101" s="666"/>
      <c r="O101" s="623"/>
      <c r="P101" s="623"/>
      <c r="Q101" s="623"/>
      <c r="R101" s="623"/>
      <c r="S101" s="623"/>
      <c r="T101" s="666"/>
      <c r="U101" s="623"/>
      <c r="V101" s="623"/>
      <c r="W101" s="623"/>
      <c r="X101" s="623"/>
      <c r="Y101" s="623"/>
      <c r="Z101" s="666"/>
      <c r="AB101" s="334"/>
    </row>
    <row r="102" spans="2:28" ht="15.75" x14ac:dyDescent="0.3">
      <c r="B102" s="104" t="s">
        <v>363</v>
      </c>
      <c r="C102" s="253"/>
      <c r="D102" s="253"/>
      <c r="E102" s="253"/>
      <c r="F102" s="462"/>
      <c r="G102" s="463"/>
      <c r="H102" s="463"/>
      <c r="I102" s="463"/>
      <c r="J102" s="463"/>
      <c r="K102" s="463"/>
      <c r="L102" s="463"/>
      <c r="M102" s="463"/>
      <c r="N102" s="302"/>
      <c r="O102" s="253"/>
      <c r="P102" s="253"/>
      <c r="Q102" s="253"/>
      <c r="R102" s="253"/>
      <c r="S102" s="253"/>
      <c r="T102" s="302"/>
      <c r="U102" s="253"/>
      <c r="V102" s="253"/>
      <c r="W102" s="253"/>
      <c r="X102" s="253"/>
      <c r="Y102" s="253"/>
      <c r="Z102" s="302"/>
      <c r="AB102" s="334"/>
    </row>
    <row r="103" spans="2:28" ht="15.75" x14ac:dyDescent="0.3">
      <c r="B103" s="104" t="str">
        <f xml:space="preserve"> "Power density of the power setting under test" &amp; IF('General Info &amp; Results'!$C$30="Electric"," (W/cm2)",IF('General Info &amp; Results'!$C$30="Gas"," (Btu/h/cm2)",""))</f>
        <v>Power density of the power setting under test</v>
      </c>
      <c r="C103" s="683" t="str">
        <f>'Calculations - Pre-Selection'!C112</f>
        <v xml:space="preserve"> </v>
      </c>
      <c r="D103" s="683" t="str">
        <f>'Calculations - Pre-Selection'!D112</f>
        <v xml:space="preserve"> </v>
      </c>
      <c r="E103" s="683" t="str">
        <f>'Calculations - Pre-Selection'!E112</f>
        <v xml:space="preserve"> </v>
      </c>
      <c r="F103" s="686" t="str">
        <f>'Calculations - Pre-Selection'!F112</f>
        <v xml:space="preserve"> </v>
      </c>
      <c r="G103" s="687" t="str">
        <f>'Calculations - Pre-Selection'!G112</f>
        <v xml:space="preserve"> </v>
      </c>
      <c r="H103" s="687" t="str">
        <f>'Calculations - Pre-Selection'!H112</f>
        <v xml:space="preserve"> </v>
      </c>
      <c r="I103" s="687" t="str">
        <f>'Calculations - Pre-Selection'!I112</f>
        <v xml:space="preserve"> </v>
      </c>
      <c r="J103" s="687" t="str">
        <f>'Calculations - Pre-Selection'!J112</f>
        <v xml:space="preserve"> </v>
      </c>
      <c r="K103" s="687" t="str">
        <f>'Calculations - Pre-Selection'!K112</f>
        <v xml:space="preserve"> </v>
      </c>
      <c r="L103" s="687" t="str">
        <f>'Calculations - Pre-Selection'!L112</f>
        <v xml:space="preserve"> </v>
      </c>
      <c r="M103" s="687" t="str">
        <f>'Calculations - Pre-Selection'!M112</f>
        <v xml:space="preserve"> </v>
      </c>
      <c r="N103" s="684" t="str">
        <f>'Calculations - Pre-Selection'!N112</f>
        <v xml:space="preserve"> </v>
      </c>
      <c r="O103" s="683" t="str">
        <f>'Calculations - Pre-Selection'!O112</f>
        <v xml:space="preserve"> </v>
      </c>
      <c r="P103" s="683" t="str">
        <f>'Calculations - Pre-Selection'!P112</f>
        <v xml:space="preserve"> </v>
      </c>
      <c r="Q103" s="683" t="str">
        <f>'Calculations - Pre-Selection'!Q112</f>
        <v xml:space="preserve"> </v>
      </c>
      <c r="R103" s="683" t="str">
        <f>'Calculations - Pre-Selection'!R112</f>
        <v xml:space="preserve"> </v>
      </c>
      <c r="S103" s="683" t="str">
        <f>'Calculations - Pre-Selection'!S112</f>
        <v xml:space="preserve"> </v>
      </c>
      <c r="T103" s="684" t="str">
        <f>'Calculations - Pre-Selection'!T112</f>
        <v xml:space="preserve"> </v>
      </c>
      <c r="U103" s="683" t="str">
        <f>'Calculations - Pre-Selection'!U112</f>
        <v xml:space="preserve"> </v>
      </c>
      <c r="V103" s="683" t="str">
        <f>'Calculations - Pre-Selection'!V112</f>
        <v xml:space="preserve"> </v>
      </c>
      <c r="W103" s="683" t="str">
        <f>'Calculations - Pre-Selection'!W112</f>
        <v xml:space="preserve"> </v>
      </c>
      <c r="X103" s="683" t="str">
        <f>'Calculations - Pre-Selection'!X112</f>
        <v xml:space="preserve"> </v>
      </c>
      <c r="Y103" s="683" t="str">
        <f>'Calculations - Pre-Selection'!Y112</f>
        <v xml:space="preserve"> </v>
      </c>
      <c r="Z103" s="684" t="str">
        <f>'Calculations - Pre-Selection'!Z112</f>
        <v xml:space="preserve"> </v>
      </c>
      <c r="AB103" s="334"/>
    </row>
    <row r="104" spans="2:28" ht="15.75" x14ac:dyDescent="0.3">
      <c r="B104" s="114"/>
      <c r="C104" s="318"/>
      <c r="D104" s="318"/>
      <c r="E104" s="318"/>
      <c r="F104" s="324"/>
      <c r="G104" s="324"/>
      <c r="H104" s="324"/>
      <c r="I104" s="324"/>
      <c r="J104" s="324"/>
      <c r="K104" s="324"/>
      <c r="L104" s="324"/>
      <c r="M104" s="324"/>
      <c r="N104" s="319"/>
      <c r="O104" s="370"/>
      <c r="P104" s="318"/>
      <c r="Q104" s="318"/>
      <c r="R104" s="318"/>
      <c r="S104" s="318"/>
      <c r="T104" s="319"/>
      <c r="U104" s="370"/>
      <c r="V104" s="318"/>
      <c r="W104" s="318"/>
      <c r="X104" s="318"/>
      <c r="Y104" s="318"/>
      <c r="Z104" s="319"/>
      <c r="AB104" s="334"/>
    </row>
    <row r="105" spans="2:28" ht="15.75" x14ac:dyDescent="0.3">
      <c r="B105" s="104" t="s">
        <v>355</v>
      </c>
      <c r="C105" s="325"/>
      <c r="D105" s="325"/>
      <c r="E105" s="325"/>
      <c r="F105" s="325"/>
      <c r="G105" s="325"/>
      <c r="H105" s="325"/>
      <c r="I105" s="325"/>
      <c r="J105" s="325"/>
      <c r="K105" s="325"/>
      <c r="L105" s="325"/>
      <c r="M105" s="325"/>
      <c r="N105" s="326"/>
      <c r="O105" s="325"/>
      <c r="P105" s="325"/>
      <c r="Q105" s="325"/>
      <c r="R105" s="325"/>
      <c r="S105" s="325"/>
      <c r="T105" s="326"/>
      <c r="U105" s="325"/>
      <c r="V105" s="325"/>
      <c r="W105" s="325"/>
      <c r="X105" s="325"/>
      <c r="Y105" s="325"/>
      <c r="Z105" s="326"/>
      <c r="AB105" s="334"/>
    </row>
    <row r="106" spans="2:28" ht="15.75" x14ac:dyDescent="0.3">
      <c r="B106" s="104" t="s">
        <v>367</v>
      </c>
      <c r="C106" s="603"/>
      <c r="D106" s="603"/>
      <c r="E106" s="603"/>
      <c r="F106" s="717"/>
      <c r="G106" s="603"/>
      <c r="H106" s="603"/>
      <c r="I106" s="603"/>
      <c r="J106" s="603"/>
      <c r="K106" s="603"/>
      <c r="L106" s="603"/>
      <c r="M106" s="603"/>
      <c r="N106" s="606"/>
      <c r="O106" s="603"/>
      <c r="P106" s="603"/>
      <c r="Q106" s="603"/>
      <c r="R106" s="603"/>
      <c r="S106" s="603"/>
      <c r="T106" s="606"/>
      <c r="U106" s="603"/>
      <c r="V106" s="603"/>
      <c r="W106" s="603"/>
      <c r="X106" s="603"/>
      <c r="Y106" s="603"/>
      <c r="Z106" s="606"/>
      <c r="AB106" s="334"/>
    </row>
    <row r="107" spans="2:28" ht="15.75" x14ac:dyDescent="0.3">
      <c r="B107" s="104" t="str">
        <f>IF('General Info &amp; Results'!$C$32="Corrected Volume", "Corrected volume of gas consumed during the 10-minute test (std cu. ft)", "Volume of gas consumed during the 10-minute test (cu. ft)")</f>
        <v>Volume of gas consumed during the 10-minute test (cu. ft)</v>
      </c>
      <c r="C107" s="253"/>
      <c r="D107" s="253"/>
      <c r="E107" s="253"/>
      <c r="F107" s="462"/>
      <c r="G107" s="463"/>
      <c r="H107" s="463"/>
      <c r="I107" s="463"/>
      <c r="J107" s="463"/>
      <c r="K107" s="463"/>
      <c r="L107" s="463"/>
      <c r="M107" s="463"/>
      <c r="N107" s="302"/>
      <c r="O107" s="253"/>
      <c r="P107" s="253"/>
      <c r="Q107" s="253"/>
      <c r="R107" s="253"/>
      <c r="S107" s="253"/>
      <c r="T107" s="302"/>
      <c r="U107" s="253"/>
      <c r="V107" s="253"/>
      <c r="W107" s="253"/>
      <c r="X107" s="253"/>
      <c r="Y107" s="253"/>
      <c r="Z107" s="302"/>
      <c r="AB107" s="334"/>
    </row>
    <row r="108" spans="2:28" ht="15.75" x14ac:dyDescent="0.3">
      <c r="B108" s="104" t="s">
        <v>368</v>
      </c>
      <c r="C108" s="623"/>
      <c r="D108" s="623"/>
      <c r="E108" s="623"/>
      <c r="F108" s="674"/>
      <c r="G108" s="675"/>
      <c r="H108" s="675"/>
      <c r="I108" s="675"/>
      <c r="J108" s="675"/>
      <c r="K108" s="675"/>
      <c r="L108" s="675"/>
      <c r="M108" s="675"/>
      <c r="N108" s="666"/>
      <c r="O108" s="623"/>
      <c r="P108" s="623"/>
      <c r="Q108" s="623"/>
      <c r="R108" s="623"/>
      <c r="S108" s="623"/>
      <c r="T108" s="666"/>
      <c r="U108" s="623"/>
      <c r="V108" s="623"/>
      <c r="W108" s="623"/>
      <c r="X108" s="623"/>
      <c r="Y108" s="623"/>
      <c r="Z108" s="666"/>
      <c r="AB108" s="334"/>
    </row>
    <row r="109" spans="2:28" ht="15.75" x14ac:dyDescent="0.3">
      <c r="B109" s="104" t="s">
        <v>363</v>
      </c>
      <c r="C109" s="253"/>
      <c r="D109" s="253"/>
      <c r="E109" s="253"/>
      <c r="F109" s="462"/>
      <c r="G109" s="463"/>
      <c r="H109" s="463"/>
      <c r="I109" s="463"/>
      <c r="J109" s="463"/>
      <c r="K109" s="463"/>
      <c r="L109" s="463"/>
      <c r="M109" s="463"/>
      <c r="N109" s="302"/>
      <c r="O109" s="253"/>
      <c r="P109" s="253"/>
      <c r="Q109" s="253"/>
      <c r="R109" s="253"/>
      <c r="S109" s="253"/>
      <c r="T109" s="302"/>
      <c r="U109" s="253"/>
      <c r="V109" s="253"/>
      <c r="W109" s="253"/>
      <c r="X109" s="253"/>
      <c r="Y109" s="253"/>
      <c r="Z109" s="302"/>
      <c r="AB109" s="334"/>
    </row>
    <row r="110" spans="2:28" ht="15.75" x14ac:dyDescent="0.3">
      <c r="B110" s="104" t="str">
        <f xml:space="preserve"> "Power density of the power setting under test" &amp; IF('General Info &amp; Results'!$C$30="Electric"," (W/cm2)",IF('General Info &amp; Results'!$C$30="Gas"," (Btu/h/cm2)",""))</f>
        <v>Power density of the power setting under test</v>
      </c>
      <c r="C110" s="683" t="str">
        <f>'Calculations - Pre-Selection'!C119</f>
        <v xml:space="preserve"> </v>
      </c>
      <c r="D110" s="683" t="str">
        <f>'Calculations - Pre-Selection'!D119</f>
        <v xml:space="preserve"> </v>
      </c>
      <c r="E110" s="683" t="str">
        <f>'Calculations - Pre-Selection'!E119</f>
        <v xml:space="preserve"> </v>
      </c>
      <c r="F110" s="686" t="str">
        <f>'Calculations - Pre-Selection'!F119</f>
        <v xml:space="preserve"> </v>
      </c>
      <c r="G110" s="687" t="str">
        <f>'Calculations - Pre-Selection'!G119</f>
        <v xml:space="preserve"> </v>
      </c>
      <c r="H110" s="687" t="str">
        <f>'Calculations - Pre-Selection'!H119</f>
        <v xml:space="preserve"> </v>
      </c>
      <c r="I110" s="687" t="str">
        <f>'Calculations - Pre-Selection'!I119</f>
        <v xml:space="preserve"> </v>
      </c>
      <c r="J110" s="687" t="str">
        <f>'Calculations - Pre-Selection'!J119</f>
        <v xml:space="preserve"> </v>
      </c>
      <c r="K110" s="687" t="str">
        <f>'Calculations - Pre-Selection'!K119</f>
        <v xml:space="preserve"> </v>
      </c>
      <c r="L110" s="687" t="str">
        <f>'Calculations - Pre-Selection'!L119</f>
        <v xml:space="preserve"> </v>
      </c>
      <c r="M110" s="687" t="str">
        <f>'Calculations - Pre-Selection'!M119</f>
        <v xml:space="preserve"> </v>
      </c>
      <c r="N110" s="684" t="str">
        <f>'Calculations - Pre-Selection'!N119</f>
        <v xml:space="preserve"> </v>
      </c>
      <c r="O110" s="683" t="str">
        <f>'Calculations - Pre-Selection'!O119</f>
        <v xml:space="preserve"> </v>
      </c>
      <c r="P110" s="683" t="str">
        <f>'Calculations - Pre-Selection'!P119</f>
        <v xml:space="preserve"> </v>
      </c>
      <c r="Q110" s="683" t="str">
        <f>'Calculations - Pre-Selection'!Q119</f>
        <v xml:space="preserve"> </v>
      </c>
      <c r="R110" s="683" t="str">
        <f>'Calculations - Pre-Selection'!R119</f>
        <v xml:space="preserve"> </v>
      </c>
      <c r="S110" s="683" t="str">
        <f>'Calculations - Pre-Selection'!S119</f>
        <v xml:space="preserve"> </v>
      </c>
      <c r="T110" s="684" t="str">
        <f>'Calculations - Pre-Selection'!T119</f>
        <v xml:space="preserve"> </v>
      </c>
      <c r="U110" s="683" t="str">
        <f>'Calculations - Pre-Selection'!U119</f>
        <v xml:space="preserve"> </v>
      </c>
      <c r="V110" s="683" t="str">
        <f>'Calculations - Pre-Selection'!V119</f>
        <v xml:space="preserve"> </v>
      </c>
      <c r="W110" s="683" t="str">
        <f>'Calculations - Pre-Selection'!W119</f>
        <v xml:space="preserve"> </v>
      </c>
      <c r="X110" s="683" t="str">
        <f>'Calculations - Pre-Selection'!X119</f>
        <v xml:space="preserve"> </v>
      </c>
      <c r="Y110" s="683" t="str">
        <f>'Calculations - Pre-Selection'!Y119</f>
        <v xml:space="preserve"> </v>
      </c>
      <c r="Z110" s="684" t="str">
        <f>'Calculations - Pre-Selection'!Z119</f>
        <v xml:space="preserve"> </v>
      </c>
      <c r="AB110" s="334"/>
    </row>
    <row r="111" spans="2:28" ht="15.75" x14ac:dyDescent="0.3">
      <c r="B111" s="114"/>
      <c r="C111" s="318"/>
      <c r="D111" s="318"/>
      <c r="E111" s="318"/>
      <c r="F111" s="324"/>
      <c r="G111" s="324"/>
      <c r="H111" s="324"/>
      <c r="I111" s="324"/>
      <c r="J111" s="324"/>
      <c r="K111" s="324"/>
      <c r="L111" s="324"/>
      <c r="M111" s="324"/>
      <c r="N111" s="319"/>
      <c r="O111" s="370"/>
      <c r="P111" s="318"/>
      <c r="Q111" s="318"/>
      <c r="R111" s="318"/>
      <c r="S111" s="318"/>
      <c r="T111" s="319"/>
      <c r="U111" s="370"/>
      <c r="V111" s="318"/>
      <c r="W111" s="318"/>
      <c r="X111" s="318"/>
      <c r="Y111" s="318"/>
      <c r="Z111" s="319"/>
      <c r="AB111" s="334"/>
    </row>
    <row r="112" spans="2:28" ht="15.75" x14ac:dyDescent="0.3">
      <c r="B112" s="104" t="s">
        <v>355</v>
      </c>
      <c r="C112" s="325"/>
      <c r="D112" s="325"/>
      <c r="E112" s="325"/>
      <c r="F112" s="325"/>
      <c r="G112" s="325"/>
      <c r="H112" s="325"/>
      <c r="I112" s="325"/>
      <c r="J112" s="325"/>
      <c r="K112" s="325"/>
      <c r="L112" s="325"/>
      <c r="M112" s="325"/>
      <c r="N112" s="326"/>
      <c r="O112" s="325"/>
      <c r="P112" s="325"/>
      <c r="Q112" s="325"/>
      <c r="R112" s="325"/>
      <c r="S112" s="325"/>
      <c r="T112" s="326"/>
      <c r="U112" s="325"/>
      <c r="V112" s="325"/>
      <c r="W112" s="325"/>
      <c r="X112" s="325"/>
      <c r="Y112" s="325"/>
      <c r="Z112" s="326"/>
      <c r="AB112" s="334"/>
    </row>
    <row r="113" spans="2:28" ht="15.75" x14ac:dyDescent="0.3">
      <c r="B113" s="104" t="s">
        <v>367</v>
      </c>
      <c r="C113" s="603"/>
      <c r="D113" s="603"/>
      <c r="E113" s="603"/>
      <c r="F113" s="717"/>
      <c r="G113" s="603"/>
      <c r="H113" s="603"/>
      <c r="I113" s="603"/>
      <c r="J113" s="603"/>
      <c r="K113" s="603"/>
      <c r="L113" s="603"/>
      <c r="M113" s="603"/>
      <c r="N113" s="606"/>
      <c r="O113" s="603"/>
      <c r="P113" s="603"/>
      <c r="Q113" s="603"/>
      <c r="R113" s="603"/>
      <c r="S113" s="603"/>
      <c r="T113" s="606"/>
      <c r="U113" s="603"/>
      <c r="V113" s="603"/>
      <c r="W113" s="603"/>
      <c r="X113" s="603"/>
      <c r="Y113" s="603"/>
      <c r="Z113" s="606"/>
      <c r="AB113" s="334"/>
    </row>
    <row r="114" spans="2:28" ht="15.75" x14ac:dyDescent="0.3">
      <c r="B114" s="104" t="str">
        <f>IF('General Info &amp; Results'!$C$32="Corrected Volume", "Corrected volume of gas consumed during the 10-minute test (std cu. ft)", "Volume of gas consumed during the 10-minute test (cu. ft)")</f>
        <v>Volume of gas consumed during the 10-minute test (cu. ft)</v>
      </c>
      <c r="C114" s="253"/>
      <c r="D114" s="253"/>
      <c r="E114" s="253"/>
      <c r="F114" s="462"/>
      <c r="G114" s="463"/>
      <c r="H114" s="463"/>
      <c r="I114" s="463"/>
      <c r="J114" s="463"/>
      <c r="K114" s="463"/>
      <c r="L114" s="463"/>
      <c r="M114" s="463"/>
      <c r="N114" s="302"/>
      <c r="O114" s="253"/>
      <c r="P114" s="253"/>
      <c r="Q114" s="253"/>
      <c r="R114" s="253"/>
      <c r="S114" s="253"/>
      <c r="T114" s="302"/>
      <c r="U114" s="253"/>
      <c r="V114" s="253"/>
      <c r="W114" s="253"/>
      <c r="X114" s="253"/>
      <c r="Y114" s="253"/>
      <c r="Z114" s="302"/>
      <c r="AB114" s="334"/>
    </row>
    <row r="115" spans="2:28" ht="15.75" x14ac:dyDescent="0.3">
      <c r="B115" s="104" t="s">
        <v>368</v>
      </c>
      <c r="C115" s="623"/>
      <c r="D115" s="623"/>
      <c r="E115" s="623"/>
      <c r="F115" s="674"/>
      <c r="G115" s="675"/>
      <c r="H115" s="675"/>
      <c r="I115" s="675"/>
      <c r="J115" s="675"/>
      <c r="K115" s="675"/>
      <c r="L115" s="675"/>
      <c r="M115" s="675"/>
      <c r="N115" s="666"/>
      <c r="O115" s="623"/>
      <c r="P115" s="623"/>
      <c r="Q115" s="623"/>
      <c r="R115" s="623"/>
      <c r="S115" s="623"/>
      <c r="T115" s="666"/>
      <c r="U115" s="623"/>
      <c r="V115" s="623"/>
      <c r="W115" s="623"/>
      <c r="X115" s="623"/>
      <c r="Y115" s="623"/>
      <c r="Z115" s="666"/>
      <c r="AB115" s="334"/>
    </row>
    <row r="116" spans="2:28" ht="15.75" x14ac:dyDescent="0.3">
      <c r="B116" s="104" t="s">
        <v>363</v>
      </c>
      <c r="C116" s="253"/>
      <c r="D116" s="253"/>
      <c r="E116" s="253"/>
      <c r="F116" s="462"/>
      <c r="G116" s="463"/>
      <c r="H116" s="463"/>
      <c r="I116" s="463"/>
      <c r="J116" s="463"/>
      <c r="K116" s="463"/>
      <c r="L116" s="463"/>
      <c r="M116" s="463"/>
      <c r="N116" s="302"/>
      <c r="O116" s="253"/>
      <c r="P116" s="253"/>
      <c r="Q116" s="253"/>
      <c r="R116" s="253"/>
      <c r="S116" s="253"/>
      <c r="T116" s="302"/>
      <c r="U116" s="253"/>
      <c r="V116" s="253"/>
      <c r="W116" s="253"/>
      <c r="X116" s="253"/>
      <c r="Y116" s="253"/>
      <c r="Z116" s="302"/>
      <c r="AB116" s="334"/>
    </row>
    <row r="117" spans="2:28" ht="15.75" x14ac:dyDescent="0.3">
      <c r="B117" s="104" t="str">
        <f xml:space="preserve"> "Power density of the power setting under test" &amp; IF('General Info &amp; Results'!$C$30="Electric"," (W/cm2)",IF('General Info &amp; Results'!$C$30="Gas"," (Btu/h/cm2)",""))</f>
        <v>Power density of the power setting under test</v>
      </c>
      <c r="C117" s="683" t="str">
        <f>'Calculations - Pre-Selection'!C126</f>
        <v xml:space="preserve"> </v>
      </c>
      <c r="D117" s="683" t="str">
        <f>'Calculations - Pre-Selection'!D126</f>
        <v xml:space="preserve"> </v>
      </c>
      <c r="E117" s="683" t="str">
        <f>'Calculations - Pre-Selection'!E126</f>
        <v xml:space="preserve"> </v>
      </c>
      <c r="F117" s="686" t="str">
        <f>'Calculations - Pre-Selection'!F126</f>
        <v xml:space="preserve"> </v>
      </c>
      <c r="G117" s="687" t="str">
        <f>'Calculations - Pre-Selection'!G126</f>
        <v xml:space="preserve"> </v>
      </c>
      <c r="H117" s="687" t="str">
        <f>'Calculations - Pre-Selection'!H126</f>
        <v xml:space="preserve"> </v>
      </c>
      <c r="I117" s="687" t="str">
        <f>'Calculations - Pre-Selection'!I126</f>
        <v xml:space="preserve"> </v>
      </c>
      <c r="J117" s="687" t="str">
        <f>'Calculations - Pre-Selection'!J126</f>
        <v xml:space="preserve"> </v>
      </c>
      <c r="K117" s="687" t="str">
        <f>'Calculations - Pre-Selection'!K126</f>
        <v xml:space="preserve"> </v>
      </c>
      <c r="L117" s="687" t="str">
        <f>'Calculations - Pre-Selection'!L126</f>
        <v xml:space="preserve"> </v>
      </c>
      <c r="M117" s="687" t="str">
        <f>'Calculations - Pre-Selection'!M126</f>
        <v xml:space="preserve"> </v>
      </c>
      <c r="N117" s="684" t="str">
        <f>'Calculations - Pre-Selection'!N126</f>
        <v xml:space="preserve"> </v>
      </c>
      <c r="O117" s="683" t="str">
        <f>'Calculations - Pre-Selection'!O126</f>
        <v xml:space="preserve"> </v>
      </c>
      <c r="P117" s="683" t="str">
        <f>'Calculations - Pre-Selection'!P126</f>
        <v xml:space="preserve"> </v>
      </c>
      <c r="Q117" s="683" t="str">
        <f>'Calculations - Pre-Selection'!Q126</f>
        <v xml:space="preserve"> </v>
      </c>
      <c r="R117" s="683" t="str">
        <f>'Calculations - Pre-Selection'!R126</f>
        <v xml:space="preserve"> </v>
      </c>
      <c r="S117" s="683" t="str">
        <f>'Calculations - Pre-Selection'!S126</f>
        <v xml:space="preserve"> </v>
      </c>
      <c r="T117" s="684" t="str">
        <f>'Calculations - Pre-Selection'!T126</f>
        <v xml:space="preserve"> </v>
      </c>
      <c r="U117" s="683" t="str">
        <f>'Calculations - Pre-Selection'!U126</f>
        <v xml:space="preserve"> </v>
      </c>
      <c r="V117" s="683" t="str">
        <f>'Calculations - Pre-Selection'!V126</f>
        <v xml:space="preserve"> </v>
      </c>
      <c r="W117" s="683" t="str">
        <f>'Calculations - Pre-Selection'!W126</f>
        <v xml:space="preserve"> </v>
      </c>
      <c r="X117" s="683" t="str">
        <f>'Calculations - Pre-Selection'!X126</f>
        <v xml:space="preserve"> </v>
      </c>
      <c r="Y117" s="683" t="str">
        <f>'Calculations - Pre-Selection'!Y126</f>
        <v xml:space="preserve"> </v>
      </c>
      <c r="Z117" s="684" t="str">
        <f>'Calculations - Pre-Selection'!Z126</f>
        <v xml:space="preserve"> </v>
      </c>
      <c r="AB117" s="334"/>
    </row>
    <row r="118" spans="2:28" ht="15.75" x14ac:dyDescent="0.3">
      <c r="B118" s="114"/>
      <c r="C118" s="318"/>
      <c r="D118" s="318"/>
      <c r="E118" s="318"/>
      <c r="F118" s="324"/>
      <c r="G118" s="324"/>
      <c r="H118" s="324"/>
      <c r="I118" s="324"/>
      <c r="J118" s="324"/>
      <c r="K118" s="324"/>
      <c r="L118" s="324"/>
      <c r="M118" s="324"/>
      <c r="N118" s="319"/>
      <c r="O118" s="370"/>
      <c r="P118" s="318"/>
      <c r="Q118" s="318"/>
      <c r="R118" s="318"/>
      <c r="S118" s="318"/>
      <c r="T118" s="319"/>
      <c r="U118" s="370"/>
      <c r="V118" s="318"/>
      <c r="W118" s="318"/>
      <c r="X118" s="318"/>
      <c r="Y118" s="318"/>
      <c r="Z118" s="319"/>
      <c r="AB118" s="334"/>
    </row>
    <row r="119" spans="2:28" ht="15.75" x14ac:dyDescent="0.3">
      <c r="B119" s="104" t="s">
        <v>355</v>
      </c>
      <c r="C119" s="325"/>
      <c r="D119" s="325"/>
      <c r="E119" s="325"/>
      <c r="F119" s="325"/>
      <c r="G119" s="325"/>
      <c r="H119" s="325"/>
      <c r="I119" s="325"/>
      <c r="J119" s="325"/>
      <c r="K119" s="325"/>
      <c r="L119" s="325"/>
      <c r="M119" s="325"/>
      <c r="N119" s="326"/>
      <c r="O119" s="325"/>
      <c r="P119" s="325"/>
      <c r="Q119" s="325"/>
      <c r="R119" s="325"/>
      <c r="S119" s="325"/>
      <c r="T119" s="326"/>
      <c r="U119" s="325"/>
      <c r="V119" s="325"/>
      <c r="W119" s="325"/>
      <c r="X119" s="325"/>
      <c r="Y119" s="325"/>
      <c r="Z119" s="326"/>
      <c r="AB119" s="334"/>
    </row>
    <row r="120" spans="2:28" ht="15.75" x14ac:dyDescent="0.3">
      <c r="B120" s="104" t="s">
        <v>367</v>
      </c>
      <c r="C120" s="603"/>
      <c r="D120" s="603"/>
      <c r="E120" s="603"/>
      <c r="F120" s="717"/>
      <c r="G120" s="603"/>
      <c r="H120" s="603"/>
      <c r="I120" s="603"/>
      <c r="J120" s="603"/>
      <c r="K120" s="603"/>
      <c r="L120" s="603"/>
      <c r="M120" s="603"/>
      <c r="N120" s="606"/>
      <c r="O120" s="603"/>
      <c r="P120" s="603"/>
      <c r="Q120" s="603"/>
      <c r="R120" s="603"/>
      <c r="S120" s="603"/>
      <c r="T120" s="606"/>
      <c r="U120" s="603"/>
      <c r="V120" s="603"/>
      <c r="W120" s="603"/>
      <c r="X120" s="603"/>
      <c r="Y120" s="603"/>
      <c r="Z120" s="606"/>
      <c r="AB120" s="334"/>
    </row>
    <row r="121" spans="2:28" ht="15.75" x14ac:dyDescent="0.3">
      <c r="B121" s="104" t="str">
        <f>IF('General Info &amp; Results'!$C$32="Corrected Volume", "Corrected volume of gas consumed during the 10-minute test (std cu. ft)", "Volume of gas consumed during the 10-minute test (cu. ft)")</f>
        <v>Volume of gas consumed during the 10-minute test (cu. ft)</v>
      </c>
      <c r="C121" s="253"/>
      <c r="D121" s="253"/>
      <c r="E121" s="253"/>
      <c r="F121" s="303"/>
      <c r="G121" s="253"/>
      <c r="H121" s="253"/>
      <c r="I121" s="253"/>
      <c r="J121" s="253"/>
      <c r="K121" s="253"/>
      <c r="L121" s="253"/>
      <c r="M121" s="253"/>
      <c r="N121" s="302"/>
      <c r="O121" s="253"/>
      <c r="P121" s="253"/>
      <c r="Q121" s="253"/>
      <c r="R121" s="253"/>
      <c r="S121" s="253"/>
      <c r="T121" s="302"/>
      <c r="U121" s="253"/>
      <c r="V121" s="253"/>
      <c r="W121" s="253"/>
      <c r="X121" s="253"/>
      <c r="Y121" s="253"/>
      <c r="Z121" s="302"/>
      <c r="AB121" s="334"/>
    </row>
    <row r="122" spans="2:28" ht="15.75" x14ac:dyDescent="0.3">
      <c r="B122" s="104" t="s">
        <v>368</v>
      </c>
      <c r="C122" s="623"/>
      <c r="D122" s="623"/>
      <c r="E122" s="623"/>
      <c r="F122" s="665"/>
      <c r="G122" s="623"/>
      <c r="H122" s="623"/>
      <c r="I122" s="623"/>
      <c r="J122" s="623"/>
      <c r="K122" s="623"/>
      <c r="L122" s="623"/>
      <c r="M122" s="623"/>
      <c r="N122" s="666"/>
      <c r="O122" s="623"/>
      <c r="P122" s="623"/>
      <c r="Q122" s="623"/>
      <c r="R122" s="623"/>
      <c r="S122" s="623"/>
      <c r="T122" s="666"/>
      <c r="U122" s="623"/>
      <c r="V122" s="623"/>
      <c r="W122" s="623"/>
      <c r="X122" s="623"/>
      <c r="Y122" s="623"/>
      <c r="Z122" s="666"/>
      <c r="AB122" s="334"/>
    </row>
    <row r="123" spans="2:28" ht="15.75" x14ac:dyDescent="0.3">
      <c r="B123" s="104" t="s">
        <v>363</v>
      </c>
      <c r="C123" s="253"/>
      <c r="D123" s="253"/>
      <c r="E123" s="253"/>
      <c r="F123" s="303"/>
      <c r="G123" s="253"/>
      <c r="H123" s="253"/>
      <c r="I123" s="253"/>
      <c r="J123" s="253"/>
      <c r="K123" s="253"/>
      <c r="L123" s="253"/>
      <c r="M123" s="253"/>
      <c r="N123" s="302"/>
      <c r="O123" s="253"/>
      <c r="P123" s="253"/>
      <c r="Q123" s="253"/>
      <c r="R123" s="253"/>
      <c r="S123" s="253"/>
      <c r="T123" s="302"/>
      <c r="U123" s="253"/>
      <c r="V123" s="253"/>
      <c r="W123" s="253"/>
      <c r="X123" s="253"/>
      <c r="Y123" s="253"/>
      <c r="Z123" s="302"/>
      <c r="AB123" s="334"/>
    </row>
    <row r="124" spans="2:28" ht="15.75" x14ac:dyDescent="0.3">
      <c r="B124" s="104" t="str">
        <f xml:space="preserve"> "Power density of the power setting under test" &amp; IF('General Info &amp; Results'!$C$30="Electric"," (W/cm2)",IF('General Info &amp; Results'!$C$30="Gas"," (Btu/h/cm2)",""))</f>
        <v>Power density of the power setting under test</v>
      </c>
      <c r="C124" s="683" t="str">
        <f>'Calculations - Pre-Selection'!C133</f>
        <v xml:space="preserve"> </v>
      </c>
      <c r="D124" s="683" t="str">
        <f>'Calculations - Pre-Selection'!D133</f>
        <v xml:space="preserve"> </v>
      </c>
      <c r="E124" s="683" t="str">
        <f>'Calculations - Pre-Selection'!E133</f>
        <v xml:space="preserve"> </v>
      </c>
      <c r="F124" s="688" t="str">
        <f>'Calculations - Pre-Selection'!F133</f>
        <v xml:space="preserve"> </v>
      </c>
      <c r="G124" s="683" t="str">
        <f>'Calculations - Pre-Selection'!G133</f>
        <v xml:space="preserve"> </v>
      </c>
      <c r="H124" s="683" t="str">
        <f>'Calculations - Pre-Selection'!H133</f>
        <v xml:space="preserve"> </v>
      </c>
      <c r="I124" s="683" t="str">
        <f>'Calculations - Pre-Selection'!I133</f>
        <v xml:space="preserve"> </v>
      </c>
      <c r="J124" s="683" t="str">
        <f>'Calculations - Pre-Selection'!J133</f>
        <v xml:space="preserve"> </v>
      </c>
      <c r="K124" s="683" t="str">
        <f>'Calculations - Pre-Selection'!K133</f>
        <v xml:space="preserve"> </v>
      </c>
      <c r="L124" s="683" t="str">
        <f>'Calculations - Pre-Selection'!L133</f>
        <v xml:space="preserve"> </v>
      </c>
      <c r="M124" s="683" t="str">
        <f>'Calculations - Pre-Selection'!M133</f>
        <v xml:space="preserve"> </v>
      </c>
      <c r="N124" s="684" t="str">
        <f>'Calculations - Pre-Selection'!N133</f>
        <v xml:space="preserve"> </v>
      </c>
      <c r="O124" s="683" t="str">
        <f>'Calculations - Pre-Selection'!O133</f>
        <v xml:space="preserve"> </v>
      </c>
      <c r="P124" s="683" t="str">
        <f>'Calculations - Pre-Selection'!P133</f>
        <v xml:space="preserve"> </v>
      </c>
      <c r="Q124" s="683" t="str">
        <f>'Calculations - Pre-Selection'!Q133</f>
        <v xml:space="preserve"> </v>
      </c>
      <c r="R124" s="683" t="str">
        <f>'Calculations - Pre-Selection'!R133</f>
        <v xml:space="preserve"> </v>
      </c>
      <c r="S124" s="683" t="str">
        <f>'Calculations - Pre-Selection'!S133</f>
        <v xml:space="preserve"> </v>
      </c>
      <c r="T124" s="684" t="str">
        <f>'Calculations - Pre-Selection'!T133</f>
        <v xml:space="preserve"> </v>
      </c>
      <c r="U124" s="683" t="str">
        <f>'Calculations - Pre-Selection'!U133</f>
        <v xml:space="preserve"> </v>
      </c>
      <c r="V124" s="683" t="str">
        <f>'Calculations - Pre-Selection'!V133</f>
        <v xml:space="preserve"> </v>
      </c>
      <c r="W124" s="683" t="str">
        <f>'Calculations - Pre-Selection'!W133</f>
        <v xml:space="preserve"> </v>
      </c>
      <c r="X124" s="683" t="str">
        <f>'Calculations - Pre-Selection'!X133</f>
        <v xml:space="preserve"> </v>
      </c>
      <c r="Y124" s="683" t="str">
        <f>'Calculations - Pre-Selection'!Y133</f>
        <v xml:space="preserve"> </v>
      </c>
      <c r="Z124" s="684" t="str">
        <f>'Calculations - Pre-Selection'!Z133</f>
        <v xml:space="preserve"> </v>
      </c>
      <c r="AB124" s="334"/>
    </row>
    <row r="125" spans="2:28" ht="16.5" x14ac:dyDescent="0.3">
      <c r="B125" s="104"/>
      <c r="C125" s="320"/>
      <c r="D125" s="320"/>
      <c r="E125" s="115"/>
      <c r="F125" s="321"/>
      <c r="G125" s="322"/>
      <c r="H125" s="322"/>
      <c r="I125" s="322"/>
      <c r="J125" s="322"/>
      <c r="K125" s="322"/>
      <c r="L125" s="322"/>
      <c r="M125" s="322"/>
      <c r="N125" s="323"/>
      <c r="O125" s="370"/>
      <c r="P125" s="318"/>
      <c r="Q125" s="318"/>
      <c r="R125" s="318"/>
      <c r="S125" s="318"/>
      <c r="T125" s="319"/>
      <c r="U125" s="370"/>
      <c r="V125" s="318"/>
      <c r="W125" s="318"/>
      <c r="X125" s="318"/>
      <c r="Y125" s="318"/>
      <c r="Z125" s="319"/>
      <c r="AB125" s="334"/>
    </row>
    <row r="126" spans="2:28" ht="15.75" x14ac:dyDescent="0.3">
      <c r="B126" s="104" t="s">
        <v>355</v>
      </c>
      <c r="C126" s="325"/>
      <c r="D126" s="325"/>
      <c r="E126" s="325"/>
      <c r="F126" s="325"/>
      <c r="G126" s="325"/>
      <c r="H126" s="325"/>
      <c r="I126" s="325"/>
      <c r="J126" s="325"/>
      <c r="K126" s="325"/>
      <c r="L126" s="325"/>
      <c r="M126" s="325"/>
      <c r="N126" s="326"/>
      <c r="O126" s="325"/>
      <c r="P126" s="325"/>
      <c r="Q126" s="325"/>
      <c r="R126" s="325"/>
      <c r="S126" s="325"/>
      <c r="T126" s="326"/>
      <c r="U126" s="325"/>
      <c r="V126" s="325"/>
      <c r="W126" s="325"/>
      <c r="X126" s="325"/>
      <c r="Y126" s="325"/>
      <c r="Z126" s="326"/>
      <c r="AB126" s="334"/>
    </row>
    <row r="127" spans="2:28" ht="15.75" x14ac:dyDescent="0.3">
      <c r="B127" s="104" t="s">
        <v>367</v>
      </c>
      <c r="C127" s="603"/>
      <c r="D127" s="603"/>
      <c r="E127" s="603"/>
      <c r="F127" s="717"/>
      <c r="G127" s="603"/>
      <c r="H127" s="603"/>
      <c r="I127" s="603"/>
      <c r="J127" s="603"/>
      <c r="K127" s="603"/>
      <c r="L127" s="603"/>
      <c r="M127" s="603"/>
      <c r="N127" s="606"/>
      <c r="O127" s="603"/>
      <c r="P127" s="603"/>
      <c r="Q127" s="603"/>
      <c r="R127" s="603"/>
      <c r="S127" s="603"/>
      <c r="T127" s="606"/>
      <c r="U127" s="603"/>
      <c r="V127" s="603"/>
      <c r="W127" s="603"/>
      <c r="X127" s="603"/>
      <c r="Y127" s="603"/>
      <c r="Z127" s="606"/>
      <c r="AB127" s="334"/>
    </row>
    <row r="128" spans="2:28" ht="15.75" x14ac:dyDescent="0.3">
      <c r="B128" s="104" t="str">
        <f>IF('General Info &amp; Results'!$C$32="Corrected Volume", "Corrected volume of gas consumed during the 10-minute test (std cu. ft)", "Volume of gas consumed during the 10-minute test (cu. ft)")</f>
        <v>Volume of gas consumed during the 10-minute test (cu. ft)</v>
      </c>
      <c r="C128" s="253"/>
      <c r="D128" s="253"/>
      <c r="E128" s="253"/>
      <c r="F128" s="462"/>
      <c r="G128" s="463"/>
      <c r="H128" s="463"/>
      <c r="I128" s="463"/>
      <c r="J128" s="463"/>
      <c r="K128" s="463"/>
      <c r="L128" s="463"/>
      <c r="M128" s="463"/>
      <c r="N128" s="302"/>
      <c r="O128" s="253"/>
      <c r="P128" s="253"/>
      <c r="Q128" s="253"/>
      <c r="R128" s="253"/>
      <c r="S128" s="253"/>
      <c r="T128" s="302"/>
      <c r="U128" s="253"/>
      <c r="V128" s="253"/>
      <c r="W128" s="253"/>
      <c r="X128" s="253"/>
      <c r="Y128" s="253"/>
      <c r="Z128" s="302"/>
      <c r="AB128" s="334"/>
    </row>
    <row r="129" spans="2:28" ht="15.75" x14ac:dyDescent="0.3">
      <c r="B129" s="104" t="s">
        <v>368</v>
      </c>
      <c r="C129" s="623"/>
      <c r="D129" s="623"/>
      <c r="E129" s="623"/>
      <c r="F129" s="674"/>
      <c r="G129" s="675"/>
      <c r="H129" s="675"/>
      <c r="I129" s="675"/>
      <c r="J129" s="675"/>
      <c r="K129" s="675"/>
      <c r="L129" s="675"/>
      <c r="M129" s="675"/>
      <c r="N129" s="666"/>
      <c r="O129" s="623"/>
      <c r="P129" s="623"/>
      <c r="Q129" s="623"/>
      <c r="R129" s="623"/>
      <c r="S129" s="623"/>
      <c r="T129" s="666"/>
      <c r="U129" s="623"/>
      <c r="V129" s="623"/>
      <c r="W129" s="623"/>
      <c r="X129" s="623"/>
      <c r="Y129" s="623"/>
      <c r="Z129" s="666"/>
      <c r="AB129" s="334"/>
    </row>
    <row r="130" spans="2:28" ht="15.75" x14ac:dyDescent="0.3">
      <c r="B130" s="104" t="s">
        <v>363</v>
      </c>
      <c r="C130" s="253"/>
      <c r="D130" s="253"/>
      <c r="E130" s="253"/>
      <c r="F130" s="462"/>
      <c r="G130" s="463"/>
      <c r="H130" s="463"/>
      <c r="I130" s="463"/>
      <c r="J130" s="463"/>
      <c r="K130" s="463"/>
      <c r="L130" s="463"/>
      <c r="M130" s="463"/>
      <c r="N130" s="302"/>
      <c r="O130" s="253"/>
      <c r="P130" s="253"/>
      <c r="Q130" s="253"/>
      <c r="R130" s="253"/>
      <c r="S130" s="253"/>
      <c r="T130" s="302"/>
      <c r="U130" s="253"/>
      <c r="V130" s="253"/>
      <c r="W130" s="253"/>
      <c r="X130" s="253"/>
      <c r="Y130" s="253"/>
      <c r="Z130" s="302"/>
      <c r="AB130" s="334"/>
    </row>
    <row r="131" spans="2:28" ht="15.75" x14ac:dyDescent="0.3">
      <c r="B131" s="104" t="str">
        <f xml:space="preserve"> "Power density of the power setting under test" &amp; IF('General Info &amp; Results'!$C$30="Electric"," (W/cm2)",IF('General Info &amp; Results'!$C$30="Gas"," (Btu/h/cm2)",""))</f>
        <v>Power density of the power setting under test</v>
      </c>
      <c r="C131" s="683" t="str">
        <f>'Calculations - Pre-Selection'!C140</f>
        <v xml:space="preserve"> </v>
      </c>
      <c r="D131" s="683" t="str">
        <f>'Calculations - Pre-Selection'!D140</f>
        <v xml:space="preserve"> </v>
      </c>
      <c r="E131" s="683" t="str">
        <f>'Calculations - Pre-Selection'!E140</f>
        <v xml:space="preserve"> </v>
      </c>
      <c r="F131" s="686" t="str">
        <f>'Calculations - Pre-Selection'!F140</f>
        <v xml:space="preserve"> </v>
      </c>
      <c r="G131" s="687" t="str">
        <f>'Calculations - Pre-Selection'!G140</f>
        <v xml:space="preserve"> </v>
      </c>
      <c r="H131" s="687" t="str">
        <f>'Calculations - Pre-Selection'!H140</f>
        <v xml:space="preserve"> </v>
      </c>
      <c r="I131" s="687" t="str">
        <f>'Calculations - Pre-Selection'!I140</f>
        <v xml:space="preserve"> </v>
      </c>
      <c r="J131" s="687" t="str">
        <f>'Calculations - Pre-Selection'!J140</f>
        <v xml:space="preserve"> </v>
      </c>
      <c r="K131" s="687" t="str">
        <f>'Calculations - Pre-Selection'!K140</f>
        <v xml:space="preserve"> </v>
      </c>
      <c r="L131" s="687" t="str">
        <f>'Calculations - Pre-Selection'!L140</f>
        <v xml:space="preserve"> </v>
      </c>
      <c r="M131" s="687" t="str">
        <f>'Calculations - Pre-Selection'!M140</f>
        <v xml:space="preserve"> </v>
      </c>
      <c r="N131" s="684" t="str">
        <f>'Calculations - Pre-Selection'!N140</f>
        <v xml:space="preserve"> </v>
      </c>
      <c r="O131" s="683" t="str">
        <f>'Calculations - Pre-Selection'!O140</f>
        <v xml:space="preserve"> </v>
      </c>
      <c r="P131" s="683" t="str">
        <f>'Calculations - Pre-Selection'!P140</f>
        <v xml:space="preserve"> </v>
      </c>
      <c r="Q131" s="683" t="str">
        <f>'Calculations - Pre-Selection'!Q140</f>
        <v xml:space="preserve"> </v>
      </c>
      <c r="R131" s="683" t="str">
        <f>'Calculations - Pre-Selection'!R140</f>
        <v xml:space="preserve"> </v>
      </c>
      <c r="S131" s="683" t="str">
        <f>'Calculations - Pre-Selection'!S140</f>
        <v xml:space="preserve"> </v>
      </c>
      <c r="T131" s="684" t="str">
        <f>'Calculations - Pre-Selection'!T140</f>
        <v xml:space="preserve"> </v>
      </c>
      <c r="U131" s="683" t="str">
        <f>'Calculations - Pre-Selection'!U140</f>
        <v xml:space="preserve"> </v>
      </c>
      <c r="V131" s="683" t="str">
        <f>'Calculations - Pre-Selection'!V140</f>
        <v xml:space="preserve"> </v>
      </c>
      <c r="W131" s="683" t="str">
        <f>'Calculations - Pre-Selection'!W140</f>
        <v xml:space="preserve"> </v>
      </c>
      <c r="X131" s="683" t="str">
        <f>'Calculations - Pre-Selection'!X140</f>
        <v xml:space="preserve"> </v>
      </c>
      <c r="Y131" s="683" t="str">
        <f>'Calculations - Pre-Selection'!Y140</f>
        <v xml:space="preserve"> </v>
      </c>
      <c r="Z131" s="684" t="str">
        <f>'Calculations - Pre-Selection'!Z140</f>
        <v xml:space="preserve"> </v>
      </c>
      <c r="AB131" s="334"/>
    </row>
    <row r="132" spans="2:28" ht="15.75" x14ac:dyDescent="0.3">
      <c r="B132" s="114"/>
      <c r="C132" s="318"/>
      <c r="D132" s="318"/>
      <c r="E132" s="318"/>
      <c r="F132" s="324"/>
      <c r="G132" s="324"/>
      <c r="H132" s="324"/>
      <c r="I132" s="324"/>
      <c r="J132" s="324"/>
      <c r="K132" s="324"/>
      <c r="L132" s="324"/>
      <c r="M132" s="324"/>
      <c r="N132" s="319"/>
      <c r="O132" s="370"/>
      <c r="P132" s="318"/>
      <c r="Q132" s="318"/>
      <c r="R132" s="318"/>
      <c r="S132" s="318"/>
      <c r="T132" s="319"/>
      <c r="U132" s="370"/>
      <c r="V132" s="318"/>
      <c r="W132" s="318"/>
      <c r="X132" s="318"/>
      <c r="Y132" s="318"/>
      <c r="Z132" s="319"/>
      <c r="AB132" s="334"/>
    </row>
    <row r="133" spans="2:28" ht="15.75" x14ac:dyDescent="0.3">
      <c r="B133" s="104" t="s">
        <v>355</v>
      </c>
      <c r="C133" s="325"/>
      <c r="D133" s="325"/>
      <c r="E133" s="325"/>
      <c r="F133" s="325"/>
      <c r="G133" s="325"/>
      <c r="H133" s="325"/>
      <c r="I133" s="325"/>
      <c r="J133" s="325"/>
      <c r="K133" s="325"/>
      <c r="L133" s="325"/>
      <c r="M133" s="325"/>
      <c r="N133" s="326"/>
      <c r="O133" s="325"/>
      <c r="P133" s="325"/>
      <c r="Q133" s="325"/>
      <c r="R133" s="325"/>
      <c r="S133" s="325"/>
      <c r="T133" s="326"/>
      <c r="U133" s="325"/>
      <c r="V133" s="325"/>
      <c r="W133" s="325"/>
      <c r="X133" s="325"/>
      <c r="Y133" s="325"/>
      <c r="Z133" s="326"/>
      <c r="AB133" s="334"/>
    </row>
    <row r="134" spans="2:28" ht="15.75" x14ac:dyDescent="0.3">
      <c r="B134" s="104" t="s">
        <v>367</v>
      </c>
      <c r="C134" s="603"/>
      <c r="D134" s="603"/>
      <c r="E134" s="603"/>
      <c r="F134" s="717"/>
      <c r="G134" s="603"/>
      <c r="H134" s="603"/>
      <c r="I134" s="603"/>
      <c r="J134" s="603"/>
      <c r="K134" s="603"/>
      <c r="L134" s="603"/>
      <c r="M134" s="603"/>
      <c r="N134" s="606"/>
      <c r="O134" s="603"/>
      <c r="P134" s="603"/>
      <c r="Q134" s="603"/>
      <c r="R134" s="603"/>
      <c r="S134" s="603"/>
      <c r="T134" s="606"/>
      <c r="U134" s="603"/>
      <c r="V134" s="603"/>
      <c r="W134" s="603"/>
      <c r="X134" s="603"/>
      <c r="Y134" s="603"/>
      <c r="Z134" s="606"/>
      <c r="AB134" s="334"/>
    </row>
    <row r="135" spans="2:28" ht="15.75" x14ac:dyDescent="0.3">
      <c r="B135" s="104" t="str">
        <f>IF('General Info &amp; Results'!$C$32="Corrected Volume", "Corrected volume of gas consumed during the 10-minute test (std cu. ft)", "Volume of gas consumed during the 10-minute test (cu. ft)")</f>
        <v>Volume of gas consumed during the 10-minute test (cu. ft)</v>
      </c>
      <c r="C135" s="253"/>
      <c r="D135" s="253"/>
      <c r="E135" s="253"/>
      <c r="F135" s="462"/>
      <c r="G135" s="463"/>
      <c r="H135" s="463"/>
      <c r="I135" s="463"/>
      <c r="J135" s="463"/>
      <c r="K135" s="463"/>
      <c r="L135" s="463"/>
      <c r="M135" s="463"/>
      <c r="N135" s="302"/>
      <c r="O135" s="253"/>
      <c r="P135" s="253"/>
      <c r="Q135" s="253"/>
      <c r="R135" s="253"/>
      <c r="S135" s="253"/>
      <c r="T135" s="302"/>
      <c r="U135" s="253"/>
      <c r="V135" s="253"/>
      <c r="W135" s="253"/>
      <c r="X135" s="253"/>
      <c r="Y135" s="253"/>
      <c r="Z135" s="302"/>
      <c r="AB135" s="334"/>
    </row>
    <row r="136" spans="2:28" ht="15.75" x14ac:dyDescent="0.3">
      <c r="B136" s="104" t="s">
        <v>368</v>
      </c>
      <c r="C136" s="623"/>
      <c r="D136" s="623"/>
      <c r="E136" s="623"/>
      <c r="F136" s="674"/>
      <c r="G136" s="675"/>
      <c r="H136" s="675"/>
      <c r="I136" s="675"/>
      <c r="J136" s="675"/>
      <c r="K136" s="675"/>
      <c r="L136" s="675"/>
      <c r="M136" s="675"/>
      <c r="N136" s="666"/>
      <c r="O136" s="623"/>
      <c r="P136" s="623"/>
      <c r="Q136" s="623"/>
      <c r="R136" s="623"/>
      <c r="S136" s="623"/>
      <c r="T136" s="666"/>
      <c r="U136" s="623"/>
      <c r="V136" s="623"/>
      <c r="W136" s="623"/>
      <c r="X136" s="623"/>
      <c r="Y136" s="623"/>
      <c r="Z136" s="666"/>
      <c r="AB136" s="334"/>
    </row>
    <row r="137" spans="2:28" ht="15.75" x14ac:dyDescent="0.3">
      <c r="B137" s="104" t="s">
        <v>363</v>
      </c>
      <c r="C137" s="253"/>
      <c r="D137" s="253"/>
      <c r="E137" s="253"/>
      <c r="F137" s="462"/>
      <c r="G137" s="463"/>
      <c r="H137" s="463"/>
      <c r="I137" s="463"/>
      <c r="J137" s="463"/>
      <c r="K137" s="463"/>
      <c r="L137" s="463"/>
      <c r="M137" s="463"/>
      <c r="N137" s="302"/>
      <c r="O137" s="253"/>
      <c r="P137" s="253"/>
      <c r="Q137" s="253"/>
      <c r="R137" s="253"/>
      <c r="S137" s="253"/>
      <c r="T137" s="302"/>
      <c r="U137" s="253"/>
      <c r="V137" s="253"/>
      <c r="W137" s="253"/>
      <c r="X137" s="253"/>
      <c r="Y137" s="253"/>
      <c r="Z137" s="302"/>
      <c r="AB137" s="334"/>
    </row>
    <row r="138" spans="2:28" ht="15.75" x14ac:dyDescent="0.3">
      <c r="B138" s="104" t="str">
        <f xml:space="preserve"> "Power density of the power setting under test" &amp; IF('General Info &amp; Results'!$C$30="Electric"," (W/cm2)",IF('General Info &amp; Results'!$C$30="Gas"," (Btu/h/cm2)",""))</f>
        <v>Power density of the power setting under test</v>
      </c>
      <c r="C138" s="683" t="str">
        <f>'Calculations - Pre-Selection'!C147</f>
        <v xml:space="preserve"> </v>
      </c>
      <c r="D138" s="683" t="str">
        <f>'Calculations - Pre-Selection'!D147</f>
        <v xml:space="preserve"> </v>
      </c>
      <c r="E138" s="683" t="str">
        <f>'Calculations - Pre-Selection'!E147</f>
        <v xml:space="preserve"> </v>
      </c>
      <c r="F138" s="686" t="str">
        <f>'Calculations - Pre-Selection'!F147</f>
        <v xml:space="preserve"> </v>
      </c>
      <c r="G138" s="687" t="str">
        <f>'Calculations - Pre-Selection'!G147</f>
        <v xml:space="preserve"> </v>
      </c>
      <c r="H138" s="687" t="str">
        <f>'Calculations - Pre-Selection'!H147</f>
        <v xml:space="preserve"> </v>
      </c>
      <c r="I138" s="687" t="str">
        <f>'Calculations - Pre-Selection'!I147</f>
        <v xml:space="preserve"> </v>
      </c>
      <c r="J138" s="687" t="str">
        <f>'Calculations - Pre-Selection'!J147</f>
        <v xml:space="preserve"> </v>
      </c>
      <c r="K138" s="687" t="str">
        <f>'Calculations - Pre-Selection'!K147</f>
        <v xml:space="preserve"> </v>
      </c>
      <c r="L138" s="687" t="str">
        <f>'Calculations - Pre-Selection'!L147</f>
        <v xml:space="preserve"> </v>
      </c>
      <c r="M138" s="687" t="str">
        <f>'Calculations - Pre-Selection'!M147</f>
        <v xml:space="preserve"> </v>
      </c>
      <c r="N138" s="684" t="str">
        <f>'Calculations - Pre-Selection'!N147</f>
        <v xml:space="preserve"> </v>
      </c>
      <c r="O138" s="683" t="str">
        <f>'Calculations - Pre-Selection'!O147</f>
        <v xml:space="preserve"> </v>
      </c>
      <c r="P138" s="683" t="str">
        <f>'Calculations - Pre-Selection'!P147</f>
        <v xml:space="preserve"> </v>
      </c>
      <c r="Q138" s="683" t="str">
        <f>'Calculations - Pre-Selection'!Q147</f>
        <v xml:space="preserve"> </v>
      </c>
      <c r="R138" s="683" t="str">
        <f>'Calculations - Pre-Selection'!R147</f>
        <v xml:space="preserve"> </v>
      </c>
      <c r="S138" s="683" t="str">
        <f>'Calculations - Pre-Selection'!S147</f>
        <v xml:space="preserve"> </v>
      </c>
      <c r="T138" s="684" t="str">
        <f>'Calculations - Pre-Selection'!T147</f>
        <v xml:space="preserve"> </v>
      </c>
      <c r="U138" s="683" t="str">
        <f>'Calculations - Pre-Selection'!U147</f>
        <v xml:space="preserve"> </v>
      </c>
      <c r="V138" s="683" t="str">
        <f>'Calculations - Pre-Selection'!V147</f>
        <v xml:space="preserve"> </v>
      </c>
      <c r="W138" s="683" t="str">
        <f>'Calculations - Pre-Selection'!W147</f>
        <v xml:space="preserve"> </v>
      </c>
      <c r="X138" s="683" t="str">
        <f>'Calculations - Pre-Selection'!X147</f>
        <v xml:space="preserve"> </v>
      </c>
      <c r="Y138" s="683" t="str">
        <f>'Calculations - Pre-Selection'!Y147</f>
        <v xml:space="preserve"> </v>
      </c>
      <c r="Z138" s="684" t="str">
        <f>'Calculations - Pre-Selection'!Z147</f>
        <v xml:space="preserve"> </v>
      </c>
      <c r="AB138" s="334"/>
    </row>
    <row r="139" spans="2:28" ht="15.75" x14ac:dyDescent="0.3">
      <c r="B139" s="114"/>
      <c r="C139" s="318"/>
      <c r="D139" s="318"/>
      <c r="E139" s="318"/>
      <c r="F139" s="324"/>
      <c r="G139" s="324"/>
      <c r="H139" s="324"/>
      <c r="I139" s="324"/>
      <c r="J139" s="324"/>
      <c r="K139" s="324"/>
      <c r="L139" s="324"/>
      <c r="M139" s="324"/>
      <c r="N139" s="319"/>
      <c r="O139" s="370"/>
      <c r="P139" s="318"/>
      <c r="Q139" s="318"/>
      <c r="R139" s="318"/>
      <c r="S139" s="318"/>
      <c r="T139" s="319"/>
      <c r="U139" s="370"/>
      <c r="V139" s="318"/>
      <c r="W139" s="318"/>
      <c r="X139" s="318"/>
      <c r="Y139" s="318"/>
      <c r="Z139" s="319"/>
      <c r="AB139" s="334"/>
    </row>
    <row r="140" spans="2:28" ht="15.75" x14ac:dyDescent="0.3">
      <c r="B140" s="104" t="s">
        <v>355</v>
      </c>
      <c r="C140" s="325"/>
      <c r="D140" s="325"/>
      <c r="E140" s="325"/>
      <c r="F140" s="325"/>
      <c r="G140" s="325"/>
      <c r="H140" s="325"/>
      <c r="I140" s="325"/>
      <c r="J140" s="325"/>
      <c r="K140" s="325"/>
      <c r="L140" s="325"/>
      <c r="M140" s="325"/>
      <c r="N140" s="326"/>
      <c r="O140" s="325"/>
      <c r="P140" s="325"/>
      <c r="Q140" s="325"/>
      <c r="R140" s="325"/>
      <c r="S140" s="325"/>
      <c r="T140" s="326"/>
      <c r="U140" s="325"/>
      <c r="V140" s="325"/>
      <c r="W140" s="325"/>
      <c r="X140" s="325"/>
      <c r="Y140" s="325"/>
      <c r="Z140" s="326"/>
      <c r="AB140" s="334"/>
    </row>
    <row r="141" spans="2:28" ht="15.75" x14ac:dyDescent="0.3">
      <c r="B141" s="104" t="s">
        <v>367</v>
      </c>
      <c r="C141" s="603"/>
      <c r="D141" s="603"/>
      <c r="E141" s="603"/>
      <c r="F141" s="717"/>
      <c r="G141" s="603"/>
      <c r="H141" s="603"/>
      <c r="I141" s="603"/>
      <c r="J141" s="603"/>
      <c r="K141" s="603"/>
      <c r="L141" s="603"/>
      <c r="M141" s="603"/>
      <c r="N141" s="606"/>
      <c r="O141" s="603"/>
      <c r="P141" s="603"/>
      <c r="Q141" s="603"/>
      <c r="R141" s="603"/>
      <c r="S141" s="603"/>
      <c r="T141" s="606"/>
      <c r="U141" s="603"/>
      <c r="V141" s="603"/>
      <c r="W141" s="603"/>
      <c r="X141" s="603"/>
      <c r="Y141" s="603"/>
      <c r="Z141" s="606"/>
      <c r="AB141" s="334"/>
    </row>
    <row r="142" spans="2:28" ht="15.75" x14ac:dyDescent="0.3">
      <c r="B142" s="104" t="str">
        <f>IF('General Info &amp; Results'!$C$32="Corrected Volume", "Corrected volume of gas consumed during the 10-minute test (std cu. ft)", "Volume of gas consumed during the 10-minute test (cu. ft)")</f>
        <v>Volume of gas consumed during the 10-minute test (cu. ft)</v>
      </c>
      <c r="C142" s="253"/>
      <c r="D142" s="253"/>
      <c r="E142" s="253"/>
      <c r="F142" s="462"/>
      <c r="G142" s="463"/>
      <c r="H142" s="463"/>
      <c r="I142" s="463"/>
      <c r="J142" s="463"/>
      <c r="K142" s="463"/>
      <c r="L142" s="463"/>
      <c r="M142" s="463"/>
      <c r="N142" s="302"/>
      <c r="O142" s="253"/>
      <c r="P142" s="253"/>
      <c r="Q142" s="253"/>
      <c r="R142" s="253"/>
      <c r="S142" s="253"/>
      <c r="T142" s="302"/>
      <c r="U142" s="253"/>
      <c r="V142" s="253"/>
      <c r="W142" s="253"/>
      <c r="X142" s="253"/>
      <c r="Y142" s="253"/>
      <c r="Z142" s="302"/>
      <c r="AB142" s="334"/>
    </row>
    <row r="143" spans="2:28" ht="15.75" x14ac:dyDescent="0.3">
      <c r="B143" s="104" t="s">
        <v>368</v>
      </c>
      <c r="C143" s="623"/>
      <c r="D143" s="623"/>
      <c r="E143" s="623"/>
      <c r="F143" s="674"/>
      <c r="G143" s="675"/>
      <c r="H143" s="675"/>
      <c r="I143" s="675"/>
      <c r="J143" s="675"/>
      <c r="K143" s="675"/>
      <c r="L143" s="675"/>
      <c r="M143" s="675"/>
      <c r="N143" s="666"/>
      <c r="O143" s="623"/>
      <c r="P143" s="623"/>
      <c r="Q143" s="623"/>
      <c r="R143" s="623"/>
      <c r="S143" s="623"/>
      <c r="T143" s="666"/>
      <c r="U143" s="623"/>
      <c r="V143" s="623"/>
      <c r="W143" s="623"/>
      <c r="X143" s="623"/>
      <c r="Y143" s="623"/>
      <c r="Z143" s="666"/>
      <c r="AB143" s="334"/>
    </row>
    <row r="144" spans="2:28" ht="15.75" x14ac:dyDescent="0.3">
      <c r="B144" s="104" t="s">
        <v>363</v>
      </c>
      <c r="C144" s="253"/>
      <c r="D144" s="253"/>
      <c r="E144" s="253"/>
      <c r="F144" s="462"/>
      <c r="G144" s="463"/>
      <c r="H144" s="463"/>
      <c r="I144" s="463"/>
      <c r="J144" s="463"/>
      <c r="K144" s="463"/>
      <c r="L144" s="463"/>
      <c r="M144" s="463"/>
      <c r="N144" s="302"/>
      <c r="O144" s="253"/>
      <c r="P144" s="253"/>
      <c r="Q144" s="253"/>
      <c r="R144" s="253"/>
      <c r="S144" s="253"/>
      <c r="T144" s="302"/>
      <c r="U144" s="253"/>
      <c r="V144" s="253"/>
      <c r="W144" s="253"/>
      <c r="X144" s="253"/>
      <c r="Y144" s="253"/>
      <c r="Z144" s="302"/>
      <c r="AB144" s="334"/>
    </row>
    <row r="145" spans="2:28" ht="15.75" x14ac:dyDescent="0.3">
      <c r="B145" s="104" t="str">
        <f xml:space="preserve"> "Power density of the power setting under test" &amp; IF('General Info &amp; Results'!$C$30="Electric"," (W/cm2)",IF('General Info &amp; Results'!$C$30="Gas"," (Btu/h/cm2)",""))</f>
        <v>Power density of the power setting under test</v>
      </c>
      <c r="C145" s="683" t="str">
        <f>'Calculations - Pre-Selection'!C154</f>
        <v xml:space="preserve"> </v>
      </c>
      <c r="D145" s="683" t="str">
        <f>'Calculations - Pre-Selection'!D154</f>
        <v xml:space="preserve"> </v>
      </c>
      <c r="E145" s="683" t="str">
        <f>'Calculations - Pre-Selection'!E154</f>
        <v xml:space="preserve"> </v>
      </c>
      <c r="F145" s="686" t="str">
        <f>'Calculations - Pre-Selection'!F154</f>
        <v xml:space="preserve"> </v>
      </c>
      <c r="G145" s="687" t="str">
        <f>'Calculations - Pre-Selection'!G154</f>
        <v xml:space="preserve"> </v>
      </c>
      <c r="H145" s="687" t="str">
        <f>'Calculations - Pre-Selection'!H154</f>
        <v xml:space="preserve"> </v>
      </c>
      <c r="I145" s="687" t="str">
        <f>'Calculations - Pre-Selection'!I154</f>
        <v xml:space="preserve"> </v>
      </c>
      <c r="J145" s="687" t="str">
        <f>'Calculations - Pre-Selection'!J154</f>
        <v xml:space="preserve"> </v>
      </c>
      <c r="K145" s="687" t="str">
        <f>'Calculations - Pre-Selection'!K154</f>
        <v xml:space="preserve"> </v>
      </c>
      <c r="L145" s="687" t="str">
        <f>'Calculations - Pre-Selection'!L154</f>
        <v xml:space="preserve"> </v>
      </c>
      <c r="M145" s="687" t="str">
        <f>'Calculations - Pre-Selection'!M154</f>
        <v xml:space="preserve"> </v>
      </c>
      <c r="N145" s="684" t="str">
        <f>'Calculations - Pre-Selection'!N154</f>
        <v xml:space="preserve"> </v>
      </c>
      <c r="O145" s="683" t="str">
        <f>'Calculations - Pre-Selection'!O154</f>
        <v xml:space="preserve"> </v>
      </c>
      <c r="P145" s="683" t="str">
        <f>'Calculations - Pre-Selection'!P154</f>
        <v xml:space="preserve"> </v>
      </c>
      <c r="Q145" s="683" t="str">
        <f>'Calculations - Pre-Selection'!Q154</f>
        <v xml:space="preserve"> </v>
      </c>
      <c r="R145" s="683" t="str">
        <f>'Calculations - Pre-Selection'!R154</f>
        <v xml:space="preserve"> </v>
      </c>
      <c r="S145" s="683" t="str">
        <f>'Calculations - Pre-Selection'!S154</f>
        <v xml:space="preserve"> </v>
      </c>
      <c r="T145" s="684" t="str">
        <f>'Calculations - Pre-Selection'!T154</f>
        <v xml:space="preserve"> </v>
      </c>
      <c r="U145" s="683" t="str">
        <f>'Calculations - Pre-Selection'!U154</f>
        <v xml:space="preserve"> </v>
      </c>
      <c r="V145" s="683" t="str">
        <f>'Calculations - Pre-Selection'!V154</f>
        <v xml:space="preserve"> </v>
      </c>
      <c r="W145" s="683" t="str">
        <f>'Calculations - Pre-Selection'!W154</f>
        <v xml:space="preserve"> </v>
      </c>
      <c r="X145" s="683" t="str">
        <f>'Calculations - Pre-Selection'!X154</f>
        <v xml:space="preserve"> </v>
      </c>
      <c r="Y145" s="683" t="str">
        <f>'Calculations - Pre-Selection'!Y154</f>
        <v xml:space="preserve"> </v>
      </c>
      <c r="Z145" s="684" t="str">
        <f>'Calculations - Pre-Selection'!Z154</f>
        <v xml:space="preserve"> </v>
      </c>
      <c r="AB145" s="334"/>
    </row>
    <row r="146" spans="2:28" ht="15.75" x14ac:dyDescent="0.3">
      <c r="B146" s="114"/>
      <c r="C146" s="318"/>
      <c r="D146" s="318"/>
      <c r="E146" s="318"/>
      <c r="F146" s="324"/>
      <c r="G146" s="324"/>
      <c r="H146" s="324"/>
      <c r="I146" s="324"/>
      <c r="J146" s="324"/>
      <c r="K146" s="324"/>
      <c r="L146" s="324"/>
      <c r="M146" s="324"/>
      <c r="N146" s="319"/>
      <c r="O146" s="370"/>
      <c r="P146" s="318"/>
      <c r="Q146" s="318"/>
      <c r="R146" s="318"/>
      <c r="S146" s="318"/>
      <c r="T146" s="319"/>
      <c r="U146" s="370"/>
      <c r="V146" s="318"/>
      <c r="W146" s="318"/>
      <c r="X146" s="318"/>
      <c r="Y146" s="318"/>
      <c r="Z146" s="319"/>
      <c r="AB146" s="334"/>
    </row>
    <row r="147" spans="2:28" ht="15.75" x14ac:dyDescent="0.3">
      <c r="B147" s="104" t="s">
        <v>355</v>
      </c>
      <c r="C147" s="325"/>
      <c r="D147" s="325"/>
      <c r="E147" s="325"/>
      <c r="F147" s="325"/>
      <c r="G147" s="325"/>
      <c r="H147" s="325"/>
      <c r="I147" s="325"/>
      <c r="J147" s="325"/>
      <c r="K147" s="325"/>
      <c r="L147" s="325"/>
      <c r="M147" s="325"/>
      <c r="N147" s="326"/>
      <c r="O147" s="325"/>
      <c r="P147" s="325"/>
      <c r="Q147" s="325"/>
      <c r="R147" s="325"/>
      <c r="S147" s="325"/>
      <c r="T147" s="326"/>
      <c r="U147" s="325"/>
      <c r="V147" s="325"/>
      <c r="W147" s="325"/>
      <c r="X147" s="325"/>
      <c r="Y147" s="325"/>
      <c r="Z147" s="326"/>
      <c r="AB147" s="334"/>
    </row>
    <row r="148" spans="2:28" ht="15.75" x14ac:dyDescent="0.3">
      <c r="B148" s="104" t="s">
        <v>367</v>
      </c>
      <c r="C148" s="603"/>
      <c r="D148" s="603"/>
      <c r="E148" s="603"/>
      <c r="F148" s="717"/>
      <c r="G148" s="603"/>
      <c r="H148" s="603"/>
      <c r="I148" s="603"/>
      <c r="J148" s="603"/>
      <c r="K148" s="603"/>
      <c r="L148" s="603"/>
      <c r="M148" s="603"/>
      <c r="N148" s="606"/>
      <c r="O148" s="603"/>
      <c r="P148" s="603"/>
      <c r="Q148" s="603"/>
      <c r="R148" s="603"/>
      <c r="S148" s="603"/>
      <c r="T148" s="606"/>
      <c r="U148" s="603"/>
      <c r="V148" s="603"/>
      <c r="W148" s="603"/>
      <c r="X148" s="603"/>
      <c r="Y148" s="603"/>
      <c r="Z148" s="606"/>
      <c r="AB148" s="334"/>
    </row>
    <row r="149" spans="2:28" ht="15.75" x14ac:dyDescent="0.3">
      <c r="B149" s="104" t="str">
        <f>IF('General Info &amp; Results'!$C$32="Corrected Volume", "Corrected volume of gas consumed during the 10-minute test (std cu. ft)", "Volume of gas consumed during the 10-minute test (cu. ft)")</f>
        <v>Volume of gas consumed during the 10-minute test (cu. ft)</v>
      </c>
      <c r="C149" s="253"/>
      <c r="D149" s="253"/>
      <c r="E149" s="253"/>
      <c r="F149" s="303"/>
      <c r="G149" s="253"/>
      <c r="H149" s="253"/>
      <c r="I149" s="253"/>
      <c r="J149" s="253"/>
      <c r="K149" s="253"/>
      <c r="L149" s="253"/>
      <c r="M149" s="253"/>
      <c r="N149" s="302"/>
      <c r="O149" s="253"/>
      <c r="P149" s="253"/>
      <c r="Q149" s="253"/>
      <c r="R149" s="253"/>
      <c r="S149" s="253"/>
      <c r="T149" s="302"/>
      <c r="U149" s="253"/>
      <c r="V149" s="253"/>
      <c r="W149" s="253"/>
      <c r="X149" s="253"/>
      <c r="Y149" s="253"/>
      <c r="Z149" s="302"/>
      <c r="AB149" s="334"/>
    </row>
    <row r="150" spans="2:28" ht="15.75" x14ac:dyDescent="0.3">
      <c r="B150" s="104" t="s">
        <v>368</v>
      </c>
      <c r="C150" s="623"/>
      <c r="D150" s="623"/>
      <c r="E150" s="623"/>
      <c r="F150" s="665"/>
      <c r="G150" s="623"/>
      <c r="H150" s="623"/>
      <c r="I150" s="623"/>
      <c r="J150" s="623"/>
      <c r="K150" s="623"/>
      <c r="L150" s="623"/>
      <c r="M150" s="623"/>
      <c r="N150" s="666"/>
      <c r="O150" s="623"/>
      <c r="P150" s="623"/>
      <c r="Q150" s="623"/>
      <c r="R150" s="623"/>
      <c r="S150" s="623"/>
      <c r="T150" s="666"/>
      <c r="U150" s="623"/>
      <c r="V150" s="623"/>
      <c r="W150" s="623"/>
      <c r="X150" s="623"/>
      <c r="Y150" s="623"/>
      <c r="Z150" s="666"/>
      <c r="AB150" s="334"/>
    </row>
    <row r="151" spans="2:28" ht="15.75" x14ac:dyDescent="0.3">
      <c r="B151" s="104" t="s">
        <v>363</v>
      </c>
      <c r="C151" s="253"/>
      <c r="D151" s="253"/>
      <c r="E151" s="253"/>
      <c r="F151" s="303"/>
      <c r="G151" s="253"/>
      <c r="H151" s="253"/>
      <c r="I151" s="253"/>
      <c r="J151" s="253"/>
      <c r="K151" s="253"/>
      <c r="L151" s="253"/>
      <c r="M151" s="253"/>
      <c r="N151" s="302"/>
      <c r="O151" s="253"/>
      <c r="P151" s="253"/>
      <c r="Q151" s="253"/>
      <c r="R151" s="253"/>
      <c r="S151" s="253"/>
      <c r="T151" s="302"/>
      <c r="U151" s="253"/>
      <c r="V151" s="253"/>
      <c r="W151" s="253"/>
      <c r="X151" s="253"/>
      <c r="Y151" s="253"/>
      <c r="Z151" s="302"/>
      <c r="AB151" s="334"/>
    </row>
    <row r="152" spans="2:28" ht="15.75" x14ac:dyDescent="0.3">
      <c r="B152" s="104" t="str">
        <f xml:space="preserve"> "Power density of the power setting under test" &amp; IF('General Info &amp; Results'!$C$30="Electric"," (W/cm2)",IF('General Info &amp; Results'!$C$30="Gas"," (Btu/h/cm2)",""))</f>
        <v>Power density of the power setting under test</v>
      </c>
      <c r="C152" s="683" t="str">
        <f>'Calculations - Pre-Selection'!C161</f>
        <v xml:space="preserve"> </v>
      </c>
      <c r="D152" s="683" t="str">
        <f>'Calculations - Pre-Selection'!D161</f>
        <v xml:space="preserve"> </v>
      </c>
      <c r="E152" s="683" t="str">
        <f>'Calculations - Pre-Selection'!E161</f>
        <v xml:space="preserve"> </v>
      </c>
      <c r="F152" s="688" t="str">
        <f>'Calculations - Pre-Selection'!F161</f>
        <v xml:space="preserve"> </v>
      </c>
      <c r="G152" s="683" t="str">
        <f>'Calculations - Pre-Selection'!G161</f>
        <v xml:space="preserve"> </v>
      </c>
      <c r="H152" s="683" t="str">
        <f>'Calculations - Pre-Selection'!H161</f>
        <v xml:space="preserve"> </v>
      </c>
      <c r="I152" s="683" t="str">
        <f>'Calculations - Pre-Selection'!I161</f>
        <v xml:space="preserve"> </v>
      </c>
      <c r="J152" s="683" t="str">
        <f>'Calculations - Pre-Selection'!J161</f>
        <v xml:space="preserve"> </v>
      </c>
      <c r="K152" s="683" t="str">
        <f>'Calculations - Pre-Selection'!K161</f>
        <v xml:space="preserve"> </v>
      </c>
      <c r="L152" s="683" t="str">
        <f>'Calculations - Pre-Selection'!L161</f>
        <v xml:space="preserve"> </v>
      </c>
      <c r="M152" s="683" t="str">
        <f>'Calculations - Pre-Selection'!M161</f>
        <v xml:space="preserve"> </v>
      </c>
      <c r="N152" s="684" t="str">
        <f>'Calculations - Pre-Selection'!N161</f>
        <v xml:space="preserve"> </v>
      </c>
      <c r="O152" s="683" t="str">
        <f>'Calculations - Pre-Selection'!O161</f>
        <v xml:space="preserve"> </v>
      </c>
      <c r="P152" s="683" t="str">
        <f>'Calculations - Pre-Selection'!P161</f>
        <v xml:space="preserve"> </v>
      </c>
      <c r="Q152" s="683" t="str">
        <f>'Calculations - Pre-Selection'!Q161</f>
        <v xml:space="preserve"> </v>
      </c>
      <c r="R152" s="683" t="str">
        <f>'Calculations - Pre-Selection'!R161</f>
        <v xml:space="preserve"> </v>
      </c>
      <c r="S152" s="683" t="str">
        <f>'Calculations - Pre-Selection'!S161</f>
        <v xml:space="preserve"> </v>
      </c>
      <c r="T152" s="684" t="str">
        <f>'Calculations - Pre-Selection'!T161</f>
        <v xml:space="preserve"> </v>
      </c>
      <c r="U152" s="683" t="str">
        <f>'Calculations - Pre-Selection'!U161</f>
        <v xml:space="preserve"> </v>
      </c>
      <c r="V152" s="683" t="str">
        <f>'Calculations - Pre-Selection'!V161</f>
        <v xml:space="preserve"> </v>
      </c>
      <c r="W152" s="683" t="str">
        <f>'Calculations - Pre-Selection'!W161</f>
        <v xml:space="preserve"> </v>
      </c>
      <c r="X152" s="683" t="str">
        <f>'Calculations - Pre-Selection'!X161</f>
        <v xml:space="preserve"> </v>
      </c>
      <c r="Y152" s="683" t="str">
        <f>'Calculations - Pre-Selection'!Y161</f>
        <v xml:space="preserve"> </v>
      </c>
      <c r="Z152" s="684" t="str">
        <f>'Calculations - Pre-Selection'!Z161</f>
        <v xml:space="preserve"> </v>
      </c>
      <c r="AB152" s="334"/>
    </row>
    <row r="153" spans="2:28" ht="16.5" x14ac:dyDescent="0.3">
      <c r="B153" s="104"/>
      <c r="C153" s="320"/>
      <c r="D153" s="320"/>
      <c r="E153" s="115"/>
      <c r="F153" s="321"/>
      <c r="G153" s="322"/>
      <c r="H153" s="322"/>
      <c r="I153" s="322"/>
      <c r="J153" s="322"/>
      <c r="K153" s="322"/>
      <c r="L153" s="322"/>
      <c r="M153" s="322"/>
      <c r="N153" s="323"/>
      <c r="O153" s="370"/>
      <c r="P153" s="318"/>
      <c r="Q153" s="318"/>
      <c r="R153" s="318"/>
      <c r="S153" s="318"/>
      <c r="T153" s="319"/>
      <c r="U153" s="370"/>
      <c r="V153" s="318"/>
      <c r="W153" s="318"/>
      <c r="X153" s="318"/>
      <c r="Y153" s="318"/>
      <c r="Z153" s="319"/>
      <c r="AB153" s="334"/>
    </row>
    <row r="154" spans="2:28" ht="15.75" x14ac:dyDescent="0.3">
      <c r="B154" s="104" t="s">
        <v>355</v>
      </c>
      <c r="C154" s="325"/>
      <c r="D154" s="325"/>
      <c r="E154" s="325"/>
      <c r="F154" s="325"/>
      <c r="G154" s="325"/>
      <c r="H154" s="325"/>
      <c r="I154" s="325"/>
      <c r="J154" s="325"/>
      <c r="K154" s="325"/>
      <c r="L154" s="325"/>
      <c r="M154" s="325"/>
      <c r="N154" s="326"/>
      <c r="O154" s="325"/>
      <c r="P154" s="325"/>
      <c r="Q154" s="325"/>
      <c r="R154" s="325"/>
      <c r="S154" s="325"/>
      <c r="T154" s="326"/>
      <c r="U154" s="325"/>
      <c r="V154" s="325"/>
      <c r="W154" s="325"/>
      <c r="X154" s="325"/>
      <c r="Y154" s="325"/>
      <c r="Z154" s="326"/>
      <c r="AB154" s="334"/>
    </row>
    <row r="155" spans="2:28" ht="15.75" x14ac:dyDescent="0.3">
      <c r="B155" s="104" t="s">
        <v>367</v>
      </c>
      <c r="C155" s="603"/>
      <c r="D155" s="603"/>
      <c r="E155" s="603"/>
      <c r="F155" s="717"/>
      <c r="G155" s="603"/>
      <c r="H155" s="603"/>
      <c r="I155" s="603"/>
      <c r="J155" s="603"/>
      <c r="K155" s="603"/>
      <c r="L155" s="603"/>
      <c r="M155" s="603"/>
      <c r="N155" s="606"/>
      <c r="O155" s="603"/>
      <c r="P155" s="603"/>
      <c r="Q155" s="603"/>
      <c r="R155" s="603"/>
      <c r="S155" s="603"/>
      <c r="T155" s="606"/>
      <c r="U155" s="603"/>
      <c r="V155" s="603"/>
      <c r="W155" s="603"/>
      <c r="X155" s="603"/>
      <c r="Y155" s="603"/>
      <c r="Z155" s="606"/>
      <c r="AB155" s="334"/>
    </row>
    <row r="156" spans="2:28" ht="15.75" x14ac:dyDescent="0.3">
      <c r="B156" s="104" t="str">
        <f>IF('General Info &amp; Results'!$C$32="Corrected Volume", "Corrected volume of gas consumed during the 10-minute test (std cu. ft)", "Volume of gas consumed during the 10-minute test (cu. ft)")</f>
        <v>Volume of gas consumed during the 10-minute test (cu. ft)</v>
      </c>
      <c r="C156" s="253"/>
      <c r="D156" s="253"/>
      <c r="E156" s="253"/>
      <c r="F156" s="462"/>
      <c r="G156" s="463"/>
      <c r="H156" s="463"/>
      <c r="I156" s="463"/>
      <c r="J156" s="463"/>
      <c r="K156" s="463"/>
      <c r="L156" s="463"/>
      <c r="M156" s="463"/>
      <c r="N156" s="302"/>
      <c r="O156" s="253"/>
      <c r="P156" s="253"/>
      <c r="Q156" s="253"/>
      <c r="R156" s="253"/>
      <c r="S156" s="253"/>
      <c r="T156" s="302"/>
      <c r="U156" s="253"/>
      <c r="V156" s="253"/>
      <c r="W156" s="253"/>
      <c r="X156" s="253"/>
      <c r="Y156" s="253"/>
      <c r="Z156" s="302"/>
      <c r="AB156" s="334"/>
    </row>
    <row r="157" spans="2:28" ht="15.75" x14ac:dyDescent="0.3">
      <c r="B157" s="104" t="s">
        <v>368</v>
      </c>
      <c r="C157" s="623"/>
      <c r="D157" s="623"/>
      <c r="E157" s="623"/>
      <c r="F157" s="674"/>
      <c r="G157" s="675"/>
      <c r="H157" s="675"/>
      <c r="I157" s="675"/>
      <c r="J157" s="675"/>
      <c r="K157" s="675"/>
      <c r="L157" s="675"/>
      <c r="M157" s="675"/>
      <c r="N157" s="666"/>
      <c r="O157" s="623"/>
      <c r="P157" s="623"/>
      <c r="Q157" s="623"/>
      <c r="R157" s="623"/>
      <c r="S157" s="623"/>
      <c r="T157" s="666"/>
      <c r="U157" s="623"/>
      <c r="V157" s="623"/>
      <c r="W157" s="623"/>
      <c r="X157" s="623"/>
      <c r="Y157" s="623"/>
      <c r="Z157" s="666"/>
      <c r="AB157" s="334"/>
    </row>
    <row r="158" spans="2:28" ht="15.75" x14ac:dyDescent="0.3">
      <c r="B158" s="104" t="s">
        <v>363</v>
      </c>
      <c r="C158" s="253"/>
      <c r="D158" s="253"/>
      <c r="E158" s="253"/>
      <c r="F158" s="462"/>
      <c r="G158" s="463"/>
      <c r="H158" s="463"/>
      <c r="I158" s="463"/>
      <c r="J158" s="463"/>
      <c r="K158" s="463"/>
      <c r="L158" s="463"/>
      <c r="M158" s="463"/>
      <c r="N158" s="302"/>
      <c r="O158" s="253"/>
      <c r="P158" s="253"/>
      <c r="Q158" s="253"/>
      <c r="R158" s="253"/>
      <c r="S158" s="253"/>
      <c r="T158" s="302"/>
      <c r="U158" s="253"/>
      <c r="V158" s="253"/>
      <c r="W158" s="253"/>
      <c r="X158" s="253"/>
      <c r="Y158" s="253"/>
      <c r="Z158" s="302"/>
      <c r="AB158" s="334"/>
    </row>
    <row r="159" spans="2:28" ht="15.75" x14ac:dyDescent="0.3">
      <c r="B159" s="104" t="str">
        <f xml:space="preserve"> "Power density of the power setting under test" &amp; IF('General Info &amp; Results'!$C$30="Electric"," (W/cm2)",IF('General Info &amp; Results'!$C$30="Gas"," (Btu/h/cm2)",""))</f>
        <v>Power density of the power setting under test</v>
      </c>
      <c r="C159" s="683" t="str">
        <f>'Calculations - Pre-Selection'!C168</f>
        <v xml:space="preserve"> </v>
      </c>
      <c r="D159" s="683" t="str">
        <f>'Calculations - Pre-Selection'!D168</f>
        <v xml:space="preserve"> </v>
      </c>
      <c r="E159" s="683" t="str">
        <f>'Calculations - Pre-Selection'!E168</f>
        <v xml:space="preserve"> </v>
      </c>
      <c r="F159" s="686" t="str">
        <f>'Calculations - Pre-Selection'!F168</f>
        <v xml:space="preserve"> </v>
      </c>
      <c r="G159" s="687" t="str">
        <f>'Calculations - Pre-Selection'!G168</f>
        <v xml:space="preserve"> </v>
      </c>
      <c r="H159" s="687" t="str">
        <f>'Calculations - Pre-Selection'!H168</f>
        <v xml:space="preserve"> </v>
      </c>
      <c r="I159" s="687" t="str">
        <f>'Calculations - Pre-Selection'!I168</f>
        <v xml:space="preserve"> </v>
      </c>
      <c r="J159" s="687" t="str">
        <f>'Calculations - Pre-Selection'!J168</f>
        <v xml:space="preserve"> </v>
      </c>
      <c r="K159" s="687" t="str">
        <f>'Calculations - Pre-Selection'!K168</f>
        <v xml:space="preserve"> </v>
      </c>
      <c r="L159" s="687" t="str">
        <f>'Calculations - Pre-Selection'!L168</f>
        <v xml:space="preserve"> </v>
      </c>
      <c r="M159" s="687" t="str">
        <f>'Calculations - Pre-Selection'!M168</f>
        <v xml:space="preserve"> </v>
      </c>
      <c r="N159" s="684" t="str">
        <f>'Calculations - Pre-Selection'!N168</f>
        <v xml:space="preserve"> </v>
      </c>
      <c r="O159" s="683" t="str">
        <f>'Calculations - Pre-Selection'!O168</f>
        <v xml:space="preserve"> </v>
      </c>
      <c r="P159" s="683" t="str">
        <f>'Calculations - Pre-Selection'!P168</f>
        <v xml:space="preserve"> </v>
      </c>
      <c r="Q159" s="683" t="str">
        <f>'Calculations - Pre-Selection'!Q168</f>
        <v xml:space="preserve"> </v>
      </c>
      <c r="R159" s="683" t="str">
        <f>'Calculations - Pre-Selection'!R168</f>
        <v xml:space="preserve"> </v>
      </c>
      <c r="S159" s="683" t="str">
        <f>'Calculations - Pre-Selection'!S168</f>
        <v xml:space="preserve"> </v>
      </c>
      <c r="T159" s="684" t="str">
        <f>'Calculations - Pre-Selection'!T168</f>
        <v xml:space="preserve"> </v>
      </c>
      <c r="U159" s="683" t="str">
        <f>'Calculations - Pre-Selection'!U168</f>
        <v xml:space="preserve"> </v>
      </c>
      <c r="V159" s="683" t="str">
        <f>'Calculations - Pre-Selection'!V168</f>
        <v xml:space="preserve"> </v>
      </c>
      <c r="W159" s="683" t="str">
        <f>'Calculations - Pre-Selection'!W168</f>
        <v xml:space="preserve"> </v>
      </c>
      <c r="X159" s="683" t="str">
        <f>'Calculations - Pre-Selection'!X168</f>
        <v xml:space="preserve"> </v>
      </c>
      <c r="Y159" s="683" t="str">
        <f>'Calculations - Pre-Selection'!Y168</f>
        <v xml:space="preserve"> </v>
      </c>
      <c r="Z159" s="684" t="str">
        <f>'Calculations - Pre-Selection'!Z168</f>
        <v xml:space="preserve"> </v>
      </c>
      <c r="AB159" s="334"/>
    </row>
    <row r="160" spans="2:28" ht="15.75" x14ac:dyDescent="0.3">
      <c r="B160" s="114"/>
      <c r="C160" s="318"/>
      <c r="D160" s="318"/>
      <c r="E160" s="318"/>
      <c r="F160" s="324"/>
      <c r="G160" s="324"/>
      <c r="H160" s="324"/>
      <c r="I160" s="324"/>
      <c r="J160" s="324"/>
      <c r="K160" s="324"/>
      <c r="L160" s="324"/>
      <c r="M160" s="324"/>
      <c r="N160" s="319"/>
      <c r="O160" s="370"/>
      <c r="P160" s="318"/>
      <c r="Q160" s="318"/>
      <c r="R160" s="318"/>
      <c r="S160" s="318"/>
      <c r="T160" s="319"/>
      <c r="U160" s="370"/>
      <c r="V160" s="318"/>
      <c r="W160" s="318"/>
      <c r="X160" s="318"/>
      <c r="Y160" s="318"/>
      <c r="Z160" s="319"/>
      <c r="AB160" s="334"/>
    </row>
    <row r="161" spans="2:28" ht="15.75" x14ac:dyDescent="0.3">
      <c r="B161" s="104" t="s">
        <v>355</v>
      </c>
      <c r="C161" s="325"/>
      <c r="D161" s="325"/>
      <c r="E161" s="325"/>
      <c r="F161" s="325"/>
      <c r="G161" s="325"/>
      <c r="H161" s="325"/>
      <c r="I161" s="325"/>
      <c r="J161" s="325"/>
      <c r="K161" s="325"/>
      <c r="L161" s="325"/>
      <c r="M161" s="325"/>
      <c r="N161" s="326"/>
      <c r="O161" s="325"/>
      <c r="P161" s="325"/>
      <c r="Q161" s="325"/>
      <c r="R161" s="325"/>
      <c r="S161" s="325"/>
      <c r="T161" s="326"/>
      <c r="U161" s="325"/>
      <c r="V161" s="325"/>
      <c r="W161" s="325"/>
      <c r="X161" s="325"/>
      <c r="Y161" s="325"/>
      <c r="Z161" s="326"/>
      <c r="AB161" s="334"/>
    </row>
    <row r="162" spans="2:28" ht="15.75" x14ac:dyDescent="0.3">
      <c r="B162" s="104" t="s">
        <v>367</v>
      </c>
      <c r="C162" s="603"/>
      <c r="D162" s="603"/>
      <c r="E162" s="603"/>
      <c r="F162" s="717"/>
      <c r="G162" s="603"/>
      <c r="H162" s="603"/>
      <c r="I162" s="603"/>
      <c r="J162" s="603"/>
      <c r="K162" s="603"/>
      <c r="L162" s="603"/>
      <c r="M162" s="603"/>
      <c r="N162" s="606"/>
      <c r="O162" s="603"/>
      <c r="P162" s="603"/>
      <c r="Q162" s="603"/>
      <c r="R162" s="603"/>
      <c r="S162" s="603"/>
      <c r="T162" s="606"/>
      <c r="U162" s="603"/>
      <c r="V162" s="603"/>
      <c r="W162" s="603"/>
      <c r="X162" s="603"/>
      <c r="Y162" s="603"/>
      <c r="Z162" s="606"/>
      <c r="AB162" s="334"/>
    </row>
    <row r="163" spans="2:28" ht="15.75" x14ac:dyDescent="0.3">
      <c r="B163" s="104" t="str">
        <f>IF('General Info &amp; Results'!$C$32="Corrected Volume", "Corrected volume of gas consumed during the 10-minute test (std cu. ft)", "Volume of gas consumed during the 10-minute test (cu. ft)")</f>
        <v>Volume of gas consumed during the 10-minute test (cu. ft)</v>
      </c>
      <c r="C163" s="253"/>
      <c r="D163" s="253"/>
      <c r="E163" s="253"/>
      <c r="F163" s="462"/>
      <c r="G163" s="463"/>
      <c r="H163" s="463"/>
      <c r="I163" s="463"/>
      <c r="J163" s="463"/>
      <c r="K163" s="463"/>
      <c r="L163" s="463"/>
      <c r="M163" s="463"/>
      <c r="N163" s="302"/>
      <c r="O163" s="253"/>
      <c r="P163" s="253"/>
      <c r="Q163" s="253"/>
      <c r="R163" s="253"/>
      <c r="S163" s="253"/>
      <c r="T163" s="302"/>
      <c r="U163" s="253"/>
      <c r="V163" s="253"/>
      <c r="W163" s="253"/>
      <c r="X163" s="253"/>
      <c r="Y163" s="253"/>
      <c r="Z163" s="302"/>
      <c r="AB163" s="334"/>
    </row>
    <row r="164" spans="2:28" ht="15.75" x14ac:dyDescent="0.3">
      <c r="B164" s="104" t="s">
        <v>368</v>
      </c>
      <c r="C164" s="623"/>
      <c r="D164" s="623"/>
      <c r="E164" s="623"/>
      <c r="F164" s="674"/>
      <c r="G164" s="675"/>
      <c r="H164" s="675"/>
      <c r="I164" s="675"/>
      <c r="J164" s="675"/>
      <c r="K164" s="675"/>
      <c r="L164" s="675"/>
      <c r="M164" s="675"/>
      <c r="N164" s="666"/>
      <c r="O164" s="623"/>
      <c r="P164" s="623"/>
      <c r="Q164" s="623"/>
      <c r="R164" s="623"/>
      <c r="S164" s="623"/>
      <c r="T164" s="666"/>
      <c r="U164" s="623"/>
      <c r="V164" s="623"/>
      <c r="W164" s="623"/>
      <c r="X164" s="623"/>
      <c r="Y164" s="623"/>
      <c r="Z164" s="666"/>
      <c r="AB164" s="334"/>
    </row>
    <row r="165" spans="2:28" ht="15.75" x14ac:dyDescent="0.3">
      <c r="B165" s="104" t="s">
        <v>363</v>
      </c>
      <c r="C165" s="253"/>
      <c r="D165" s="253"/>
      <c r="E165" s="253"/>
      <c r="F165" s="462"/>
      <c r="G165" s="463"/>
      <c r="H165" s="463"/>
      <c r="I165" s="463"/>
      <c r="J165" s="463"/>
      <c r="K165" s="463"/>
      <c r="L165" s="463"/>
      <c r="M165" s="463"/>
      <c r="N165" s="302"/>
      <c r="O165" s="253"/>
      <c r="P165" s="253"/>
      <c r="Q165" s="253"/>
      <c r="R165" s="253"/>
      <c r="S165" s="253"/>
      <c r="T165" s="302"/>
      <c r="U165" s="253"/>
      <c r="V165" s="253"/>
      <c r="W165" s="253"/>
      <c r="X165" s="253"/>
      <c r="Y165" s="253"/>
      <c r="Z165" s="302"/>
      <c r="AB165" s="334"/>
    </row>
    <row r="166" spans="2:28" ht="15.75" x14ac:dyDescent="0.3">
      <c r="B166" s="104" t="str">
        <f xml:space="preserve"> "Power density of the power setting under test" &amp; IF('General Info &amp; Results'!$C$30="Electric"," (W/cm2)",IF('General Info &amp; Results'!$C$30="Gas"," (Btu/h/cm2)",""))</f>
        <v>Power density of the power setting under test</v>
      </c>
      <c r="C166" s="683" t="str">
        <f>'Calculations - Pre-Selection'!C175</f>
        <v xml:space="preserve"> </v>
      </c>
      <c r="D166" s="683" t="str">
        <f>'Calculations - Pre-Selection'!D175</f>
        <v xml:space="preserve"> </v>
      </c>
      <c r="E166" s="683" t="str">
        <f>'Calculations - Pre-Selection'!E175</f>
        <v xml:space="preserve"> </v>
      </c>
      <c r="F166" s="686" t="str">
        <f>'Calculations - Pre-Selection'!F175</f>
        <v xml:space="preserve"> </v>
      </c>
      <c r="G166" s="687" t="str">
        <f>'Calculations - Pre-Selection'!G175</f>
        <v xml:space="preserve"> </v>
      </c>
      <c r="H166" s="687" t="str">
        <f>'Calculations - Pre-Selection'!H175</f>
        <v xml:space="preserve"> </v>
      </c>
      <c r="I166" s="687" t="str">
        <f>'Calculations - Pre-Selection'!I175</f>
        <v xml:space="preserve"> </v>
      </c>
      <c r="J166" s="687" t="str">
        <f>'Calculations - Pre-Selection'!J175</f>
        <v xml:space="preserve"> </v>
      </c>
      <c r="K166" s="687" t="str">
        <f>'Calculations - Pre-Selection'!K175</f>
        <v xml:space="preserve"> </v>
      </c>
      <c r="L166" s="687" t="str">
        <f>'Calculations - Pre-Selection'!L175</f>
        <v xml:space="preserve"> </v>
      </c>
      <c r="M166" s="687" t="str">
        <f>'Calculations - Pre-Selection'!M175</f>
        <v xml:space="preserve"> </v>
      </c>
      <c r="N166" s="684" t="str">
        <f>'Calculations - Pre-Selection'!N175</f>
        <v xml:space="preserve"> </v>
      </c>
      <c r="O166" s="683" t="str">
        <f>'Calculations - Pre-Selection'!O175</f>
        <v xml:space="preserve"> </v>
      </c>
      <c r="P166" s="683" t="str">
        <f>'Calculations - Pre-Selection'!P175</f>
        <v xml:space="preserve"> </v>
      </c>
      <c r="Q166" s="683" t="str">
        <f>'Calculations - Pre-Selection'!Q175</f>
        <v xml:space="preserve"> </v>
      </c>
      <c r="R166" s="683" t="str">
        <f>'Calculations - Pre-Selection'!R175</f>
        <v xml:space="preserve"> </v>
      </c>
      <c r="S166" s="683" t="str">
        <f>'Calculations - Pre-Selection'!S175</f>
        <v xml:space="preserve"> </v>
      </c>
      <c r="T166" s="684" t="str">
        <f>'Calculations - Pre-Selection'!T175</f>
        <v xml:space="preserve"> </v>
      </c>
      <c r="U166" s="683" t="str">
        <f>'Calculations - Pre-Selection'!U175</f>
        <v xml:space="preserve"> </v>
      </c>
      <c r="V166" s="683" t="str">
        <f>'Calculations - Pre-Selection'!V175</f>
        <v xml:space="preserve"> </v>
      </c>
      <c r="W166" s="683" t="str">
        <f>'Calculations - Pre-Selection'!W175</f>
        <v xml:space="preserve"> </v>
      </c>
      <c r="X166" s="683" t="str">
        <f>'Calculations - Pre-Selection'!X175</f>
        <v xml:space="preserve"> </v>
      </c>
      <c r="Y166" s="683" t="str">
        <f>'Calculations - Pre-Selection'!Y175</f>
        <v xml:space="preserve"> </v>
      </c>
      <c r="Z166" s="684" t="str">
        <f>'Calculations - Pre-Selection'!Z175</f>
        <v xml:space="preserve"> </v>
      </c>
      <c r="AB166" s="334"/>
    </row>
    <row r="167" spans="2:28" ht="15.75" x14ac:dyDescent="0.3">
      <c r="B167" s="114"/>
      <c r="C167" s="318"/>
      <c r="D167" s="318"/>
      <c r="E167" s="318"/>
      <c r="F167" s="324"/>
      <c r="G167" s="324"/>
      <c r="H167" s="324"/>
      <c r="I167" s="324"/>
      <c r="J167" s="324"/>
      <c r="K167" s="324"/>
      <c r="L167" s="324"/>
      <c r="M167" s="324"/>
      <c r="N167" s="319"/>
      <c r="O167" s="370"/>
      <c r="P167" s="318"/>
      <c r="Q167" s="318"/>
      <c r="R167" s="318"/>
      <c r="S167" s="318"/>
      <c r="T167" s="319"/>
      <c r="U167" s="370"/>
      <c r="V167" s="318"/>
      <c r="W167" s="318"/>
      <c r="X167" s="318"/>
      <c r="Y167" s="318"/>
      <c r="Z167" s="319"/>
      <c r="AB167" s="334"/>
    </row>
    <row r="168" spans="2:28" ht="15.75" x14ac:dyDescent="0.3">
      <c r="B168" s="104" t="s">
        <v>355</v>
      </c>
      <c r="C168" s="325"/>
      <c r="D168" s="325"/>
      <c r="E168" s="325"/>
      <c r="F168" s="325"/>
      <c r="G168" s="325"/>
      <c r="H168" s="325"/>
      <c r="I168" s="325"/>
      <c r="J168" s="325"/>
      <c r="K168" s="325"/>
      <c r="L168" s="325"/>
      <c r="M168" s="325"/>
      <c r="N168" s="326"/>
      <c r="O168" s="325"/>
      <c r="P168" s="325"/>
      <c r="Q168" s="325"/>
      <c r="R168" s="325"/>
      <c r="S168" s="325"/>
      <c r="T168" s="326"/>
      <c r="U168" s="325"/>
      <c r="V168" s="325"/>
      <c r="W168" s="325"/>
      <c r="X168" s="325"/>
      <c r="Y168" s="325"/>
      <c r="Z168" s="326"/>
      <c r="AB168" s="334"/>
    </row>
    <row r="169" spans="2:28" ht="15.75" x14ac:dyDescent="0.3">
      <c r="B169" s="104" t="s">
        <v>367</v>
      </c>
      <c r="C169" s="603"/>
      <c r="D169" s="603"/>
      <c r="E169" s="603"/>
      <c r="F169" s="717"/>
      <c r="G169" s="603"/>
      <c r="H169" s="603"/>
      <c r="I169" s="603"/>
      <c r="J169" s="603"/>
      <c r="K169" s="603"/>
      <c r="L169" s="603"/>
      <c r="M169" s="603"/>
      <c r="N169" s="606"/>
      <c r="O169" s="603"/>
      <c r="P169" s="603"/>
      <c r="Q169" s="603"/>
      <c r="R169" s="603"/>
      <c r="S169" s="603"/>
      <c r="T169" s="606"/>
      <c r="U169" s="603"/>
      <c r="V169" s="603"/>
      <c r="W169" s="603"/>
      <c r="X169" s="603"/>
      <c r="Y169" s="603"/>
      <c r="Z169" s="606"/>
      <c r="AB169" s="334"/>
    </row>
    <row r="170" spans="2:28" ht="15.75" x14ac:dyDescent="0.3">
      <c r="B170" s="104" t="str">
        <f>IF('General Info &amp; Results'!$C$32="Corrected Volume", "Corrected volume of gas consumed during the 10-minute test (std cu. ft)", "Volume of gas consumed during the 10-minute test (cu. ft)")</f>
        <v>Volume of gas consumed during the 10-minute test (cu. ft)</v>
      </c>
      <c r="C170" s="253"/>
      <c r="D170" s="253"/>
      <c r="E170" s="253"/>
      <c r="F170" s="462"/>
      <c r="G170" s="463"/>
      <c r="H170" s="463"/>
      <c r="I170" s="463"/>
      <c r="J170" s="463"/>
      <c r="K170" s="463"/>
      <c r="L170" s="463"/>
      <c r="M170" s="463"/>
      <c r="N170" s="302"/>
      <c r="O170" s="253"/>
      <c r="P170" s="253"/>
      <c r="Q170" s="253"/>
      <c r="R170" s="253"/>
      <c r="S170" s="253"/>
      <c r="T170" s="302"/>
      <c r="U170" s="253"/>
      <c r="V170" s="253"/>
      <c r="W170" s="253"/>
      <c r="X170" s="253"/>
      <c r="Y170" s="253"/>
      <c r="Z170" s="302"/>
      <c r="AB170" s="334"/>
    </row>
    <row r="171" spans="2:28" ht="15.75" x14ac:dyDescent="0.3">
      <c r="B171" s="104" t="s">
        <v>368</v>
      </c>
      <c r="C171" s="623"/>
      <c r="D171" s="623"/>
      <c r="E171" s="623"/>
      <c r="F171" s="674"/>
      <c r="G171" s="675"/>
      <c r="H171" s="675"/>
      <c r="I171" s="675"/>
      <c r="J171" s="675"/>
      <c r="K171" s="675"/>
      <c r="L171" s="675"/>
      <c r="M171" s="675"/>
      <c r="N171" s="666"/>
      <c r="O171" s="623"/>
      <c r="P171" s="623"/>
      <c r="Q171" s="623"/>
      <c r="R171" s="623"/>
      <c r="S171" s="623"/>
      <c r="T171" s="666"/>
      <c r="U171" s="623"/>
      <c r="V171" s="623"/>
      <c r="W171" s="623"/>
      <c r="X171" s="623"/>
      <c r="Y171" s="623"/>
      <c r="Z171" s="666"/>
      <c r="AB171" s="334"/>
    </row>
    <row r="172" spans="2:28" ht="15.75" x14ac:dyDescent="0.3">
      <c r="B172" s="104" t="s">
        <v>363</v>
      </c>
      <c r="C172" s="253"/>
      <c r="D172" s="253"/>
      <c r="E172" s="253"/>
      <c r="F172" s="462"/>
      <c r="G172" s="463"/>
      <c r="H172" s="463"/>
      <c r="I172" s="463"/>
      <c r="J172" s="463"/>
      <c r="K172" s="463"/>
      <c r="L172" s="463"/>
      <c r="M172" s="463"/>
      <c r="N172" s="302"/>
      <c r="O172" s="253"/>
      <c r="P172" s="253"/>
      <c r="Q172" s="253"/>
      <c r="R172" s="253"/>
      <c r="S172" s="253"/>
      <c r="T172" s="302"/>
      <c r="U172" s="253"/>
      <c r="V172" s="253"/>
      <c r="W172" s="253"/>
      <c r="X172" s="253"/>
      <c r="Y172" s="253"/>
      <c r="Z172" s="302"/>
      <c r="AB172" s="334"/>
    </row>
    <row r="173" spans="2:28" ht="15.75" x14ac:dyDescent="0.3">
      <c r="B173" s="104" t="str">
        <f xml:space="preserve"> "Power density of the power setting under test" &amp; IF('General Info &amp; Results'!$C$30="Electric"," (W/cm2)",IF('General Info &amp; Results'!$C$30="Gas"," (Btu/h/cm2)",""))</f>
        <v>Power density of the power setting under test</v>
      </c>
      <c r="C173" s="683" t="str">
        <f>'Calculations - Pre-Selection'!C182</f>
        <v xml:space="preserve"> </v>
      </c>
      <c r="D173" s="683" t="str">
        <f>'Calculations - Pre-Selection'!D182</f>
        <v xml:space="preserve"> </v>
      </c>
      <c r="E173" s="683" t="str">
        <f>'Calculations - Pre-Selection'!E182</f>
        <v xml:space="preserve"> </v>
      </c>
      <c r="F173" s="686" t="str">
        <f>'Calculations - Pre-Selection'!F182</f>
        <v xml:space="preserve"> </v>
      </c>
      <c r="G173" s="687" t="str">
        <f>'Calculations - Pre-Selection'!G182</f>
        <v xml:space="preserve"> </v>
      </c>
      <c r="H173" s="687" t="str">
        <f>'Calculations - Pre-Selection'!H182</f>
        <v xml:space="preserve"> </v>
      </c>
      <c r="I173" s="687" t="str">
        <f>'Calculations - Pre-Selection'!I182</f>
        <v xml:space="preserve"> </v>
      </c>
      <c r="J173" s="687" t="str">
        <f>'Calculations - Pre-Selection'!J182</f>
        <v xml:space="preserve"> </v>
      </c>
      <c r="K173" s="687" t="str">
        <f>'Calculations - Pre-Selection'!K182</f>
        <v xml:space="preserve"> </v>
      </c>
      <c r="L173" s="687" t="str">
        <f>'Calculations - Pre-Selection'!L182</f>
        <v xml:space="preserve"> </v>
      </c>
      <c r="M173" s="687" t="str">
        <f>'Calculations - Pre-Selection'!M182</f>
        <v xml:space="preserve"> </v>
      </c>
      <c r="N173" s="684" t="str">
        <f>'Calculations - Pre-Selection'!N182</f>
        <v xml:space="preserve"> </v>
      </c>
      <c r="O173" s="683" t="str">
        <f>'Calculations - Pre-Selection'!O182</f>
        <v xml:space="preserve"> </v>
      </c>
      <c r="P173" s="683" t="str">
        <f>'Calculations - Pre-Selection'!P182</f>
        <v xml:space="preserve"> </v>
      </c>
      <c r="Q173" s="683" t="str">
        <f>'Calculations - Pre-Selection'!Q182</f>
        <v xml:space="preserve"> </v>
      </c>
      <c r="R173" s="683" t="str">
        <f>'Calculations - Pre-Selection'!R182</f>
        <v xml:space="preserve"> </v>
      </c>
      <c r="S173" s="683" t="str">
        <f>'Calculations - Pre-Selection'!S182</f>
        <v xml:space="preserve"> </v>
      </c>
      <c r="T173" s="684" t="str">
        <f>'Calculations - Pre-Selection'!T182</f>
        <v xml:space="preserve"> </v>
      </c>
      <c r="U173" s="683" t="str">
        <f>'Calculations - Pre-Selection'!U182</f>
        <v xml:space="preserve"> </v>
      </c>
      <c r="V173" s="683" t="str">
        <f>'Calculations - Pre-Selection'!V182</f>
        <v xml:space="preserve"> </v>
      </c>
      <c r="W173" s="683" t="str">
        <f>'Calculations - Pre-Selection'!W182</f>
        <v xml:space="preserve"> </v>
      </c>
      <c r="X173" s="683" t="str">
        <f>'Calculations - Pre-Selection'!X182</f>
        <v xml:space="preserve"> </v>
      </c>
      <c r="Y173" s="683" t="str">
        <f>'Calculations - Pre-Selection'!Y182</f>
        <v xml:space="preserve"> </v>
      </c>
      <c r="Z173" s="684" t="str">
        <f>'Calculations - Pre-Selection'!Z182</f>
        <v xml:space="preserve"> </v>
      </c>
      <c r="AB173" s="334"/>
    </row>
    <row r="174" spans="2:28" ht="15.75" x14ac:dyDescent="0.3">
      <c r="B174" s="114"/>
      <c r="C174" s="318"/>
      <c r="D174" s="318"/>
      <c r="E174" s="318"/>
      <c r="F174" s="324"/>
      <c r="G174" s="324"/>
      <c r="H174" s="324"/>
      <c r="I174" s="324"/>
      <c r="J174" s="324"/>
      <c r="K174" s="324"/>
      <c r="L174" s="324"/>
      <c r="M174" s="324"/>
      <c r="N174" s="319"/>
      <c r="O174" s="370"/>
      <c r="P174" s="318"/>
      <c r="Q174" s="318"/>
      <c r="R174" s="318"/>
      <c r="S174" s="318"/>
      <c r="T174" s="319"/>
      <c r="U174" s="370"/>
      <c r="V174" s="318"/>
      <c r="W174" s="318"/>
      <c r="X174" s="318"/>
      <c r="Y174" s="318"/>
      <c r="Z174" s="319"/>
      <c r="AB174" s="334"/>
    </row>
    <row r="175" spans="2:28" ht="15.75" x14ac:dyDescent="0.3">
      <c r="B175" s="104" t="s">
        <v>355</v>
      </c>
      <c r="C175" s="325"/>
      <c r="D175" s="325"/>
      <c r="E175" s="325"/>
      <c r="F175" s="325"/>
      <c r="G175" s="325"/>
      <c r="H175" s="325"/>
      <c r="I175" s="325"/>
      <c r="J175" s="325"/>
      <c r="K175" s="325"/>
      <c r="L175" s="325"/>
      <c r="M175" s="325"/>
      <c r="N175" s="326"/>
      <c r="O175" s="325"/>
      <c r="P175" s="325"/>
      <c r="Q175" s="325"/>
      <c r="R175" s="325"/>
      <c r="S175" s="325"/>
      <c r="T175" s="326"/>
      <c r="U175" s="325"/>
      <c r="V175" s="325"/>
      <c r="W175" s="325"/>
      <c r="X175" s="325"/>
      <c r="Y175" s="325"/>
      <c r="Z175" s="326"/>
      <c r="AB175" s="334"/>
    </row>
    <row r="176" spans="2:28" ht="15.75" x14ac:dyDescent="0.3">
      <c r="B176" s="104" t="s">
        <v>367</v>
      </c>
      <c r="C176" s="603"/>
      <c r="D176" s="603"/>
      <c r="E176" s="603"/>
      <c r="F176" s="717"/>
      <c r="G176" s="603"/>
      <c r="H176" s="603"/>
      <c r="I176" s="603"/>
      <c r="J176" s="603"/>
      <c r="K176" s="603"/>
      <c r="L176" s="603"/>
      <c r="M176" s="603"/>
      <c r="N176" s="606"/>
      <c r="O176" s="603"/>
      <c r="P176" s="603"/>
      <c r="Q176" s="603"/>
      <c r="R176" s="603"/>
      <c r="S176" s="603"/>
      <c r="T176" s="606"/>
      <c r="U176" s="603"/>
      <c r="V176" s="603"/>
      <c r="W176" s="603"/>
      <c r="X176" s="603"/>
      <c r="Y176" s="603"/>
      <c r="Z176" s="606"/>
      <c r="AB176" s="334"/>
    </row>
    <row r="177" spans="2:28" ht="15.75" x14ac:dyDescent="0.3">
      <c r="B177" s="104" t="str">
        <f>IF('General Info &amp; Results'!$C$32="Corrected Volume", "Corrected volume of gas consumed during the 10-minute test (std cu. ft)", "Volume of gas consumed during the 10-minute test (cu. ft)")</f>
        <v>Volume of gas consumed during the 10-minute test (cu. ft)</v>
      </c>
      <c r="C177" s="253"/>
      <c r="D177" s="253"/>
      <c r="E177" s="253"/>
      <c r="F177" s="303"/>
      <c r="G177" s="253"/>
      <c r="H177" s="253"/>
      <c r="I177" s="253"/>
      <c r="J177" s="253"/>
      <c r="K177" s="253"/>
      <c r="L177" s="253"/>
      <c r="M177" s="253"/>
      <c r="N177" s="302"/>
      <c r="O177" s="253"/>
      <c r="P177" s="253"/>
      <c r="Q177" s="253"/>
      <c r="R177" s="253"/>
      <c r="S177" s="253"/>
      <c r="T177" s="302"/>
      <c r="U177" s="253"/>
      <c r="V177" s="253"/>
      <c r="W177" s="253"/>
      <c r="X177" s="253"/>
      <c r="Y177" s="253"/>
      <c r="Z177" s="302"/>
      <c r="AB177" s="334"/>
    </row>
    <row r="178" spans="2:28" ht="15.75" x14ac:dyDescent="0.3">
      <c r="B178" s="104" t="s">
        <v>368</v>
      </c>
      <c r="C178" s="623"/>
      <c r="D178" s="623"/>
      <c r="E178" s="623"/>
      <c r="F178" s="665"/>
      <c r="G178" s="623"/>
      <c r="H178" s="623"/>
      <c r="I178" s="623"/>
      <c r="J178" s="623"/>
      <c r="K178" s="623"/>
      <c r="L178" s="623"/>
      <c r="M178" s="623"/>
      <c r="N178" s="666"/>
      <c r="O178" s="623"/>
      <c r="P178" s="623"/>
      <c r="Q178" s="623"/>
      <c r="R178" s="623"/>
      <c r="S178" s="623"/>
      <c r="T178" s="666"/>
      <c r="U178" s="623"/>
      <c r="V178" s="623"/>
      <c r="W178" s="623"/>
      <c r="X178" s="623"/>
      <c r="Y178" s="623"/>
      <c r="Z178" s="666"/>
      <c r="AB178" s="334"/>
    </row>
    <row r="179" spans="2:28" ht="15.75" x14ac:dyDescent="0.3">
      <c r="B179" s="104" t="s">
        <v>363</v>
      </c>
      <c r="C179" s="253"/>
      <c r="D179" s="253"/>
      <c r="E179" s="253"/>
      <c r="F179" s="303"/>
      <c r="G179" s="253"/>
      <c r="H179" s="253"/>
      <c r="I179" s="253"/>
      <c r="J179" s="253"/>
      <c r="K179" s="253"/>
      <c r="L179" s="253"/>
      <c r="M179" s="253"/>
      <c r="N179" s="302"/>
      <c r="O179" s="253"/>
      <c r="P179" s="253"/>
      <c r="Q179" s="253"/>
      <c r="R179" s="253"/>
      <c r="S179" s="253"/>
      <c r="T179" s="302"/>
      <c r="U179" s="253"/>
      <c r="V179" s="253"/>
      <c r="W179" s="253"/>
      <c r="X179" s="253"/>
      <c r="Y179" s="253"/>
      <c r="Z179" s="302"/>
      <c r="AB179" s="334"/>
    </row>
    <row r="180" spans="2:28" ht="16.5" thickBot="1" x14ac:dyDescent="0.35">
      <c r="B180" s="333" t="str">
        <f xml:space="preserve"> "Power density of the power setting under test" &amp; IF('General Info &amp; Results'!$C$30="Electric"," (W/cm2)",IF('General Info &amp; Results'!$C$30="Gas"," (Btu/h/cm2)",""))</f>
        <v>Power density of the power setting under test</v>
      </c>
      <c r="C180" s="689" t="str">
        <f>'Calculations - Pre-Selection'!C189</f>
        <v xml:space="preserve"> </v>
      </c>
      <c r="D180" s="689" t="str">
        <f>'Calculations - Pre-Selection'!D189</f>
        <v xml:space="preserve"> </v>
      </c>
      <c r="E180" s="689" t="str">
        <f>'Calculations - Pre-Selection'!E189</f>
        <v xml:space="preserve"> </v>
      </c>
      <c r="F180" s="690" t="str">
        <f>'Calculations - Pre-Selection'!F189</f>
        <v xml:space="preserve"> </v>
      </c>
      <c r="G180" s="689" t="str">
        <f>'Calculations - Pre-Selection'!G189</f>
        <v xml:space="preserve"> </v>
      </c>
      <c r="H180" s="689" t="str">
        <f>'Calculations - Pre-Selection'!H189</f>
        <v xml:space="preserve"> </v>
      </c>
      <c r="I180" s="689" t="str">
        <f>'Calculations - Pre-Selection'!I189</f>
        <v xml:space="preserve"> </v>
      </c>
      <c r="J180" s="689" t="str">
        <f>'Calculations - Pre-Selection'!J189</f>
        <v xml:space="preserve"> </v>
      </c>
      <c r="K180" s="689" t="str">
        <f>'Calculations - Pre-Selection'!K189</f>
        <v xml:space="preserve"> </v>
      </c>
      <c r="L180" s="689" t="str">
        <f>'Calculations - Pre-Selection'!L189</f>
        <v xml:space="preserve"> </v>
      </c>
      <c r="M180" s="689" t="str">
        <f>'Calculations - Pre-Selection'!M189</f>
        <v xml:space="preserve"> </v>
      </c>
      <c r="N180" s="691" t="str">
        <f>'Calculations - Pre-Selection'!N189</f>
        <v xml:space="preserve"> </v>
      </c>
      <c r="O180" s="689" t="str">
        <f>'Calculations - Pre-Selection'!O189</f>
        <v xml:space="preserve"> </v>
      </c>
      <c r="P180" s="689" t="str">
        <f>'Calculations - Pre-Selection'!P189</f>
        <v xml:space="preserve"> </v>
      </c>
      <c r="Q180" s="689" t="str">
        <f>'Calculations - Pre-Selection'!Q189</f>
        <v xml:space="preserve"> </v>
      </c>
      <c r="R180" s="689" t="str">
        <f>'Calculations - Pre-Selection'!R189</f>
        <v xml:space="preserve"> </v>
      </c>
      <c r="S180" s="689" t="str">
        <f>'Calculations - Pre-Selection'!S189</f>
        <v xml:space="preserve"> </v>
      </c>
      <c r="T180" s="691" t="str">
        <f>'Calculations - Pre-Selection'!T189</f>
        <v xml:space="preserve"> </v>
      </c>
      <c r="U180" s="689" t="str">
        <f>'Calculations - Pre-Selection'!U189</f>
        <v xml:space="preserve"> </v>
      </c>
      <c r="V180" s="689" t="str">
        <f>'Calculations - Pre-Selection'!V189</f>
        <v xml:space="preserve"> </v>
      </c>
      <c r="W180" s="689" t="str">
        <f>'Calculations - Pre-Selection'!W189</f>
        <v xml:space="preserve"> </v>
      </c>
      <c r="X180" s="689" t="str">
        <f>'Calculations - Pre-Selection'!X189</f>
        <v xml:space="preserve"> </v>
      </c>
      <c r="Y180" s="689" t="str">
        <f>'Calculations - Pre-Selection'!Y189</f>
        <v xml:space="preserve"> </v>
      </c>
      <c r="Z180" s="691" t="str">
        <f>'Calculations - Pre-Selection'!Z189</f>
        <v xml:space="preserve"> </v>
      </c>
      <c r="AB180" s="334"/>
    </row>
    <row r="181" spans="2:28" ht="15.75" thickBot="1" x14ac:dyDescent="0.3">
      <c r="U181" s="337"/>
      <c r="V181" s="337"/>
      <c r="AB181" s="334"/>
    </row>
    <row r="182" spans="2:28" ht="18" thickBot="1" x14ac:dyDescent="0.3">
      <c r="B182" s="100" t="s">
        <v>88</v>
      </c>
      <c r="C182" s="105"/>
      <c r="D182" s="105"/>
      <c r="E182" s="105"/>
      <c r="F182" s="105"/>
      <c r="G182" s="105"/>
      <c r="H182" s="105"/>
      <c r="I182" s="105"/>
      <c r="J182" s="105"/>
      <c r="K182" s="105"/>
      <c r="L182" s="105"/>
      <c r="M182" s="105"/>
      <c r="N182" s="106"/>
      <c r="O182" s="379"/>
      <c r="P182" s="379"/>
      <c r="Q182" s="379"/>
      <c r="R182" s="379"/>
      <c r="S182" s="379"/>
      <c r="T182" s="379"/>
      <c r="U182" s="403"/>
      <c r="V182" s="403"/>
      <c r="W182" s="403"/>
      <c r="X182" s="118"/>
      <c r="Y182" s="118"/>
      <c r="Z182" s="118"/>
      <c r="AA182" s="118"/>
      <c r="AB182" s="402"/>
    </row>
    <row r="183" spans="2:28" x14ac:dyDescent="0.25">
      <c r="B183" s="830"/>
      <c r="C183" s="831"/>
      <c r="D183" s="831"/>
      <c r="E183" s="831"/>
      <c r="F183" s="831"/>
      <c r="G183" s="831"/>
      <c r="H183" s="831"/>
      <c r="I183" s="831"/>
      <c r="J183" s="831"/>
      <c r="K183" s="831"/>
      <c r="L183" s="831"/>
      <c r="M183" s="831"/>
      <c r="N183" s="832"/>
      <c r="O183" s="404"/>
      <c r="P183" s="404"/>
      <c r="Q183" s="404"/>
      <c r="R183" s="404"/>
      <c r="S183" s="404"/>
      <c r="T183" s="404"/>
      <c r="U183" s="403"/>
      <c r="V183" s="403"/>
      <c r="W183" s="403"/>
      <c r="X183" s="118"/>
      <c r="Y183" s="118"/>
      <c r="Z183" s="118"/>
      <c r="AA183" s="118"/>
      <c r="AB183" s="402"/>
    </row>
    <row r="184" spans="2:28" x14ac:dyDescent="0.25">
      <c r="B184" s="833"/>
      <c r="C184" s="834"/>
      <c r="D184" s="834"/>
      <c r="E184" s="834"/>
      <c r="F184" s="834"/>
      <c r="G184" s="834"/>
      <c r="H184" s="834"/>
      <c r="I184" s="834"/>
      <c r="J184" s="834"/>
      <c r="K184" s="834"/>
      <c r="L184" s="834"/>
      <c r="M184" s="834"/>
      <c r="N184" s="835"/>
      <c r="O184" s="404"/>
      <c r="P184" s="404"/>
      <c r="Q184" s="404"/>
      <c r="R184" s="404"/>
      <c r="S184" s="404"/>
      <c r="T184" s="404"/>
      <c r="U184" s="403"/>
      <c r="V184" s="403"/>
      <c r="W184" s="403"/>
      <c r="X184" s="118"/>
      <c r="Y184" s="118"/>
      <c r="Z184" s="118"/>
      <c r="AA184" s="118"/>
      <c r="AB184" s="402"/>
    </row>
    <row r="185" spans="2:28" x14ac:dyDescent="0.25">
      <c r="B185" s="833"/>
      <c r="C185" s="834"/>
      <c r="D185" s="834"/>
      <c r="E185" s="834"/>
      <c r="F185" s="834"/>
      <c r="G185" s="834"/>
      <c r="H185" s="834"/>
      <c r="I185" s="834"/>
      <c r="J185" s="834"/>
      <c r="K185" s="834"/>
      <c r="L185" s="834"/>
      <c r="M185" s="834"/>
      <c r="N185" s="835"/>
      <c r="O185" s="404"/>
      <c r="P185" s="404"/>
      <c r="Q185" s="404"/>
      <c r="R185" s="404"/>
      <c r="S185" s="404"/>
      <c r="T185" s="404"/>
      <c r="U185" s="403"/>
      <c r="V185" s="403"/>
      <c r="W185" s="403"/>
      <c r="X185" s="118"/>
      <c r="Y185" s="118"/>
      <c r="Z185" s="118"/>
      <c r="AA185" s="118"/>
      <c r="AB185" s="402"/>
    </row>
    <row r="186" spans="2:28" x14ac:dyDescent="0.25">
      <c r="B186" s="833"/>
      <c r="C186" s="834"/>
      <c r="D186" s="834"/>
      <c r="E186" s="834"/>
      <c r="F186" s="834"/>
      <c r="G186" s="834"/>
      <c r="H186" s="834"/>
      <c r="I186" s="834"/>
      <c r="J186" s="834"/>
      <c r="K186" s="834"/>
      <c r="L186" s="834"/>
      <c r="M186" s="834"/>
      <c r="N186" s="835"/>
      <c r="O186" s="404"/>
      <c r="P186" s="404"/>
      <c r="Q186" s="404"/>
      <c r="R186" s="404"/>
      <c r="S186" s="404"/>
      <c r="T186" s="404"/>
      <c r="U186" s="403"/>
      <c r="V186" s="403"/>
      <c r="W186" s="403"/>
      <c r="X186" s="118"/>
      <c r="Y186" s="118"/>
      <c r="Z186" s="118"/>
      <c r="AA186" s="118"/>
      <c r="AB186" s="402"/>
    </row>
    <row r="187" spans="2:28" x14ac:dyDescent="0.25">
      <c r="B187" s="833"/>
      <c r="C187" s="834"/>
      <c r="D187" s="834"/>
      <c r="E187" s="834"/>
      <c r="F187" s="834"/>
      <c r="G187" s="834"/>
      <c r="H187" s="834"/>
      <c r="I187" s="834"/>
      <c r="J187" s="834"/>
      <c r="K187" s="834"/>
      <c r="L187" s="834"/>
      <c r="M187" s="834"/>
      <c r="N187" s="835"/>
      <c r="O187" s="404"/>
      <c r="P187" s="404"/>
      <c r="Q187" s="404"/>
      <c r="R187" s="404"/>
      <c r="S187" s="404"/>
      <c r="T187" s="404"/>
      <c r="U187" s="403"/>
      <c r="V187" s="403"/>
      <c r="W187" s="403"/>
      <c r="X187" s="118"/>
      <c r="Y187" s="118"/>
      <c r="Z187" s="118"/>
      <c r="AA187" s="118"/>
      <c r="AB187" s="402"/>
    </row>
    <row r="188" spans="2:28" x14ac:dyDescent="0.25">
      <c r="B188" s="833"/>
      <c r="C188" s="834"/>
      <c r="D188" s="834"/>
      <c r="E188" s="834"/>
      <c r="F188" s="834"/>
      <c r="G188" s="834"/>
      <c r="H188" s="834"/>
      <c r="I188" s="834"/>
      <c r="J188" s="834"/>
      <c r="K188" s="834"/>
      <c r="L188" s="834"/>
      <c r="M188" s="834"/>
      <c r="N188" s="835"/>
      <c r="O188" s="404"/>
      <c r="P188" s="404"/>
      <c r="Q188" s="404"/>
      <c r="R188" s="404"/>
      <c r="S188" s="404"/>
      <c r="T188" s="404"/>
      <c r="U188" s="403"/>
      <c r="V188" s="403"/>
      <c r="W188" s="403"/>
      <c r="X188" s="118"/>
      <c r="Y188" s="118"/>
      <c r="Z188" s="118"/>
      <c r="AA188" s="118"/>
      <c r="AB188" s="402"/>
    </row>
    <row r="189" spans="2:28" x14ac:dyDescent="0.25">
      <c r="B189" s="833"/>
      <c r="C189" s="834"/>
      <c r="D189" s="834"/>
      <c r="E189" s="834"/>
      <c r="F189" s="834"/>
      <c r="G189" s="834"/>
      <c r="H189" s="834"/>
      <c r="I189" s="834"/>
      <c r="J189" s="834"/>
      <c r="K189" s="834"/>
      <c r="L189" s="834"/>
      <c r="M189" s="834"/>
      <c r="N189" s="835"/>
      <c r="O189" s="404"/>
      <c r="P189" s="404"/>
      <c r="Q189" s="404"/>
      <c r="R189" s="404"/>
      <c r="S189" s="404"/>
      <c r="T189" s="404"/>
      <c r="U189" s="403"/>
      <c r="V189" s="403"/>
      <c r="W189" s="403"/>
      <c r="X189" s="118"/>
      <c r="Y189" s="118"/>
      <c r="Z189" s="118"/>
      <c r="AA189" s="118"/>
      <c r="AB189" s="402"/>
    </row>
    <row r="190" spans="2:28" x14ac:dyDescent="0.25">
      <c r="B190" s="833"/>
      <c r="C190" s="834"/>
      <c r="D190" s="834"/>
      <c r="E190" s="834"/>
      <c r="F190" s="834"/>
      <c r="G190" s="834"/>
      <c r="H190" s="834"/>
      <c r="I190" s="834"/>
      <c r="J190" s="834"/>
      <c r="K190" s="834"/>
      <c r="L190" s="834"/>
      <c r="M190" s="834"/>
      <c r="N190" s="835"/>
      <c r="O190" s="404"/>
      <c r="P190" s="404"/>
      <c r="Q190" s="404"/>
      <c r="R190" s="404"/>
      <c r="S190" s="404"/>
      <c r="T190" s="404"/>
      <c r="U190" s="403"/>
      <c r="V190" s="403"/>
      <c r="W190" s="403"/>
      <c r="X190" s="118"/>
      <c r="Y190" s="118"/>
      <c r="Z190" s="118"/>
      <c r="AA190" s="118"/>
      <c r="AB190" s="402"/>
    </row>
    <row r="191" spans="2:28" x14ac:dyDescent="0.25">
      <c r="B191" s="833"/>
      <c r="C191" s="834"/>
      <c r="D191" s="834"/>
      <c r="E191" s="834"/>
      <c r="F191" s="834"/>
      <c r="G191" s="834"/>
      <c r="H191" s="834"/>
      <c r="I191" s="834"/>
      <c r="J191" s="834"/>
      <c r="K191" s="834"/>
      <c r="L191" s="834"/>
      <c r="M191" s="834"/>
      <c r="N191" s="835"/>
      <c r="O191" s="404"/>
      <c r="P191" s="404"/>
      <c r="Q191" s="404"/>
      <c r="R191" s="404"/>
      <c r="S191" s="404"/>
      <c r="T191" s="404"/>
      <c r="U191" s="403"/>
      <c r="V191" s="403"/>
      <c r="W191" s="403"/>
      <c r="X191" s="118"/>
      <c r="Y191" s="118"/>
      <c r="Z191" s="118"/>
      <c r="AA191" s="118"/>
      <c r="AB191" s="402"/>
    </row>
    <row r="192" spans="2:28" x14ac:dyDescent="0.25">
      <c r="B192" s="833"/>
      <c r="C192" s="834"/>
      <c r="D192" s="834"/>
      <c r="E192" s="834"/>
      <c r="F192" s="834"/>
      <c r="G192" s="834"/>
      <c r="H192" s="834"/>
      <c r="I192" s="834"/>
      <c r="J192" s="834"/>
      <c r="K192" s="834"/>
      <c r="L192" s="834"/>
      <c r="M192" s="834"/>
      <c r="N192" s="835"/>
      <c r="O192" s="404"/>
      <c r="P192" s="404"/>
      <c r="Q192" s="404"/>
      <c r="R192" s="404"/>
      <c r="S192" s="404"/>
      <c r="T192" s="404"/>
      <c r="U192" s="403"/>
      <c r="V192" s="403"/>
      <c r="W192" s="403"/>
      <c r="X192" s="118"/>
      <c r="Y192" s="118"/>
      <c r="Z192" s="118"/>
      <c r="AA192" s="118"/>
      <c r="AB192" s="402"/>
    </row>
    <row r="193" spans="1:28" x14ac:dyDescent="0.25">
      <c r="B193" s="833"/>
      <c r="C193" s="834"/>
      <c r="D193" s="834"/>
      <c r="E193" s="834"/>
      <c r="F193" s="834"/>
      <c r="G193" s="834"/>
      <c r="H193" s="834"/>
      <c r="I193" s="834"/>
      <c r="J193" s="834"/>
      <c r="K193" s="834"/>
      <c r="L193" s="834"/>
      <c r="M193" s="834"/>
      <c r="N193" s="835"/>
      <c r="O193" s="404"/>
      <c r="P193" s="404"/>
      <c r="Q193" s="404"/>
      <c r="R193" s="404"/>
      <c r="S193" s="404"/>
      <c r="T193" s="404"/>
      <c r="U193" s="403"/>
      <c r="V193" s="403"/>
      <c r="W193" s="403"/>
      <c r="X193" s="118"/>
      <c r="Y193" s="118"/>
      <c r="Z193" s="118"/>
      <c r="AA193" s="118"/>
      <c r="AB193" s="402"/>
    </row>
    <row r="194" spans="1:28" ht="15.75" thickBot="1" x14ac:dyDescent="0.3">
      <c r="B194" s="836"/>
      <c r="C194" s="837"/>
      <c r="D194" s="837"/>
      <c r="E194" s="837"/>
      <c r="F194" s="837"/>
      <c r="G194" s="837"/>
      <c r="H194" s="837"/>
      <c r="I194" s="837"/>
      <c r="J194" s="837"/>
      <c r="K194" s="837"/>
      <c r="L194" s="837"/>
      <c r="M194" s="837"/>
      <c r="N194" s="838"/>
      <c r="O194" s="404"/>
      <c r="P194" s="404"/>
      <c r="Q194" s="404"/>
      <c r="R194" s="404"/>
      <c r="S194" s="404"/>
      <c r="T194" s="404"/>
      <c r="U194" s="403"/>
      <c r="V194" s="403"/>
      <c r="W194" s="403"/>
      <c r="X194" s="118"/>
      <c r="Y194" s="118"/>
      <c r="Z194" s="118"/>
      <c r="AA194" s="118"/>
      <c r="AB194" s="402"/>
    </row>
    <row r="195" spans="1:28" x14ac:dyDescent="0.25">
      <c r="O195" s="118"/>
      <c r="P195" s="118"/>
      <c r="Q195" s="118"/>
      <c r="R195" s="118"/>
      <c r="S195" s="118"/>
      <c r="T195" s="118"/>
      <c r="U195" s="403"/>
      <c r="V195" s="403"/>
      <c r="W195" s="403"/>
      <c r="X195" s="118"/>
      <c r="Y195" s="118"/>
      <c r="Z195" s="118"/>
      <c r="AA195" s="118"/>
      <c r="AB195" s="402"/>
    </row>
    <row r="196" spans="1:28" x14ac:dyDescent="0.25">
      <c r="A196" s="334"/>
      <c r="B196" s="334"/>
      <c r="C196" s="334"/>
      <c r="D196" s="334"/>
      <c r="E196" s="334"/>
      <c r="F196" s="334"/>
      <c r="G196" s="334"/>
      <c r="H196" s="334"/>
      <c r="I196" s="334"/>
      <c r="J196" s="334"/>
      <c r="K196" s="334"/>
      <c r="L196" s="334"/>
      <c r="M196" s="334"/>
      <c r="N196" s="334"/>
      <c r="O196" s="402"/>
      <c r="P196" s="402"/>
      <c r="Q196" s="402"/>
      <c r="R196" s="402"/>
      <c r="S196" s="402"/>
      <c r="T196" s="402"/>
      <c r="U196" s="402"/>
      <c r="V196" s="402"/>
      <c r="W196" s="402"/>
      <c r="X196" s="402"/>
      <c r="Y196" s="402"/>
      <c r="Z196" s="402"/>
      <c r="AA196" s="402"/>
      <c r="AB196" s="402"/>
    </row>
    <row r="197" spans="1:28" x14ac:dyDescent="0.25">
      <c r="O197" s="118"/>
      <c r="P197" s="118"/>
      <c r="Q197" s="118"/>
      <c r="R197" s="118"/>
      <c r="S197" s="118"/>
      <c r="T197" s="118"/>
      <c r="U197" s="118"/>
      <c r="V197" s="118"/>
      <c r="W197" s="403"/>
      <c r="X197" s="118"/>
      <c r="Y197" s="118"/>
      <c r="Z197" s="118"/>
      <c r="AA197" s="118"/>
      <c r="AB197" s="403"/>
    </row>
    <row r="198" spans="1:28" x14ac:dyDescent="0.25">
      <c r="O198" s="118"/>
      <c r="P198" s="118"/>
      <c r="Q198" s="118"/>
      <c r="R198" s="118"/>
      <c r="S198" s="118"/>
      <c r="T198" s="118"/>
      <c r="U198" s="118"/>
      <c r="V198" s="118"/>
      <c r="W198" s="403"/>
      <c r="X198" s="118"/>
      <c r="Y198" s="118"/>
      <c r="Z198" s="118"/>
      <c r="AA198" s="118"/>
      <c r="AB198" s="118"/>
    </row>
    <row r="199" spans="1:28" x14ac:dyDescent="0.25">
      <c r="O199" s="118"/>
      <c r="P199" s="118"/>
      <c r="Q199" s="118"/>
      <c r="R199" s="118"/>
      <c r="S199" s="118"/>
      <c r="T199" s="118"/>
      <c r="U199" s="118"/>
      <c r="V199" s="118"/>
      <c r="W199" s="403"/>
      <c r="X199" s="118"/>
      <c r="Y199" s="118"/>
      <c r="Z199" s="118"/>
      <c r="AA199" s="118"/>
      <c r="AB199" s="118"/>
    </row>
    <row r="200" spans="1:28" x14ac:dyDescent="0.25">
      <c r="O200" s="118"/>
      <c r="P200" s="118"/>
      <c r="Q200" s="118"/>
      <c r="R200" s="118"/>
      <c r="S200" s="118"/>
      <c r="T200" s="118"/>
      <c r="U200" s="118"/>
      <c r="V200" s="118"/>
      <c r="W200" s="403"/>
      <c r="X200" s="118"/>
      <c r="Y200" s="118"/>
      <c r="Z200" s="118"/>
      <c r="AA200" s="118"/>
      <c r="AB200" s="118"/>
    </row>
    <row r="201" spans="1:28" x14ac:dyDescent="0.25">
      <c r="O201" s="118"/>
      <c r="P201" s="118"/>
      <c r="Q201" s="118"/>
      <c r="R201" s="118"/>
      <c r="S201" s="118"/>
      <c r="T201" s="118"/>
      <c r="U201" s="118"/>
      <c r="V201" s="118"/>
      <c r="W201" s="403"/>
      <c r="X201" s="118"/>
      <c r="Y201" s="118"/>
      <c r="Z201" s="118"/>
      <c r="AA201" s="118"/>
      <c r="AB201" s="118"/>
    </row>
    <row r="202" spans="1:28" x14ac:dyDescent="0.25">
      <c r="O202" s="118"/>
      <c r="P202" s="118"/>
      <c r="Q202" s="118"/>
      <c r="R202" s="118"/>
      <c r="S202" s="118"/>
      <c r="T202" s="118"/>
      <c r="U202" s="118"/>
      <c r="V202" s="118"/>
      <c r="W202" s="403"/>
      <c r="X202" s="118"/>
      <c r="Y202" s="118"/>
      <c r="Z202" s="118"/>
      <c r="AA202" s="118"/>
      <c r="AB202" s="118"/>
    </row>
    <row r="203" spans="1:28" x14ac:dyDescent="0.25">
      <c r="O203" s="118"/>
      <c r="P203" s="118"/>
      <c r="Q203" s="118"/>
      <c r="R203" s="118"/>
      <c r="S203" s="118"/>
      <c r="T203" s="118"/>
      <c r="U203" s="118"/>
      <c r="V203" s="118"/>
      <c r="W203" s="403"/>
      <c r="X203" s="118"/>
      <c r="Y203" s="118"/>
      <c r="Z203" s="118"/>
      <c r="AA203" s="118"/>
      <c r="AB203" s="118"/>
    </row>
    <row r="204" spans="1:28" x14ac:dyDescent="0.25">
      <c r="O204" s="118"/>
      <c r="P204" s="118"/>
      <c r="Q204" s="118"/>
      <c r="R204" s="118"/>
      <c r="S204" s="118"/>
      <c r="T204" s="118"/>
      <c r="U204" s="118"/>
      <c r="V204" s="118"/>
      <c r="W204" s="403"/>
      <c r="X204" s="118"/>
      <c r="Y204" s="118"/>
      <c r="Z204" s="118"/>
      <c r="AA204" s="118"/>
      <c r="AB204" s="118"/>
    </row>
    <row r="205" spans="1:28" x14ac:dyDescent="0.25">
      <c r="O205" s="118"/>
      <c r="P205" s="118"/>
      <c r="Q205" s="118"/>
      <c r="R205" s="118"/>
      <c r="S205" s="118"/>
      <c r="T205" s="118"/>
      <c r="U205" s="118"/>
      <c r="V205" s="118"/>
      <c r="W205" s="403"/>
      <c r="X205" s="118"/>
      <c r="Y205" s="118"/>
      <c r="Z205" s="118"/>
      <c r="AA205" s="118"/>
      <c r="AB205" s="118"/>
    </row>
    <row r="206" spans="1:28" x14ac:dyDescent="0.25">
      <c r="O206" s="118"/>
      <c r="P206" s="118"/>
      <c r="Q206" s="118"/>
      <c r="R206" s="118"/>
      <c r="S206" s="118"/>
      <c r="T206" s="118"/>
      <c r="U206" s="118"/>
      <c r="V206" s="118"/>
      <c r="W206" s="403"/>
      <c r="X206" s="118"/>
      <c r="Y206" s="118"/>
      <c r="Z206" s="118"/>
      <c r="AA206" s="118"/>
      <c r="AB206" s="118"/>
    </row>
  </sheetData>
  <sheetProtection algorithmName="SHA-512" hashValue="ZP8YywgiRvvI34QYN+Fiqnpqz7d7O8zNKa1rtx0Ze4Je0UotUvA0F1I5tjnTDJREvMfQAD2uN+qAU5n3hmiP7w==" saltValue="fMU3VaMj01VTRgWNjMxdZA==" spinCount="100000" sheet="1" selectLockedCells="1"/>
  <mergeCells count="9">
    <mergeCell ref="B183:N194"/>
    <mergeCell ref="B2:E2"/>
    <mergeCell ref="C3:E3"/>
    <mergeCell ref="C4:E4"/>
    <mergeCell ref="G4:I4"/>
    <mergeCell ref="C5:E5"/>
    <mergeCell ref="C6:E6"/>
    <mergeCell ref="C7:E7"/>
    <mergeCell ref="C8:E8"/>
  </mergeCells>
  <conditionalFormatting sqref="G12:N180">
    <cfRule type="expression" dxfId="63" priority="10">
      <formula>NumZones=4</formula>
    </cfRule>
  </conditionalFormatting>
  <conditionalFormatting sqref="H12:N180">
    <cfRule type="expression" dxfId="62" priority="11">
      <formula>NumZones=5</formula>
    </cfRule>
  </conditionalFormatting>
  <conditionalFormatting sqref="I12:N180">
    <cfRule type="expression" dxfId="61" priority="12">
      <formula>NumZones=6</formula>
    </cfRule>
  </conditionalFormatting>
  <conditionalFormatting sqref="J12:N180">
    <cfRule type="expression" dxfId="60" priority="13">
      <formula>NumZones=7</formula>
    </cfRule>
  </conditionalFormatting>
  <conditionalFormatting sqref="K12:N180">
    <cfRule type="expression" dxfId="59" priority="14">
      <formula>NumZones=8</formula>
    </cfRule>
  </conditionalFormatting>
  <conditionalFormatting sqref="L12:N180">
    <cfRule type="expression" dxfId="58" priority="15">
      <formula>NumZones=9</formula>
    </cfRule>
  </conditionalFormatting>
  <conditionalFormatting sqref="M12:N180">
    <cfRule type="expression" dxfId="57" priority="16">
      <formula>NumZones=10</formula>
    </cfRule>
  </conditionalFormatting>
  <conditionalFormatting sqref="N12:N180">
    <cfRule type="expression" dxfId="56" priority="17">
      <formula>NumZones=11</formula>
    </cfRule>
  </conditionalFormatting>
  <conditionalFormatting sqref="S12:T180">
    <cfRule type="expression" dxfId="55" priority="49">
      <formula>AND(LimMark1="No", AreaControls1=4)</formula>
    </cfRule>
  </conditionalFormatting>
  <conditionalFormatting sqref="Q12:T180">
    <cfRule type="expression" dxfId="54" priority="47">
      <formula>AND(LimMark1="No", AreaControls1=2)</formula>
    </cfRule>
  </conditionalFormatting>
  <conditionalFormatting sqref="P12:T180">
    <cfRule type="expression" dxfId="53" priority="46">
      <formula>AND(LimMark1="No", AreaControls1=1)</formula>
    </cfRule>
  </conditionalFormatting>
  <conditionalFormatting sqref="F12:N180">
    <cfRule type="expression" dxfId="52" priority="9">
      <formula>NumZones=3</formula>
    </cfRule>
  </conditionalFormatting>
  <conditionalFormatting sqref="E12:N180">
    <cfRule type="expression" dxfId="51" priority="8">
      <formula>NumZones=2</formula>
    </cfRule>
  </conditionalFormatting>
  <conditionalFormatting sqref="D12:N180">
    <cfRule type="expression" dxfId="50" priority="7">
      <formula>NumZones=1</formula>
    </cfRule>
  </conditionalFormatting>
  <conditionalFormatting sqref="Y12:Z180">
    <cfRule type="expression" dxfId="49" priority="2170">
      <formula>AND(LimMark2="No", AreaControls2=4)</formula>
    </cfRule>
  </conditionalFormatting>
  <conditionalFormatting sqref="W12:Z180">
    <cfRule type="expression" dxfId="48" priority="55">
      <formula>AND(LimMark2="No", AreaControls2=2)</formula>
    </cfRule>
  </conditionalFormatting>
  <conditionalFormatting sqref="V12:Z180">
    <cfRule type="expression" dxfId="47" priority="54">
      <formula>AND(LimMark2="No", AreaControls2=1)</formula>
    </cfRule>
  </conditionalFormatting>
  <conditionalFormatting sqref="U12:Z180">
    <cfRule type="expression" dxfId="46" priority="51">
      <formula>NumArea=1</formula>
    </cfRule>
  </conditionalFormatting>
  <conditionalFormatting sqref="C12:N180">
    <cfRule type="expression" dxfId="45" priority="6">
      <formula>NumZones=0</formula>
    </cfRule>
  </conditionalFormatting>
  <conditionalFormatting sqref="O12:Z180">
    <cfRule type="expression" dxfId="44" priority="43">
      <formula>NumArea=0</formula>
    </cfRule>
  </conditionalFormatting>
  <conditionalFormatting sqref="X12:Z180">
    <cfRule type="expression" dxfId="43" priority="52">
      <formula>AND(LimMark2="Yes", AreaControls2&lt;4)</formula>
    </cfRule>
    <cfRule type="expression" dxfId="42" priority="66">
      <formula>AND(LimMark2="No", AreaControls2=3)</formula>
    </cfRule>
  </conditionalFormatting>
  <conditionalFormatting sqref="Z12:Z180">
    <cfRule type="expression" dxfId="41" priority="53">
      <formula>AND(LimMark2="Yes", AreaControls2&gt;3)</formula>
    </cfRule>
    <cfRule type="expression" dxfId="40" priority="2308">
      <formula>AND(LimMark2="No", AreaControls2=5)</formula>
    </cfRule>
  </conditionalFormatting>
  <conditionalFormatting sqref="R12:T180">
    <cfRule type="expression" dxfId="39" priority="44">
      <formula>AND(LimMark1="Yes", AreaControls1&lt;4)</formula>
    </cfRule>
    <cfRule type="expression" dxfId="38" priority="48">
      <formula>AND(LimMark1="No", AreaControls1=3)</formula>
    </cfRule>
  </conditionalFormatting>
  <conditionalFormatting sqref="T12:T180">
    <cfRule type="expression" dxfId="37" priority="45">
      <formula>AND(LimMark1="Yes", AreaControls1&gt;3)</formula>
    </cfRule>
    <cfRule type="expression" dxfId="36" priority="50">
      <formula>AND(LimMark1="No", AreaControls1=5)</formula>
    </cfRule>
  </conditionalFormatting>
  <hyperlinks>
    <hyperlink ref="G4" location="Instructions!C35" display="Back to Instructions tab" xr:uid="{1DD7C722-3C95-4BAA-A964-C80E03355B4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5AE93F9D-5699-40C3-9C4E-3E157CD41C8F}">
            <xm:f>'General Info &amp; Results'!$C$32="Corrected Volume"</xm:f>
            <x14:dxf>
              <fill>
                <patternFill patternType="lightUp">
                  <bgColor theme="0"/>
                </patternFill>
              </fill>
            </x14:dxf>
          </x14:cfRule>
          <xm:sqref>B18:N18 B25:N25 B32:N32 B39:N39 B46:N46 B53:N53 B60:N60 B67:N67 B74:N74 B81:N81 B88:N88 B95:N95 B102:N102 B109:N109 B116:N116 B123:N123 B130:N130 B137:N137 B144:N144 B151:N151 B158:N158 B165:N165 B172:N172 B179:N179</xm:sqref>
        </x14:conditionalFormatting>
        <x14:conditionalFormatting xmlns:xm="http://schemas.microsoft.com/office/excel/2006/main">
          <x14:cfRule type="expression" priority="1" id="{20F51A5E-1448-4D00-AC55-94C81E7CC414}">
            <xm:f>'General Info &amp; Results'!$C$30="Electric"</xm:f>
            <x14:dxf>
              <fill>
                <patternFill patternType="lightUp">
                  <bgColor theme="0"/>
                </patternFill>
              </fill>
            </x14:dxf>
          </x14:cfRule>
          <xm:sqref>B16:Z18 B23:Z25 B30:Z32 B37:Z39 B44:Z46 B51:Z53 B58:Z60 B65:Z67 B72:Z74 B79:Z81 B86:Z88 B93:Z95 B100:Z102 B107:Z109 B114:Z116 B121:Z123 B128:Z130 B135:Z137 B142:Z144 B149:Z151 B156:Z158 B163:Z165 B170:Z172 B177:Z179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C78"/>
  <sheetViews>
    <sheetView showGridLines="0" zoomScale="80" zoomScaleNormal="80" workbookViewId="0">
      <selection activeCell="C12" sqref="C12"/>
    </sheetView>
  </sheetViews>
  <sheetFormatPr defaultColWidth="9.140625" defaultRowHeight="18" x14ac:dyDescent="0.35"/>
  <cols>
    <col min="1" max="1" width="4.5703125" style="116" customWidth="1"/>
    <col min="2" max="2" width="96" style="116" customWidth="1"/>
    <col min="3" max="3" width="19.85546875" style="116" customWidth="1"/>
    <col min="4" max="12" width="20.42578125" style="116" customWidth="1"/>
    <col min="13" max="26" width="21.140625" style="116" customWidth="1"/>
    <col min="27" max="27" width="21.85546875" style="116" customWidth="1"/>
    <col min="28" max="28" width="4.85546875" style="116" customWidth="1"/>
    <col min="29" max="16384" width="9.140625" style="116"/>
  </cols>
  <sheetData>
    <row r="1" spans="2:29" ht="18.75" thickBot="1" x14ac:dyDescent="0.4">
      <c r="AB1" s="117"/>
    </row>
    <row r="2" spans="2:29" ht="18.75" thickBot="1" x14ac:dyDescent="0.4">
      <c r="B2" s="887" t="str">
        <f>'Version Control'!$B$2</f>
        <v>Title Block</v>
      </c>
      <c r="C2" s="888"/>
      <c r="D2" s="888"/>
      <c r="E2" s="889"/>
      <c r="F2" s="118"/>
      <c r="G2" s="118"/>
      <c r="H2" s="118"/>
      <c r="I2" s="118"/>
      <c r="J2" s="118"/>
      <c r="K2" s="118"/>
      <c r="L2" s="118"/>
      <c r="M2" s="118"/>
      <c r="N2" s="118"/>
      <c r="O2" s="118"/>
      <c r="P2" s="118"/>
      <c r="Q2" s="118"/>
      <c r="R2" s="118"/>
      <c r="S2" s="118"/>
      <c r="T2" s="118"/>
      <c r="U2" s="118"/>
      <c r="V2" s="118"/>
      <c r="W2" s="118"/>
      <c r="X2" s="118"/>
      <c r="Y2" s="118"/>
      <c r="Z2" s="118"/>
      <c r="AB2" s="117"/>
    </row>
    <row r="3" spans="2:29" ht="18" customHeight="1" x14ac:dyDescent="0.35">
      <c r="B3" s="119" t="str">
        <f>'Version Control'!$B$3</f>
        <v>Test Report Template Name:</v>
      </c>
      <c r="C3" s="890" t="str">
        <f>'Version Control'!$C$3</f>
        <v>Conventional Cooking Top</v>
      </c>
      <c r="D3" s="891"/>
      <c r="E3" s="892"/>
      <c r="F3" s="118"/>
      <c r="G3" s="118"/>
      <c r="H3" s="118"/>
      <c r="I3" s="118"/>
      <c r="J3" s="118"/>
      <c r="K3" s="118"/>
      <c r="L3" s="118"/>
      <c r="M3" s="118"/>
      <c r="N3" s="118"/>
      <c r="O3" s="118"/>
      <c r="P3" s="118"/>
      <c r="Q3" s="118"/>
      <c r="R3" s="118"/>
      <c r="S3" s="118"/>
      <c r="T3" s="118"/>
      <c r="U3" s="118"/>
      <c r="V3" s="118"/>
      <c r="W3" s="118"/>
      <c r="X3" s="118"/>
      <c r="Y3" s="118"/>
      <c r="Z3" s="118"/>
      <c r="AB3" s="117"/>
    </row>
    <row r="4" spans="2:29" x14ac:dyDescent="0.35">
      <c r="B4" s="120" t="str">
        <f>'Version Control'!$B$4</f>
        <v>Version Number:</v>
      </c>
      <c r="C4" s="893" t="str">
        <f>'Version Control'!$C$4</f>
        <v>v1.0</v>
      </c>
      <c r="D4" s="894"/>
      <c r="E4" s="895"/>
      <c r="F4" s="118"/>
      <c r="G4" s="118"/>
      <c r="H4" s="6" t="s">
        <v>59</v>
      </c>
      <c r="I4" s="405"/>
      <c r="J4" s="405"/>
      <c r="K4" s="405"/>
      <c r="L4" s="405"/>
      <c r="M4" s="405"/>
      <c r="N4" s="405"/>
      <c r="O4" s="405"/>
      <c r="P4" s="405"/>
      <c r="Q4" s="405"/>
      <c r="R4" s="405"/>
      <c r="S4" s="405"/>
      <c r="T4" s="405"/>
      <c r="U4" s="405"/>
      <c r="V4" s="405"/>
      <c r="W4" s="405"/>
      <c r="X4" s="405"/>
      <c r="Y4" s="405"/>
      <c r="Z4" s="405"/>
      <c r="AB4" s="117"/>
    </row>
    <row r="5" spans="2:29" x14ac:dyDescent="0.35">
      <c r="B5" s="121" t="str">
        <f>'Version Control'!$B$5</f>
        <v xml:space="preserve">Latest Template Revision: </v>
      </c>
      <c r="C5" s="896">
        <f>'Version Control'!$C$5</f>
        <v>44979</v>
      </c>
      <c r="D5" s="897"/>
      <c r="E5" s="898"/>
      <c r="F5" s="118"/>
      <c r="G5" s="118"/>
      <c r="H5" s="118"/>
      <c r="I5" s="118"/>
      <c r="J5" s="118"/>
      <c r="K5" s="118"/>
      <c r="L5" s="118"/>
      <c r="M5" s="118"/>
      <c r="N5" s="118"/>
      <c r="O5" s="118"/>
      <c r="P5" s="118"/>
      <c r="Q5" s="118"/>
      <c r="R5" s="118"/>
      <c r="S5" s="118"/>
      <c r="T5" s="118"/>
      <c r="U5" s="118"/>
      <c r="V5" s="118"/>
      <c r="W5" s="118"/>
      <c r="X5" s="118"/>
      <c r="Y5" s="118"/>
      <c r="Z5" s="118"/>
      <c r="AB5" s="117"/>
    </row>
    <row r="6" spans="2:29" x14ac:dyDescent="0.35">
      <c r="B6" s="121" t="str">
        <f>'Version Control'!$B$6</f>
        <v>Tab Name:</v>
      </c>
      <c r="C6" s="893" t="str">
        <f ca="1">MID(CELL("filename",A1), FIND("]", CELL("filename", A1))+ 1, 255)</f>
        <v>Test Data Inputs</v>
      </c>
      <c r="D6" s="894"/>
      <c r="E6" s="895"/>
      <c r="F6" s="118"/>
      <c r="G6" s="118"/>
      <c r="H6" s="118"/>
      <c r="I6" s="118"/>
      <c r="J6" s="118"/>
      <c r="K6" s="118"/>
      <c r="L6" s="118"/>
      <c r="M6" s="118"/>
      <c r="N6" s="118"/>
      <c r="O6" s="118"/>
      <c r="P6" s="118"/>
      <c r="Q6" s="118"/>
      <c r="R6" s="118"/>
      <c r="S6" s="118"/>
      <c r="T6" s="118"/>
      <c r="U6" s="118"/>
      <c r="V6" s="118"/>
      <c r="W6" s="118"/>
      <c r="X6" s="118"/>
      <c r="Y6" s="118"/>
      <c r="Z6" s="118"/>
      <c r="AB6" s="117"/>
    </row>
    <row r="7" spans="2:29" ht="37.35" customHeight="1" x14ac:dyDescent="0.35">
      <c r="B7" s="122" t="str">
        <f>'Version Control'!$B$7</f>
        <v>File Name:</v>
      </c>
      <c r="C7" s="884" t="str">
        <f ca="1">'Version Control'!$C$7</f>
        <v>Conventional Cooking Top v1.0.xlsx</v>
      </c>
      <c r="D7" s="885"/>
      <c r="E7" s="886"/>
      <c r="F7" s="118"/>
      <c r="G7" s="118"/>
      <c r="H7" s="118"/>
      <c r="I7" s="118"/>
      <c r="J7" s="118"/>
      <c r="K7" s="118"/>
      <c r="L7" s="118"/>
      <c r="M7" s="118"/>
      <c r="N7" s="118"/>
      <c r="O7" s="118"/>
      <c r="P7" s="118"/>
      <c r="Q7" s="118"/>
      <c r="R7" s="118"/>
      <c r="S7" s="118"/>
      <c r="T7" s="118"/>
      <c r="U7" s="118"/>
      <c r="V7" s="118"/>
      <c r="W7" s="118"/>
      <c r="X7" s="118"/>
      <c r="Y7" s="118"/>
      <c r="Z7" s="118"/>
      <c r="AB7" s="117"/>
    </row>
    <row r="8" spans="2:29" ht="18.75" thickBot="1" x14ac:dyDescent="0.4">
      <c r="B8" s="123" t="str">
        <f>'Version Control'!$B$8</f>
        <v xml:space="preserve">Test Completion Date: </v>
      </c>
      <c r="C8" s="899" t="str">
        <f>'Version Control'!$C$8</f>
        <v>[MM/DD/YYYY]</v>
      </c>
      <c r="D8" s="900"/>
      <c r="E8" s="901"/>
      <c r="F8" s="118"/>
      <c r="G8" s="118"/>
      <c r="H8" s="118"/>
      <c r="I8" s="118"/>
      <c r="J8" s="118"/>
      <c r="K8" s="118"/>
      <c r="L8" s="118"/>
      <c r="M8" s="118"/>
      <c r="N8" s="118"/>
      <c r="O8" s="118"/>
      <c r="P8" s="118"/>
      <c r="Q8" s="118"/>
      <c r="R8" s="118"/>
      <c r="S8" s="118"/>
      <c r="T8" s="118"/>
      <c r="U8" s="118"/>
      <c r="V8" s="118"/>
      <c r="W8" s="118"/>
      <c r="X8" s="118"/>
      <c r="Y8" s="118"/>
      <c r="Z8" s="118"/>
      <c r="AB8" s="117"/>
    </row>
    <row r="9" spans="2:29" x14ac:dyDescent="0.35">
      <c r="AB9" s="117"/>
    </row>
    <row r="10" spans="2:29" ht="18.75" thickBot="1" x14ac:dyDescent="0.4">
      <c r="E10" s="124"/>
      <c r="F10" s="124"/>
      <c r="G10" s="124"/>
      <c r="H10" s="124"/>
      <c r="I10" s="124"/>
      <c r="J10" s="124"/>
      <c r="K10" s="124"/>
      <c r="L10" s="124"/>
      <c r="M10" s="124"/>
      <c r="N10" s="124"/>
      <c r="O10" s="124"/>
      <c r="P10" s="124"/>
      <c r="Q10" s="124"/>
      <c r="R10" s="124"/>
      <c r="S10" s="124"/>
      <c r="T10" s="124"/>
      <c r="U10" s="124"/>
      <c r="V10" s="124"/>
      <c r="W10" s="124"/>
      <c r="X10" s="124"/>
      <c r="Y10" s="124"/>
      <c r="Z10" s="124"/>
      <c r="AB10" s="117"/>
    </row>
    <row r="11" spans="2:29" ht="18.75" thickBot="1" x14ac:dyDescent="0.4">
      <c r="B11" s="778" t="s">
        <v>110</v>
      </c>
      <c r="C11" s="780"/>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B11" s="117"/>
      <c r="AC11" s="125"/>
    </row>
    <row r="12" spans="2:29" x14ac:dyDescent="0.35">
      <c r="B12" s="346" t="s">
        <v>212</v>
      </c>
      <c r="C12" s="315"/>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B12" s="117"/>
      <c r="AC12" s="125"/>
    </row>
    <row r="13" spans="2:29" ht="19.5" x14ac:dyDescent="0.4">
      <c r="B13" s="133" t="s">
        <v>365</v>
      </c>
      <c r="C13" s="713"/>
      <c r="D13" s="126"/>
      <c r="E13" s="118"/>
      <c r="F13" s="118"/>
      <c r="G13" s="118"/>
      <c r="H13" s="118"/>
      <c r="I13" s="118"/>
      <c r="J13" s="118"/>
      <c r="K13" s="118"/>
      <c r="L13" s="118"/>
      <c r="M13" s="118"/>
      <c r="N13" s="118"/>
      <c r="O13" s="118"/>
      <c r="P13" s="118"/>
      <c r="Q13" s="118"/>
      <c r="R13" s="118"/>
      <c r="S13" s="118"/>
      <c r="T13" s="118"/>
      <c r="U13" s="118"/>
      <c r="V13" s="118"/>
      <c r="W13" s="118"/>
      <c r="X13" s="118"/>
      <c r="Y13" s="118"/>
      <c r="Z13" s="118"/>
      <c r="AB13" s="117"/>
      <c r="AC13" s="125"/>
    </row>
    <row r="14" spans="2:29" ht="20.25" thickBot="1" x14ac:dyDescent="0.45">
      <c r="B14" s="316" t="s">
        <v>366</v>
      </c>
      <c r="C14" s="714"/>
      <c r="D14" s="126"/>
      <c r="E14" s="118"/>
      <c r="F14" s="118"/>
      <c r="G14" s="118"/>
      <c r="H14" s="118"/>
      <c r="I14" s="118"/>
      <c r="J14" s="118"/>
      <c r="K14" s="118"/>
      <c r="L14" s="118"/>
      <c r="M14" s="118"/>
      <c r="N14" s="118"/>
      <c r="O14" s="118"/>
      <c r="P14" s="118"/>
      <c r="Q14" s="118"/>
      <c r="R14" s="118"/>
      <c r="S14" s="118"/>
      <c r="T14" s="118"/>
      <c r="U14" s="118"/>
      <c r="V14" s="118"/>
      <c r="W14" s="118"/>
      <c r="X14" s="118"/>
      <c r="Y14" s="118"/>
      <c r="Z14" s="118"/>
      <c r="AB14" s="117"/>
    </row>
    <row r="15" spans="2:29" ht="18.75" thickBot="1" x14ac:dyDescent="0.4">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17"/>
    </row>
    <row r="16" spans="2:29" ht="18.75" thickBot="1" x14ac:dyDescent="0.4">
      <c r="B16" s="564" t="s">
        <v>91</v>
      </c>
      <c r="C16" s="565"/>
      <c r="D16" s="565"/>
      <c r="E16" s="565"/>
      <c r="F16" s="565"/>
      <c r="G16" s="565"/>
      <c r="H16" s="565"/>
      <c r="I16" s="565"/>
      <c r="J16" s="565"/>
      <c r="K16" s="565"/>
      <c r="L16" s="565"/>
      <c r="M16" s="565"/>
      <c r="N16" s="565"/>
      <c r="O16" s="565"/>
      <c r="P16" s="565"/>
      <c r="Q16" s="565"/>
      <c r="R16" s="565"/>
      <c r="S16" s="565"/>
      <c r="T16" s="565"/>
      <c r="U16" s="565"/>
      <c r="V16" s="410"/>
      <c r="W16" s="410"/>
      <c r="X16" s="410"/>
      <c r="Y16" s="410"/>
      <c r="Z16" s="411"/>
      <c r="AB16" s="117"/>
    </row>
    <row r="17" spans="1:29" ht="33.950000000000003" customHeight="1" x14ac:dyDescent="0.35">
      <c r="A17" s="128"/>
      <c r="B17" s="317"/>
      <c r="C17" s="414" t="str">
        <f>"Cooking Zone 1" &amp; IF('General Info &amp; Results'!C$49="",""," - " &amp; 'General Info &amp; Results'!C$49)</f>
        <v>Cooking Zone 1</v>
      </c>
      <c r="D17" s="414" t="str">
        <f>"Cooking Zone 2" &amp; IF('General Info &amp; Results'!D$49="",""," - " &amp; 'General Info &amp; Results'!D$49)</f>
        <v>Cooking Zone 2</v>
      </c>
      <c r="E17" s="414" t="str">
        <f>"Cooking Zone 3" &amp; IF('General Info &amp; Results'!E$49="",""," - " &amp; 'General Info &amp; Results'!E$49)</f>
        <v>Cooking Zone 3</v>
      </c>
      <c r="F17" s="414" t="str">
        <f>"Cooking Zone 4" &amp; IF('General Info &amp; Results'!F$49="",""," - " &amp; 'General Info &amp; Results'!F$49)</f>
        <v>Cooking Zone 4</v>
      </c>
      <c r="G17" s="414" t="str">
        <f>"Cooking Zone 5" &amp; IF('General Info &amp; Results'!G$49="",""," - " &amp; 'General Info &amp; Results'!G$49)</f>
        <v>Cooking Zone 5</v>
      </c>
      <c r="H17" s="414" t="str">
        <f>"Cooking Zone 6" &amp; IF('General Info &amp; Results'!H$49="",""," - " &amp; 'General Info &amp; Results'!H$49)</f>
        <v>Cooking Zone 6</v>
      </c>
      <c r="I17" s="414" t="str">
        <f>"Cooking Zone 7" &amp; IF('General Info &amp; Results'!I$49="",""," - " &amp; 'General Info &amp; Results'!I$49)</f>
        <v>Cooking Zone 7</v>
      </c>
      <c r="J17" s="414" t="str">
        <f>"Cooking Zone 8" &amp; IF('General Info &amp; Results'!J$49="",""," - " &amp; 'General Info &amp; Results'!J$49)</f>
        <v>Cooking Zone 8</v>
      </c>
      <c r="K17" s="414" t="str">
        <f>"Cooking Zone 9" &amp; IF('General Info &amp; Results'!K$49="",""," - " &amp; 'General Info &amp; Results'!K$49)</f>
        <v>Cooking Zone 9</v>
      </c>
      <c r="L17" s="414" t="str">
        <f>"Cooking Zone 10" &amp; IF('General Info &amp; Results'!L$49="",""," - " &amp; 'General Info &amp; Results'!L$49)</f>
        <v>Cooking Zone 10</v>
      </c>
      <c r="M17" s="414" t="str">
        <f>"Cooking Zone 11" &amp; IF('General Info &amp; Results'!M$49="",""," - " &amp; 'General Info &amp; Results'!M$49)</f>
        <v>Cooking Zone 11</v>
      </c>
      <c r="N17" s="415" t="str">
        <f>"Cooking Zone 12" &amp; IF('General Info &amp; Results'!N$49="",""," - " &amp; 'General Info &amp; Results'!N$49)</f>
        <v>Cooking Zone 12</v>
      </c>
      <c r="O17" s="416" t="s">
        <v>263</v>
      </c>
      <c r="P17" s="282" t="s">
        <v>264</v>
      </c>
      <c r="Q17" s="282" t="s">
        <v>265</v>
      </c>
      <c r="R17" s="282" t="s">
        <v>266</v>
      </c>
      <c r="S17" s="282" t="s">
        <v>267</v>
      </c>
      <c r="T17" s="283" t="s">
        <v>268</v>
      </c>
      <c r="U17" s="416" t="s">
        <v>269</v>
      </c>
      <c r="V17" s="282" t="s">
        <v>270</v>
      </c>
      <c r="W17" s="282" t="s">
        <v>271</v>
      </c>
      <c r="X17" s="282" t="s">
        <v>272</v>
      </c>
      <c r="Y17" s="282" t="s">
        <v>273</v>
      </c>
      <c r="Z17" s="283" t="s">
        <v>274</v>
      </c>
      <c r="AB17" s="117"/>
      <c r="AC17" s="125"/>
    </row>
    <row r="18" spans="1:29" ht="37.5" x14ac:dyDescent="0.4">
      <c r="B18" s="538" t="s">
        <v>352</v>
      </c>
      <c r="C18" s="308"/>
      <c r="D18" s="308"/>
      <c r="E18" s="308"/>
      <c r="F18" s="308"/>
      <c r="G18" s="308"/>
      <c r="H18" s="308"/>
      <c r="I18" s="308"/>
      <c r="J18" s="308"/>
      <c r="K18" s="308"/>
      <c r="L18" s="308"/>
      <c r="M18" s="308"/>
      <c r="N18" s="310"/>
      <c r="O18" s="406"/>
      <c r="P18" s="407"/>
      <c r="Q18" s="407"/>
      <c r="R18" s="407"/>
      <c r="S18" s="407"/>
      <c r="T18" s="408"/>
      <c r="U18" s="406"/>
      <c r="V18" s="407"/>
      <c r="W18" s="407"/>
      <c r="X18" s="407"/>
      <c r="Y18" s="407"/>
      <c r="Z18" s="408"/>
      <c r="AB18" s="117"/>
    </row>
    <row r="19" spans="1:29" ht="19.5" x14ac:dyDescent="0.4">
      <c r="B19" s="129" t="s">
        <v>353</v>
      </c>
      <c r="C19" s="308"/>
      <c r="D19" s="308"/>
      <c r="E19" s="308"/>
      <c r="F19" s="308"/>
      <c r="G19" s="308"/>
      <c r="H19" s="308"/>
      <c r="I19" s="308"/>
      <c r="J19" s="308"/>
      <c r="K19" s="308"/>
      <c r="L19" s="308"/>
      <c r="M19" s="308"/>
      <c r="N19" s="310"/>
      <c r="O19" s="387"/>
      <c r="P19" s="308"/>
      <c r="Q19" s="308"/>
      <c r="R19" s="308"/>
      <c r="S19" s="308"/>
      <c r="T19" s="309"/>
      <c r="U19" s="387"/>
      <c r="V19" s="308"/>
      <c r="W19" s="308"/>
      <c r="X19" s="308"/>
      <c r="Y19" s="308"/>
      <c r="Z19" s="309"/>
      <c r="AB19" s="117"/>
    </row>
    <row r="20" spans="1:29" ht="20.25" thickBot="1" x14ac:dyDescent="0.45">
      <c r="B20" s="130" t="s">
        <v>354</v>
      </c>
      <c r="C20" s="131" t="str">
        <f>'Calculations - Active Mode'!C24</f>
        <v/>
      </c>
      <c r="D20" s="131" t="str">
        <f>'Calculations - Active Mode'!D24</f>
        <v/>
      </c>
      <c r="E20" s="131" t="str">
        <f>'Calculations - Active Mode'!E24</f>
        <v/>
      </c>
      <c r="F20" s="131" t="str">
        <f>'Calculations - Active Mode'!F24</f>
        <v/>
      </c>
      <c r="G20" s="131" t="str">
        <f>'Calculations - Active Mode'!G24</f>
        <v/>
      </c>
      <c r="H20" s="131" t="str">
        <f>'Calculations - Active Mode'!H24</f>
        <v/>
      </c>
      <c r="I20" s="131" t="str">
        <f>'Calculations - Active Mode'!I24</f>
        <v/>
      </c>
      <c r="J20" s="131" t="str">
        <f>'Calculations - Active Mode'!J24</f>
        <v/>
      </c>
      <c r="K20" s="131" t="str">
        <f>'Calculations - Active Mode'!K24</f>
        <v/>
      </c>
      <c r="L20" s="131" t="str">
        <f>'Calculations - Active Mode'!L24</f>
        <v/>
      </c>
      <c r="M20" s="131" t="str">
        <f>'Calculations - Active Mode'!M24</f>
        <v/>
      </c>
      <c r="N20" s="386" t="str">
        <f>'Calculations - Active Mode'!N24</f>
        <v/>
      </c>
      <c r="O20" s="388" t="str">
        <f>'Calculations - Active Mode'!O24</f>
        <v/>
      </c>
      <c r="P20" s="131" t="str">
        <f>'Calculations - Active Mode'!P24</f>
        <v/>
      </c>
      <c r="Q20" s="131" t="str">
        <f>'Calculations - Active Mode'!Q24</f>
        <v/>
      </c>
      <c r="R20" s="131" t="str">
        <f>'Calculations - Active Mode'!R24</f>
        <v/>
      </c>
      <c r="S20" s="131" t="str">
        <f>'Calculations - Active Mode'!S24</f>
        <v/>
      </c>
      <c r="T20" s="132" t="str">
        <f>'Calculations - Active Mode'!T24</f>
        <v/>
      </c>
      <c r="U20" s="388" t="str">
        <f>'Calculations - Active Mode'!U24</f>
        <v/>
      </c>
      <c r="V20" s="131" t="str">
        <f>'Calculations - Active Mode'!V24</f>
        <v/>
      </c>
      <c r="W20" s="131" t="str">
        <f>'Calculations - Active Mode'!W24</f>
        <v/>
      </c>
      <c r="X20" s="131" t="str">
        <f>'Calculations - Active Mode'!X24</f>
        <v/>
      </c>
      <c r="Y20" s="131" t="str">
        <f>'Calculations - Active Mode'!Y24</f>
        <v/>
      </c>
      <c r="Z20" s="132" t="str">
        <f>'Calculations - Active Mode'!Z24</f>
        <v/>
      </c>
      <c r="AB20" s="117"/>
    </row>
    <row r="21" spans="1:29" ht="18.75" thickBot="1" x14ac:dyDescent="0.4">
      <c r="AB21" s="117"/>
    </row>
    <row r="22" spans="1:29" ht="18.75" thickBot="1" x14ac:dyDescent="0.4">
      <c r="B22" s="564" t="s">
        <v>417</v>
      </c>
      <c r="C22" s="565"/>
      <c r="D22" s="565"/>
      <c r="E22" s="565"/>
      <c r="F22" s="565"/>
      <c r="G22" s="565"/>
      <c r="H22" s="565"/>
      <c r="I22" s="565"/>
      <c r="J22" s="565"/>
      <c r="K22" s="565"/>
      <c r="L22" s="565"/>
      <c r="M22" s="565"/>
      <c r="N22" s="565"/>
      <c r="O22" s="565"/>
      <c r="P22" s="565"/>
      <c r="Q22" s="565"/>
      <c r="R22" s="565"/>
      <c r="S22" s="565"/>
      <c r="T22" s="565"/>
      <c r="U22" s="565"/>
      <c r="V22" s="410"/>
      <c r="W22" s="410"/>
      <c r="X22" s="410"/>
      <c r="Y22" s="410"/>
      <c r="Z22" s="411"/>
      <c r="AB22" s="117"/>
      <c r="AC22" s="125"/>
    </row>
    <row r="23" spans="1:29" ht="36" x14ac:dyDescent="0.35">
      <c r="B23" s="135"/>
      <c r="C23" s="414" t="str">
        <f>"Cooking Zone 1" &amp; IF('General Info &amp; Results'!C$49="",""," - " &amp; 'General Info &amp; Results'!C$49)</f>
        <v>Cooking Zone 1</v>
      </c>
      <c r="D23" s="414" t="str">
        <f>"Cooking Zone 2" &amp; IF('General Info &amp; Results'!D$49="",""," - " &amp; 'General Info &amp; Results'!D$49)</f>
        <v>Cooking Zone 2</v>
      </c>
      <c r="E23" s="414" t="str">
        <f>"Cooking Zone 3" &amp; IF('General Info &amp; Results'!E$49="",""," - " &amp; 'General Info &amp; Results'!E$49)</f>
        <v>Cooking Zone 3</v>
      </c>
      <c r="F23" s="414" t="str">
        <f>"Cooking Zone 4" &amp; IF('General Info &amp; Results'!F$49="",""," - " &amp; 'General Info &amp; Results'!F$49)</f>
        <v>Cooking Zone 4</v>
      </c>
      <c r="G23" s="414" t="str">
        <f>"Cooking Zone 5" &amp; IF('General Info &amp; Results'!G$49="",""," - " &amp; 'General Info &amp; Results'!G$49)</f>
        <v>Cooking Zone 5</v>
      </c>
      <c r="H23" s="414" t="str">
        <f>"Cooking Zone 6" &amp; IF('General Info &amp; Results'!H$49="",""," - " &amp; 'General Info &amp; Results'!H$49)</f>
        <v>Cooking Zone 6</v>
      </c>
      <c r="I23" s="414" t="str">
        <f>"Cooking Zone 7" &amp; IF('General Info &amp; Results'!I$49="",""," - " &amp; 'General Info &amp; Results'!I$49)</f>
        <v>Cooking Zone 7</v>
      </c>
      <c r="J23" s="414" t="str">
        <f>"Cooking Zone 8" &amp; IF('General Info &amp; Results'!J$49="",""," - " &amp; 'General Info &amp; Results'!J$49)</f>
        <v>Cooking Zone 8</v>
      </c>
      <c r="K23" s="414" t="str">
        <f>"Cooking Zone 9" &amp; IF('General Info &amp; Results'!K$49="",""," - " &amp; 'General Info &amp; Results'!K$49)</f>
        <v>Cooking Zone 9</v>
      </c>
      <c r="L23" s="414" t="str">
        <f>"Cooking Zone 10" &amp; IF('General Info &amp; Results'!L$49="",""," - " &amp; 'General Info &amp; Results'!L$49)</f>
        <v>Cooking Zone 10</v>
      </c>
      <c r="M23" s="414" t="str">
        <f>"Cooking Zone 11" &amp; IF('General Info &amp; Results'!M$49="",""," - " &amp; 'General Info &amp; Results'!M$49)</f>
        <v>Cooking Zone 11</v>
      </c>
      <c r="N23" s="417" t="str">
        <f>"Cooking Zone 12" &amp; IF('General Info &amp; Results'!N$49="",""," - " &amp; 'General Info &amp; Results'!N$49)</f>
        <v>Cooking Zone 12</v>
      </c>
      <c r="O23" s="418" t="s">
        <v>263</v>
      </c>
      <c r="P23" s="419" t="s">
        <v>264</v>
      </c>
      <c r="Q23" s="419" t="s">
        <v>265</v>
      </c>
      <c r="R23" s="419" t="s">
        <v>266</v>
      </c>
      <c r="S23" s="419" t="s">
        <v>267</v>
      </c>
      <c r="T23" s="420" t="s">
        <v>268</v>
      </c>
      <c r="U23" s="418" t="s">
        <v>269</v>
      </c>
      <c r="V23" s="419" t="s">
        <v>270</v>
      </c>
      <c r="W23" s="419" t="s">
        <v>271</v>
      </c>
      <c r="X23" s="419" t="s">
        <v>272</v>
      </c>
      <c r="Y23" s="419" t="s">
        <v>273</v>
      </c>
      <c r="Z23" s="420" t="s">
        <v>274</v>
      </c>
      <c r="AB23" s="117"/>
      <c r="AC23" s="125"/>
    </row>
    <row r="24" spans="1:29" x14ac:dyDescent="0.35">
      <c r="B24" s="133" t="s">
        <v>355</v>
      </c>
      <c r="C24" s="251"/>
      <c r="D24" s="251"/>
      <c r="E24" s="251"/>
      <c r="F24" s="251"/>
      <c r="G24" s="251"/>
      <c r="H24" s="251"/>
      <c r="I24" s="251"/>
      <c r="J24" s="251"/>
      <c r="K24" s="251"/>
      <c r="L24" s="251"/>
      <c r="M24" s="251"/>
      <c r="N24" s="382"/>
      <c r="O24" s="389"/>
      <c r="P24" s="251"/>
      <c r="Q24" s="251"/>
      <c r="R24" s="251"/>
      <c r="S24" s="251"/>
      <c r="T24" s="252"/>
      <c r="U24" s="389"/>
      <c r="V24" s="251"/>
      <c r="W24" s="251"/>
      <c r="X24" s="251"/>
      <c r="Y24" s="251"/>
      <c r="Z24" s="252"/>
      <c r="AB24" s="117"/>
    </row>
    <row r="25" spans="1:29" x14ac:dyDescent="0.35">
      <c r="B25" s="133" t="s">
        <v>318</v>
      </c>
      <c r="C25" s="251"/>
      <c r="D25" s="251"/>
      <c r="E25" s="251"/>
      <c r="F25" s="251"/>
      <c r="G25" s="251"/>
      <c r="H25" s="251"/>
      <c r="I25" s="251"/>
      <c r="J25" s="251"/>
      <c r="K25" s="251"/>
      <c r="L25" s="251"/>
      <c r="M25" s="251"/>
      <c r="N25" s="382"/>
      <c r="O25" s="389"/>
      <c r="P25" s="251"/>
      <c r="Q25" s="251"/>
      <c r="R25" s="251"/>
      <c r="S25" s="251"/>
      <c r="T25" s="252"/>
      <c r="U25" s="389"/>
      <c r="V25" s="251"/>
      <c r="W25" s="251"/>
      <c r="X25" s="251"/>
      <c r="Y25" s="251"/>
      <c r="Z25" s="252"/>
      <c r="AB25" s="117"/>
    </row>
    <row r="26" spans="1:29" ht="37.5" x14ac:dyDescent="0.4">
      <c r="B26" s="509" t="s">
        <v>357</v>
      </c>
      <c r="C26" s="249"/>
      <c r="D26" s="249"/>
      <c r="E26" s="249"/>
      <c r="F26" s="249"/>
      <c r="G26" s="249"/>
      <c r="H26" s="249"/>
      <c r="I26" s="249"/>
      <c r="J26" s="249"/>
      <c r="K26" s="249"/>
      <c r="L26" s="249"/>
      <c r="M26" s="249"/>
      <c r="N26" s="307"/>
      <c r="O26" s="390"/>
      <c r="P26" s="249"/>
      <c r="Q26" s="249"/>
      <c r="R26" s="249"/>
      <c r="S26" s="249"/>
      <c r="T26" s="250"/>
      <c r="U26" s="390"/>
      <c r="V26" s="249"/>
      <c r="W26" s="249"/>
      <c r="X26" s="249"/>
      <c r="Y26" s="249"/>
      <c r="Z26" s="250"/>
      <c r="AB26" s="117"/>
      <c r="AC26" s="125"/>
    </row>
    <row r="27" spans="1:29" x14ac:dyDescent="0.35">
      <c r="B27" s="133" t="s">
        <v>356</v>
      </c>
      <c r="C27" s="308"/>
      <c r="D27" s="308"/>
      <c r="E27" s="308"/>
      <c r="F27" s="308"/>
      <c r="G27" s="308"/>
      <c r="H27" s="308"/>
      <c r="I27" s="308"/>
      <c r="J27" s="308"/>
      <c r="K27" s="308"/>
      <c r="L27" s="308"/>
      <c r="M27" s="308"/>
      <c r="N27" s="310"/>
      <c r="O27" s="387"/>
      <c r="P27" s="308"/>
      <c r="Q27" s="308"/>
      <c r="R27" s="308"/>
      <c r="S27" s="308"/>
      <c r="T27" s="309"/>
      <c r="U27" s="387"/>
      <c r="V27" s="308"/>
      <c r="W27" s="308"/>
      <c r="X27" s="308"/>
      <c r="Y27" s="308"/>
      <c r="Z27" s="309"/>
      <c r="AB27" s="117"/>
      <c r="AC27" s="125"/>
    </row>
    <row r="28" spans="1:29" ht="19.5" x14ac:dyDescent="0.4">
      <c r="B28" s="133" t="s">
        <v>358</v>
      </c>
      <c r="C28" s="249"/>
      <c r="D28" s="249"/>
      <c r="E28" s="249"/>
      <c r="F28" s="249"/>
      <c r="G28" s="249"/>
      <c r="H28" s="249"/>
      <c r="I28" s="249"/>
      <c r="J28" s="249"/>
      <c r="K28" s="249"/>
      <c r="L28" s="249"/>
      <c r="M28" s="249"/>
      <c r="N28" s="307"/>
      <c r="O28" s="390"/>
      <c r="P28" s="249"/>
      <c r="Q28" s="249"/>
      <c r="R28" s="249"/>
      <c r="S28" s="249"/>
      <c r="T28" s="250"/>
      <c r="U28" s="390"/>
      <c r="V28" s="249"/>
      <c r="W28" s="249"/>
      <c r="X28" s="249"/>
      <c r="Y28" s="249"/>
      <c r="Z28" s="250"/>
      <c r="AB28" s="117"/>
      <c r="AC28" s="125"/>
    </row>
    <row r="29" spans="1:29" ht="19.5" x14ac:dyDescent="0.4">
      <c r="B29" s="133" t="s">
        <v>359</v>
      </c>
      <c r="C29" s="249"/>
      <c r="D29" s="249"/>
      <c r="E29" s="249"/>
      <c r="F29" s="249"/>
      <c r="G29" s="249"/>
      <c r="H29" s="249"/>
      <c r="I29" s="249"/>
      <c r="J29" s="249"/>
      <c r="K29" s="249"/>
      <c r="L29" s="249"/>
      <c r="M29" s="249"/>
      <c r="N29" s="307"/>
      <c r="O29" s="390"/>
      <c r="P29" s="249"/>
      <c r="Q29" s="249"/>
      <c r="R29" s="249"/>
      <c r="S29" s="249"/>
      <c r="T29" s="250"/>
      <c r="U29" s="390"/>
      <c r="V29" s="249"/>
      <c r="W29" s="249"/>
      <c r="X29" s="249"/>
      <c r="Y29" s="249"/>
      <c r="Z29" s="250"/>
      <c r="AA29" s="269"/>
      <c r="AB29" s="117"/>
      <c r="AC29" s="125"/>
    </row>
    <row r="30" spans="1:29" ht="19.5" x14ac:dyDescent="0.4">
      <c r="B30" s="133" t="s">
        <v>360</v>
      </c>
      <c r="C30" s="308"/>
      <c r="D30" s="308"/>
      <c r="E30" s="308"/>
      <c r="F30" s="308"/>
      <c r="G30" s="308"/>
      <c r="H30" s="308"/>
      <c r="I30" s="308"/>
      <c r="J30" s="308"/>
      <c r="K30" s="308"/>
      <c r="L30" s="308"/>
      <c r="M30" s="308"/>
      <c r="N30" s="310"/>
      <c r="O30" s="387"/>
      <c r="P30" s="308"/>
      <c r="Q30" s="308"/>
      <c r="R30" s="308"/>
      <c r="S30" s="308"/>
      <c r="T30" s="309"/>
      <c r="U30" s="387"/>
      <c r="V30" s="308"/>
      <c r="W30" s="308"/>
      <c r="X30" s="308"/>
      <c r="Y30" s="308"/>
      <c r="Z30" s="309"/>
      <c r="AA30" s="269"/>
      <c r="AB30" s="117"/>
      <c r="AC30" s="125"/>
    </row>
    <row r="31" spans="1:29" ht="19.5" x14ac:dyDescent="0.4">
      <c r="B31" s="133" t="s">
        <v>361</v>
      </c>
      <c r="C31" s="308"/>
      <c r="D31" s="308"/>
      <c r="E31" s="308"/>
      <c r="F31" s="308"/>
      <c r="G31" s="308"/>
      <c r="H31" s="308"/>
      <c r="I31" s="308"/>
      <c r="J31" s="308"/>
      <c r="K31" s="308"/>
      <c r="L31" s="308"/>
      <c r="M31" s="308"/>
      <c r="N31" s="309"/>
      <c r="O31" s="478"/>
      <c r="P31" s="308"/>
      <c r="Q31" s="308"/>
      <c r="R31" s="308"/>
      <c r="S31" s="308"/>
      <c r="T31" s="309"/>
      <c r="U31" s="478"/>
      <c r="V31" s="308"/>
      <c r="W31" s="308"/>
      <c r="X31" s="308"/>
      <c r="Y31" s="308"/>
      <c r="Z31" s="309"/>
      <c r="AA31" s="269"/>
      <c r="AB31" s="117"/>
      <c r="AC31" s="125"/>
    </row>
    <row r="32" spans="1:29" x14ac:dyDescent="0.35">
      <c r="B32" s="133" t="s">
        <v>319</v>
      </c>
      <c r="C32" s="308"/>
      <c r="D32" s="308"/>
      <c r="E32" s="308"/>
      <c r="F32" s="308"/>
      <c r="G32" s="308"/>
      <c r="H32" s="308"/>
      <c r="I32" s="308"/>
      <c r="J32" s="308"/>
      <c r="K32" s="308"/>
      <c r="L32" s="308"/>
      <c r="M32" s="308"/>
      <c r="N32" s="309"/>
      <c r="O32" s="478"/>
      <c r="P32" s="308"/>
      <c r="Q32" s="308"/>
      <c r="R32" s="308"/>
      <c r="S32" s="308"/>
      <c r="T32" s="309"/>
      <c r="U32" s="478"/>
      <c r="V32" s="308"/>
      <c r="W32" s="308"/>
      <c r="X32" s="308"/>
      <c r="Y32" s="308"/>
      <c r="Z32" s="309"/>
      <c r="AA32" s="269"/>
      <c r="AB32" s="117"/>
      <c r="AC32" s="125"/>
    </row>
    <row r="33" spans="2:29" x14ac:dyDescent="0.35">
      <c r="B33" s="133"/>
      <c r="C33" s="304"/>
      <c r="D33" s="304"/>
      <c r="E33" s="304"/>
      <c r="F33" s="304"/>
      <c r="G33" s="304"/>
      <c r="H33" s="304"/>
      <c r="I33" s="304"/>
      <c r="J33" s="304"/>
      <c r="K33" s="304"/>
      <c r="L33" s="304"/>
      <c r="M33" s="304"/>
      <c r="N33" s="502"/>
      <c r="O33" s="304"/>
      <c r="P33" s="304"/>
      <c r="Q33" s="304"/>
      <c r="R33" s="304"/>
      <c r="S33" s="304"/>
      <c r="T33" s="305"/>
      <c r="U33" s="304"/>
      <c r="V33" s="304"/>
      <c r="W33" s="304"/>
      <c r="X33" s="304"/>
      <c r="Y33" s="304"/>
      <c r="Z33" s="305"/>
      <c r="AA33" s="269"/>
      <c r="AB33" s="117"/>
      <c r="AC33" s="125"/>
    </row>
    <row r="34" spans="2:29" x14ac:dyDescent="0.35">
      <c r="B34" s="129" t="str">
        <f>IF('General Info &amp; Results'!$C$32="Corrected Volume", "Corrected volume of gas consumed, V (std cu. ft)", "Volume of gas consumed, V (cu. ft)")</f>
        <v>Volume of gas consumed, V (cu. ft)</v>
      </c>
      <c r="C34" s="73"/>
      <c r="D34" s="73"/>
      <c r="E34" s="73"/>
      <c r="F34" s="73"/>
      <c r="G34" s="73"/>
      <c r="H34" s="73"/>
      <c r="I34" s="73"/>
      <c r="J34" s="73"/>
      <c r="K34" s="73"/>
      <c r="L34" s="73"/>
      <c r="M34" s="73"/>
      <c r="N34" s="74"/>
      <c r="O34" s="501"/>
      <c r="P34" s="73"/>
      <c r="Q34" s="73"/>
      <c r="R34" s="73"/>
      <c r="S34" s="73"/>
      <c r="T34" s="74"/>
      <c r="U34" s="501"/>
      <c r="V34" s="73"/>
      <c r="W34" s="73"/>
      <c r="X34" s="73"/>
      <c r="Y34" s="73"/>
      <c r="Z34" s="74"/>
      <c r="AB34" s="117"/>
    </row>
    <row r="35" spans="2:29" x14ac:dyDescent="0.35">
      <c r="B35" s="129" t="s">
        <v>362</v>
      </c>
      <c r="C35" s="681"/>
      <c r="D35" s="681"/>
      <c r="E35" s="681"/>
      <c r="F35" s="681"/>
      <c r="G35" s="681"/>
      <c r="H35" s="681"/>
      <c r="I35" s="681"/>
      <c r="J35" s="681"/>
      <c r="K35" s="681"/>
      <c r="L35" s="681"/>
      <c r="M35" s="681"/>
      <c r="N35" s="682"/>
      <c r="O35" s="676"/>
      <c r="P35" s="249"/>
      <c r="Q35" s="249"/>
      <c r="R35" s="249"/>
      <c r="S35" s="249"/>
      <c r="T35" s="250"/>
      <c r="U35" s="676"/>
      <c r="V35" s="249"/>
      <c r="W35" s="249"/>
      <c r="X35" s="249"/>
      <c r="Y35" s="249"/>
      <c r="Z35" s="250"/>
      <c r="AB35" s="117"/>
    </row>
    <row r="36" spans="2:29" x14ac:dyDescent="0.35">
      <c r="B36" s="129" t="s">
        <v>363</v>
      </c>
      <c r="C36" s="73"/>
      <c r="D36" s="73"/>
      <c r="E36" s="73"/>
      <c r="F36" s="73"/>
      <c r="G36" s="73"/>
      <c r="H36" s="73"/>
      <c r="I36" s="73"/>
      <c r="J36" s="73"/>
      <c r="K36" s="73"/>
      <c r="L36" s="73"/>
      <c r="M36" s="73"/>
      <c r="N36" s="384"/>
      <c r="O36" s="391"/>
      <c r="P36" s="73"/>
      <c r="Q36" s="73"/>
      <c r="R36" s="73"/>
      <c r="S36" s="73"/>
      <c r="T36" s="74"/>
      <c r="U36" s="391"/>
      <c r="V36" s="73"/>
      <c r="W36" s="73"/>
      <c r="X36" s="73"/>
      <c r="Y36" s="73"/>
      <c r="Z36" s="74"/>
      <c r="AB36" s="117"/>
    </row>
    <row r="37" spans="2:29" x14ac:dyDescent="0.35">
      <c r="B37" s="133" t="s">
        <v>447</v>
      </c>
      <c r="C37" s="692" t="str">
        <f>IF('Calculations - Active Mode'!C33=0,"",'Calculations - Active Mode'!C33)</f>
        <v/>
      </c>
      <c r="D37" s="693" t="str">
        <f>IF('Calculations - Active Mode'!D33=0,"",'Calculations - Active Mode'!D33)</f>
        <v/>
      </c>
      <c r="E37" s="693" t="str">
        <f>IF('Calculations - Active Mode'!E33=0,"",'Calculations - Active Mode'!E33)</f>
        <v/>
      </c>
      <c r="F37" s="693" t="str">
        <f>IF('Calculations - Active Mode'!F33=0,"",'Calculations - Active Mode'!F33)</f>
        <v/>
      </c>
      <c r="G37" s="693" t="str">
        <f>IF('Calculations - Active Mode'!G33=0,"",'Calculations - Active Mode'!G33)</f>
        <v/>
      </c>
      <c r="H37" s="693" t="str">
        <f>IF('Calculations - Active Mode'!H33=0,"",'Calculations - Active Mode'!H33)</f>
        <v/>
      </c>
      <c r="I37" s="693" t="str">
        <f>IF('Calculations - Active Mode'!I33=0,"",'Calculations - Active Mode'!I33)</f>
        <v/>
      </c>
      <c r="J37" s="693" t="str">
        <f>IF('Calculations - Active Mode'!J33=0,"",'Calculations - Active Mode'!J33)</f>
        <v/>
      </c>
      <c r="K37" s="693" t="str">
        <f>IF('Calculations - Active Mode'!K33=0,"",'Calculations - Active Mode'!K33)</f>
        <v/>
      </c>
      <c r="L37" s="693" t="str">
        <f>IF('Calculations - Active Mode'!L33=0,"",'Calculations - Active Mode'!L33)</f>
        <v/>
      </c>
      <c r="M37" s="693" t="str">
        <f>IF('Calculations - Active Mode'!M33=0,"",'Calculations - Active Mode'!M33)</f>
        <v/>
      </c>
      <c r="N37" s="694" t="str">
        <f>IF('Calculations - Active Mode'!N33=0,"",'Calculations - Active Mode'!N33)</f>
        <v/>
      </c>
      <c r="O37" s="695" t="str">
        <f>IF('Calculations - Active Mode'!O33=0,"",'Calculations - Active Mode'!O33)</f>
        <v/>
      </c>
      <c r="P37" s="693" t="str">
        <f>IF('Calculations - Active Mode'!P33=0,"",'Calculations - Active Mode'!P33)</f>
        <v/>
      </c>
      <c r="Q37" s="693" t="str">
        <f>IF('Calculations - Active Mode'!Q33=0,"",'Calculations - Active Mode'!Q33)</f>
        <v/>
      </c>
      <c r="R37" s="693" t="str">
        <f>IF('Calculations - Active Mode'!R33=0,"",'Calculations - Active Mode'!R33)</f>
        <v/>
      </c>
      <c r="S37" s="693" t="str">
        <f>IF('Calculations - Active Mode'!S33=0,"",'Calculations - Active Mode'!S33)</f>
        <v/>
      </c>
      <c r="T37" s="696" t="str">
        <f>IF('Calculations - Active Mode'!T33=0,"",'Calculations - Active Mode'!T33)</f>
        <v/>
      </c>
      <c r="U37" s="695" t="str">
        <f>IF('Calculations - Active Mode'!U33=0,"",'Calculations - Active Mode'!U33)</f>
        <v/>
      </c>
      <c r="V37" s="693" t="str">
        <f>IF('Calculations - Active Mode'!V33=0,"",'Calculations - Active Mode'!V33)</f>
        <v/>
      </c>
      <c r="W37" s="693" t="str">
        <f>IF('Calculations - Active Mode'!W33=0,"",'Calculations - Active Mode'!W33)</f>
        <v/>
      </c>
      <c r="X37" s="693" t="str">
        <f>IF('Calculations - Active Mode'!X33=0,"",'Calculations - Active Mode'!X33)</f>
        <v/>
      </c>
      <c r="Y37" s="693" t="str">
        <f>IF('Calculations - Active Mode'!Y33=0,"",'Calculations - Active Mode'!Y33)</f>
        <v/>
      </c>
      <c r="Z37" s="696" t="str">
        <f>IF('Calculations - Active Mode'!Z33=0,"",'Calculations - Active Mode'!Z33)</f>
        <v/>
      </c>
      <c r="AB37" s="117"/>
    </row>
    <row r="38" spans="2:29" x14ac:dyDescent="0.35">
      <c r="B38" s="133"/>
      <c r="C38" s="134"/>
      <c r="D38" s="306"/>
      <c r="E38" s="306"/>
      <c r="F38" s="306"/>
      <c r="G38" s="306"/>
      <c r="H38" s="306"/>
      <c r="I38" s="306"/>
      <c r="J38" s="306"/>
      <c r="K38" s="306"/>
      <c r="L38" s="306"/>
      <c r="M38" s="306"/>
      <c r="N38" s="306"/>
      <c r="O38" s="371"/>
      <c r="P38" s="344"/>
      <c r="Q38" s="344"/>
      <c r="R38" s="344"/>
      <c r="S38" s="344"/>
      <c r="T38" s="352"/>
      <c r="U38" s="371"/>
      <c r="V38" s="344"/>
      <c r="W38" s="344"/>
      <c r="X38" s="344"/>
      <c r="Y38" s="344"/>
      <c r="Z38" s="352"/>
      <c r="AA38" s="269"/>
      <c r="AB38" s="117"/>
    </row>
    <row r="39" spans="2:29" ht="18.75" thickBot="1" x14ac:dyDescent="0.4">
      <c r="B39" s="291" t="str">
        <f>IF('General Info &amp; Results'!$C$30="Gas", "Electrical energy consumption, Ee (Wh)", "Electrical energy consumption, E (Wh)")</f>
        <v>Electrical energy consumption, E (Wh)</v>
      </c>
      <c r="C39" s="719"/>
      <c r="D39" s="720"/>
      <c r="E39" s="721"/>
      <c r="F39" s="721"/>
      <c r="G39" s="721"/>
      <c r="H39" s="721"/>
      <c r="I39" s="721"/>
      <c r="J39" s="721"/>
      <c r="K39" s="721"/>
      <c r="L39" s="721"/>
      <c r="M39" s="721"/>
      <c r="N39" s="722"/>
      <c r="O39" s="723"/>
      <c r="P39" s="721"/>
      <c r="Q39" s="721"/>
      <c r="R39" s="721"/>
      <c r="S39" s="721"/>
      <c r="T39" s="724"/>
      <c r="U39" s="723"/>
      <c r="V39" s="721"/>
      <c r="W39" s="721"/>
      <c r="X39" s="721"/>
      <c r="Y39" s="721"/>
      <c r="Z39" s="724"/>
      <c r="AA39" s="269"/>
      <c r="AB39" s="117"/>
      <c r="AC39" s="125"/>
    </row>
    <row r="40" spans="2:29" ht="18.75" thickBot="1" x14ac:dyDescent="0.4">
      <c r="C40" s="345"/>
      <c r="D40" s="345"/>
      <c r="AB40" s="117"/>
    </row>
    <row r="41" spans="2:29" ht="18.75" thickBot="1" x14ac:dyDescent="0.4">
      <c r="B41" s="564" t="s">
        <v>418</v>
      </c>
      <c r="C41" s="565"/>
      <c r="D41" s="565"/>
      <c r="E41" s="565"/>
      <c r="F41" s="565"/>
      <c r="G41" s="565"/>
      <c r="H41" s="565"/>
      <c r="I41" s="565"/>
      <c r="J41" s="565"/>
      <c r="K41" s="565"/>
      <c r="L41" s="565"/>
      <c r="M41" s="565"/>
      <c r="N41" s="565"/>
      <c r="O41" s="565"/>
      <c r="P41" s="565"/>
      <c r="Q41" s="565"/>
      <c r="R41" s="565"/>
      <c r="S41" s="565"/>
      <c r="T41" s="565"/>
      <c r="U41" s="565"/>
      <c r="V41" s="565"/>
      <c r="W41" s="410"/>
      <c r="X41" s="410"/>
      <c r="Y41" s="410"/>
      <c r="Z41" s="411"/>
      <c r="AB41" s="117"/>
      <c r="AC41" s="125"/>
    </row>
    <row r="42" spans="2:29" ht="36" x14ac:dyDescent="0.35">
      <c r="B42" s="135"/>
      <c r="C42" s="414" t="str">
        <f>"Cooking Zone 1" &amp; IF('General Info &amp; Results'!C$49="",""," - " &amp; 'General Info &amp; Results'!C$49)</f>
        <v>Cooking Zone 1</v>
      </c>
      <c r="D42" s="414" t="str">
        <f>"Cooking Zone 2" &amp; IF('General Info &amp; Results'!D$49="",""," - " &amp; 'General Info &amp; Results'!D$49)</f>
        <v>Cooking Zone 2</v>
      </c>
      <c r="E42" s="414" t="str">
        <f>"Cooking Zone 3" &amp; IF('General Info &amp; Results'!E$49="",""," - " &amp; 'General Info &amp; Results'!E$49)</f>
        <v>Cooking Zone 3</v>
      </c>
      <c r="F42" s="414" t="str">
        <f>"Cooking Zone 4" &amp; IF('General Info &amp; Results'!F$49="",""," - " &amp; 'General Info &amp; Results'!F$49)</f>
        <v>Cooking Zone 4</v>
      </c>
      <c r="G42" s="414" t="str">
        <f>"Cooking Zone 5" &amp; IF('General Info &amp; Results'!G$49="",""," - " &amp; 'General Info &amp; Results'!G$49)</f>
        <v>Cooking Zone 5</v>
      </c>
      <c r="H42" s="414" t="str">
        <f>"Cooking Zone 6" &amp; IF('General Info &amp; Results'!H$49="",""," - " &amp; 'General Info &amp; Results'!H$49)</f>
        <v>Cooking Zone 6</v>
      </c>
      <c r="I42" s="414" t="str">
        <f>"Cooking Zone 7" &amp; IF('General Info &amp; Results'!I$49="",""," - " &amp; 'General Info &amp; Results'!I$49)</f>
        <v>Cooking Zone 7</v>
      </c>
      <c r="J42" s="414" t="str">
        <f>"Cooking Zone 8" &amp; IF('General Info &amp; Results'!J$49="",""," - " &amp; 'General Info &amp; Results'!J$49)</f>
        <v>Cooking Zone 8</v>
      </c>
      <c r="K42" s="414" t="str">
        <f>"Cooking Zone 9" &amp; IF('General Info &amp; Results'!K$49="",""," - " &amp; 'General Info &amp; Results'!K$49)</f>
        <v>Cooking Zone 9</v>
      </c>
      <c r="L42" s="414" t="str">
        <f>"Cooking Zone 10" &amp; IF('General Info &amp; Results'!L$49="",""," - " &amp; 'General Info &amp; Results'!L$49)</f>
        <v>Cooking Zone 10</v>
      </c>
      <c r="M42" s="414" t="str">
        <f>"Cooking Zone 11" &amp; IF('General Info &amp; Results'!M$49="",""," - " &amp; 'General Info &amp; Results'!M$49)</f>
        <v>Cooking Zone 11</v>
      </c>
      <c r="N42" s="417" t="str">
        <f>"Cooking Zone 12" &amp; IF('General Info &amp; Results'!N$49="",""," - " &amp; 'General Info &amp; Results'!N$49)</f>
        <v>Cooking Zone 12</v>
      </c>
      <c r="O42" s="418" t="s">
        <v>263</v>
      </c>
      <c r="P42" s="419" t="s">
        <v>264</v>
      </c>
      <c r="Q42" s="419" t="s">
        <v>265</v>
      </c>
      <c r="R42" s="419" t="s">
        <v>266</v>
      </c>
      <c r="S42" s="419" t="s">
        <v>267</v>
      </c>
      <c r="T42" s="420" t="s">
        <v>268</v>
      </c>
      <c r="U42" s="418" t="s">
        <v>269</v>
      </c>
      <c r="V42" s="419" t="s">
        <v>270</v>
      </c>
      <c r="W42" s="419" t="s">
        <v>271</v>
      </c>
      <c r="X42" s="419" t="s">
        <v>272</v>
      </c>
      <c r="Y42" s="419" t="s">
        <v>273</v>
      </c>
      <c r="Z42" s="420" t="s">
        <v>274</v>
      </c>
      <c r="AB42" s="117"/>
      <c r="AC42" s="125"/>
    </row>
    <row r="43" spans="2:29" x14ac:dyDescent="0.35">
      <c r="B43" s="508" t="s">
        <v>322</v>
      </c>
      <c r="C43" s="505" t="str">
        <f>IF(C25="", "", IF(C25="Yes", "No", IF(C31="","", IF(AND(C31&gt;90, C31&lt;=91), "No", IF(C31&gt;91, "Yes", "error")))))</f>
        <v/>
      </c>
      <c r="D43" s="505" t="str">
        <f t="shared" ref="D43:Z43" si="0">IF(D25="", "", IF(D25="Yes", "No", IF(D31="","", IF(AND(D31&gt;90, D31&lt;=91), "No", IF(D31&gt;91, "Yes", "error")))))</f>
        <v/>
      </c>
      <c r="E43" s="505" t="str">
        <f t="shared" si="0"/>
        <v/>
      </c>
      <c r="F43" s="505" t="str">
        <f t="shared" si="0"/>
        <v/>
      </c>
      <c r="G43" s="505" t="str">
        <f t="shared" si="0"/>
        <v/>
      </c>
      <c r="H43" s="505" t="str">
        <f t="shared" si="0"/>
        <v/>
      </c>
      <c r="I43" s="505" t="str">
        <f t="shared" si="0"/>
        <v/>
      </c>
      <c r="J43" s="505" t="str">
        <f t="shared" si="0"/>
        <v/>
      </c>
      <c r="K43" s="505" t="str">
        <f t="shared" si="0"/>
        <v/>
      </c>
      <c r="L43" s="505" t="str">
        <f t="shared" si="0"/>
        <v/>
      </c>
      <c r="M43" s="505" t="str">
        <f t="shared" si="0"/>
        <v/>
      </c>
      <c r="N43" s="506" t="str">
        <f t="shared" si="0"/>
        <v/>
      </c>
      <c r="O43" s="507" t="str">
        <f t="shared" si="0"/>
        <v/>
      </c>
      <c r="P43" s="505" t="str">
        <f t="shared" si="0"/>
        <v/>
      </c>
      <c r="Q43" s="505" t="str">
        <f t="shared" si="0"/>
        <v/>
      </c>
      <c r="R43" s="505" t="str">
        <f t="shared" si="0"/>
        <v/>
      </c>
      <c r="S43" s="505" t="str">
        <f t="shared" si="0"/>
        <v/>
      </c>
      <c r="T43" s="506" t="str">
        <f t="shared" si="0"/>
        <v/>
      </c>
      <c r="U43" s="507" t="str">
        <f t="shared" si="0"/>
        <v/>
      </c>
      <c r="V43" s="505" t="str">
        <f t="shared" si="0"/>
        <v/>
      </c>
      <c r="W43" s="505" t="str">
        <f t="shared" si="0"/>
        <v/>
      </c>
      <c r="X43" s="505" t="str">
        <f t="shared" si="0"/>
        <v/>
      </c>
      <c r="Y43" s="505" t="str">
        <f t="shared" si="0"/>
        <v/>
      </c>
      <c r="Z43" s="506" t="str">
        <f t="shared" si="0"/>
        <v/>
      </c>
      <c r="AB43" s="117"/>
      <c r="AC43" s="125"/>
    </row>
    <row r="44" spans="2:29" x14ac:dyDescent="0.35">
      <c r="B44" s="133" t="s">
        <v>355</v>
      </c>
      <c r="C44" s="251"/>
      <c r="D44" s="251"/>
      <c r="E44" s="251"/>
      <c r="F44" s="251"/>
      <c r="G44" s="251"/>
      <c r="H44" s="251"/>
      <c r="I44" s="251"/>
      <c r="J44" s="251"/>
      <c r="K44" s="251"/>
      <c r="L44" s="251"/>
      <c r="M44" s="251"/>
      <c r="N44" s="382"/>
      <c r="O44" s="389"/>
      <c r="P44" s="251"/>
      <c r="Q44" s="251"/>
      <c r="R44" s="251"/>
      <c r="S44" s="251"/>
      <c r="T44" s="252"/>
      <c r="U44" s="504"/>
      <c r="V44" s="251"/>
      <c r="W44" s="251"/>
      <c r="X44" s="251"/>
      <c r="Y44" s="251"/>
      <c r="Z44" s="252"/>
      <c r="AB44" s="117"/>
    </row>
    <row r="45" spans="2:29" ht="36" x14ac:dyDescent="0.35">
      <c r="B45" s="509" t="s">
        <v>323</v>
      </c>
      <c r="C45" s="251"/>
      <c r="D45" s="251"/>
      <c r="E45" s="251"/>
      <c r="F45" s="251"/>
      <c r="G45" s="251"/>
      <c r="H45" s="251"/>
      <c r="I45" s="251"/>
      <c r="J45" s="251"/>
      <c r="K45" s="251"/>
      <c r="L45" s="251"/>
      <c r="M45" s="251"/>
      <c r="N45" s="252"/>
      <c r="O45" s="504"/>
      <c r="P45" s="251"/>
      <c r="Q45" s="251"/>
      <c r="R45" s="251"/>
      <c r="S45" s="251"/>
      <c r="T45" s="252"/>
      <c r="U45" s="504"/>
      <c r="V45" s="251"/>
      <c r="W45" s="251"/>
      <c r="X45" s="251"/>
      <c r="Y45" s="251"/>
      <c r="Z45" s="252"/>
      <c r="AB45" s="117"/>
    </row>
    <row r="46" spans="2:29" ht="37.5" x14ac:dyDescent="0.4">
      <c r="B46" s="509" t="s">
        <v>357</v>
      </c>
      <c r="C46" s="249"/>
      <c r="D46" s="249"/>
      <c r="E46" s="249"/>
      <c r="F46" s="249"/>
      <c r="G46" s="249"/>
      <c r="H46" s="249"/>
      <c r="I46" s="249"/>
      <c r="J46" s="249"/>
      <c r="K46" s="249"/>
      <c r="L46" s="249"/>
      <c r="M46" s="249"/>
      <c r="N46" s="307"/>
      <c r="O46" s="390"/>
      <c r="P46" s="249"/>
      <c r="Q46" s="249"/>
      <c r="R46" s="249"/>
      <c r="S46" s="249"/>
      <c r="T46" s="250"/>
      <c r="U46" s="390"/>
      <c r="V46" s="249"/>
      <c r="W46" s="249"/>
      <c r="X46" s="249"/>
      <c r="Y46" s="249"/>
      <c r="Z46" s="250"/>
      <c r="AB46" s="117"/>
      <c r="AC46" s="125"/>
    </row>
    <row r="47" spans="2:29" x14ac:dyDescent="0.35">
      <c r="B47" s="133" t="s">
        <v>356</v>
      </c>
      <c r="C47" s="308"/>
      <c r="D47" s="308"/>
      <c r="E47" s="308"/>
      <c r="F47" s="308"/>
      <c r="G47" s="308"/>
      <c r="H47" s="308"/>
      <c r="I47" s="308"/>
      <c r="J47" s="308"/>
      <c r="K47" s="308"/>
      <c r="L47" s="308"/>
      <c r="M47" s="308"/>
      <c r="N47" s="310"/>
      <c r="O47" s="387"/>
      <c r="P47" s="308"/>
      <c r="Q47" s="308"/>
      <c r="R47" s="308"/>
      <c r="S47" s="308"/>
      <c r="T47" s="309"/>
      <c r="U47" s="387"/>
      <c r="V47" s="308"/>
      <c r="W47" s="308"/>
      <c r="X47" s="308"/>
      <c r="Y47" s="308"/>
      <c r="Z47" s="309"/>
      <c r="AB47" s="117"/>
    </row>
    <row r="48" spans="2:29" ht="19.5" x14ac:dyDescent="0.4">
      <c r="B48" s="133" t="s">
        <v>358</v>
      </c>
      <c r="C48" s="249"/>
      <c r="D48" s="249"/>
      <c r="E48" s="249"/>
      <c r="F48" s="249"/>
      <c r="G48" s="249"/>
      <c r="H48" s="249"/>
      <c r="I48" s="249"/>
      <c r="J48" s="249"/>
      <c r="K48" s="249"/>
      <c r="L48" s="249"/>
      <c r="M48" s="249"/>
      <c r="N48" s="307"/>
      <c r="O48" s="390"/>
      <c r="P48" s="249"/>
      <c r="Q48" s="249"/>
      <c r="R48" s="249"/>
      <c r="S48" s="249"/>
      <c r="T48" s="250"/>
      <c r="U48" s="390"/>
      <c r="V48" s="249"/>
      <c r="W48" s="249"/>
      <c r="X48" s="249"/>
      <c r="Y48" s="249"/>
      <c r="Z48" s="250"/>
      <c r="AA48" s="269"/>
      <c r="AB48" s="117"/>
      <c r="AC48" s="125"/>
    </row>
    <row r="49" spans="2:29" ht="19.5" x14ac:dyDescent="0.4">
      <c r="B49" s="133" t="s">
        <v>359</v>
      </c>
      <c r="C49" s="664"/>
      <c r="D49" s="249"/>
      <c r="E49" s="249"/>
      <c r="F49" s="249"/>
      <c r="G49" s="249"/>
      <c r="H49" s="249"/>
      <c r="I49" s="249"/>
      <c r="J49" s="249"/>
      <c r="K49" s="249"/>
      <c r="L49" s="249"/>
      <c r="M49" s="249"/>
      <c r="N49" s="307"/>
      <c r="O49" s="390"/>
      <c r="P49" s="249"/>
      <c r="Q49" s="249"/>
      <c r="R49" s="249"/>
      <c r="S49" s="249"/>
      <c r="T49" s="250"/>
      <c r="U49" s="390"/>
      <c r="V49" s="249"/>
      <c r="W49" s="249"/>
      <c r="X49" s="249"/>
      <c r="Y49" s="249"/>
      <c r="Z49" s="250"/>
      <c r="AA49" s="269"/>
      <c r="AB49" s="117"/>
      <c r="AC49" s="125"/>
    </row>
    <row r="50" spans="2:29" ht="19.5" x14ac:dyDescent="0.4">
      <c r="B50" s="133" t="s">
        <v>360</v>
      </c>
      <c r="C50" s="308"/>
      <c r="D50" s="308"/>
      <c r="E50" s="308"/>
      <c r="F50" s="308"/>
      <c r="G50" s="308"/>
      <c r="H50" s="308"/>
      <c r="I50" s="308"/>
      <c r="J50" s="308"/>
      <c r="K50" s="308"/>
      <c r="L50" s="308"/>
      <c r="M50" s="308"/>
      <c r="N50" s="310"/>
      <c r="O50" s="387"/>
      <c r="P50" s="308"/>
      <c r="Q50" s="308"/>
      <c r="R50" s="308"/>
      <c r="S50" s="308"/>
      <c r="T50" s="309"/>
      <c r="U50" s="387"/>
      <c r="V50" s="308"/>
      <c r="W50" s="308"/>
      <c r="X50" s="308"/>
      <c r="Y50" s="308"/>
      <c r="Z50" s="309"/>
      <c r="AB50" s="117"/>
      <c r="AC50" s="125"/>
    </row>
    <row r="51" spans="2:29" x14ac:dyDescent="0.35">
      <c r="B51" s="133" t="s">
        <v>364</v>
      </c>
      <c r="C51" s="249"/>
      <c r="D51" s="249"/>
      <c r="E51" s="249"/>
      <c r="F51" s="249"/>
      <c r="G51" s="249"/>
      <c r="H51" s="249"/>
      <c r="I51" s="249"/>
      <c r="J51" s="249"/>
      <c r="K51" s="249"/>
      <c r="L51" s="249"/>
      <c r="M51" s="249"/>
      <c r="N51" s="307"/>
      <c r="O51" s="390"/>
      <c r="P51" s="249"/>
      <c r="Q51" s="249"/>
      <c r="R51" s="249"/>
      <c r="S51" s="249"/>
      <c r="T51" s="250"/>
      <c r="U51" s="390"/>
      <c r="V51" s="249"/>
      <c r="W51" s="249"/>
      <c r="X51" s="249"/>
      <c r="Y51" s="249"/>
      <c r="Z51" s="250"/>
      <c r="AB51" s="117"/>
      <c r="AC51" s="125"/>
    </row>
    <row r="52" spans="2:29" x14ac:dyDescent="0.35">
      <c r="B52" s="133"/>
      <c r="C52" s="304"/>
      <c r="D52" s="304"/>
      <c r="E52" s="304"/>
      <c r="F52" s="304"/>
      <c r="G52" s="304"/>
      <c r="H52" s="304"/>
      <c r="I52" s="304"/>
      <c r="J52" s="304"/>
      <c r="K52" s="304"/>
      <c r="L52" s="304"/>
      <c r="M52" s="304"/>
      <c r="N52" s="383"/>
      <c r="O52" s="385"/>
      <c r="P52" s="304"/>
      <c r="Q52" s="304"/>
      <c r="R52" s="304"/>
      <c r="S52" s="304"/>
      <c r="T52" s="305"/>
      <c r="U52" s="385"/>
      <c r="V52" s="304"/>
      <c r="W52" s="304"/>
      <c r="X52" s="304"/>
      <c r="Y52" s="304"/>
      <c r="Z52" s="305"/>
      <c r="AB52" s="117"/>
      <c r="AC52" s="125"/>
    </row>
    <row r="53" spans="2:29" x14ac:dyDescent="0.35">
      <c r="B53" s="129" t="str">
        <f>IF('General Info &amp; Results'!$C$32="Corrected Volume", "Corrected volume of gas consumed, V (std cu. ft)", "Volume of gas consumed, V (cu. ft)")</f>
        <v>Volume of gas consumed, V (cu. ft)</v>
      </c>
      <c r="C53" s="73"/>
      <c r="D53" s="73"/>
      <c r="E53" s="73"/>
      <c r="F53" s="73"/>
      <c r="G53" s="73"/>
      <c r="H53" s="73"/>
      <c r="I53" s="73"/>
      <c r="J53" s="73"/>
      <c r="K53" s="73"/>
      <c r="L53" s="73"/>
      <c r="M53" s="73"/>
      <c r="N53" s="384"/>
      <c r="O53" s="391"/>
      <c r="P53" s="73"/>
      <c r="Q53" s="73"/>
      <c r="R53" s="73"/>
      <c r="S53" s="73"/>
      <c r="T53" s="74"/>
      <c r="U53" s="391"/>
      <c r="V53" s="73"/>
      <c r="W53" s="73"/>
      <c r="X53" s="73"/>
      <c r="Y53" s="73"/>
      <c r="Z53" s="74"/>
      <c r="AB53" s="117"/>
      <c r="AC53" s="125"/>
    </row>
    <row r="54" spans="2:29" x14ac:dyDescent="0.35">
      <c r="B54" s="129" t="s">
        <v>362</v>
      </c>
      <c r="C54" s="249"/>
      <c r="D54" s="249"/>
      <c r="E54" s="249"/>
      <c r="F54" s="249"/>
      <c r="G54" s="249"/>
      <c r="H54" s="249"/>
      <c r="I54" s="249"/>
      <c r="J54" s="249"/>
      <c r="K54" s="249"/>
      <c r="L54" s="249"/>
      <c r="M54" s="249"/>
      <c r="N54" s="307"/>
      <c r="O54" s="390"/>
      <c r="P54" s="249"/>
      <c r="Q54" s="249"/>
      <c r="R54" s="249"/>
      <c r="S54" s="249"/>
      <c r="T54" s="250"/>
      <c r="U54" s="390"/>
      <c r="V54" s="249"/>
      <c r="W54" s="249"/>
      <c r="X54" s="249"/>
      <c r="Y54" s="249"/>
      <c r="Z54" s="250"/>
      <c r="AB54" s="117"/>
      <c r="AC54" s="125"/>
    </row>
    <row r="55" spans="2:29" x14ac:dyDescent="0.35">
      <c r="B55" s="129" t="s">
        <v>363</v>
      </c>
      <c r="C55" s="73"/>
      <c r="D55" s="73"/>
      <c r="E55" s="73"/>
      <c r="F55" s="73"/>
      <c r="G55" s="73"/>
      <c r="H55" s="73"/>
      <c r="I55" s="73"/>
      <c r="J55" s="73"/>
      <c r="K55" s="73"/>
      <c r="L55" s="73"/>
      <c r="M55" s="73"/>
      <c r="N55" s="384"/>
      <c r="O55" s="391"/>
      <c r="P55" s="73"/>
      <c r="Q55" s="73"/>
      <c r="R55" s="73"/>
      <c r="S55" s="73"/>
      <c r="T55" s="74"/>
      <c r="U55" s="391"/>
      <c r="V55" s="73"/>
      <c r="W55" s="73"/>
      <c r="X55" s="73"/>
      <c r="Y55" s="73"/>
      <c r="Z55" s="74"/>
      <c r="AB55" s="117"/>
      <c r="AC55" s="125"/>
    </row>
    <row r="56" spans="2:29" x14ac:dyDescent="0.35">
      <c r="B56" s="133" t="s">
        <v>447</v>
      </c>
      <c r="C56" s="693" t="str">
        <f>IF(OR('Calculations - Active Mode'!C41="",'Calculations - Active Mode'!C41=0),"",'Calculations - Active Mode'!C41)</f>
        <v/>
      </c>
      <c r="D56" s="693" t="str">
        <f>IF(OR('Calculations - Active Mode'!D41="",'Calculations - Active Mode'!D41=0),"",'Calculations - Active Mode'!D41)</f>
        <v/>
      </c>
      <c r="E56" s="693" t="str">
        <f>IF(OR('Calculations - Active Mode'!E41="",'Calculations - Active Mode'!E41=0),"",'Calculations - Active Mode'!E41)</f>
        <v/>
      </c>
      <c r="F56" s="693" t="str">
        <f>IF(OR('Calculations - Active Mode'!F41="",'Calculations - Active Mode'!F41=0),"",'Calculations - Active Mode'!F41)</f>
        <v/>
      </c>
      <c r="G56" s="693" t="str">
        <f>IF(OR('Calculations - Active Mode'!G41="",'Calculations - Active Mode'!G41=0),"",'Calculations - Active Mode'!G41)</f>
        <v/>
      </c>
      <c r="H56" s="693" t="str">
        <f>IF(OR('Calculations - Active Mode'!H41="",'Calculations - Active Mode'!H41=0),"",'Calculations - Active Mode'!H41)</f>
        <v/>
      </c>
      <c r="I56" s="693" t="str">
        <f>IF(OR('Calculations - Active Mode'!I41="",'Calculations - Active Mode'!I41=0),"",'Calculations - Active Mode'!I41)</f>
        <v/>
      </c>
      <c r="J56" s="693" t="str">
        <f>IF(OR('Calculations - Active Mode'!J41="",'Calculations - Active Mode'!J41=0),"",'Calculations - Active Mode'!J41)</f>
        <v/>
      </c>
      <c r="K56" s="693" t="str">
        <f>IF(OR('Calculations - Active Mode'!K41="",'Calculations - Active Mode'!K41=0),"",'Calculations - Active Mode'!K41)</f>
        <v/>
      </c>
      <c r="L56" s="693" t="str">
        <f>IF(OR('Calculations - Active Mode'!L41="",'Calculations - Active Mode'!L41=0),"",'Calculations - Active Mode'!L41)</f>
        <v/>
      </c>
      <c r="M56" s="693" t="str">
        <f>IF(OR('Calculations - Active Mode'!M41="",'Calculations - Active Mode'!M41=0),"",'Calculations - Active Mode'!M41)</f>
        <v/>
      </c>
      <c r="N56" s="694" t="str">
        <f>IF(OR('Calculations - Active Mode'!N41="",'Calculations - Active Mode'!N41=0),"",'Calculations - Active Mode'!N41)</f>
        <v/>
      </c>
      <c r="O56" s="695" t="str">
        <f>IF(OR('Calculations - Active Mode'!O41="",'Calculations - Active Mode'!O41=0),"",'Calculations - Active Mode'!O41)</f>
        <v/>
      </c>
      <c r="P56" s="693" t="str">
        <f>IF(OR('Calculations - Active Mode'!P41="",'Calculations - Active Mode'!P41=0),"",'Calculations - Active Mode'!P41)</f>
        <v/>
      </c>
      <c r="Q56" s="693" t="str">
        <f>IF(OR('Calculations - Active Mode'!Q41="",'Calculations - Active Mode'!Q41=0),"",'Calculations - Active Mode'!Q41)</f>
        <v/>
      </c>
      <c r="R56" s="693" t="str">
        <f>IF(OR('Calculations - Active Mode'!R41="",'Calculations - Active Mode'!R41=0),"",'Calculations - Active Mode'!R41)</f>
        <v/>
      </c>
      <c r="S56" s="693" t="str">
        <f>IF(OR('Calculations - Active Mode'!S41="",'Calculations - Active Mode'!S41=0),"",'Calculations - Active Mode'!S41)</f>
        <v/>
      </c>
      <c r="T56" s="696" t="str">
        <f>IF(OR('Calculations - Active Mode'!T41="",'Calculations - Active Mode'!T41=0),"",'Calculations - Active Mode'!T41)</f>
        <v/>
      </c>
      <c r="U56" s="695" t="str">
        <f>IF(OR('Calculations - Active Mode'!U41="",'Calculations - Active Mode'!U41=0),"",'Calculations - Active Mode'!U41)</f>
        <v/>
      </c>
      <c r="V56" s="693" t="str">
        <f>IF(OR('Calculations - Active Mode'!V41="",'Calculations - Active Mode'!V41=0),"",'Calculations - Active Mode'!V41)</f>
        <v/>
      </c>
      <c r="W56" s="693" t="str">
        <f>IF(OR('Calculations - Active Mode'!W41="",'Calculations - Active Mode'!W41=0),"",'Calculations - Active Mode'!W41)</f>
        <v/>
      </c>
      <c r="X56" s="693" t="str">
        <f>IF(OR('Calculations - Active Mode'!X41="",'Calculations - Active Mode'!X41=0),"",'Calculations - Active Mode'!X41)</f>
        <v/>
      </c>
      <c r="Y56" s="693" t="str">
        <f>IF(OR('Calculations - Active Mode'!Y41="",'Calculations - Active Mode'!Y41=0),"",'Calculations - Active Mode'!Y41)</f>
        <v/>
      </c>
      <c r="Z56" s="696" t="str">
        <f>IF(OR('Calculations - Active Mode'!Z41="",'Calculations - Active Mode'!Z41=0),"",'Calculations - Active Mode'!Z41)</f>
        <v/>
      </c>
      <c r="AA56" s="269"/>
      <c r="AB56" s="117"/>
      <c r="AC56" s="125"/>
    </row>
    <row r="57" spans="2:29" x14ac:dyDescent="0.35">
      <c r="B57" s="133"/>
      <c r="C57" s="304"/>
      <c r="D57" s="304"/>
      <c r="E57" s="304"/>
      <c r="F57" s="304"/>
      <c r="G57" s="304"/>
      <c r="H57" s="304"/>
      <c r="I57" s="304"/>
      <c r="J57" s="304"/>
      <c r="K57" s="304"/>
      <c r="L57" s="304"/>
      <c r="M57" s="304"/>
      <c r="N57" s="304"/>
      <c r="O57" s="385"/>
      <c r="P57" s="304"/>
      <c r="Q57" s="304"/>
      <c r="R57" s="304"/>
      <c r="S57" s="304"/>
      <c r="T57" s="305"/>
      <c r="U57" s="385"/>
      <c r="V57" s="304"/>
      <c r="W57" s="304"/>
      <c r="X57" s="304"/>
      <c r="Y57" s="304"/>
      <c r="Z57" s="305"/>
      <c r="AB57" s="117"/>
      <c r="AC57" s="125"/>
    </row>
    <row r="58" spans="2:29" ht="18.75" thickBot="1" x14ac:dyDescent="0.4">
      <c r="B58" s="291" t="str">
        <f>IF('General Info &amp; Results'!$C$30="Gas", "Electrical energy consumption, Ee (Wh)", "Electrical energy consumption, E (Wh)")</f>
        <v>Electrical energy consumption, E (Wh)</v>
      </c>
      <c r="C58" s="725"/>
      <c r="D58" s="725"/>
      <c r="E58" s="725"/>
      <c r="F58" s="725"/>
      <c r="G58" s="725"/>
      <c r="H58" s="725"/>
      <c r="I58" s="725"/>
      <c r="J58" s="725"/>
      <c r="K58" s="725"/>
      <c r="L58" s="725"/>
      <c r="M58" s="725"/>
      <c r="N58" s="726"/>
      <c r="O58" s="727"/>
      <c r="P58" s="725"/>
      <c r="Q58" s="725"/>
      <c r="R58" s="725"/>
      <c r="S58" s="725"/>
      <c r="T58" s="728"/>
      <c r="U58" s="727"/>
      <c r="V58" s="725"/>
      <c r="W58" s="725"/>
      <c r="X58" s="725"/>
      <c r="Y58" s="725"/>
      <c r="Z58" s="728"/>
      <c r="AB58" s="117"/>
      <c r="AC58" s="125"/>
    </row>
    <row r="59" spans="2:29" ht="18.75" thickBot="1" x14ac:dyDescent="0.4">
      <c r="B59" s="39"/>
      <c r="C59" s="40"/>
      <c r="D59" s="41"/>
      <c r="E59" s="42"/>
      <c r="F59" s="42"/>
      <c r="G59" s="42"/>
      <c r="H59" s="42"/>
      <c r="I59" s="42"/>
      <c r="J59" s="42"/>
      <c r="K59" s="42"/>
      <c r="L59" s="42"/>
      <c r="M59" s="42"/>
      <c r="N59" s="42"/>
      <c r="AB59" s="117"/>
    </row>
    <row r="60" spans="2:29" ht="18.75" thickBot="1" x14ac:dyDescent="0.4">
      <c r="B60" s="778" t="s">
        <v>88</v>
      </c>
      <c r="C60" s="779"/>
      <c r="D60" s="779"/>
      <c r="E60" s="779"/>
      <c r="F60" s="779"/>
      <c r="G60" s="779"/>
      <c r="H60" s="779"/>
      <c r="I60" s="779"/>
      <c r="J60" s="779"/>
      <c r="K60" s="779"/>
      <c r="L60" s="779"/>
      <c r="M60" s="779"/>
      <c r="N60" s="780"/>
      <c r="AB60" s="117"/>
    </row>
    <row r="61" spans="2:29" ht="17.45" customHeight="1" x14ac:dyDescent="0.35">
      <c r="B61" s="769"/>
      <c r="C61" s="770"/>
      <c r="D61" s="770"/>
      <c r="E61" s="770"/>
      <c r="F61" s="770"/>
      <c r="G61" s="770"/>
      <c r="H61" s="770"/>
      <c r="I61" s="770"/>
      <c r="J61" s="770"/>
      <c r="K61" s="770"/>
      <c r="L61" s="770"/>
      <c r="M61" s="770"/>
      <c r="N61" s="771"/>
      <c r="AB61" s="117"/>
    </row>
    <row r="62" spans="2:29" ht="17.45" customHeight="1" x14ac:dyDescent="0.35">
      <c r="B62" s="772"/>
      <c r="C62" s="773"/>
      <c r="D62" s="773"/>
      <c r="E62" s="773"/>
      <c r="F62" s="773"/>
      <c r="G62" s="773"/>
      <c r="H62" s="773"/>
      <c r="I62" s="773"/>
      <c r="J62" s="773"/>
      <c r="K62" s="773"/>
      <c r="L62" s="773"/>
      <c r="M62" s="773"/>
      <c r="N62" s="774"/>
      <c r="AB62" s="117"/>
    </row>
    <row r="63" spans="2:29" ht="17.45" customHeight="1" x14ac:dyDescent="0.35">
      <c r="B63" s="772"/>
      <c r="C63" s="773"/>
      <c r="D63" s="773"/>
      <c r="E63" s="773"/>
      <c r="F63" s="773"/>
      <c r="G63" s="773"/>
      <c r="H63" s="773"/>
      <c r="I63" s="773"/>
      <c r="J63" s="773"/>
      <c r="K63" s="773"/>
      <c r="L63" s="773"/>
      <c r="M63" s="773"/>
      <c r="N63" s="774"/>
      <c r="AB63" s="117"/>
    </row>
    <row r="64" spans="2:29" ht="17.45" customHeight="1" x14ac:dyDescent="0.35">
      <c r="B64" s="772"/>
      <c r="C64" s="773"/>
      <c r="D64" s="773"/>
      <c r="E64" s="773"/>
      <c r="F64" s="773"/>
      <c r="G64" s="773"/>
      <c r="H64" s="773"/>
      <c r="I64" s="773"/>
      <c r="J64" s="773"/>
      <c r="K64" s="773"/>
      <c r="L64" s="773"/>
      <c r="M64" s="773"/>
      <c r="N64" s="774"/>
      <c r="AB64" s="117"/>
    </row>
    <row r="65" spans="1:28" ht="17.45" customHeight="1" x14ac:dyDescent="0.35">
      <c r="B65" s="772"/>
      <c r="C65" s="773"/>
      <c r="D65" s="773"/>
      <c r="E65" s="773"/>
      <c r="F65" s="773"/>
      <c r="G65" s="773"/>
      <c r="H65" s="773"/>
      <c r="I65" s="773"/>
      <c r="J65" s="773"/>
      <c r="K65" s="773"/>
      <c r="L65" s="773"/>
      <c r="M65" s="773"/>
      <c r="N65" s="774"/>
      <c r="AB65" s="117"/>
    </row>
    <row r="66" spans="1:28" ht="17.45" customHeight="1" x14ac:dyDescent="0.35">
      <c r="B66" s="772"/>
      <c r="C66" s="773"/>
      <c r="D66" s="773"/>
      <c r="E66" s="773"/>
      <c r="F66" s="773"/>
      <c r="G66" s="773"/>
      <c r="H66" s="773"/>
      <c r="I66" s="773"/>
      <c r="J66" s="773"/>
      <c r="K66" s="773"/>
      <c r="L66" s="773"/>
      <c r="M66" s="773"/>
      <c r="N66" s="774"/>
      <c r="AB66" s="117"/>
    </row>
    <row r="67" spans="1:28" ht="17.45" customHeight="1" x14ac:dyDescent="0.35">
      <c r="B67" s="772"/>
      <c r="C67" s="773"/>
      <c r="D67" s="773"/>
      <c r="E67" s="773"/>
      <c r="F67" s="773"/>
      <c r="G67" s="773"/>
      <c r="H67" s="773"/>
      <c r="I67" s="773"/>
      <c r="J67" s="773"/>
      <c r="K67" s="773"/>
      <c r="L67" s="773"/>
      <c r="M67" s="773"/>
      <c r="N67" s="774"/>
      <c r="AB67" s="117"/>
    </row>
    <row r="68" spans="1:28" ht="17.45" customHeight="1" x14ac:dyDescent="0.35">
      <c r="B68" s="772"/>
      <c r="C68" s="773"/>
      <c r="D68" s="773"/>
      <c r="E68" s="773"/>
      <c r="F68" s="773"/>
      <c r="G68" s="773"/>
      <c r="H68" s="773"/>
      <c r="I68" s="773"/>
      <c r="J68" s="773"/>
      <c r="K68" s="773"/>
      <c r="L68" s="773"/>
      <c r="M68" s="773"/>
      <c r="N68" s="774"/>
      <c r="AB68" s="117"/>
    </row>
    <row r="69" spans="1:28" ht="17.45" customHeight="1" x14ac:dyDescent="0.35">
      <c r="B69" s="772"/>
      <c r="C69" s="773"/>
      <c r="D69" s="773"/>
      <c r="E69" s="773"/>
      <c r="F69" s="773"/>
      <c r="G69" s="773"/>
      <c r="H69" s="773"/>
      <c r="I69" s="773"/>
      <c r="J69" s="773"/>
      <c r="K69" s="773"/>
      <c r="L69" s="773"/>
      <c r="M69" s="773"/>
      <c r="N69" s="774"/>
      <c r="AB69" s="117"/>
    </row>
    <row r="70" spans="1:28" ht="17.45" customHeight="1" x14ac:dyDescent="0.35">
      <c r="B70" s="772"/>
      <c r="C70" s="773"/>
      <c r="D70" s="773"/>
      <c r="E70" s="773"/>
      <c r="F70" s="773"/>
      <c r="G70" s="773"/>
      <c r="H70" s="773"/>
      <c r="I70" s="773"/>
      <c r="J70" s="773"/>
      <c r="K70" s="773"/>
      <c r="L70" s="773"/>
      <c r="M70" s="773"/>
      <c r="N70" s="774"/>
      <c r="AB70" s="117"/>
    </row>
    <row r="71" spans="1:28" ht="17.45" customHeight="1" x14ac:dyDescent="0.35">
      <c r="B71" s="772"/>
      <c r="C71" s="773"/>
      <c r="D71" s="773"/>
      <c r="E71" s="773"/>
      <c r="F71" s="773"/>
      <c r="G71" s="773"/>
      <c r="H71" s="773"/>
      <c r="I71" s="773"/>
      <c r="J71" s="773"/>
      <c r="K71" s="773"/>
      <c r="L71" s="773"/>
      <c r="M71" s="773"/>
      <c r="N71" s="774"/>
      <c r="AB71" s="117"/>
    </row>
    <row r="72" spans="1:28" x14ac:dyDescent="0.35">
      <c r="B72" s="772"/>
      <c r="C72" s="773"/>
      <c r="D72" s="773"/>
      <c r="E72" s="773"/>
      <c r="F72" s="773"/>
      <c r="G72" s="773"/>
      <c r="H72" s="773"/>
      <c r="I72" s="773"/>
      <c r="J72" s="773"/>
      <c r="K72" s="773"/>
      <c r="L72" s="773"/>
      <c r="M72" s="773"/>
      <c r="N72" s="774"/>
      <c r="AB72" s="117"/>
    </row>
    <row r="73" spans="1:28" x14ac:dyDescent="0.35">
      <c r="B73" s="772"/>
      <c r="C73" s="773"/>
      <c r="D73" s="773"/>
      <c r="E73" s="773"/>
      <c r="F73" s="773"/>
      <c r="G73" s="773"/>
      <c r="H73" s="773"/>
      <c r="I73" s="773"/>
      <c r="J73" s="773"/>
      <c r="K73" s="773"/>
      <c r="L73" s="773"/>
      <c r="M73" s="773"/>
      <c r="N73" s="774"/>
      <c r="AB73" s="117"/>
    </row>
    <row r="74" spans="1:28" x14ac:dyDescent="0.35">
      <c r="B74" s="772"/>
      <c r="C74" s="773"/>
      <c r="D74" s="773"/>
      <c r="E74" s="773"/>
      <c r="F74" s="773"/>
      <c r="G74" s="773"/>
      <c r="H74" s="773"/>
      <c r="I74" s="773"/>
      <c r="J74" s="773"/>
      <c r="K74" s="773"/>
      <c r="L74" s="773"/>
      <c r="M74" s="773"/>
      <c r="N74" s="774"/>
      <c r="AB74" s="117"/>
    </row>
    <row r="75" spans="1:28" ht="18.75" thickBot="1" x14ac:dyDescent="0.4">
      <c r="B75" s="775"/>
      <c r="C75" s="776"/>
      <c r="D75" s="776"/>
      <c r="E75" s="776"/>
      <c r="F75" s="776"/>
      <c r="G75" s="776"/>
      <c r="H75" s="776"/>
      <c r="I75" s="776"/>
      <c r="J75" s="776"/>
      <c r="K75" s="776"/>
      <c r="L75" s="776"/>
      <c r="M75" s="776"/>
      <c r="N75" s="777"/>
      <c r="AB75" s="117"/>
    </row>
    <row r="76" spans="1:28" x14ac:dyDescent="0.35">
      <c r="C76" s="254"/>
      <c r="D76" s="254"/>
      <c r="AB76" s="117"/>
    </row>
    <row r="77" spans="1:28" x14ac:dyDescent="0.35">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17"/>
    </row>
    <row r="78" spans="1:28" x14ac:dyDescent="0.35">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row>
  </sheetData>
  <sheetProtection algorithmName="SHA-512" hashValue="+/8m2qXCt8bfWLMhWD8OBAeEU7xTAEfCuoOKpL1IjYrDw1vpfp/OAp57h8roNCuPSRt73eeaHSsS2taWca7PSg==" saltValue="8p+UyTDsKZ17V+tv0k6oAg==" spinCount="100000" sheet="1" selectLockedCells="1"/>
  <dataConsolidate/>
  <mergeCells count="10">
    <mergeCell ref="B60:N60"/>
    <mergeCell ref="B61:N75"/>
    <mergeCell ref="C7:E7"/>
    <mergeCell ref="B2:E2"/>
    <mergeCell ref="C3:E3"/>
    <mergeCell ref="C4:E4"/>
    <mergeCell ref="C5:E5"/>
    <mergeCell ref="C6:E6"/>
    <mergeCell ref="B11:C11"/>
    <mergeCell ref="C8:E8"/>
  </mergeCells>
  <conditionalFormatting sqref="D17:N20 D23:N39 D42:N58">
    <cfRule type="expression" dxfId="33" priority="41">
      <formula>NumZones=1</formula>
    </cfRule>
  </conditionalFormatting>
  <conditionalFormatting sqref="H17:N20 H23:N39 H42:N58">
    <cfRule type="expression" dxfId="32" priority="45">
      <formula>NumZones=5</formula>
    </cfRule>
  </conditionalFormatting>
  <conditionalFormatting sqref="I17:N20 I23:N39 I42:N58">
    <cfRule type="expression" dxfId="31" priority="46">
      <formula>NumZones=6</formula>
    </cfRule>
  </conditionalFormatting>
  <conditionalFormatting sqref="J17:N20 J23:N39 J42:N58">
    <cfRule type="expression" dxfId="30" priority="47">
      <formula>NumZones=7</formula>
    </cfRule>
  </conditionalFormatting>
  <conditionalFormatting sqref="K17:N20 K23:N39 K42:N58">
    <cfRule type="expression" dxfId="29" priority="48">
      <formula>NumZones=8</formula>
    </cfRule>
  </conditionalFormatting>
  <conditionalFormatting sqref="L17:N20 L23:N39 L42:N58">
    <cfRule type="expression" dxfId="28" priority="55">
      <formula>NumZones=9</formula>
    </cfRule>
  </conditionalFormatting>
  <conditionalFormatting sqref="M17:N20 M23:N39 M42:N58">
    <cfRule type="expression" dxfId="27" priority="56">
      <formula>NumZones=10</formula>
    </cfRule>
  </conditionalFormatting>
  <conditionalFormatting sqref="N17:N20 N23:N39 N42:N58">
    <cfRule type="expression" dxfId="26" priority="59">
      <formula>NumZones=11</formula>
    </cfRule>
  </conditionalFormatting>
  <conditionalFormatting sqref="S17:T20 S23:T39 S42:T58">
    <cfRule type="expression" dxfId="25" priority="66">
      <formula>AND(LimMark1="No", AreaControls1=4)</formula>
    </cfRule>
  </conditionalFormatting>
  <conditionalFormatting sqref="Q17:T20 Q23:T39 Q42:T58">
    <cfRule type="expression" dxfId="24" priority="64">
      <formula>AND(LimMark1="No", AreaControls1=2)</formula>
    </cfRule>
  </conditionalFormatting>
  <conditionalFormatting sqref="P17:T20 P23:T39 P42:T58">
    <cfRule type="expression" dxfId="23" priority="63">
      <formula>AND(LimMark1="No", AreaControls1=1)</formula>
    </cfRule>
  </conditionalFormatting>
  <conditionalFormatting sqref="F17:N20 F23:N39 F42:N58">
    <cfRule type="expression" dxfId="22" priority="43">
      <formula>NumZones=3</formula>
    </cfRule>
  </conditionalFormatting>
  <conditionalFormatting sqref="E17:N20 E23:N39 E42:N58">
    <cfRule type="expression" dxfId="21" priority="42">
      <formula>NumZones=2</formula>
    </cfRule>
  </conditionalFormatting>
  <conditionalFormatting sqref="Y17:Z20 Y23:Z39 Y42:Z58">
    <cfRule type="expression" dxfId="20" priority="77">
      <formula>AND(LimMark2="No", AreaControls2=4)</formula>
    </cfRule>
  </conditionalFormatting>
  <conditionalFormatting sqref="W17:Z20 W23:Z39 W42:Z58">
    <cfRule type="expression" dxfId="19" priority="75">
      <formula>AND(LimMark2="No", AreaControls2=2)</formula>
    </cfRule>
  </conditionalFormatting>
  <conditionalFormatting sqref="V17:Z20 V23:Z39 V42:Z58">
    <cfRule type="expression" dxfId="18" priority="74">
      <formula>AND(LimMark2="No", AreaControls2=1)</formula>
    </cfRule>
  </conditionalFormatting>
  <conditionalFormatting sqref="G17:N20 G23:N39 G42:N58">
    <cfRule type="expression" dxfId="17" priority="44">
      <formula>NumZones=4</formula>
    </cfRule>
  </conditionalFormatting>
  <conditionalFormatting sqref="C44:Z58">
    <cfRule type="expression" dxfId="16" priority="2397">
      <formula>C$43="No"</formula>
    </cfRule>
  </conditionalFormatting>
  <conditionalFormatting sqref="C46:Z58">
    <cfRule type="expression" dxfId="15" priority="2398">
      <formula>C$45="No"</formula>
    </cfRule>
  </conditionalFormatting>
  <conditionalFormatting sqref="U17:Z20 U23:Z39 U42:Z58">
    <cfRule type="expression" dxfId="14" priority="71">
      <formula>NumArea=1</formula>
    </cfRule>
  </conditionalFormatting>
  <conditionalFormatting sqref="C17:N20 C23:N39 C42:N58">
    <cfRule type="expression" dxfId="13" priority="38">
      <formula>NumZones=0</formula>
    </cfRule>
  </conditionalFormatting>
  <conditionalFormatting sqref="X17:Z20 X23:Z39 X42:Z58">
    <cfRule type="expression" dxfId="12" priority="72">
      <formula>AND(LimMark2="Yes", AreaControls2&lt;4)</formula>
    </cfRule>
    <cfRule type="expression" dxfId="11" priority="76">
      <formula>AND(LimMark2="No", AreaControls2=3)</formula>
    </cfRule>
  </conditionalFormatting>
  <conditionalFormatting sqref="Z17:Z20 Z23:Z39 Z42:Z58">
    <cfRule type="expression" dxfId="10" priority="73">
      <formula>AND(LimMark2="Yes", AreaControls2&gt;3)</formula>
    </cfRule>
    <cfRule type="expression" dxfId="9" priority="83">
      <formula>AND(LimMark2="No", AreaControls2=5)</formula>
    </cfRule>
  </conditionalFormatting>
  <conditionalFormatting sqref="R17:T20 R23:T39 R42:T58">
    <cfRule type="expression" dxfId="8" priority="61">
      <formula>AND(LimMark1="Yes", AreaControls1&lt;4)</formula>
    </cfRule>
    <cfRule type="expression" dxfId="7" priority="65">
      <formula>AND(LimMark1="No", AreaControls1=3)</formula>
    </cfRule>
  </conditionalFormatting>
  <conditionalFormatting sqref="T17:T20 T23:T39 T42:T58">
    <cfRule type="expression" dxfId="6" priority="62">
      <formula>AND(LimMark1="Yes", AreaControls1&gt;3)</formula>
    </cfRule>
    <cfRule type="expression" dxfId="5" priority="70">
      <formula>AND(LimMark1="No", AreaControls1=5)</formula>
    </cfRule>
  </conditionalFormatting>
  <conditionalFormatting sqref="O17:Z20 O23:Z39 O42:Z58">
    <cfRule type="expression" dxfId="4" priority="60">
      <formula>NumArea=0</formula>
    </cfRule>
  </conditionalFormatting>
  <dataValidations count="1">
    <dataValidation type="list" allowBlank="1" showInputMessage="1" showErrorMessage="1" sqref="C12 C25:Z25 C32:Z32 C45:Z45" xr:uid="{B165F2C6-9F63-4AC3-900E-3ADA34CB9CFD}">
      <formula1>YesNo</formula1>
    </dataValidation>
  </dataValidations>
  <hyperlinks>
    <hyperlink ref="H4" location="Instructions!C35" display="Back to Instructions tab" xr:uid="{00000000-0004-0000-0500-000000000000}"/>
  </hyperlink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4" id="{6EA0B081-934C-4CC6-AA03-1F750E6CA7D6}">
            <xm:f>'General Info &amp; Results'!$C$37="Inactive Mode Only"</xm:f>
            <x14:dxf>
              <fill>
                <patternFill patternType="lightUp">
                  <bgColor theme="0"/>
                </patternFill>
              </fill>
            </x14:dxf>
          </x14:cfRule>
          <xm:sqref>B14:C14</xm:sqref>
        </x14:conditionalFormatting>
        <x14:conditionalFormatting xmlns:xm="http://schemas.microsoft.com/office/excel/2006/main">
          <x14:cfRule type="expression" priority="158" id="{8EF54614-345F-4479-BC8E-1E37CFF53D65}">
            <xm:f>'General Info &amp; Results'!$C$32="Corrected volume"</xm:f>
            <x14:dxf>
              <fill>
                <patternFill patternType="lightUp">
                  <bgColor theme="0"/>
                </patternFill>
              </fill>
            </x14:dxf>
          </x14:cfRule>
          <xm:sqref>B36:N36 B55:Z55</xm:sqref>
        </x14:conditionalFormatting>
        <x14:conditionalFormatting xmlns:xm="http://schemas.microsoft.com/office/excel/2006/main">
          <x14:cfRule type="expression" priority="33" id="{B27C5B91-D9E0-4F90-AE76-DD021863187A}">
            <xm:f>'General Info &amp; Results'!$C$37="Off Mode Only"</xm:f>
            <x14:dxf>
              <fill>
                <patternFill patternType="lightUp">
                  <bgColor theme="0"/>
                </patternFill>
              </fill>
            </x14:dxf>
          </x14:cfRule>
          <xm:sqref>B13:C13</xm:sqref>
        </x14:conditionalFormatting>
        <x14:conditionalFormatting xmlns:xm="http://schemas.microsoft.com/office/excel/2006/main">
          <x14:cfRule type="expression" priority="86" id="{F8E388F0-8DA3-4F78-A6D7-4572DE95DD1B}">
            <xm:f>'General Info &amp; Results'!$C$30="Electric"</xm:f>
            <x14:dxf>
              <fill>
                <patternFill patternType="lightUp">
                  <bgColor theme="0"/>
                </patternFill>
              </fill>
            </x14:dxf>
          </x14:cfRule>
          <xm:sqref>B33:Z38 B52:Z57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140625" defaultRowHeight="16.5" x14ac:dyDescent="0.3"/>
  <cols>
    <col min="1" max="1" width="4.140625" style="148" customWidth="1"/>
    <col min="2" max="2" width="33.85546875" style="148" customWidth="1"/>
    <col min="3" max="3" width="53.42578125" style="148" customWidth="1"/>
    <col min="4" max="4" width="31.5703125" style="148" customWidth="1"/>
    <col min="5" max="5" width="36.42578125" style="148" customWidth="1"/>
    <col min="6" max="6" width="3.85546875" style="148" customWidth="1"/>
    <col min="7" max="7" width="4" style="148" customWidth="1"/>
    <col min="8" max="16384" width="9.140625" style="148"/>
  </cols>
  <sheetData>
    <row r="1" spans="1:7" s="136" customFormat="1" ht="18.75" thickBot="1" x14ac:dyDescent="0.4">
      <c r="G1" s="137"/>
    </row>
    <row r="2" spans="1:7" s="136" customFormat="1" ht="18.75" thickBot="1" x14ac:dyDescent="0.4">
      <c r="B2" s="781" t="str">
        <f>'Version Control'!$B$2</f>
        <v>Title Block</v>
      </c>
      <c r="C2" s="783"/>
      <c r="G2" s="137"/>
    </row>
    <row r="3" spans="1:7" s="136" customFormat="1" ht="19.350000000000001" customHeight="1" x14ac:dyDescent="0.35">
      <c r="B3" s="138" t="str">
        <f>'Version Control'!$B$3</f>
        <v>Test Report Template Name:</v>
      </c>
      <c r="C3" s="139" t="str">
        <f>'Version Control'!$C$3</f>
        <v>Conventional Cooking Top</v>
      </c>
      <c r="E3" s="28" t="s">
        <v>59</v>
      </c>
      <c r="G3" s="137"/>
    </row>
    <row r="4" spans="1:7" s="136" customFormat="1" ht="18" x14ac:dyDescent="0.35">
      <c r="B4" s="140" t="str">
        <f>'Version Control'!$B$4</f>
        <v>Version Number:</v>
      </c>
      <c r="C4" s="141" t="str">
        <f>'Version Control'!$C$4</f>
        <v>v1.0</v>
      </c>
      <c r="G4" s="137"/>
    </row>
    <row r="5" spans="1:7" s="136" customFormat="1" ht="18" x14ac:dyDescent="0.35">
      <c r="B5" s="142" t="str">
        <f>'Version Control'!$B$5</f>
        <v xml:space="preserve">Latest Template Revision: </v>
      </c>
      <c r="C5" s="143">
        <f>'Version Control'!$C$5</f>
        <v>44979</v>
      </c>
      <c r="G5" s="137"/>
    </row>
    <row r="6" spans="1:7" s="136" customFormat="1" ht="18" x14ac:dyDescent="0.35">
      <c r="B6" s="142" t="str">
        <f>'Version Control'!$B$6</f>
        <v>Tab Name:</v>
      </c>
      <c r="C6" s="141" t="str">
        <f ca="1">MID(CELL("filename",B1), FIND("]", CELL("filename", B1))+ 1, 255)</f>
        <v>Report Sign-Off Block</v>
      </c>
      <c r="G6" s="137"/>
    </row>
    <row r="7" spans="1:7" s="136" customFormat="1" ht="34.700000000000003" customHeight="1" x14ac:dyDescent="0.35">
      <c r="B7" s="144" t="str">
        <f>'Version Control'!$B$7</f>
        <v>File Name:</v>
      </c>
      <c r="C7" s="145" t="str">
        <f ca="1">'Version Control'!$C$7</f>
        <v>Conventional Cooking Top v1.0.xlsx</v>
      </c>
      <c r="G7" s="137"/>
    </row>
    <row r="8" spans="1:7" s="136" customFormat="1" ht="18.75" thickBot="1" x14ac:dyDescent="0.4">
      <c r="B8" s="146" t="str">
        <f>'Version Control'!$B$8</f>
        <v xml:space="preserve">Test Completion Date: </v>
      </c>
      <c r="C8" s="147" t="str">
        <f>'Version Control'!$C$8</f>
        <v>[MM/DD/YYYY]</v>
      </c>
      <c r="G8" s="137"/>
    </row>
    <row r="9" spans="1:7" x14ac:dyDescent="0.3">
      <c r="G9" s="24"/>
    </row>
    <row r="10" spans="1:7" ht="17.25" thickBot="1" x14ac:dyDescent="0.35">
      <c r="G10" s="24"/>
    </row>
    <row r="11" spans="1:7" s="136" customFormat="1" ht="18.75" thickBot="1" x14ac:dyDescent="0.4">
      <c r="A11" s="149"/>
      <c r="B11" s="781" t="s">
        <v>26</v>
      </c>
      <c r="C11" s="782"/>
      <c r="D11" s="782"/>
      <c r="E11" s="783"/>
      <c r="G11" s="137"/>
    </row>
    <row r="12" spans="1:7" s="136" customFormat="1" ht="18" x14ac:dyDescent="0.35">
      <c r="A12" s="149"/>
      <c r="B12" s="906" t="s">
        <v>68</v>
      </c>
      <c r="C12" s="907"/>
      <c r="D12" s="907"/>
      <c r="E12" s="908"/>
      <c r="G12" s="137"/>
    </row>
    <row r="13" spans="1:7" s="136" customFormat="1" ht="18" x14ac:dyDescent="0.35">
      <c r="A13" s="149"/>
      <c r="B13" s="909"/>
      <c r="C13" s="910"/>
      <c r="D13" s="910"/>
      <c r="E13" s="911"/>
      <c r="G13" s="137"/>
    </row>
    <row r="14" spans="1:7" s="136" customFormat="1" ht="18.75" thickBot="1" x14ac:dyDescent="0.4">
      <c r="A14" s="149"/>
      <c r="B14" s="912"/>
      <c r="C14" s="913"/>
      <c r="D14" s="913"/>
      <c r="E14" s="914"/>
      <c r="G14" s="137"/>
    </row>
    <row r="15" spans="1:7" s="136" customFormat="1" ht="18" x14ac:dyDescent="0.35">
      <c r="A15" s="149"/>
      <c r="B15" s="915" t="s">
        <v>27</v>
      </c>
      <c r="C15" s="916"/>
      <c r="D15" s="150" t="s">
        <v>25</v>
      </c>
      <c r="E15" s="151" t="s">
        <v>28</v>
      </c>
      <c r="G15" s="137"/>
    </row>
    <row r="16" spans="1:7" s="136" customFormat="1" ht="18" x14ac:dyDescent="0.35">
      <c r="A16" s="149"/>
      <c r="B16" s="917" t="s">
        <v>29</v>
      </c>
      <c r="C16" s="918"/>
      <c r="D16" s="25" t="str">
        <f>'General Info &amp; Results'!C17</f>
        <v>[MM/DD/YYYY]</v>
      </c>
      <c r="E16" s="50" t="s">
        <v>83</v>
      </c>
      <c r="G16" s="137"/>
    </row>
    <row r="17" spans="1:7" s="136" customFormat="1" ht="18" x14ac:dyDescent="0.35">
      <c r="A17" s="149"/>
      <c r="B17" s="919" t="s">
        <v>30</v>
      </c>
      <c r="C17" s="920"/>
      <c r="D17" s="26" t="s">
        <v>82</v>
      </c>
      <c r="E17" s="50" t="s">
        <v>83</v>
      </c>
      <c r="G17" s="137"/>
    </row>
    <row r="18" spans="1:7" s="136" customFormat="1" ht="18" x14ac:dyDescent="0.35">
      <c r="A18" s="149"/>
      <c r="B18" s="902" t="s">
        <v>66</v>
      </c>
      <c r="C18" s="903"/>
      <c r="D18" s="26" t="s">
        <v>82</v>
      </c>
      <c r="E18" s="50" t="s">
        <v>83</v>
      </c>
      <c r="G18" s="137"/>
    </row>
    <row r="19" spans="1:7" s="136" customFormat="1" ht="18.75" thickBot="1" x14ac:dyDescent="0.4">
      <c r="A19" s="149"/>
      <c r="B19" s="904" t="s">
        <v>66</v>
      </c>
      <c r="C19" s="905"/>
      <c r="D19" s="27" t="s">
        <v>82</v>
      </c>
      <c r="E19" s="55" t="s">
        <v>83</v>
      </c>
      <c r="G19" s="137"/>
    </row>
    <row r="20" spans="1:7" x14ac:dyDescent="0.3">
      <c r="G20" s="24"/>
    </row>
    <row r="21" spans="1:7" x14ac:dyDescent="0.3">
      <c r="A21" s="24"/>
      <c r="B21" s="24"/>
      <c r="C21" s="24"/>
      <c r="D21" s="24"/>
      <c r="E21" s="24"/>
      <c r="F21" s="24"/>
      <c r="G21" s="24"/>
    </row>
  </sheetData>
  <sheetProtection algorithmName="SHA-512" hashValue="Pjy9NCLMmW4Hunz+gUSVFHHIPUJ7b4650GwM9oXQLZw/sWVHXsD/QlSOkQWBO482+zLFQBs+iSlfM/2iZMIbWw==" saltValue="RhAV68XEFscPYygP7DfK4A==" spinCount="100000" sheet="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2BE6-0936-4BC5-837A-F355CF4A9730}">
  <dimension ref="A1:AB191"/>
  <sheetViews>
    <sheetView showGridLines="0" zoomScale="80" zoomScaleNormal="80" workbookViewId="0">
      <selection activeCell="F5" sqref="F5"/>
    </sheetView>
  </sheetViews>
  <sheetFormatPr defaultRowHeight="15" x14ac:dyDescent="0.25"/>
  <cols>
    <col min="2" max="2" width="56.85546875" customWidth="1"/>
    <col min="3" max="10" width="18.42578125" customWidth="1"/>
    <col min="11" max="11" width="18.42578125" style="337" customWidth="1"/>
    <col min="12" max="26" width="18.42578125" customWidth="1"/>
  </cols>
  <sheetData>
    <row r="1" spans="2:28" ht="15.75" thickBot="1" x14ac:dyDescent="0.3">
      <c r="J1" s="342"/>
      <c r="AB1" s="334"/>
    </row>
    <row r="2" spans="2:28" ht="15.75" thickBot="1" x14ac:dyDescent="0.3">
      <c r="B2" s="923" t="str">
        <f>'Version Control'!$B$2</f>
        <v>Title Block</v>
      </c>
      <c r="C2" s="924"/>
      <c r="D2" s="925"/>
      <c r="J2" s="342"/>
      <c r="AB2" s="334"/>
    </row>
    <row r="3" spans="2:28" ht="15.75" x14ac:dyDescent="0.3">
      <c r="B3" s="152" t="str">
        <f>'Version Control'!$B$3</f>
        <v>Test Report Template Name:</v>
      </c>
      <c r="C3" s="926" t="str">
        <f>'Version Control'!$C$3</f>
        <v>Conventional Cooking Top</v>
      </c>
      <c r="D3" s="927"/>
      <c r="J3" s="342"/>
      <c r="AB3" s="334"/>
    </row>
    <row r="4" spans="2:28" ht="15.75" x14ac:dyDescent="0.3">
      <c r="B4" s="153" t="str">
        <f>'Version Control'!$B$4</f>
        <v>Version Number:</v>
      </c>
      <c r="C4" s="928" t="str">
        <f>'Version Control'!$C$4</f>
        <v>v1.0</v>
      </c>
      <c r="D4" s="929"/>
      <c r="J4" s="342"/>
      <c r="AB4" s="334"/>
    </row>
    <row r="5" spans="2:28" ht="15.75" x14ac:dyDescent="0.3">
      <c r="B5" s="154" t="str">
        <f>'Version Control'!$B$5</f>
        <v xml:space="preserve">Latest Template Revision: </v>
      </c>
      <c r="C5" s="930">
        <f>'Version Control'!$C$5</f>
        <v>44979</v>
      </c>
      <c r="D5" s="931"/>
      <c r="F5" s="37" t="s">
        <v>59</v>
      </c>
      <c r="J5" s="342"/>
      <c r="AB5" s="334"/>
    </row>
    <row r="6" spans="2:28" ht="15.75" x14ac:dyDescent="0.3">
      <c r="B6" s="154" t="str">
        <f>'Version Control'!$B$6</f>
        <v>Tab Name:</v>
      </c>
      <c r="C6" s="928" t="str">
        <f ca="1">MID(CELL("filename",A1), FIND("]", CELL("filename", A1))+ 1, 255)</f>
        <v>Calculations - Pre-Selection</v>
      </c>
      <c r="D6" s="929"/>
      <c r="J6" s="342"/>
      <c r="AB6" s="334"/>
    </row>
    <row r="7" spans="2:28" x14ac:dyDescent="0.25">
      <c r="B7" s="155" t="str">
        <f>'Version Control'!$B$7</f>
        <v>File Name:</v>
      </c>
      <c r="C7" s="932" t="str">
        <f ca="1">'Version Control'!$C$7</f>
        <v>Conventional Cooking Top v1.0.xlsx</v>
      </c>
      <c r="D7" s="933"/>
      <c r="J7" s="342"/>
      <c r="AB7" s="334"/>
    </row>
    <row r="8" spans="2:28" ht="16.5" thickBot="1" x14ac:dyDescent="0.35">
      <c r="B8" s="156" t="str">
        <f>'Version Control'!$B$8</f>
        <v xml:space="preserve">Test Completion Date: </v>
      </c>
      <c r="C8" s="921" t="str">
        <f>'Version Control'!$C$8</f>
        <v>[MM/DD/YYYY]</v>
      </c>
      <c r="D8" s="922"/>
      <c r="J8" s="342"/>
      <c r="AB8" s="334"/>
    </row>
    <row r="9" spans="2:28" x14ac:dyDescent="0.25">
      <c r="J9" s="342"/>
      <c r="AB9" s="334"/>
    </row>
    <row r="10" spans="2:28" ht="15.75" thickBot="1" x14ac:dyDescent="0.3">
      <c r="J10" s="342"/>
      <c r="AB10" s="334"/>
    </row>
    <row r="11" spans="2:28" ht="15.75" thickBot="1" x14ac:dyDescent="0.3">
      <c r="B11" s="176" t="s">
        <v>122</v>
      </c>
      <c r="C11" s="177"/>
      <c r="D11" s="178"/>
      <c r="J11" s="342"/>
      <c r="AB11" s="334"/>
    </row>
    <row r="12" spans="2:28" ht="15.75" x14ac:dyDescent="0.3">
      <c r="B12" s="496" t="s">
        <v>92</v>
      </c>
      <c r="C12" s="464" t="str">
        <f>IF('General Info &amp; Results'!C30="","",'General Info &amp; Results'!C30)</f>
        <v/>
      </c>
      <c r="D12" s="103"/>
      <c r="J12" s="342"/>
      <c r="AB12" s="334"/>
    </row>
    <row r="13" spans="2:28" ht="16.5" thickBot="1" x14ac:dyDescent="0.35">
      <c r="B13" s="497" t="s">
        <v>158</v>
      </c>
      <c r="C13" s="465" t="str">
        <f>IF('General Info &amp; Results'!C32="","",'General Info &amp; Results'!C32)</f>
        <v/>
      </c>
      <c r="D13" s="349"/>
      <c r="J13" s="342"/>
      <c r="AB13" s="334"/>
    </row>
    <row r="14" spans="2:28" ht="15.75" thickBot="1" x14ac:dyDescent="0.3">
      <c r="J14" s="342"/>
      <c r="AB14" s="334"/>
    </row>
    <row r="15" spans="2:28" s="89" customFormat="1" ht="15" customHeight="1" thickBot="1" x14ac:dyDescent="0.35">
      <c r="B15" s="157" t="s">
        <v>387</v>
      </c>
      <c r="C15" s="158"/>
      <c r="D15" s="159"/>
      <c r="E15" s="158"/>
      <c r="F15" s="159"/>
      <c r="G15" s="158"/>
      <c r="H15" s="158"/>
      <c r="I15" s="158"/>
      <c r="J15" s="158"/>
      <c r="K15" s="158"/>
      <c r="L15" s="158"/>
      <c r="M15" s="158"/>
      <c r="N15" s="158"/>
      <c r="O15" s="158"/>
      <c r="P15" s="158"/>
      <c r="Q15" s="158"/>
      <c r="R15" s="158"/>
      <c r="S15" s="158"/>
      <c r="T15" s="158"/>
      <c r="U15" s="158"/>
      <c r="V15" s="185"/>
      <c r="W15" s="185"/>
      <c r="X15" s="185"/>
      <c r="Y15" s="185"/>
      <c r="Z15" s="175"/>
      <c r="AB15" s="90"/>
    </row>
    <row r="16" spans="2:28" s="472" customFormat="1" ht="30" x14ac:dyDescent="0.3">
      <c r="B16" s="467"/>
      <c r="C16" s="468" t="str">
        <f>"Cooking Zone 1" &amp; IF('General Info &amp; Results'!C$49="",""," - " &amp; 'General Info &amp; Results'!C$49)</f>
        <v>Cooking Zone 1</v>
      </c>
      <c r="D16" s="468" t="str">
        <f>"Cooking Zone 2" &amp; IF('General Info &amp; Results'!D$49="",""," - " &amp; 'General Info &amp; Results'!D$49)</f>
        <v>Cooking Zone 2</v>
      </c>
      <c r="E16" s="468" t="str">
        <f>"Cooking Zone 3" &amp; IF('General Info &amp; Results'!E$49="",""," - " &amp; 'General Info &amp; Results'!E$49)</f>
        <v>Cooking Zone 3</v>
      </c>
      <c r="F16" s="468" t="str">
        <f>"Cooking Zone 4" &amp; IF('General Info &amp; Results'!F$49="",""," - " &amp; 'General Info &amp; Results'!F$49)</f>
        <v>Cooking Zone 4</v>
      </c>
      <c r="G16" s="468" t="str">
        <f>"Cooking Zone 5" &amp; IF('General Info &amp; Results'!G$49="",""," - " &amp; 'General Info &amp; Results'!G$49)</f>
        <v>Cooking Zone 5</v>
      </c>
      <c r="H16" s="468" t="str">
        <f>"Cooking Zone 6" &amp; IF('General Info &amp; Results'!H$49="",""," - " &amp; 'General Info &amp; Results'!H$49)</f>
        <v>Cooking Zone 6</v>
      </c>
      <c r="I16" s="468" t="str">
        <f>"Cooking Zone 7" &amp; IF('General Info &amp; Results'!I$49="",""," - " &amp; 'General Info &amp; Results'!I$49)</f>
        <v>Cooking Zone 7</v>
      </c>
      <c r="J16" s="468" t="str">
        <f>"Cooking Zone 8" &amp; IF('General Info &amp; Results'!J$49="",""," - " &amp; 'General Info &amp; Results'!J$49)</f>
        <v>Cooking Zone 8</v>
      </c>
      <c r="K16" s="468" t="str">
        <f>"Cooking Zone 9" &amp; IF('General Info &amp; Results'!K$49="",""," - " &amp; 'General Info &amp; Results'!K$49)</f>
        <v>Cooking Zone 9</v>
      </c>
      <c r="L16" s="468" t="str">
        <f>"Cooking Zone 10" &amp; IF('General Info &amp; Results'!L$49="",""," - " &amp; 'General Info &amp; Results'!L$49)</f>
        <v>Cooking Zone 10</v>
      </c>
      <c r="M16" s="468" t="str">
        <f>"Cooking Zone 11" &amp; IF('General Info &amp; Results'!M$49="",""," - " &amp; 'General Info &amp; Results'!M$49)</f>
        <v>Cooking Zone 11</v>
      </c>
      <c r="N16" s="469" t="str">
        <f>"Cooking Zone 12" &amp; IF('General Info &amp; Results'!N$49="",""," - " &amp; 'General Info &amp; Results'!N$49)</f>
        <v>Cooking Zone 12</v>
      </c>
      <c r="O16" s="470" t="s">
        <v>263</v>
      </c>
      <c r="P16" s="468" t="s">
        <v>264</v>
      </c>
      <c r="Q16" s="468" t="s">
        <v>265</v>
      </c>
      <c r="R16" s="468" t="s">
        <v>266</v>
      </c>
      <c r="S16" s="468" t="s">
        <v>267</v>
      </c>
      <c r="T16" s="469" t="s">
        <v>268</v>
      </c>
      <c r="U16" s="470" t="s">
        <v>269</v>
      </c>
      <c r="V16" s="468" t="s">
        <v>270</v>
      </c>
      <c r="W16" s="468" t="s">
        <v>271</v>
      </c>
      <c r="X16" s="468" t="s">
        <v>272</v>
      </c>
      <c r="Y16" s="468" t="s">
        <v>273</v>
      </c>
      <c r="Z16" s="469" t="s">
        <v>274</v>
      </c>
      <c r="AB16" s="473"/>
    </row>
    <row r="17" spans="2:28" s="89" customFormat="1" x14ac:dyDescent="0.3">
      <c r="B17" s="166" t="s">
        <v>385</v>
      </c>
      <c r="C17" s="633" t="str">
        <f>IF('General Info &amp; Results'!C52="","",'General Info &amp; Results'!C52)</f>
        <v/>
      </c>
      <c r="D17" s="633" t="str">
        <f>IF('General Info &amp; Results'!D52="","",'General Info &amp; Results'!D52)</f>
        <v/>
      </c>
      <c r="E17" s="633" t="str">
        <f>IF('General Info &amp; Results'!E52="","",'General Info &amp; Results'!E52)</f>
        <v/>
      </c>
      <c r="F17" s="633" t="str">
        <f>IF('General Info &amp; Results'!F52="","",'General Info &amp; Results'!F52)</f>
        <v/>
      </c>
      <c r="G17" s="633" t="str">
        <f>IF('General Info &amp; Results'!G52="","",'General Info &amp; Results'!G52)</f>
        <v/>
      </c>
      <c r="H17" s="633" t="str">
        <f>IF('General Info &amp; Results'!H52="","",'General Info &amp; Results'!H52)</f>
        <v/>
      </c>
      <c r="I17" s="633" t="str">
        <f>IF('General Info &amp; Results'!I52="","",'General Info &amp; Results'!I52)</f>
        <v/>
      </c>
      <c r="J17" s="633" t="str">
        <f>IF('General Info &amp; Results'!J52="","",'General Info &amp; Results'!J52)</f>
        <v/>
      </c>
      <c r="K17" s="633" t="str">
        <f>IF('General Info &amp; Results'!K52="","",'General Info &amp; Results'!K52)</f>
        <v/>
      </c>
      <c r="L17" s="633" t="str">
        <f>IF('General Info &amp; Results'!L52="","",'General Info &amp; Results'!L52)</f>
        <v/>
      </c>
      <c r="M17" s="633" t="str">
        <f>IF('General Info &amp; Results'!M52="","",'General Info &amp; Results'!M52)</f>
        <v/>
      </c>
      <c r="N17" s="634" t="str">
        <f>IF('General Info &amp; Results'!N52="","",'General Info &amp; Results'!N52)</f>
        <v/>
      </c>
      <c r="O17" s="635" t="str">
        <f>IF('General Info &amp; Results'!C58="","",'General Info &amp; Results'!C58)</f>
        <v/>
      </c>
      <c r="P17" s="633" t="str">
        <f>IF('General Info &amp; Results'!D58="","",'General Info &amp; Results'!D58)</f>
        <v/>
      </c>
      <c r="Q17" s="633" t="str">
        <f>IF('General Info &amp; Results'!E58="","",'General Info &amp; Results'!E58)</f>
        <v/>
      </c>
      <c r="R17" s="633" t="str">
        <f>IF('General Info &amp; Results'!F58="","",'General Info &amp; Results'!F58)</f>
        <v/>
      </c>
      <c r="S17" s="633" t="str">
        <f>IF('General Info &amp; Results'!G58="","",'General Info &amp; Results'!G58)</f>
        <v/>
      </c>
      <c r="T17" s="636" t="str">
        <f>IF('General Info &amp; Results'!H58="","",'General Info &amp; Results'!H58)</f>
        <v/>
      </c>
      <c r="U17" s="635" t="str">
        <f>IF('General Info &amp; Results'!I58="","",'General Info &amp; Results'!I58)</f>
        <v/>
      </c>
      <c r="V17" s="633" t="str">
        <f>IF('General Info &amp; Results'!J58="","",'General Info &amp; Results'!J58)</f>
        <v/>
      </c>
      <c r="W17" s="633" t="str">
        <f>IF('General Info &amp; Results'!K58="","",'General Info &amp; Results'!K58)</f>
        <v/>
      </c>
      <c r="X17" s="633" t="str">
        <f>IF('General Info &amp; Results'!L58="","",'General Info &amp; Results'!L58)</f>
        <v/>
      </c>
      <c r="Y17" s="633" t="str">
        <f>IF('General Info &amp; Results'!M58="","",'General Info &amp; Results'!M58)</f>
        <v/>
      </c>
      <c r="Z17" s="636" t="str">
        <f>IF('General Info &amp; Results'!N58="","",'General Info &amp; Results'!N58)</f>
        <v/>
      </c>
      <c r="AB17" s="90"/>
    </row>
    <row r="18" spans="2:28" s="89" customFormat="1" x14ac:dyDescent="0.3">
      <c r="B18" s="166" t="s">
        <v>386</v>
      </c>
      <c r="C18" s="576" t="str">
        <f>IF(C17="","",INDEX('Drop-Downs and Tables'!$G$14:$G$21,MATCH(C17,'Drop-Downs and Tables'!$F$14:$F$21,0)))</f>
        <v/>
      </c>
      <c r="D18" s="576" t="str">
        <f>IF(D17="","",INDEX('Drop-Downs and Tables'!$G$14:$G$21,MATCH(D17,'Drop-Downs and Tables'!$F$14:$F$21,0)))</f>
        <v/>
      </c>
      <c r="E18" s="576" t="str">
        <f>IF(E17="","",INDEX('Drop-Downs and Tables'!$G$14:$G$21,MATCH(E17,'Drop-Downs and Tables'!$F$14:$F$21,0)))</f>
        <v/>
      </c>
      <c r="F18" s="576" t="str">
        <f>IF(F17="","",INDEX('Drop-Downs and Tables'!$G$14:$G$21,MATCH(F17,'Drop-Downs and Tables'!$F$14:$F$21,0)))</f>
        <v/>
      </c>
      <c r="G18" s="576" t="str">
        <f>IF(G17="","",INDEX('Drop-Downs and Tables'!$G$14:$G$21,MATCH(G17,'Drop-Downs and Tables'!$F$14:$F$21,0)))</f>
        <v/>
      </c>
      <c r="H18" s="576" t="str">
        <f>IF(H17="","",INDEX('Drop-Downs and Tables'!$G$14:$G$21,MATCH(H17,'Drop-Downs and Tables'!$F$14:$F$21,0)))</f>
        <v/>
      </c>
      <c r="I18" s="576" t="str">
        <f>IF(I17="","",INDEX('Drop-Downs and Tables'!$G$14:$G$21,MATCH(I17,'Drop-Downs and Tables'!$F$14:$F$21,0)))</f>
        <v/>
      </c>
      <c r="J18" s="576" t="str">
        <f>IF(J17="","",INDEX('Drop-Downs and Tables'!$G$14:$G$21,MATCH(J17,'Drop-Downs and Tables'!$F$14:$F$21,0)))</f>
        <v/>
      </c>
      <c r="K18" s="576" t="str">
        <f>IF(K17="","",INDEX('Drop-Downs and Tables'!$G$14:$G$21,MATCH(K17,'Drop-Downs and Tables'!$F$14:$F$21,0)))</f>
        <v/>
      </c>
      <c r="L18" s="576" t="str">
        <f>IF(L17="","",INDEX('Drop-Downs and Tables'!$G$14:$G$21,MATCH(L17,'Drop-Downs and Tables'!$F$14:$F$21,0)))</f>
        <v/>
      </c>
      <c r="M18" s="576" t="str">
        <f>IF(M17="","",INDEX('Drop-Downs and Tables'!$G$14:$G$21,MATCH(M17,'Drop-Downs and Tables'!$F$14:$F$21,0)))</f>
        <v/>
      </c>
      <c r="N18" s="582" t="str">
        <f>IF(N17="","",INDEX('Drop-Downs and Tables'!$G$14:$G$21,MATCH(N17,'Drop-Downs and Tables'!$F$14:$F$21,0)))</f>
        <v/>
      </c>
      <c r="O18" s="588" t="str">
        <f>IF(O17="","",INDEX('Drop-Downs and Tables'!$G$14:$G$21,MATCH(O17,'Drop-Downs and Tables'!$F$14:$F$21,0)))</f>
        <v/>
      </c>
      <c r="P18" s="576" t="str">
        <f>IF(P17="","",INDEX('Drop-Downs and Tables'!$G$14:$G$21,MATCH(P17,'Drop-Downs and Tables'!$F$14:$F$21,0)))</f>
        <v/>
      </c>
      <c r="Q18" s="576" t="str">
        <f>IF(Q17="","",INDEX('Drop-Downs and Tables'!$G$14:$G$21,MATCH(Q17,'Drop-Downs and Tables'!$F$14:$F$21,0)))</f>
        <v/>
      </c>
      <c r="R18" s="576" t="str">
        <f>IF(R17="","",INDEX('Drop-Downs and Tables'!$G$14:$G$21,MATCH(R17,'Drop-Downs and Tables'!$F$14:$F$21,0)))</f>
        <v/>
      </c>
      <c r="S18" s="576" t="str">
        <f>IF(S17="","",INDEX('Drop-Downs and Tables'!$G$14:$G$21,MATCH(S17,'Drop-Downs and Tables'!$F$14:$F$21,0)))</f>
        <v/>
      </c>
      <c r="T18" s="578" t="str">
        <f>IF(T17="","",INDEX('Drop-Downs and Tables'!$G$14:$G$21,MATCH(T17,'Drop-Downs and Tables'!$F$14:$F$21,0)))</f>
        <v/>
      </c>
      <c r="U18" s="588" t="str">
        <f>IF(U17="","",INDEX('Drop-Downs and Tables'!$G$14:$G$21,MATCH(U17,'Drop-Downs and Tables'!$F$14:$F$21,0)))</f>
        <v/>
      </c>
      <c r="V18" s="576" t="str">
        <f>IF(V17="","",INDEX('Drop-Downs and Tables'!$G$14:$G$21,MATCH(V17,'Drop-Downs and Tables'!$F$14:$F$21,0)))</f>
        <v/>
      </c>
      <c r="W18" s="576" t="str">
        <f>IF(W17="","",INDEX('Drop-Downs and Tables'!$G$14:$G$21,MATCH(W17,'Drop-Downs and Tables'!$F$14:$F$21,0)))</f>
        <v/>
      </c>
      <c r="X18" s="576" t="str">
        <f>IF(X17="","",INDEX('Drop-Downs and Tables'!$G$14:$G$21,MATCH(X17,'Drop-Downs and Tables'!$F$14:$F$21,0)))</f>
        <v/>
      </c>
      <c r="Y18" s="576" t="str">
        <f>IF(Y17="","",INDEX('Drop-Downs and Tables'!$G$14:$G$21,MATCH(Y17,'Drop-Downs and Tables'!$F$14:$F$21,0)))</f>
        <v/>
      </c>
      <c r="Z18" s="578" t="str">
        <f>IF(Z17="","",INDEX('Drop-Downs and Tables'!$G$14:$G$21,MATCH(Z17,'Drop-Downs and Tables'!$F$14:$F$21,0)))</f>
        <v/>
      </c>
      <c r="AB18" s="90"/>
    </row>
    <row r="19" spans="2:28" ht="18.75" thickBot="1" x14ac:dyDescent="0.35">
      <c r="B19" s="169" t="s">
        <v>351</v>
      </c>
      <c r="C19" s="629" t="str">
        <f t="shared" ref="C19:Z19" si="0">IF(C17="","",((C17/20)^2)*PI())</f>
        <v/>
      </c>
      <c r="D19" s="629" t="str">
        <f t="shared" si="0"/>
        <v/>
      </c>
      <c r="E19" s="629" t="str">
        <f t="shared" si="0"/>
        <v/>
      </c>
      <c r="F19" s="629" t="str">
        <f t="shared" si="0"/>
        <v/>
      </c>
      <c r="G19" s="629" t="str">
        <f t="shared" si="0"/>
        <v/>
      </c>
      <c r="H19" s="629" t="str">
        <f t="shared" si="0"/>
        <v/>
      </c>
      <c r="I19" s="629" t="str">
        <f t="shared" si="0"/>
        <v/>
      </c>
      <c r="J19" s="629" t="str">
        <f t="shared" si="0"/>
        <v/>
      </c>
      <c r="K19" s="629" t="str">
        <f t="shared" si="0"/>
        <v/>
      </c>
      <c r="L19" s="629" t="str">
        <f t="shared" si="0"/>
        <v/>
      </c>
      <c r="M19" s="629" t="str">
        <f t="shared" si="0"/>
        <v/>
      </c>
      <c r="N19" s="630" t="str">
        <f t="shared" si="0"/>
        <v/>
      </c>
      <c r="O19" s="631" t="str">
        <f t="shared" si="0"/>
        <v/>
      </c>
      <c r="P19" s="629" t="str">
        <f t="shared" si="0"/>
        <v/>
      </c>
      <c r="Q19" s="629" t="str">
        <f t="shared" si="0"/>
        <v/>
      </c>
      <c r="R19" s="629" t="str">
        <f t="shared" si="0"/>
        <v/>
      </c>
      <c r="S19" s="629" t="str">
        <f t="shared" si="0"/>
        <v/>
      </c>
      <c r="T19" s="632" t="str">
        <f t="shared" si="0"/>
        <v/>
      </c>
      <c r="U19" s="631" t="str">
        <f t="shared" si="0"/>
        <v/>
      </c>
      <c r="V19" s="629" t="str">
        <f t="shared" si="0"/>
        <v/>
      </c>
      <c r="W19" s="629" t="str">
        <f t="shared" si="0"/>
        <v/>
      </c>
      <c r="X19" s="629" t="str">
        <f t="shared" si="0"/>
        <v/>
      </c>
      <c r="Y19" s="629" t="str">
        <f t="shared" si="0"/>
        <v/>
      </c>
      <c r="Z19" s="632" t="str">
        <f t="shared" si="0"/>
        <v/>
      </c>
      <c r="AA19" s="89"/>
      <c r="AB19" s="334"/>
    </row>
    <row r="20" spans="2:28" ht="15.75" thickBot="1" x14ac:dyDescent="0.3">
      <c r="J20" s="342"/>
      <c r="AB20" s="334"/>
    </row>
    <row r="21" spans="2:28" ht="16.5" thickBot="1" x14ac:dyDescent="0.35">
      <c r="B21" s="157" t="s">
        <v>388</v>
      </c>
      <c r="C21" s="158"/>
      <c r="D21" s="159"/>
      <c r="E21" s="158"/>
      <c r="F21" s="159"/>
      <c r="G21" s="158"/>
      <c r="H21" s="158"/>
      <c r="I21" s="158"/>
      <c r="J21" s="158"/>
      <c r="K21" s="158"/>
      <c r="L21" s="158"/>
      <c r="M21" s="158"/>
      <c r="N21" s="158"/>
      <c r="O21" s="158"/>
      <c r="P21" s="158"/>
      <c r="Q21" s="158"/>
      <c r="R21" s="158"/>
      <c r="S21" s="158"/>
      <c r="T21" s="158"/>
      <c r="U21" s="158"/>
      <c r="V21" s="158"/>
      <c r="W21" s="158"/>
      <c r="X21" s="158"/>
      <c r="Y21" s="158"/>
      <c r="Z21" s="160"/>
      <c r="AB21" s="334"/>
    </row>
    <row r="22" spans="2:28" s="474" customFormat="1" ht="30" x14ac:dyDescent="0.3">
      <c r="B22" s="467"/>
      <c r="C22" s="468" t="str">
        <f>"Cooking Zone 1" &amp; IF('General Info &amp; Results'!C$49="",""," - " &amp; 'General Info &amp; Results'!C$49)</f>
        <v>Cooking Zone 1</v>
      </c>
      <c r="D22" s="468" t="str">
        <f>"Cooking Zone 2" &amp; IF('General Info &amp; Results'!D$49="",""," - " &amp; 'General Info &amp; Results'!D$49)</f>
        <v>Cooking Zone 2</v>
      </c>
      <c r="E22" s="468" t="str">
        <f>"Cooking Zone 3" &amp; IF('General Info &amp; Results'!E$49="",""," - " &amp; 'General Info &amp; Results'!E$49)</f>
        <v>Cooking Zone 3</v>
      </c>
      <c r="F22" s="468" t="str">
        <f>"Cooking Zone 4" &amp; IF('General Info &amp; Results'!F$49="",""," - " &amp; 'General Info &amp; Results'!F$49)</f>
        <v>Cooking Zone 4</v>
      </c>
      <c r="G22" s="468" t="str">
        <f>"Cooking Zone 5" &amp; IF('General Info &amp; Results'!G$49="",""," - " &amp; 'General Info &amp; Results'!G$49)</f>
        <v>Cooking Zone 5</v>
      </c>
      <c r="H22" s="468" t="str">
        <f>"Cooking Zone 6" &amp; IF('General Info &amp; Results'!H$49="",""," - " &amp; 'General Info &amp; Results'!H$49)</f>
        <v>Cooking Zone 6</v>
      </c>
      <c r="I22" s="468" t="str">
        <f>"Cooking Zone 7" &amp; IF('General Info &amp; Results'!I$49="",""," - " &amp; 'General Info &amp; Results'!I$49)</f>
        <v>Cooking Zone 7</v>
      </c>
      <c r="J22" s="468" t="str">
        <f>"Cooking Zone 8" &amp; IF('General Info &amp; Results'!J$49="",""," - " &amp; 'General Info &amp; Results'!J$49)</f>
        <v>Cooking Zone 8</v>
      </c>
      <c r="K22" s="468" t="str">
        <f>"Cooking Zone 9" &amp; IF('General Info &amp; Results'!K$49="",""," - " &amp; 'General Info &amp; Results'!K$49)</f>
        <v>Cooking Zone 9</v>
      </c>
      <c r="L22" s="468" t="str">
        <f>"Cooking Zone 10" &amp; IF('General Info &amp; Results'!L$49="",""," - " &amp; 'General Info &amp; Results'!L$49)</f>
        <v>Cooking Zone 10</v>
      </c>
      <c r="M22" s="468" t="str">
        <f>"Cooking Zone 11" &amp; IF('General Info &amp; Results'!M$49="",""," - " &amp; 'General Info &amp; Results'!M$49)</f>
        <v>Cooking Zone 11</v>
      </c>
      <c r="N22" s="468" t="str">
        <f>"Cooking Zone 12" &amp; IF('General Info &amp; Results'!N$49="",""," - " &amp; 'General Info &amp; Results'!N$49)</f>
        <v>Cooking Zone 12</v>
      </c>
      <c r="O22" s="470" t="s">
        <v>263</v>
      </c>
      <c r="P22" s="468" t="s">
        <v>264</v>
      </c>
      <c r="Q22" s="468" t="s">
        <v>265</v>
      </c>
      <c r="R22" s="468" t="s">
        <v>266</v>
      </c>
      <c r="S22" s="468" t="s">
        <v>267</v>
      </c>
      <c r="T22" s="469" t="s">
        <v>268</v>
      </c>
      <c r="U22" s="470" t="s">
        <v>269</v>
      </c>
      <c r="V22" s="468" t="s">
        <v>270</v>
      </c>
      <c r="W22" s="468" t="s">
        <v>271</v>
      </c>
      <c r="X22" s="468" t="s">
        <v>272</v>
      </c>
      <c r="Y22" s="468" t="s">
        <v>273</v>
      </c>
      <c r="Z22" s="469" t="s">
        <v>274</v>
      </c>
      <c r="AB22" s="475"/>
    </row>
    <row r="23" spans="2:28" ht="15.75" x14ac:dyDescent="0.3">
      <c r="B23" s="166" t="s">
        <v>355</v>
      </c>
      <c r="C23" s="566" t="str">
        <f>IF('Simmer Pre-Selection'!C14="","",'Simmer Pre-Selection'!C14)</f>
        <v/>
      </c>
      <c r="D23" s="566" t="str">
        <f>IF('Simmer Pre-Selection'!D14="","",'Simmer Pre-Selection'!D14)</f>
        <v/>
      </c>
      <c r="E23" s="566" t="str">
        <f>IF('Simmer Pre-Selection'!E14="","",'Simmer Pre-Selection'!E14)</f>
        <v/>
      </c>
      <c r="F23" s="566" t="str">
        <f>IF('Simmer Pre-Selection'!F14="","",'Simmer Pre-Selection'!F14)</f>
        <v/>
      </c>
      <c r="G23" s="566" t="str">
        <f>IF('Simmer Pre-Selection'!G14="","",'Simmer Pre-Selection'!G14)</f>
        <v/>
      </c>
      <c r="H23" s="566" t="str">
        <f>IF('Simmer Pre-Selection'!H14="","",'Simmer Pre-Selection'!H14)</f>
        <v/>
      </c>
      <c r="I23" s="566" t="str">
        <f>IF('Simmer Pre-Selection'!I14="","",'Simmer Pre-Selection'!I14)</f>
        <v/>
      </c>
      <c r="J23" s="566" t="str">
        <f>IF('Simmer Pre-Selection'!J14="","",'Simmer Pre-Selection'!J14)</f>
        <v/>
      </c>
      <c r="K23" s="566" t="str">
        <f>IF('Simmer Pre-Selection'!K14="","",'Simmer Pre-Selection'!K14)</f>
        <v/>
      </c>
      <c r="L23" s="566" t="str">
        <f>IF('Simmer Pre-Selection'!L14="","",'Simmer Pre-Selection'!L14)</f>
        <v/>
      </c>
      <c r="M23" s="566" t="str">
        <f>IF('Simmer Pre-Selection'!M14="","",'Simmer Pre-Selection'!M14)</f>
        <v/>
      </c>
      <c r="N23" s="569" t="str">
        <f>IF('Simmer Pre-Selection'!N14="","",'Simmer Pre-Selection'!N14)</f>
        <v/>
      </c>
      <c r="O23" s="571" t="str">
        <f>IF('Simmer Pre-Selection'!O14="","",'Simmer Pre-Selection'!O14)</f>
        <v/>
      </c>
      <c r="P23" s="566" t="str">
        <f>IF('Simmer Pre-Selection'!P14="","",'Simmer Pre-Selection'!P14)</f>
        <v/>
      </c>
      <c r="Q23" s="566" t="str">
        <f>IF('Simmer Pre-Selection'!Q14="","",'Simmer Pre-Selection'!Q14)</f>
        <v/>
      </c>
      <c r="R23" s="566" t="str">
        <f>IF('Simmer Pre-Selection'!R14="","",'Simmer Pre-Selection'!R14)</f>
        <v/>
      </c>
      <c r="S23" s="566" t="str">
        <f>IF('Simmer Pre-Selection'!S14="","",'Simmer Pre-Selection'!S14)</f>
        <v/>
      </c>
      <c r="T23" s="572" t="str">
        <f>IF('Simmer Pre-Selection'!T14="","",'Simmer Pre-Selection'!T14)</f>
        <v/>
      </c>
      <c r="U23" s="571" t="str">
        <f>IF('Simmer Pre-Selection'!U14="","",'Simmer Pre-Selection'!U14)</f>
        <v/>
      </c>
      <c r="V23" s="566" t="str">
        <f>IF('Simmer Pre-Selection'!V14="","",'Simmer Pre-Selection'!V14)</f>
        <v/>
      </c>
      <c r="W23" s="566" t="str">
        <f>IF('Simmer Pre-Selection'!W14="","",'Simmer Pre-Selection'!W14)</f>
        <v/>
      </c>
      <c r="X23" s="566" t="str">
        <f>IF('Simmer Pre-Selection'!X14="","",'Simmer Pre-Selection'!X14)</f>
        <v/>
      </c>
      <c r="Y23" s="566" t="str">
        <f>IF('Simmer Pre-Selection'!Y14="","",'Simmer Pre-Selection'!Y14)</f>
        <v/>
      </c>
      <c r="Z23" s="572" t="str">
        <f>IF('Simmer Pre-Selection'!Z14="","",'Simmer Pre-Selection'!Z14)</f>
        <v/>
      </c>
      <c r="AB23" s="334"/>
    </row>
    <row r="24" spans="2:28" ht="15.75" x14ac:dyDescent="0.3">
      <c r="B24" s="166" t="s">
        <v>367</v>
      </c>
      <c r="C24" s="576" t="str">
        <f>IF('Simmer Pre-Selection'!C15="","",'Simmer Pre-Selection'!C15)</f>
        <v/>
      </c>
      <c r="D24" s="576" t="str">
        <f>IF('Simmer Pre-Selection'!D15="","",'Simmer Pre-Selection'!D15)</f>
        <v/>
      </c>
      <c r="E24" s="576" t="str">
        <f>IF('Simmer Pre-Selection'!E15="","",'Simmer Pre-Selection'!E15)</f>
        <v/>
      </c>
      <c r="F24" s="576" t="str">
        <f>IF('Simmer Pre-Selection'!F15="","",'Simmer Pre-Selection'!F15)</f>
        <v/>
      </c>
      <c r="G24" s="576" t="str">
        <f>IF('Simmer Pre-Selection'!G15="","",'Simmer Pre-Selection'!G15)</f>
        <v/>
      </c>
      <c r="H24" s="576" t="str">
        <f>IF('Simmer Pre-Selection'!H15="","",'Simmer Pre-Selection'!H15)</f>
        <v/>
      </c>
      <c r="I24" s="576" t="str">
        <f>IF('Simmer Pre-Selection'!I15="","",'Simmer Pre-Selection'!I15)</f>
        <v/>
      </c>
      <c r="J24" s="576" t="str">
        <f>IF('Simmer Pre-Selection'!J15="","",'Simmer Pre-Selection'!J15)</f>
        <v/>
      </c>
      <c r="K24" s="576" t="str">
        <f>IF('Simmer Pre-Selection'!K15="","",'Simmer Pre-Selection'!K15)</f>
        <v/>
      </c>
      <c r="L24" s="576" t="str">
        <f>IF('Simmer Pre-Selection'!L15="","",'Simmer Pre-Selection'!L15)</f>
        <v/>
      </c>
      <c r="M24" s="576" t="str">
        <f>IF('Simmer Pre-Selection'!M15="","",'Simmer Pre-Selection'!M15)</f>
        <v/>
      </c>
      <c r="N24" s="582" t="str">
        <f>IF('Simmer Pre-Selection'!N15="","",'Simmer Pre-Selection'!N15)</f>
        <v/>
      </c>
      <c r="O24" s="588" t="str">
        <f>IF('Simmer Pre-Selection'!O15="","",'Simmer Pre-Selection'!O15)</f>
        <v/>
      </c>
      <c r="P24" s="576" t="str">
        <f>IF('Simmer Pre-Selection'!P15="","",'Simmer Pre-Selection'!P15)</f>
        <v/>
      </c>
      <c r="Q24" s="576" t="str">
        <f>IF('Simmer Pre-Selection'!Q15="","",'Simmer Pre-Selection'!Q15)</f>
        <v/>
      </c>
      <c r="R24" s="576" t="str">
        <f>IF('Simmer Pre-Selection'!R15="","",'Simmer Pre-Selection'!R15)</f>
        <v/>
      </c>
      <c r="S24" s="576" t="str">
        <f>IF('Simmer Pre-Selection'!S15="","",'Simmer Pre-Selection'!S15)</f>
        <v/>
      </c>
      <c r="T24" s="578" t="str">
        <f>IF('Simmer Pre-Selection'!T15="","",'Simmer Pre-Selection'!T15)</f>
        <v/>
      </c>
      <c r="U24" s="588" t="str">
        <f>IF('Simmer Pre-Selection'!U15="","",'Simmer Pre-Selection'!U15)</f>
        <v/>
      </c>
      <c r="V24" s="576" t="str">
        <f>IF('Simmer Pre-Selection'!V15="","",'Simmer Pre-Selection'!V15)</f>
        <v/>
      </c>
      <c r="W24" s="576" t="str">
        <f>IF('Simmer Pre-Selection'!W15="","",'Simmer Pre-Selection'!W15)</f>
        <v/>
      </c>
      <c r="X24" s="576" t="str">
        <f>IF('Simmer Pre-Selection'!X15="","",'Simmer Pre-Selection'!X15)</f>
        <v/>
      </c>
      <c r="Y24" s="576" t="str">
        <f>IF('Simmer Pre-Selection'!Y15="","",'Simmer Pre-Selection'!Y15)</f>
        <v/>
      </c>
      <c r="Z24" s="578" t="str">
        <f>IF('Simmer Pre-Selection'!Z15="","",'Simmer Pre-Selection'!Z15)</f>
        <v/>
      </c>
      <c r="AB24" s="334"/>
    </row>
    <row r="25" spans="2:28" ht="15.75" x14ac:dyDescent="0.3">
      <c r="B25" s="166" t="str">
        <f>IF($C$13="Corrected Volume", "Corrected volume of gas consumed during the 10-minute test (std cu. ft)", "Volume of gas consumed during the 10-minute test (cu. ft)")</f>
        <v>Volume of gas consumed during the 10-minute test (cu. ft)</v>
      </c>
      <c r="C25" s="567" t="str">
        <f>IF('Simmer Pre-Selection'!C16="","",'Simmer Pre-Selection'!C16)</f>
        <v/>
      </c>
      <c r="D25" s="567" t="str">
        <f>IF('Simmer Pre-Selection'!D16="","",'Simmer Pre-Selection'!D16)</f>
        <v/>
      </c>
      <c r="E25" s="567" t="str">
        <f>IF('Simmer Pre-Selection'!E16="","",'Simmer Pre-Selection'!E16)</f>
        <v/>
      </c>
      <c r="F25" s="567" t="str">
        <f>IF('Simmer Pre-Selection'!F16="","",'Simmer Pre-Selection'!F16)</f>
        <v/>
      </c>
      <c r="G25" s="567" t="str">
        <f>IF('Simmer Pre-Selection'!G16="","",'Simmer Pre-Selection'!G16)</f>
        <v/>
      </c>
      <c r="H25" s="567" t="str">
        <f>IF('Simmer Pre-Selection'!H16="","",'Simmer Pre-Selection'!H16)</f>
        <v/>
      </c>
      <c r="I25" s="567" t="str">
        <f>IF('Simmer Pre-Selection'!I16="","",'Simmer Pre-Selection'!I16)</f>
        <v/>
      </c>
      <c r="J25" s="567" t="str">
        <f>IF('Simmer Pre-Selection'!J16="","",'Simmer Pre-Selection'!J16)</f>
        <v/>
      </c>
      <c r="K25" s="567" t="str">
        <f>IF('Simmer Pre-Selection'!K16="","",'Simmer Pre-Selection'!K16)</f>
        <v/>
      </c>
      <c r="L25" s="567" t="str">
        <f>IF('Simmer Pre-Selection'!L16="","",'Simmer Pre-Selection'!L16)</f>
        <v/>
      </c>
      <c r="M25" s="567" t="str">
        <f>IF('Simmer Pre-Selection'!M16="","",'Simmer Pre-Selection'!M16)</f>
        <v/>
      </c>
      <c r="N25" s="570" t="str">
        <f>IF('Simmer Pre-Selection'!N16="","",'Simmer Pre-Selection'!N16)</f>
        <v/>
      </c>
      <c r="O25" s="573" t="str">
        <f>IF('Simmer Pre-Selection'!O16="","",'Simmer Pre-Selection'!O16)</f>
        <v/>
      </c>
      <c r="P25" s="567" t="str">
        <f>IF('Simmer Pre-Selection'!P16="","",'Simmer Pre-Selection'!P16)</f>
        <v/>
      </c>
      <c r="Q25" s="567" t="str">
        <f>IF('Simmer Pre-Selection'!Q16="","",'Simmer Pre-Selection'!Q16)</f>
        <v/>
      </c>
      <c r="R25" s="567" t="str">
        <f>IF('Simmer Pre-Selection'!R16="","",'Simmer Pre-Selection'!R16)</f>
        <v/>
      </c>
      <c r="S25" s="567" t="str">
        <f>IF('Simmer Pre-Selection'!S16="","",'Simmer Pre-Selection'!S16)</f>
        <v/>
      </c>
      <c r="T25" s="574" t="str">
        <f>IF('Simmer Pre-Selection'!T16="","",'Simmer Pre-Selection'!T16)</f>
        <v/>
      </c>
      <c r="U25" s="573" t="str">
        <f>IF('Simmer Pre-Selection'!U16="","",'Simmer Pre-Selection'!U16)</f>
        <v/>
      </c>
      <c r="V25" s="567" t="str">
        <f>IF('Simmer Pre-Selection'!V16="","",'Simmer Pre-Selection'!V16)</f>
        <v/>
      </c>
      <c r="W25" s="567" t="str">
        <f>IF('Simmer Pre-Selection'!W16="","",'Simmer Pre-Selection'!W16)</f>
        <v/>
      </c>
      <c r="X25" s="567" t="str">
        <f>IF('Simmer Pre-Selection'!X16="","",'Simmer Pre-Selection'!X16)</f>
        <v/>
      </c>
      <c r="Y25" s="567" t="str">
        <f>IF('Simmer Pre-Selection'!Y16="","",'Simmer Pre-Selection'!Y16)</f>
        <v/>
      </c>
      <c r="Z25" s="574" t="str">
        <f>IF('Simmer Pre-Selection'!Z16="","",'Simmer Pre-Selection'!Z16)</f>
        <v/>
      </c>
      <c r="AB25" s="334"/>
    </row>
    <row r="26" spans="2:28" ht="15.75" x14ac:dyDescent="0.3">
      <c r="B26" s="166" t="s">
        <v>368</v>
      </c>
      <c r="C26" s="633" t="str">
        <f>IF('Simmer Pre-Selection'!C17="","",'Simmer Pre-Selection'!C17)</f>
        <v/>
      </c>
      <c r="D26" s="633" t="str">
        <f>IF('Simmer Pre-Selection'!D17="","",'Simmer Pre-Selection'!D17)</f>
        <v/>
      </c>
      <c r="E26" s="633" t="str">
        <f>IF('Simmer Pre-Selection'!E17="","",'Simmer Pre-Selection'!E17)</f>
        <v/>
      </c>
      <c r="F26" s="633" t="str">
        <f>IF('Simmer Pre-Selection'!F17="","",'Simmer Pre-Selection'!F17)</f>
        <v/>
      </c>
      <c r="G26" s="633" t="str">
        <f>IF('Simmer Pre-Selection'!G17="","",'Simmer Pre-Selection'!G17)</f>
        <v/>
      </c>
      <c r="H26" s="633" t="str">
        <f>IF('Simmer Pre-Selection'!H17="","",'Simmer Pre-Selection'!H17)</f>
        <v/>
      </c>
      <c r="I26" s="633" t="str">
        <f>IF('Simmer Pre-Selection'!I17="","",'Simmer Pre-Selection'!I17)</f>
        <v/>
      </c>
      <c r="J26" s="633" t="str">
        <f>IF('Simmer Pre-Selection'!J17="","",'Simmer Pre-Selection'!J17)</f>
        <v/>
      </c>
      <c r="K26" s="633" t="str">
        <f>IF('Simmer Pre-Selection'!K17="","",'Simmer Pre-Selection'!K17)</f>
        <v/>
      </c>
      <c r="L26" s="633" t="str">
        <f>IF('Simmer Pre-Selection'!L17="","",'Simmer Pre-Selection'!L17)</f>
        <v/>
      </c>
      <c r="M26" s="633" t="str">
        <f>IF('Simmer Pre-Selection'!M17="","",'Simmer Pre-Selection'!M17)</f>
        <v/>
      </c>
      <c r="N26" s="634" t="str">
        <f>IF('Simmer Pre-Selection'!N17="","",'Simmer Pre-Selection'!N17)</f>
        <v/>
      </c>
      <c r="O26" s="635" t="str">
        <f>IF('Simmer Pre-Selection'!O17="","",'Simmer Pre-Selection'!O17)</f>
        <v/>
      </c>
      <c r="P26" s="633" t="str">
        <f>IF('Simmer Pre-Selection'!P17="","",'Simmer Pre-Selection'!P17)</f>
        <v/>
      </c>
      <c r="Q26" s="633" t="str">
        <f>IF('Simmer Pre-Selection'!Q17="","",'Simmer Pre-Selection'!Q17)</f>
        <v/>
      </c>
      <c r="R26" s="633" t="str">
        <f>IF('Simmer Pre-Selection'!R17="","",'Simmer Pre-Selection'!R17)</f>
        <v/>
      </c>
      <c r="S26" s="633" t="str">
        <f>IF('Simmer Pre-Selection'!S17="","",'Simmer Pre-Selection'!S17)</f>
        <v/>
      </c>
      <c r="T26" s="636" t="str">
        <f>IF('Simmer Pre-Selection'!T17="","",'Simmer Pre-Selection'!T17)</f>
        <v/>
      </c>
      <c r="U26" s="635" t="str">
        <f>IF('Simmer Pre-Selection'!U17="","",'Simmer Pre-Selection'!U17)</f>
        <v/>
      </c>
      <c r="V26" s="633" t="str">
        <f>IF('Simmer Pre-Selection'!V17="","",'Simmer Pre-Selection'!V17)</f>
        <v/>
      </c>
      <c r="W26" s="633" t="str">
        <f>IF('Simmer Pre-Selection'!W17="","",'Simmer Pre-Selection'!W17)</f>
        <v/>
      </c>
      <c r="X26" s="633" t="str">
        <f>IF('Simmer Pre-Selection'!X17="","",'Simmer Pre-Selection'!X17)</f>
        <v/>
      </c>
      <c r="Y26" s="633" t="str">
        <f>IF('Simmer Pre-Selection'!Y17="","",'Simmer Pre-Selection'!Y17)</f>
        <v/>
      </c>
      <c r="Z26" s="636" t="str">
        <f>IF('Simmer Pre-Selection'!Z17="","",'Simmer Pre-Selection'!Z17)</f>
        <v/>
      </c>
      <c r="AB26" s="334"/>
    </row>
    <row r="27" spans="2:28" ht="15.75" x14ac:dyDescent="0.3">
      <c r="B27" s="166" t="s">
        <v>363</v>
      </c>
      <c r="C27" s="568" t="str">
        <f>IF($C$13="Corrected volume","-", IF('Simmer Pre-Selection'!C18&lt;&gt;"", 'Simmer Pre-Selection'!C18,""))</f>
        <v/>
      </c>
      <c r="D27" s="567" t="str">
        <f>IF($C$13="Corrected volume","-", IF('Simmer Pre-Selection'!D18&lt;&gt;"", 'Simmer Pre-Selection'!D18,""))</f>
        <v/>
      </c>
      <c r="E27" s="567" t="str">
        <f>IF($C$13="Corrected volume","-", IF('Simmer Pre-Selection'!E18&lt;&gt;"", 'Simmer Pre-Selection'!E18,""))</f>
        <v/>
      </c>
      <c r="F27" s="567" t="str">
        <f>IF($C$13="Corrected volume","-", IF('Simmer Pre-Selection'!F18&lt;&gt;"", 'Simmer Pre-Selection'!F18,""))</f>
        <v/>
      </c>
      <c r="G27" s="567" t="str">
        <f>IF($C$13="Corrected volume","-", IF('Simmer Pre-Selection'!G18&lt;&gt;"", 'Simmer Pre-Selection'!G18,""))</f>
        <v/>
      </c>
      <c r="H27" s="567" t="str">
        <f>IF($C$13="Corrected volume","-", IF('Simmer Pre-Selection'!H18&lt;&gt;"", 'Simmer Pre-Selection'!H18,""))</f>
        <v/>
      </c>
      <c r="I27" s="567" t="str">
        <f>IF($C$13="Corrected volume","-", IF('Simmer Pre-Selection'!I18&lt;&gt;"", 'Simmer Pre-Selection'!I18,""))</f>
        <v/>
      </c>
      <c r="J27" s="567" t="str">
        <f>IF($C$13="Corrected volume","-", IF('Simmer Pre-Selection'!J18&lt;&gt;"", 'Simmer Pre-Selection'!J18,""))</f>
        <v/>
      </c>
      <c r="K27" s="567" t="str">
        <f>IF($C$13="Corrected volume","-", IF('Simmer Pre-Selection'!K18&lt;&gt;"", 'Simmer Pre-Selection'!K18,""))</f>
        <v/>
      </c>
      <c r="L27" s="567" t="str">
        <f>IF($C$13="Corrected volume","-", IF('Simmer Pre-Selection'!L18&lt;&gt;"", 'Simmer Pre-Selection'!L18,""))</f>
        <v/>
      </c>
      <c r="M27" s="567" t="str">
        <f>IF($C$13="Corrected volume","-", IF('Simmer Pre-Selection'!M18&lt;&gt;"", 'Simmer Pre-Selection'!M18,""))</f>
        <v/>
      </c>
      <c r="N27" s="570" t="str">
        <f>IF($C$13="Corrected volume","-", IF('Simmer Pre-Selection'!N18&lt;&gt;"", 'Simmer Pre-Selection'!N18,""))</f>
        <v/>
      </c>
      <c r="O27" s="573" t="str">
        <f>IF($C$13="Corrected volume","-", IF('Simmer Pre-Selection'!O18&lt;&gt;"", 'Simmer Pre-Selection'!O18,""))</f>
        <v/>
      </c>
      <c r="P27" s="567" t="str">
        <f>IF($C$13="Corrected volume","-", IF('Simmer Pre-Selection'!P18&lt;&gt;"", 'Simmer Pre-Selection'!P18,""))</f>
        <v/>
      </c>
      <c r="Q27" s="567" t="str">
        <f>IF($C$13="Corrected volume","-", IF('Simmer Pre-Selection'!Q18&lt;&gt;"", 'Simmer Pre-Selection'!Q18,""))</f>
        <v/>
      </c>
      <c r="R27" s="567" t="str">
        <f>IF($C$13="Corrected volume","-", IF('Simmer Pre-Selection'!R18&lt;&gt;"", 'Simmer Pre-Selection'!R18,""))</f>
        <v/>
      </c>
      <c r="S27" s="567" t="str">
        <f>IF($C$13="Corrected volume","-", IF('Simmer Pre-Selection'!S18&lt;&gt;"", 'Simmer Pre-Selection'!S18,""))</f>
        <v/>
      </c>
      <c r="T27" s="574" t="str">
        <f>IF($C$13="Corrected volume","-", IF('Simmer Pre-Selection'!T18&lt;&gt;"", 'Simmer Pre-Selection'!T18,""))</f>
        <v/>
      </c>
      <c r="U27" s="573" t="str">
        <f>IF($C$13="Corrected volume","-", IF('Simmer Pre-Selection'!U18&lt;&gt;"", 'Simmer Pre-Selection'!U18,""))</f>
        <v/>
      </c>
      <c r="V27" s="567" t="str">
        <f>IF($C$13="Corrected volume","-", IF('Simmer Pre-Selection'!V18&lt;&gt;"", 'Simmer Pre-Selection'!V18,""))</f>
        <v/>
      </c>
      <c r="W27" s="567" t="str">
        <f>IF($C$13="Corrected volume","-", IF('Simmer Pre-Selection'!W18&lt;&gt;"", 'Simmer Pre-Selection'!W18,""))</f>
        <v/>
      </c>
      <c r="X27" s="567" t="str">
        <f>IF($C$13="Corrected volume","-", IF('Simmer Pre-Selection'!X18&lt;&gt;"", 'Simmer Pre-Selection'!X18,""))</f>
        <v/>
      </c>
      <c r="Y27" s="567" t="str">
        <f>IF($C$13="Corrected volume","-", IF('Simmer Pre-Selection'!Y18&lt;&gt;"", 'Simmer Pre-Selection'!Y18,""))</f>
        <v/>
      </c>
      <c r="Z27" s="574" t="str">
        <f>IF($C$13="Corrected volume","-", IF('Simmer Pre-Selection'!Z18&lt;&gt;"", 'Simmer Pre-Selection'!Z18,""))</f>
        <v/>
      </c>
      <c r="AB27" s="334"/>
    </row>
    <row r="28" spans="2:28" ht="18" x14ac:dyDescent="0.3">
      <c r="B28" s="166" t="str">
        <f xml:space="preserve"> "Power density of the power setting under test" &amp; IF($C$12="Electric"," (W/cm2)",IF($C$12="Gas"," (Btu/h/cm2)",""))</f>
        <v>Power density of the power setting under test</v>
      </c>
      <c r="C28" s="637" t="str">
        <f t="shared" ref="C28:Z28" si="1">IF(OR($C$12="", AND($C$12="Electric",OR(C$19="",C24="")), AND($C$12="Gas", OR(C$19="",C24="",C25="",C26="", AND($C$13="Uncorrected volume",C27=""))))," ",
         IF($C$12="Electric",(C24*6)/C$19,
        IF($C$12="Gas", IF($C$13="Corrected volume", 6*(C25*C26 + C24*Ke)/C$19, 6*(C25*C26*C27 + C24*Ke)/C$19))))</f>
        <v xml:space="preserve"> </v>
      </c>
      <c r="D28" s="637" t="str">
        <f t="shared" si="1"/>
        <v xml:space="preserve"> </v>
      </c>
      <c r="E28" s="637" t="str">
        <f t="shared" si="1"/>
        <v xml:space="preserve"> </v>
      </c>
      <c r="F28" s="637" t="str">
        <f t="shared" si="1"/>
        <v xml:space="preserve"> </v>
      </c>
      <c r="G28" s="637" t="str">
        <f t="shared" si="1"/>
        <v xml:space="preserve"> </v>
      </c>
      <c r="H28" s="637" t="str">
        <f t="shared" si="1"/>
        <v xml:space="preserve"> </v>
      </c>
      <c r="I28" s="637" t="str">
        <f t="shared" si="1"/>
        <v xml:space="preserve"> </v>
      </c>
      <c r="J28" s="637" t="str">
        <f t="shared" si="1"/>
        <v xml:space="preserve"> </v>
      </c>
      <c r="K28" s="637" t="str">
        <f t="shared" si="1"/>
        <v xml:space="preserve"> </v>
      </c>
      <c r="L28" s="637" t="str">
        <f t="shared" si="1"/>
        <v xml:space="preserve"> </v>
      </c>
      <c r="M28" s="637" t="str">
        <f t="shared" si="1"/>
        <v xml:space="preserve"> </v>
      </c>
      <c r="N28" s="638" t="str">
        <f t="shared" si="1"/>
        <v xml:space="preserve"> </v>
      </c>
      <c r="O28" s="639" t="str">
        <f t="shared" si="1"/>
        <v xml:space="preserve"> </v>
      </c>
      <c r="P28" s="637" t="str">
        <f t="shared" si="1"/>
        <v xml:space="preserve"> </v>
      </c>
      <c r="Q28" s="637" t="str">
        <f t="shared" si="1"/>
        <v xml:space="preserve"> </v>
      </c>
      <c r="R28" s="637" t="str">
        <f t="shared" si="1"/>
        <v xml:space="preserve"> </v>
      </c>
      <c r="S28" s="637" t="str">
        <f t="shared" si="1"/>
        <v xml:space="preserve"> </v>
      </c>
      <c r="T28" s="640" t="str">
        <f t="shared" si="1"/>
        <v xml:space="preserve"> </v>
      </c>
      <c r="U28" s="639" t="str">
        <f t="shared" si="1"/>
        <v xml:space="preserve"> </v>
      </c>
      <c r="V28" s="637" t="str">
        <f t="shared" si="1"/>
        <v xml:space="preserve"> </v>
      </c>
      <c r="W28" s="637" t="str">
        <f t="shared" si="1"/>
        <v xml:space="preserve"> </v>
      </c>
      <c r="X28" s="637" t="str">
        <f t="shared" si="1"/>
        <v xml:space="preserve"> </v>
      </c>
      <c r="Y28" s="637" t="str">
        <f t="shared" si="1"/>
        <v xml:space="preserve"> </v>
      </c>
      <c r="Z28" s="640" t="str">
        <f t="shared" si="1"/>
        <v xml:space="preserve"> </v>
      </c>
      <c r="AB28" s="334"/>
    </row>
    <row r="29" spans="2:28" ht="15.75" x14ac:dyDescent="0.3">
      <c r="B29" s="166"/>
      <c r="C29" s="167"/>
      <c r="D29" s="167"/>
      <c r="E29" s="167"/>
      <c r="F29" s="167"/>
      <c r="G29" s="167"/>
      <c r="H29" s="167"/>
      <c r="I29" s="167"/>
      <c r="J29" s="167"/>
      <c r="K29" s="167"/>
      <c r="L29" s="167"/>
      <c r="M29" s="167"/>
      <c r="N29" s="167"/>
      <c r="O29" s="378"/>
      <c r="P29" s="167"/>
      <c r="Q29" s="167"/>
      <c r="R29" s="167"/>
      <c r="S29" s="167"/>
      <c r="T29" s="168"/>
      <c r="U29" s="378"/>
      <c r="V29" s="167"/>
      <c r="W29" s="167"/>
      <c r="X29" s="167"/>
      <c r="Y29" s="167"/>
      <c r="Z29" s="168"/>
      <c r="AB29" s="334"/>
    </row>
    <row r="30" spans="2:28" ht="15.75" x14ac:dyDescent="0.3">
      <c r="B30" s="166" t="s">
        <v>355</v>
      </c>
      <c r="C30" s="566" t="str">
        <f>IF('Simmer Pre-Selection'!C21="","",'Simmer Pre-Selection'!C21)</f>
        <v/>
      </c>
      <c r="D30" s="566" t="str">
        <f>IF('Simmer Pre-Selection'!D21="","",'Simmer Pre-Selection'!D21)</f>
        <v/>
      </c>
      <c r="E30" s="566" t="str">
        <f>IF('Simmer Pre-Selection'!E21="","",'Simmer Pre-Selection'!E21)</f>
        <v/>
      </c>
      <c r="F30" s="566" t="str">
        <f>IF('Simmer Pre-Selection'!F21="","",'Simmer Pre-Selection'!F21)</f>
        <v/>
      </c>
      <c r="G30" s="566" t="str">
        <f>IF('Simmer Pre-Selection'!G21="","",'Simmer Pre-Selection'!G21)</f>
        <v/>
      </c>
      <c r="H30" s="566" t="str">
        <f>IF('Simmer Pre-Selection'!H21="","",'Simmer Pre-Selection'!H21)</f>
        <v/>
      </c>
      <c r="I30" s="566" t="str">
        <f>IF('Simmer Pre-Selection'!I21="","",'Simmer Pre-Selection'!I21)</f>
        <v/>
      </c>
      <c r="J30" s="566" t="str">
        <f>IF('Simmer Pre-Selection'!J21="","",'Simmer Pre-Selection'!J21)</f>
        <v/>
      </c>
      <c r="K30" s="566" t="str">
        <f>IF('Simmer Pre-Selection'!K21="","",'Simmer Pre-Selection'!K21)</f>
        <v/>
      </c>
      <c r="L30" s="566" t="str">
        <f>IF('Simmer Pre-Selection'!L21="","",'Simmer Pre-Selection'!L21)</f>
        <v/>
      </c>
      <c r="M30" s="566" t="str">
        <f>IF('Simmer Pre-Selection'!M21="","",'Simmer Pre-Selection'!M21)</f>
        <v/>
      </c>
      <c r="N30" s="569" t="str">
        <f>IF('Simmer Pre-Selection'!N21="","",'Simmer Pre-Selection'!N21)</f>
        <v/>
      </c>
      <c r="O30" s="571" t="str">
        <f>IF('Simmer Pre-Selection'!O21="","",'Simmer Pre-Selection'!O21)</f>
        <v/>
      </c>
      <c r="P30" s="566" t="str">
        <f>IF('Simmer Pre-Selection'!P21="","",'Simmer Pre-Selection'!P21)</f>
        <v/>
      </c>
      <c r="Q30" s="566" t="str">
        <f>IF('Simmer Pre-Selection'!Q21="","",'Simmer Pre-Selection'!Q21)</f>
        <v/>
      </c>
      <c r="R30" s="566" t="str">
        <f>IF('Simmer Pre-Selection'!R21="","",'Simmer Pre-Selection'!R21)</f>
        <v/>
      </c>
      <c r="S30" s="566" t="str">
        <f>IF('Simmer Pre-Selection'!S21="","",'Simmer Pre-Selection'!S21)</f>
        <v/>
      </c>
      <c r="T30" s="572" t="str">
        <f>IF('Simmer Pre-Selection'!T21="","",'Simmer Pre-Selection'!T21)</f>
        <v/>
      </c>
      <c r="U30" s="571" t="str">
        <f>IF('Simmer Pre-Selection'!U21="","",'Simmer Pre-Selection'!U21)</f>
        <v/>
      </c>
      <c r="V30" s="566" t="str">
        <f>IF('Simmer Pre-Selection'!V21="","",'Simmer Pre-Selection'!V21)</f>
        <v/>
      </c>
      <c r="W30" s="566" t="str">
        <f>IF('Simmer Pre-Selection'!W21="","",'Simmer Pre-Selection'!W21)</f>
        <v/>
      </c>
      <c r="X30" s="566" t="str">
        <f>IF('Simmer Pre-Selection'!X21="","",'Simmer Pre-Selection'!X21)</f>
        <v/>
      </c>
      <c r="Y30" s="566" t="str">
        <f>IF('Simmer Pre-Selection'!Y21="","",'Simmer Pre-Selection'!Y21)</f>
        <v/>
      </c>
      <c r="Z30" s="572" t="str">
        <f>IF('Simmer Pre-Selection'!Z21="","",'Simmer Pre-Selection'!Z21)</f>
        <v/>
      </c>
      <c r="AB30" s="334"/>
    </row>
    <row r="31" spans="2:28" ht="15.75" x14ac:dyDescent="0.3">
      <c r="B31" s="166" t="s">
        <v>367</v>
      </c>
      <c r="C31" s="576" t="str">
        <f>IF('Simmer Pre-Selection'!C22="","",'Simmer Pre-Selection'!C22)</f>
        <v/>
      </c>
      <c r="D31" s="576" t="str">
        <f>IF('Simmer Pre-Selection'!D22="","",'Simmer Pre-Selection'!D22)</f>
        <v/>
      </c>
      <c r="E31" s="576" t="str">
        <f>IF('Simmer Pre-Selection'!E22="","",'Simmer Pre-Selection'!E22)</f>
        <v/>
      </c>
      <c r="F31" s="576" t="str">
        <f>IF('Simmer Pre-Selection'!F22="","",'Simmer Pre-Selection'!F22)</f>
        <v/>
      </c>
      <c r="G31" s="576" t="str">
        <f>IF('Simmer Pre-Selection'!G22="","",'Simmer Pre-Selection'!G22)</f>
        <v/>
      </c>
      <c r="H31" s="576" t="str">
        <f>IF('Simmer Pre-Selection'!H22="","",'Simmer Pre-Selection'!H22)</f>
        <v/>
      </c>
      <c r="I31" s="576" t="str">
        <f>IF('Simmer Pre-Selection'!I22="","",'Simmer Pre-Selection'!I22)</f>
        <v/>
      </c>
      <c r="J31" s="576" t="str">
        <f>IF('Simmer Pre-Selection'!J22="","",'Simmer Pre-Selection'!J22)</f>
        <v/>
      </c>
      <c r="K31" s="576" t="str">
        <f>IF('Simmer Pre-Selection'!K22="","",'Simmer Pre-Selection'!K22)</f>
        <v/>
      </c>
      <c r="L31" s="576" t="str">
        <f>IF('Simmer Pre-Selection'!L22="","",'Simmer Pre-Selection'!L22)</f>
        <v/>
      </c>
      <c r="M31" s="576" t="str">
        <f>IF('Simmer Pre-Selection'!M22="","",'Simmer Pre-Selection'!M22)</f>
        <v/>
      </c>
      <c r="N31" s="582" t="str">
        <f>IF('Simmer Pre-Selection'!N22="","",'Simmer Pre-Selection'!N22)</f>
        <v/>
      </c>
      <c r="O31" s="588" t="str">
        <f>IF('Simmer Pre-Selection'!O22="","",'Simmer Pre-Selection'!O22)</f>
        <v/>
      </c>
      <c r="P31" s="576" t="str">
        <f>IF('Simmer Pre-Selection'!P22="","",'Simmer Pre-Selection'!P22)</f>
        <v/>
      </c>
      <c r="Q31" s="576" t="str">
        <f>IF('Simmer Pre-Selection'!Q22="","",'Simmer Pre-Selection'!Q22)</f>
        <v/>
      </c>
      <c r="R31" s="576" t="str">
        <f>IF('Simmer Pre-Selection'!R22="","",'Simmer Pre-Selection'!R22)</f>
        <v/>
      </c>
      <c r="S31" s="576" t="str">
        <f>IF('Simmer Pre-Selection'!S22="","",'Simmer Pre-Selection'!S22)</f>
        <v/>
      </c>
      <c r="T31" s="578" t="str">
        <f>IF('Simmer Pre-Selection'!T22="","",'Simmer Pre-Selection'!T22)</f>
        <v/>
      </c>
      <c r="U31" s="588" t="str">
        <f>IF('Simmer Pre-Selection'!U22="","",'Simmer Pre-Selection'!U22)</f>
        <v/>
      </c>
      <c r="V31" s="576" t="str">
        <f>IF('Simmer Pre-Selection'!V22="","",'Simmer Pre-Selection'!V22)</f>
        <v/>
      </c>
      <c r="W31" s="576" t="str">
        <f>IF('Simmer Pre-Selection'!W22="","",'Simmer Pre-Selection'!W22)</f>
        <v/>
      </c>
      <c r="X31" s="576" t="str">
        <f>IF('Simmer Pre-Selection'!X22="","",'Simmer Pre-Selection'!X22)</f>
        <v/>
      </c>
      <c r="Y31" s="576" t="str">
        <f>IF('Simmer Pre-Selection'!Y22="","",'Simmer Pre-Selection'!Y22)</f>
        <v/>
      </c>
      <c r="Z31" s="578" t="str">
        <f>IF('Simmer Pre-Selection'!Z22="","",'Simmer Pre-Selection'!Z22)</f>
        <v/>
      </c>
      <c r="AB31" s="334"/>
    </row>
    <row r="32" spans="2:28" ht="15.75" x14ac:dyDescent="0.3">
      <c r="B32" s="166" t="str">
        <f>IF($C$13="Corrected Volume", "Corrected volume of gas consumed during the 10-minute test (std cu. ft)", "Volume of gas consumed during the 10-minute test (cu. ft)")</f>
        <v>Volume of gas consumed during the 10-minute test (cu. ft)</v>
      </c>
      <c r="C32" s="567" t="str">
        <f>IF('Simmer Pre-Selection'!C23="","",'Simmer Pre-Selection'!C23)</f>
        <v/>
      </c>
      <c r="D32" s="567" t="str">
        <f>IF('Simmer Pre-Selection'!D23="","",'Simmer Pre-Selection'!D23)</f>
        <v/>
      </c>
      <c r="E32" s="567" t="str">
        <f>IF('Simmer Pre-Selection'!E23="","",'Simmer Pre-Selection'!E23)</f>
        <v/>
      </c>
      <c r="F32" s="567" t="str">
        <f>IF('Simmer Pre-Selection'!F23="","",'Simmer Pre-Selection'!F23)</f>
        <v/>
      </c>
      <c r="G32" s="567" t="str">
        <f>IF('Simmer Pre-Selection'!G23="","",'Simmer Pre-Selection'!G23)</f>
        <v/>
      </c>
      <c r="H32" s="567" t="str">
        <f>IF('Simmer Pre-Selection'!H23="","",'Simmer Pre-Selection'!H23)</f>
        <v/>
      </c>
      <c r="I32" s="567" t="str">
        <f>IF('Simmer Pre-Selection'!I23="","",'Simmer Pre-Selection'!I23)</f>
        <v/>
      </c>
      <c r="J32" s="567" t="str">
        <f>IF('Simmer Pre-Selection'!J23="","",'Simmer Pre-Selection'!J23)</f>
        <v/>
      </c>
      <c r="K32" s="567" t="str">
        <f>IF('Simmer Pre-Selection'!K23="","",'Simmer Pre-Selection'!K23)</f>
        <v/>
      </c>
      <c r="L32" s="567" t="str">
        <f>IF('Simmer Pre-Selection'!L23="","",'Simmer Pre-Selection'!L23)</f>
        <v/>
      </c>
      <c r="M32" s="567" t="str">
        <f>IF('Simmer Pre-Selection'!M23="","",'Simmer Pre-Selection'!M23)</f>
        <v/>
      </c>
      <c r="N32" s="570" t="str">
        <f>IF('Simmer Pre-Selection'!N23="","",'Simmer Pre-Selection'!N23)</f>
        <v/>
      </c>
      <c r="O32" s="573" t="str">
        <f>IF('Simmer Pre-Selection'!O23="","",'Simmer Pre-Selection'!O23)</f>
        <v/>
      </c>
      <c r="P32" s="567" t="str">
        <f>IF('Simmer Pre-Selection'!P23="","",'Simmer Pre-Selection'!P23)</f>
        <v/>
      </c>
      <c r="Q32" s="567" t="str">
        <f>IF('Simmer Pre-Selection'!Q23="","",'Simmer Pre-Selection'!Q23)</f>
        <v/>
      </c>
      <c r="R32" s="567" t="str">
        <f>IF('Simmer Pre-Selection'!R23="","",'Simmer Pre-Selection'!R23)</f>
        <v/>
      </c>
      <c r="S32" s="567" t="str">
        <f>IF('Simmer Pre-Selection'!S23="","",'Simmer Pre-Selection'!S23)</f>
        <v/>
      </c>
      <c r="T32" s="574" t="str">
        <f>IF('Simmer Pre-Selection'!T23="","",'Simmer Pre-Selection'!T23)</f>
        <v/>
      </c>
      <c r="U32" s="573" t="str">
        <f>IF('Simmer Pre-Selection'!U23="","",'Simmer Pre-Selection'!U23)</f>
        <v/>
      </c>
      <c r="V32" s="567" t="str">
        <f>IF('Simmer Pre-Selection'!V23="","",'Simmer Pre-Selection'!V23)</f>
        <v/>
      </c>
      <c r="W32" s="567" t="str">
        <f>IF('Simmer Pre-Selection'!W23="","",'Simmer Pre-Selection'!W23)</f>
        <v/>
      </c>
      <c r="X32" s="567" t="str">
        <f>IF('Simmer Pre-Selection'!X23="","",'Simmer Pre-Selection'!X23)</f>
        <v/>
      </c>
      <c r="Y32" s="567" t="str">
        <f>IF('Simmer Pre-Selection'!Y23="","",'Simmer Pre-Selection'!Y23)</f>
        <v/>
      </c>
      <c r="Z32" s="574" t="str">
        <f>IF('Simmer Pre-Selection'!Z23="","",'Simmer Pre-Selection'!Z23)</f>
        <v/>
      </c>
      <c r="AB32" s="334"/>
    </row>
    <row r="33" spans="2:28" ht="15.75" x14ac:dyDescent="0.3">
      <c r="B33" s="166" t="s">
        <v>368</v>
      </c>
      <c r="C33" s="633" t="str">
        <f>IF('Simmer Pre-Selection'!C24="","",'Simmer Pre-Selection'!C24)</f>
        <v/>
      </c>
      <c r="D33" s="633" t="str">
        <f>IF('Simmer Pre-Selection'!D24="","",'Simmer Pre-Selection'!D24)</f>
        <v/>
      </c>
      <c r="E33" s="633" t="str">
        <f>IF('Simmer Pre-Selection'!E24="","",'Simmer Pre-Selection'!E24)</f>
        <v/>
      </c>
      <c r="F33" s="633" t="str">
        <f>IF('Simmer Pre-Selection'!F24="","",'Simmer Pre-Selection'!F24)</f>
        <v/>
      </c>
      <c r="G33" s="633" t="str">
        <f>IF('Simmer Pre-Selection'!G24="","",'Simmer Pre-Selection'!G24)</f>
        <v/>
      </c>
      <c r="H33" s="633" t="str">
        <f>IF('Simmer Pre-Selection'!H24="","",'Simmer Pre-Selection'!H24)</f>
        <v/>
      </c>
      <c r="I33" s="633" t="str">
        <f>IF('Simmer Pre-Selection'!I24="","",'Simmer Pre-Selection'!I24)</f>
        <v/>
      </c>
      <c r="J33" s="633" t="str">
        <f>IF('Simmer Pre-Selection'!J24="","",'Simmer Pre-Selection'!J24)</f>
        <v/>
      </c>
      <c r="K33" s="633" t="str">
        <f>IF('Simmer Pre-Selection'!K24="","",'Simmer Pre-Selection'!K24)</f>
        <v/>
      </c>
      <c r="L33" s="633" t="str">
        <f>IF('Simmer Pre-Selection'!L24="","",'Simmer Pre-Selection'!L24)</f>
        <v/>
      </c>
      <c r="M33" s="633" t="str">
        <f>IF('Simmer Pre-Selection'!M24="","",'Simmer Pre-Selection'!M24)</f>
        <v/>
      </c>
      <c r="N33" s="634" t="str">
        <f>IF('Simmer Pre-Selection'!N24="","",'Simmer Pre-Selection'!N24)</f>
        <v/>
      </c>
      <c r="O33" s="635" t="str">
        <f>IF('Simmer Pre-Selection'!O24="","",'Simmer Pre-Selection'!O24)</f>
        <v/>
      </c>
      <c r="P33" s="633" t="str">
        <f>IF('Simmer Pre-Selection'!P24="","",'Simmer Pre-Selection'!P24)</f>
        <v/>
      </c>
      <c r="Q33" s="633" t="str">
        <f>IF('Simmer Pre-Selection'!Q24="","",'Simmer Pre-Selection'!Q24)</f>
        <v/>
      </c>
      <c r="R33" s="633" t="str">
        <f>IF('Simmer Pre-Selection'!R24="","",'Simmer Pre-Selection'!R24)</f>
        <v/>
      </c>
      <c r="S33" s="633" t="str">
        <f>IF('Simmer Pre-Selection'!S24="","",'Simmer Pre-Selection'!S24)</f>
        <v/>
      </c>
      <c r="T33" s="636" t="str">
        <f>IF('Simmer Pre-Selection'!T24="","",'Simmer Pre-Selection'!T24)</f>
        <v/>
      </c>
      <c r="U33" s="635" t="str">
        <f>IF('Simmer Pre-Selection'!U24="","",'Simmer Pre-Selection'!U24)</f>
        <v/>
      </c>
      <c r="V33" s="633" t="str">
        <f>IF('Simmer Pre-Selection'!V24="","",'Simmer Pre-Selection'!V24)</f>
        <v/>
      </c>
      <c r="W33" s="633" t="str">
        <f>IF('Simmer Pre-Selection'!W24="","",'Simmer Pre-Selection'!W24)</f>
        <v/>
      </c>
      <c r="X33" s="633" t="str">
        <f>IF('Simmer Pre-Selection'!X24="","",'Simmer Pre-Selection'!X24)</f>
        <v/>
      </c>
      <c r="Y33" s="633" t="str">
        <f>IF('Simmer Pre-Selection'!Y24="","",'Simmer Pre-Selection'!Y24)</f>
        <v/>
      </c>
      <c r="Z33" s="636" t="str">
        <f>IF('Simmer Pre-Selection'!Z24="","",'Simmer Pre-Selection'!Z24)</f>
        <v/>
      </c>
      <c r="AB33" s="334"/>
    </row>
    <row r="34" spans="2:28" ht="15.75" x14ac:dyDescent="0.3">
      <c r="B34" s="166" t="s">
        <v>363</v>
      </c>
      <c r="C34" s="568" t="str">
        <f>IF($C$13="Corrected volume","-", IF('Simmer Pre-Selection'!C25&lt;&gt;"", 'Simmer Pre-Selection'!C25,""))</f>
        <v/>
      </c>
      <c r="D34" s="567" t="str">
        <f>IF($C$13="Corrected volume","-", IF('Simmer Pre-Selection'!D25&lt;&gt;"", 'Simmer Pre-Selection'!D25,""))</f>
        <v/>
      </c>
      <c r="E34" s="567" t="str">
        <f>IF($C$13="Corrected volume","-", IF('Simmer Pre-Selection'!E25&lt;&gt;"", 'Simmer Pre-Selection'!E25,""))</f>
        <v/>
      </c>
      <c r="F34" s="567" t="str">
        <f>IF($C$13="Corrected volume","-", IF('Simmer Pre-Selection'!F25&lt;&gt;"", 'Simmer Pre-Selection'!F25,""))</f>
        <v/>
      </c>
      <c r="G34" s="567" t="str">
        <f>IF($C$13="Corrected volume","-", IF('Simmer Pre-Selection'!G25&lt;&gt;"", 'Simmer Pre-Selection'!G25,""))</f>
        <v/>
      </c>
      <c r="H34" s="567" t="str">
        <f>IF($C$13="Corrected volume","-", IF('Simmer Pre-Selection'!H25&lt;&gt;"", 'Simmer Pre-Selection'!H25,""))</f>
        <v/>
      </c>
      <c r="I34" s="567" t="str">
        <f>IF($C$13="Corrected volume","-", IF('Simmer Pre-Selection'!I25&lt;&gt;"", 'Simmer Pre-Selection'!I25,""))</f>
        <v/>
      </c>
      <c r="J34" s="567" t="str">
        <f>IF($C$13="Corrected volume","-", IF('Simmer Pre-Selection'!J25&lt;&gt;"", 'Simmer Pre-Selection'!J25,""))</f>
        <v/>
      </c>
      <c r="K34" s="567" t="str">
        <f>IF($C$13="Corrected volume","-", IF('Simmer Pre-Selection'!K25&lt;&gt;"", 'Simmer Pre-Selection'!K25,""))</f>
        <v/>
      </c>
      <c r="L34" s="567" t="str">
        <f>IF($C$13="Corrected volume","-", IF('Simmer Pre-Selection'!L25&lt;&gt;"", 'Simmer Pre-Selection'!L25,""))</f>
        <v/>
      </c>
      <c r="M34" s="567" t="str">
        <f>IF($C$13="Corrected volume","-", IF('Simmer Pre-Selection'!M25&lt;&gt;"", 'Simmer Pre-Selection'!M25,""))</f>
        <v/>
      </c>
      <c r="N34" s="570" t="str">
        <f>IF($C$13="Corrected volume","-", IF('Simmer Pre-Selection'!N25&lt;&gt;"", 'Simmer Pre-Selection'!N25,""))</f>
        <v/>
      </c>
      <c r="O34" s="573" t="str">
        <f>IF($C$13="Corrected volume","-", IF('Simmer Pre-Selection'!O25&lt;&gt;"", 'Simmer Pre-Selection'!O25,""))</f>
        <v/>
      </c>
      <c r="P34" s="567" t="str">
        <f>IF($C$13="Corrected volume","-", IF('Simmer Pre-Selection'!P25&lt;&gt;"", 'Simmer Pre-Selection'!P25,""))</f>
        <v/>
      </c>
      <c r="Q34" s="567" t="str">
        <f>IF($C$13="Corrected volume","-", IF('Simmer Pre-Selection'!Q25&lt;&gt;"", 'Simmer Pre-Selection'!Q25,""))</f>
        <v/>
      </c>
      <c r="R34" s="567" t="str">
        <f>IF($C$13="Corrected volume","-", IF('Simmer Pre-Selection'!R25&lt;&gt;"", 'Simmer Pre-Selection'!R25,""))</f>
        <v/>
      </c>
      <c r="S34" s="567" t="str">
        <f>IF($C$13="Corrected volume","-", IF('Simmer Pre-Selection'!S25&lt;&gt;"", 'Simmer Pre-Selection'!S25,""))</f>
        <v/>
      </c>
      <c r="T34" s="574" t="str">
        <f>IF($C$13="Corrected volume","-", IF('Simmer Pre-Selection'!T25&lt;&gt;"", 'Simmer Pre-Selection'!T25,""))</f>
        <v/>
      </c>
      <c r="U34" s="573" t="str">
        <f>IF($C$13="Corrected volume","-", IF('Simmer Pre-Selection'!U25&lt;&gt;"", 'Simmer Pre-Selection'!U25,""))</f>
        <v/>
      </c>
      <c r="V34" s="567" t="str">
        <f>IF($C$13="Corrected volume","-", IF('Simmer Pre-Selection'!V25&lt;&gt;"", 'Simmer Pre-Selection'!V25,""))</f>
        <v/>
      </c>
      <c r="W34" s="567" t="str">
        <f>IF($C$13="Corrected volume","-", IF('Simmer Pre-Selection'!W25&lt;&gt;"", 'Simmer Pre-Selection'!W25,""))</f>
        <v/>
      </c>
      <c r="X34" s="567" t="str">
        <f>IF($C$13="Corrected volume","-", IF('Simmer Pre-Selection'!X25&lt;&gt;"", 'Simmer Pre-Selection'!X25,""))</f>
        <v/>
      </c>
      <c r="Y34" s="567" t="str">
        <f>IF($C$13="Corrected volume","-", IF('Simmer Pre-Selection'!Y25&lt;&gt;"", 'Simmer Pre-Selection'!Y25,""))</f>
        <v/>
      </c>
      <c r="Z34" s="574" t="str">
        <f>IF($C$13="Corrected volume","-", IF('Simmer Pre-Selection'!Z25&lt;&gt;"", 'Simmer Pre-Selection'!Z25,""))</f>
        <v/>
      </c>
      <c r="AB34" s="334"/>
    </row>
    <row r="35" spans="2:28" ht="18" x14ac:dyDescent="0.3">
      <c r="B35" s="166" t="str">
        <f xml:space="preserve"> "Power density of the power setting under test" &amp; IF($C$12="Electric"," (W/cm2)",IF($C$12="Gas"," (Btu/h/cm2)",""))</f>
        <v>Power density of the power setting under test</v>
      </c>
      <c r="C35" s="637" t="str">
        <f t="shared" ref="C35:Z35" si="2">IF(OR($C$12="", AND($C$12="Electric",OR(C$19="",C31="")), AND($C$12="Gas", OR(C$19="",C31="",C32="",C33="", AND($C$13="Uncorrected volume",C34=""))))," ",
         IF($C$12="Electric",(C31*6)/C$19,
        IF($C$12="Gas", IF($C$13="Corrected volume", 6*(C32*C33 + C31*Ke)/C$19, 6*(C32*C33*C34 + C31*Ke)/C$19))))</f>
        <v xml:space="preserve"> </v>
      </c>
      <c r="D35" s="637" t="str">
        <f t="shared" si="2"/>
        <v xml:space="preserve"> </v>
      </c>
      <c r="E35" s="637" t="str">
        <f t="shared" si="2"/>
        <v xml:space="preserve"> </v>
      </c>
      <c r="F35" s="637" t="str">
        <f t="shared" si="2"/>
        <v xml:space="preserve"> </v>
      </c>
      <c r="G35" s="637" t="str">
        <f t="shared" si="2"/>
        <v xml:space="preserve"> </v>
      </c>
      <c r="H35" s="637" t="str">
        <f t="shared" si="2"/>
        <v xml:space="preserve"> </v>
      </c>
      <c r="I35" s="637" t="str">
        <f t="shared" si="2"/>
        <v xml:space="preserve"> </v>
      </c>
      <c r="J35" s="637" t="str">
        <f t="shared" si="2"/>
        <v xml:space="preserve"> </v>
      </c>
      <c r="K35" s="637" t="str">
        <f t="shared" si="2"/>
        <v xml:space="preserve"> </v>
      </c>
      <c r="L35" s="637" t="str">
        <f t="shared" si="2"/>
        <v xml:space="preserve"> </v>
      </c>
      <c r="M35" s="637" t="str">
        <f t="shared" si="2"/>
        <v xml:space="preserve"> </v>
      </c>
      <c r="N35" s="638" t="str">
        <f t="shared" si="2"/>
        <v xml:space="preserve"> </v>
      </c>
      <c r="O35" s="639" t="str">
        <f t="shared" si="2"/>
        <v xml:space="preserve"> </v>
      </c>
      <c r="P35" s="637" t="str">
        <f t="shared" si="2"/>
        <v xml:space="preserve"> </v>
      </c>
      <c r="Q35" s="637" t="str">
        <f t="shared" si="2"/>
        <v xml:space="preserve"> </v>
      </c>
      <c r="R35" s="637" t="str">
        <f t="shared" si="2"/>
        <v xml:space="preserve"> </v>
      </c>
      <c r="S35" s="637" t="str">
        <f t="shared" si="2"/>
        <v xml:space="preserve"> </v>
      </c>
      <c r="T35" s="640" t="str">
        <f t="shared" si="2"/>
        <v xml:space="preserve"> </v>
      </c>
      <c r="U35" s="639" t="str">
        <f t="shared" si="2"/>
        <v xml:space="preserve"> </v>
      </c>
      <c r="V35" s="637" t="str">
        <f t="shared" si="2"/>
        <v xml:space="preserve"> </v>
      </c>
      <c r="W35" s="637" t="str">
        <f t="shared" si="2"/>
        <v xml:space="preserve"> </v>
      </c>
      <c r="X35" s="637" t="str">
        <f t="shared" si="2"/>
        <v xml:space="preserve"> </v>
      </c>
      <c r="Y35" s="637" t="str">
        <f t="shared" si="2"/>
        <v xml:space="preserve"> </v>
      </c>
      <c r="Z35" s="640" t="str">
        <f t="shared" si="2"/>
        <v xml:space="preserve"> </v>
      </c>
      <c r="AB35" s="334"/>
    </row>
    <row r="36" spans="2:28" ht="15.75" x14ac:dyDescent="0.3">
      <c r="B36" s="166"/>
      <c r="C36" s="167"/>
      <c r="D36" s="167"/>
      <c r="E36" s="167"/>
      <c r="F36" s="167"/>
      <c r="G36" s="167"/>
      <c r="H36" s="167"/>
      <c r="I36" s="167"/>
      <c r="J36" s="167"/>
      <c r="K36" s="167"/>
      <c r="L36" s="167"/>
      <c r="M36" s="167"/>
      <c r="N36" s="167"/>
      <c r="O36" s="378"/>
      <c r="P36" s="167"/>
      <c r="Q36" s="167"/>
      <c r="R36" s="167"/>
      <c r="S36" s="167"/>
      <c r="T36" s="168"/>
      <c r="U36" s="378"/>
      <c r="V36" s="167"/>
      <c r="W36" s="167"/>
      <c r="X36" s="167"/>
      <c r="Y36" s="167"/>
      <c r="Z36" s="168"/>
      <c r="AB36" s="334"/>
    </row>
    <row r="37" spans="2:28" ht="15.75" x14ac:dyDescent="0.3">
      <c r="B37" s="166" t="s">
        <v>355</v>
      </c>
      <c r="C37" s="566" t="str">
        <f>IF('Simmer Pre-Selection'!C28="","",'Simmer Pre-Selection'!C28)</f>
        <v/>
      </c>
      <c r="D37" s="566" t="str">
        <f>IF('Simmer Pre-Selection'!D28="","",'Simmer Pre-Selection'!D28)</f>
        <v/>
      </c>
      <c r="E37" s="566" t="str">
        <f>IF('Simmer Pre-Selection'!E28="","",'Simmer Pre-Selection'!E28)</f>
        <v/>
      </c>
      <c r="F37" s="566" t="str">
        <f>IF('Simmer Pre-Selection'!F28="","",'Simmer Pre-Selection'!F28)</f>
        <v/>
      </c>
      <c r="G37" s="566" t="str">
        <f>IF('Simmer Pre-Selection'!G28="","",'Simmer Pre-Selection'!G28)</f>
        <v/>
      </c>
      <c r="H37" s="566" t="str">
        <f>IF('Simmer Pre-Selection'!H28="","",'Simmer Pre-Selection'!H28)</f>
        <v/>
      </c>
      <c r="I37" s="566" t="str">
        <f>IF('Simmer Pre-Selection'!I28="","",'Simmer Pre-Selection'!I28)</f>
        <v/>
      </c>
      <c r="J37" s="566" t="str">
        <f>IF('Simmer Pre-Selection'!J28="","",'Simmer Pre-Selection'!J28)</f>
        <v/>
      </c>
      <c r="K37" s="566" t="str">
        <f>IF('Simmer Pre-Selection'!K28="","",'Simmer Pre-Selection'!K28)</f>
        <v/>
      </c>
      <c r="L37" s="566" t="str">
        <f>IF('Simmer Pre-Selection'!L28="","",'Simmer Pre-Selection'!L28)</f>
        <v/>
      </c>
      <c r="M37" s="566" t="str">
        <f>IF('Simmer Pre-Selection'!M28="","",'Simmer Pre-Selection'!M28)</f>
        <v/>
      </c>
      <c r="N37" s="569" t="str">
        <f>IF('Simmer Pre-Selection'!N28="","",'Simmer Pre-Selection'!N28)</f>
        <v/>
      </c>
      <c r="O37" s="571" t="str">
        <f>IF('Simmer Pre-Selection'!O28="","",'Simmer Pre-Selection'!O28)</f>
        <v/>
      </c>
      <c r="P37" s="566" t="str">
        <f>IF('Simmer Pre-Selection'!P28="","",'Simmer Pre-Selection'!P28)</f>
        <v/>
      </c>
      <c r="Q37" s="566" t="str">
        <f>IF('Simmer Pre-Selection'!Q28="","",'Simmer Pre-Selection'!Q28)</f>
        <v/>
      </c>
      <c r="R37" s="566" t="str">
        <f>IF('Simmer Pre-Selection'!R28="","",'Simmer Pre-Selection'!R28)</f>
        <v/>
      </c>
      <c r="S37" s="566" t="str">
        <f>IF('Simmer Pre-Selection'!S28="","",'Simmer Pre-Selection'!S28)</f>
        <v/>
      </c>
      <c r="T37" s="572" t="str">
        <f>IF('Simmer Pre-Selection'!T28="","",'Simmer Pre-Selection'!T28)</f>
        <v/>
      </c>
      <c r="U37" s="571" t="str">
        <f>IF('Simmer Pre-Selection'!U28="","",'Simmer Pre-Selection'!U28)</f>
        <v/>
      </c>
      <c r="V37" s="566" t="str">
        <f>IF('Simmer Pre-Selection'!V28="","",'Simmer Pre-Selection'!V28)</f>
        <v/>
      </c>
      <c r="W37" s="566" t="str">
        <f>IF('Simmer Pre-Selection'!W28="","",'Simmer Pre-Selection'!W28)</f>
        <v/>
      </c>
      <c r="X37" s="566" t="str">
        <f>IF('Simmer Pre-Selection'!X28="","",'Simmer Pre-Selection'!X28)</f>
        <v/>
      </c>
      <c r="Y37" s="566" t="str">
        <f>IF('Simmer Pre-Selection'!Y28="","",'Simmer Pre-Selection'!Y28)</f>
        <v/>
      </c>
      <c r="Z37" s="572" t="str">
        <f>IF('Simmer Pre-Selection'!Z28="","",'Simmer Pre-Selection'!Z28)</f>
        <v/>
      </c>
      <c r="AB37" s="334"/>
    </row>
    <row r="38" spans="2:28" ht="15.75" x14ac:dyDescent="0.3">
      <c r="B38" s="166" t="s">
        <v>367</v>
      </c>
      <c r="C38" s="576" t="str">
        <f>IF('Simmer Pre-Selection'!C29="","",'Simmer Pre-Selection'!C29)</f>
        <v/>
      </c>
      <c r="D38" s="576" t="str">
        <f>IF('Simmer Pre-Selection'!D29="","",'Simmer Pre-Selection'!D29)</f>
        <v/>
      </c>
      <c r="E38" s="576" t="str">
        <f>IF('Simmer Pre-Selection'!E29="","",'Simmer Pre-Selection'!E29)</f>
        <v/>
      </c>
      <c r="F38" s="576" t="str">
        <f>IF('Simmer Pre-Selection'!F29="","",'Simmer Pre-Selection'!F29)</f>
        <v/>
      </c>
      <c r="G38" s="576" t="str">
        <f>IF('Simmer Pre-Selection'!G29="","",'Simmer Pre-Selection'!G29)</f>
        <v/>
      </c>
      <c r="H38" s="576" t="str">
        <f>IF('Simmer Pre-Selection'!H29="","",'Simmer Pre-Selection'!H29)</f>
        <v/>
      </c>
      <c r="I38" s="576" t="str">
        <f>IF('Simmer Pre-Selection'!I29="","",'Simmer Pre-Selection'!I29)</f>
        <v/>
      </c>
      <c r="J38" s="576" t="str">
        <f>IF('Simmer Pre-Selection'!J29="","",'Simmer Pre-Selection'!J29)</f>
        <v/>
      </c>
      <c r="K38" s="576" t="str">
        <f>IF('Simmer Pre-Selection'!K29="","",'Simmer Pre-Selection'!K29)</f>
        <v/>
      </c>
      <c r="L38" s="576" t="str">
        <f>IF('Simmer Pre-Selection'!L29="","",'Simmer Pre-Selection'!L29)</f>
        <v/>
      </c>
      <c r="M38" s="576" t="str">
        <f>IF('Simmer Pre-Selection'!M29="","",'Simmer Pre-Selection'!M29)</f>
        <v/>
      </c>
      <c r="N38" s="582" t="str">
        <f>IF('Simmer Pre-Selection'!N29="","",'Simmer Pre-Selection'!N29)</f>
        <v/>
      </c>
      <c r="O38" s="588" t="str">
        <f>IF('Simmer Pre-Selection'!O29="","",'Simmer Pre-Selection'!O29)</f>
        <v/>
      </c>
      <c r="P38" s="576" t="str">
        <f>IF('Simmer Pre-Selection'!P29="","",'Simmer Pre-Selection'!P29)</f>
        <v/>
      </c>
      <c r="Q38" s="576" t="str">
        <f>IF('Simmer Pre-Selection'!Q29="","",'Simmer Pre-Selection'!Q29)</f>
        <v/>
      </c>
      <c r="R38" s="576" t="str">
        <f>IF('Simmer Pre-Selection'!R29="","",'Simmer Pre-Selection'!R29)</f>
        <v/>
      </c>
      <c r="S38" s="576" t="str">
        <f>IF('Simmer Pre-Selection'!S29="","",'Simmer Pre-Selection'!S29)</f>
        <v/>
      </c>
      <c r="T38" s="578" t="str">
        <f>IF('Simmer Pre-Selection'!T29="","",'Simmer Pre-Selection'!T29)</f>
        <v/>
      </c>
      <c r="U38" s="588" t="str">
        <f>IF('Simmer Pre-Selection'!U29="","",'Simmer Pre-Selection'!U29)</f>
        <v/>
      </c>
      <c r="V38" s="576" t="str">
        <f>IF('Simmer Pre-Selection'!V29="","",'Simmer Pre-Selection'!V29)</f>
        <v/>
      </c>
      <c r="W38" s="576" t="str">
        <f>IF('Simmer Pre-Selection'!W29="","",'Simmer Pre-Selection'!W29)</f>
        <v/>
      </c>
      <c r="X38" s="576" t="str">
        <f>IF('Simmer Pre-Selection'!X29="","",'Simmer Pre-Selection'!X29)</f>
        <v/>
      </c>
      <c r="Y38" s="576" t="str">
        <f>IF('Simmer Pre-Selection'!Y29="","",'Simmer Pre-Selection'!Y29)</f>
        <v/>
      </c>
      <c r="Z38" s="578" t="str">
        <f>IF('Simmer Pre-Selection'!Z29="","",'Simmer Pre-Selection'!Z29)</f>
        <v/>
      </c>
      <c r="AB38" s="334"/>
    </row>
    <row r="39" spans="2:28" ht="15.75" x14ac:dyDescent="0.3">
      <c r="B39" s="166" t="str">
        <f>IF($C$13="Corrected Volume", "Corrected volume of gas consumed during the 10-minute test (std cu. ft)", "Volume of gas consumed during the 10-minute test (cu. ft)")</f>
        <v>Volume of gas consumed during the 10-minute test (cu. ft)</v>
      </c>
      <c r="C39" s="567" t="str">
        <f>IF('Simmer Pre-Selection'!C30="","",'Simmer Pre-Selection'!C30)</f>
        <v/>
      </c>
      <c r="D39" s="567" t="str">
        <f>IF('Simmer Pre-Selection'!D30="","",'Simmer Pre-Selection'!D30)</f>
        <v/>
      </c>
      <c r="E39" s="567" t="str">
        <f>IF('Simmer Pre-Selection'!E30="","",'Simmer Pre-Selection'!E30)</f>
        <v/>
      </c>
      <c r="F39" s="567" t="str">
        <f>IF('Simmer Pre-Selection'!F30="","",'Simmer Pre-Selection'!F30)</f>
        <v/>
      </c>
      <c r="G39" s="567" t="str">
        <f>IF('Simmer Pre-Selection'!G30="","",'Simmer Pre-Selection'!G30)</f>
        <v/>
      </c>
      <c r="H39" s="567" t="str">
        <f>IF('Simmer Pre-Selection'!H30="","",'Simmer Pre-Selection'!H30)</f>
        <v/>
      </c>
      <c r="I39" s="567" t="str">
        <f>IF('Simmer Pre-Selection'!I30="","",'Simmer Pre-Selection'!I30)</f>
        <v/>
      </c>
      <c r="J39" s="567" t="str">
        <f>IF('Simmer Pre-Selection'!J30="","",'Simmer Pre-Selection'!J30)</f>
        <v/>
      </c>
      <c r="K39" s="567" t="str">
        <f>IF('Simmer Pre-Selection'!K30="","",'Simmer Pre-Selection'!K30)</f>
        <v/>
      </c>
      <c r="L39" s="567" t="str">
        <f>IF('Simmer Pre-Selection'!L30="","",'Simmer Pre-Selection'!L30)</f>
        <v/>
      </c>
      <c r="M39" s="567" t="str">
        <f>IF('Simmer Pre-Selection'!M30="","",'Simmer Pre-Selection'!M30)</f>
        <v/>
      </c>
      <c r="N39" s="570" t="str">
        <f>IF('Simmer Pre-Selection'!N30="","",'Simmer Pre-Selection'!N30)</f>
        <v/>
      </c>
      <c r="O39" s="573" t="str">
        <f>IF('Simmer Pre-Selection'!O30="","",'Simmer Pre-Selection'!O30)</f>
        <v/>
      </c>
      <c r="P39" s="567" t="str">
        <f>IF('Simmer Pre-Selection'!P30="","",'Simmer Pre-Selection'!P30)</f>
        <v/>
      </c>
      <c r="Q39" s="567" t="str">
        <f>IF('Simmer Pre-Selection'!Q30="","",'Simmer Pre-Selection'!Q30)</f>
        <v/>
      </c>
      <c r="R39" s="567" t="str">
        <f>IF('Simmer Pre-Selection'!R30="","",'Simmer Pre-Selection'!R30)</f>
        <v/>
      </c>
      <c r="S39" s="567" t="str">
        <f>IF('Simmer Pre-Selection'!S30="","",'Simmer Pre-Selection'!S30)</f>
        <v/>
      </c>
      <c r="T39" s="574" t="str">
        <f>IF('Simmer Pre-Selection'!T30="","",'Simmer Pre-Selection'!T30)</f>
        <v/>
      </c>
      <c r="U39" s="573" t="str">
        <f>IF('Simmer Pre-Selection'!U30="","",'Simmer Pre-Selection'!U30)</f>
        <v/>
      </c>
      <c r="V39" s="567" t="str">
        <f>IF('Simmer Pre-Selection'!V30="","",'Simmer Pre-Selection'!V30)</f>
        <v/>
      </c>
      <c r="W39" s="567" t="str">
        <f>IF('Simmer Pre-Selection'!W30="","",'Simmer Pre-Selection'!W30)</f>
        <v/>
      </c>
      <c r="X39" s="567" t="str">
        <f>IF('Simmer Pre-Selection'!X30="","",'Simmer Pre-Selection'!X30)</f>
        <v/>
      </c>
      <c r="Y39" s="567" t="str">
        <f>IF('Simmer Pre-Selection'!Y30="","",'Simmer Pre-Selection'!Y30)</f>
        <v/>
      </c>
      <c r="Z39" s="574" t="str">
        <f>IF('Simmer Pre-Selection'!Z30="","",'Simmer Pre-Selection'!Z30)</f>
        <v/>
      </c>
      <c r="AB39" s="334"/>
    </row>
    <row r="40" spans="2:28" ht="15.75" x14ac:dyDescent="0.3">
      <c r="B40" s="166" t="s">
        <v>368</v>
      </c>
      <c r="C40" s="633" t="str">
        <f>IF('Simmer Pre-Selection'!C31="","",'Simmer Pre-Selection'!C31)</f>
        <v/>
      </c>
      <c r="D40" s="633" t="str">
        <f>IF('Simmer Pre-Selection'!D31="","",'Simmer Pre-Selection'!D31)</f>
        <v/>
      </c>
      <c r="E40" s="633" t="str">
        <f>IF('Simmer Pre-Selection'!E31="","",'Simmer Pre-Selection'!E31)</f>
        <v/>
      </c>
      <c r="F40" s="633" t="str">
        <f>IF('Simmer Pre-Selection'!F31="","",'Simmer Pre-Selection'!F31)</f>
        <v/>
      </c>
      <c r="G40" s="633" t="str">
        <f>IF('Simmer Pre-Selection'!G31="","",'Simmer Pre-Selection'!G31)</f>
        <v/>
      </c>
      <c r="H40" s="633" t="str">
        <f>IF('Simmer Pre-Selection'!H31="","",'Simmer Pre-Selection'!H31)</f>
        <v/>
      </c>
      <c r="I40" s="633" t="str">
        <f>IF('Simmer Pre-Selection'!I31="","",'Simmer Pre-Selection'!I31)</f>
        <v/>
      </c>
      <c r="J40" s="633" t="str">
        <f>IF('Simmer Pre-Selection'!J31="","",'Simmer Pre-Selection'!J31)</f>
        <v/>
      </c>
      <c r="K40" s="633" t="str">
        <f>IF('Simmer Pre-Selection'!K31="","",'Simmer Pre-Selection'!K31)</f>
        <v/>
      </c>
      <c r="L40" s="633" t="str">
        <f>IF('Simmer Pre-Selection'!L31="","",'Simmer Pre-Selection'!L31)</f>
        <v/>
      </c>
      <c r="M40" s="633" t="str">
        <f>IF('Simmer Pre-Selection'!M31="","",'Simmer Pre-Selection'!M31)</f>
        <v/>
      </c>
      <c r="N40" s="634" t="str">
        <f>IF('Simmer Pre-Selection'!N31="","",'Simmer Pre-Selection'!N31)</f>
        <v/>
      </c>
      <c r="O40" s="635" t="str">
        <f>IF('Simmer Pre-Selection'!O31="","",'Simmer Pre-Selection'!O31)</f>
        <v/>
      </c>
      <c r="P40" s="633" t="str">
        <f>IF('Simmer Pre-Selection'!P31="","",'Simmer Pre-Selection'!P31)</f>
        <v/>
      </c>
      <c r="Q40" s="633" t="str">
        <f>IF('Simmer Pre-Selection'!Q31="","",'Simmer Pre-Selection'!Q31)</f>
        <v/>
      </c>
      <c r="R40" s="633" t="str">
        <f>IF('Simmer Pre-Selection'!R31="","",'Simmer Pre-Selection'!R31)</f>
        <v/>
      </c>
      <c r="S40" s="633" t="str">
        <f>IF('Simmer Pre-Selection'!S31="","",'Simmer Pre-Selection'!S31)</f>
        <v/>
      </c>
      <c r="T40" s="636" t="str">
        <f>IF('Simmer Pre-Selection'!T31="","",'Simmer Pre-Selection'!T31)</f>
        <v/>
      </c>
      <c r="U40" s="635" t="str">
        <f>IF('Simmer Pre-Selection'!U31="","",'Simmer Pre-Selection'!U31)</f>
        <v/>
      </c>
      <c r="V40" s="633" t="str">
        <f>IF('Simmer Pre-Selection'!V31="","",'Simmer Pre-Selection'!V31)</f>
        <v/>
      </c>
      <c r="W40" s="633" t="str">
        <f>IF('Simmer Pre-Selection'!W31="","",'Simmer Pre-Selection'!W31)</f>
        <v/>
      </c>
      <c r="X40" s="633" t="str">
        <f>IF('Simmer Pre-Selection'!X31="","",'Simmer Pre-Selection'!X31)</f>
        <v/>
      </c>
      <c r="Y40" s="633" t="str">
        <f>IF('Simmer Pre-Selection'!Y31="","",'Simmer Pre-Selection'!Y31)</f>
        <v/>
      </c>
      <c r="Z40" s="636" t="str">
        <f>IF('Simmer Pre-Selection'!Z31="","",'Simmer Pre-Selection'!Z31)</f>
        <v/>
      </c>
      <c r="AB40" s="334"/>
    </row>
    <row r="41" spans="2:28" ht="15.75" x14ac:dyDescent="0.3">
      <c r="B41" s="166" t="s">
        <v>363</v>
      </c>
      <c r="C41" s="568" t="str">
        <f>IF($C$13="Corrected volume","-", IF('Simmer Pre-Selection'!C32&lt;&gt;"", 'Simmer Pre-Selection'!C32,""))</f>
        <v/>
      </c>
      <c r="D41" s="567" t="str">
        <f>IF($C$13="Corrected volume","-", IF('Simmer Pre-Selection'!D32&lt;&gt;"", 'Simmer Pre-Selection'!D32,""))</f>
        <v/>
      </c>
      <c r="E41" s="567" t="str">
        <f>IF($C$13="Corrected volume","-", IF('Simmer Pre-Selection'!E32&lt;&gt;"", 'Simmer Pre-Selection'!E32,""))</f>
        <v/>
      </c>
      <c r="F41" s="567" t="str">
        <f>IF($C$13="Corrected volume","-", IF('Simmer Pre-Selection'!F32&lt;&gt;"", 'Simmer Pre-Selection'!F32,""))</f>
        <v/>
      </c>
      <c r="G41" s="567" t="str">
        <f>IF($C$13="Corrected volume","-", IF('Simmer Pre-Selection'!G32&lt;&gt;"", 'Simmer Pre-Selection'!G32,""))</f>
        <v/>
      </c>
      <c r="H41" s="567" t="str">
        <f>IF($C$13="Corrected volume","-", IF('Simmer Pre-Selection'!H32&lt;&gt;"", 'Simmer Pre-Selection'!H32,""))</f>
        <v/>
      </c>
      <c r="I41" s="567" t="str">
        <f>IF($C$13="Corrected volume","-", IF('Simmer Pre-Selection'!I32&lt;&gt;"", 'Simmer Pre-Selection'!I32,""))</f>
        <v/>
      </c>
      <c r="J41" s="567" t="str">
        <f>IF($C$13="Corrected volume","-", IF('Simmer Pre-Selection'!J32&lt;&gt;"", 'Simmer Pre-Selection'!J32,""))</f>
        <v/>
      </c>
      <c r="K41" s="567" t="str">
        <f>IF($C$13="Corrected volume","-", IF('Simmer Pre-Selection'!K32&lt;&gt;"", 'Simmer Pre-Selection'!K32,""))</f>
        <v/>
      </c>
      <c r="L41" s="567" t="str">
        <f>IF($C$13="Corrected volume","-", IF('Simmer Pre-Selection'!L32&lt;&gt;"", 'Simmer Pre-Selection'!L32,""))</f>
        <v/>
      </c>
      <c r="M41" s="567" t="str">
        <f>IF($C$13="Corrected volume","-", IF('Simmer Pre-Selection'!M32&lt;&gt;"", 'Simmer Pre-Selection'!M32,""))</f>
        <v/>
      </c>
      <c r="N41" s="570" t="str">
        <f>IF($C$13="Corrected volume","-", IF('Simmer Pre-Selection'!N32&lt;&gt;"", 'Simmer Pre-Selection'!N32,""))</f>
        <v/>
      </c>
      <c r="O41" s="573" t="str">
        <f>IF($C$13="Corrected volume","-", IF('Simmer Pre-Selection'!O32&lt;&gt;"", 'Simmer Pre-Selection'!O32,""))</f>
        <v/>
      </c>
      <c r="P41" s="567" t="str">
        <f>IF($C$13="Corrected volume","-", IF('Simmer Pre-Selection'!P32&lt;&gt;"", 'Simmer Pre-Selection'!P32,""))</f>
        <v/>
      </c>
      <c r="Q41" s="567" t="str">
        <f>IF($C$13="Corrected volume","-", IF('Simmer Pre-Selection'!Q32&lt;&gt;"", 'Simmer Pre-Selection'!Q32,""))</f>
        <v/>
      </c>
      <c r="R41" s="567" t="str">
        <f>IF($C$13="Corrected volume","-", IF('Simmer Pre-Selection'!R32&lt;&gt;"", 'Simmer Pre-Selection'!R32,""))</f>
        <v/>
      </c>
      <c r="S41" s="567" t="str">
        <f>IF($C$13="Corrected volume","-", IF('Simmer Pre-Selection'!S32&lt;&gt;"", 'Simmer Pre-Selection'!S32,""))</f>
        <v/>
      </c>
      <c r="T41" s="574" t="str">
        <f>IF($C$13="Corrected volume","-", IF('Simmer Pre-Selection'!T32&lt;&gt;"", 'Simmer Pre-Selection'!T32,""))</f>
        <v/>
      </c>
      <c r="U41" s="573" t="str">
        <f>IF($C$13="Corrected volume","-", IF('Simmer Pre-Selection'!U32&lt;&gt;"", 'Simmer Pre-Selection'!U32,""))</f>
        <v/>
      </c>
      <c r="V41" s="567" t="str">
        <f>IF($C$13="Corrected volume","-", IF('Simmer Pre-Selection'!V32&lt;&gt;"", 'Simmer Pre-Selection'!V32,""))</f>
        <v/>
      </c>
      <c r="W41" s="567" t="str">
        <f>IF($C$13="Corrected volume","-", IF('Simmer Pre-Selection'!W32&lt;&gt;"", 'Simmer Pre-Selection'!W32,""))</f>
        <v/>
      </c>
      <c r="X41" s="567" t="str">
        <f>IF($C$13="Corrected volume","-", IF('Simmer Pre-Selection'!X32&lt;&gt;"", 'Simmer Pre-Selection'!X32,""))</f>
        <v/>
      </c>
      <c r="Y41" s="567" t="str">
        <f>IF($C$13="Corrected volume","-", IF('Simmer Pre-Selection'!Y32&lt;&gt;"", 'Simmer Pre-Selection'!Y32,""))</f>
        <v/>
      </c>
      <c r="Z41" s="574" t="str">
        <f>IF($C$13="Corrected volume","-", IF('Simmer Pre-Selection'!Z32&lt;&gt;"", 'Simmer Pre-Selection'!Z32,""))</f>
        <v/>
      </c>
      <c r="AB41" s="334"/>
    </row>
    <row r="42" spans="2:28" ht="18" x14ac:dyDescent="0.3">
      <c r="B42" s="166" t="str">
        <f xml:space="preserve"> "Power density of the power setting under test" &amp; IF($C$12="Electric"," (W/cm2)",IF($C$12="Gas"," (Btu/h/cm2)",""))</f>
        <v>Power density of the power setting under test</v>
      </c>
      <c r="C42" s="637" t="str">
        <f t="shared" ref="C42:Z42" si="3">IF(OR($C$12="", AND($C$12="Electric",OR(C$19="",C38="")), AND($C$12="Gas", OR(C$19="",C38="",C39="",C40="", AND($C$13="Uncorrected volume",C41=""))))," ",
         IF($C$12="Electric",(C38*6)/C$19,
        IF($C$12="Gas", IF($C$13="Corrected volume", 6*(C39*C40 + C38*Ke)/C$19, 6*(C39*C40*C41 + C38*Ke)/C$19))))</f>
        <v xml:space="preserve"> </v>
      </c>
      <c r="D42" s="637" t="str">
        <f t="shared" si="3"/>
        <v xml:space="preserve"> </v>
      </c>
      <c r="E42" s="637" t="str">
        <f t="shared" si="3"/>
        <v xml:space="preserve"> </v>
      </c>
      <c r="F42" s="637" t="str">
        <f t="shared" si="3"/>
        <v xml:space="preserve"> </v>
      </c>
      <c r="G42" s="637" t="str">
        <f t="shared" si="3"/>
        <v xml:space="preserve"> </v>
      </c>
      <c r="H42" s="637" t="str">
        <f t="shared" si="3"/>
        <v xml:space="preserve"> </v>
      </c>
      <c r="I42" s="637" t="str">
        <f t="shared" si="3"/>
        <v xml:space="preserve"> </v>
      </c>
      <c r="J42" s="637" t="str">
        <f t="shared" si="3"/>
        <v xml:space="preserve"> </v>
      </c>
      <c r="K42" s="637" t="str">
        <f t="shared" si="3"/>
        <v xml:space="preserve"> </v>
      </c>
      <c r="L42" s="637" t="str">
        <f t="shared" si="3"/>
        <v xml:space="preserve"> </v>
      </c>
      <c r="M42" s="637" t="str">
        <f t="shared" si="3"/>
        <v xml:space="preserve"> </v>
      </c>
      <c r="N42" s="638" t="str">
        <f t="shared" si="3"/>
        <v xml:space="preserve"> </v>
      </c>
      <c r="O42" s="639" t="str">
        <f t="shared" si="3"/>
        <v xml:space="preserve"> </v>
      </c>
      <c r="P42" s="637" t="str">
        <f t="shared" si="3"/>
        <v xml:space="preserve"> </v>
      </c>
      <c r="Q42" s="637" t="str">
        <f t="shared" si="3"/>
        <v xml:space="preserve"> </v>
      </c>
      <c r="R42" s="637" t="str">
        <f t="shared" si="3"/>
        <v xml:space="preserve"> </v>
      </c>
      <c r="S42" s="637" t="str">
        <f t="shared" si="3"/>
        <v xml:space="preserve"> </v>
      </c>
      <c r="T42" s="640" t="str">
        <f t="shared" si="3"/>
        <v xml:space="preserve"> </v>
      </c>
      <c r="U42" s="639" t="str">
        <f t="shared" si="3"/>
        <v xml:space="preserve"> </v>
      </c>
      <c r="V42" s="637" t="str">
        <f t="shared" si="3"/>
        <v xml:space="preserve"> </v>
      </c>
      <c r="W42" s="637" t="str">
        <f t="shared" si="3"/>
        <v xml:space="preserve"> </v>
      </c>
      <c r="X42" s="637" t="str">
        <f t="shared" si="3"/>
        <v xml:space="preserve"> </v>
      </c>
      <c r="Y42" s="637" t="str">
        <f t="shared" si="3"/>
        <v xml:space="preserve"> </v>
      </c>
      <c r="Z42" s="640" t="str">
        <f t="shared" si="3"/>
        <v xml:space="preserve"> </v>
      </c>
      <c r="AB42" s="334"/>
    </row>
    <row r="43" spans="2:28" ht="15.75" x14ac:dyDescent="0.3">
      <c r="B43" s="166"/>
      <c r="C43" s="167"/>
      <c r="D43" s="167"/>
      <c r="E43" s="167"/>
      <c r="F43" s="167"/>
      <c r="G43" s="167"/>
      <c r="H43" s="167"/>
      <c r="I43" s="167"/>
      <c r="J43" s="167"/>
      <c r="K43" s="167"/>
      <c r="L43" s="167"/>
      <c r="M43" s="167"/>
      <c r="N43" s="167"/>
      <c r="O43" s="378"/>
      <c r="P43" s="167"/>
      <c r="Q43" s="167"/>
      <c r="R43" s="167"/>
      <c r="S43" s="167"/>
      <c r="T43" s="168"/>
      <c r="U43" s="378"/>
      <c r="V43" s="167"/>
      <c r="W43" s="167"/>
      <c r="X43" s="167"/>
      <c r="Y43" s="167"/>
      <c r="Z43" s="168"/>
      <c r="AB43" s="334"/>
    </row>
    <row r="44" spans="2:28" ht="15.75" x14ac:dyDescent="0.3">
      <c r="B44" s="166" t="s">
        <v>355</v>
      </c>
      <c r="C44" s="566" t="str">
        <f>IF('Simmer Pre-Selection'!C35="","",'Simmer Pre-Selection'!C35)</f>
        <v/>
      </c>
      <c r="D44" s="566" t="str">
        <f>IF('Simmer Pre-Selection'!D35="","",'Simmer Pre-Selection'!D35)</f>
        <v/>
      </c>
      <c r="E44" s="566" t="str">
        <f>IF('Simmer Pre-Selection'!E35="","",'Simmer Pre-Selection'!E35)</f>
        <v/>
      </c>
      <c r="F44" s="566" t="str">
        <f>IF('Simmer Pre-Selection'!F35="","",'Simmer Pre-Selection'!F35)</f>
        <v/>
      </c>
      <c r="G44" s="566" t="str">
        <f>IF('Simmer Pre-Selection'!G35="","",'Simmer Pre-Selection'!G35)</f>
        <v/>
      </c>
      <c r="H44" s="566" t="str">
        <f>IF('Simmer Pre-Selection'!H35="","",'Simmer Pre-Selection'!H35)</f>
        <v/>
      </c>
      <c r="I44" s="566" t="str">
        <f>IF('Simmer Pre-Selection'!I35="","",'Simmer Pre-Selection'!I35)</f>
        <v/>
      </c>
      <c r="J44" s="566" t="str">
        <f>IF('Simmer Pre-Selection'!J35="","",'Simmer Pre-Selection'!J35)</f>
        <v/>
      </c>
      <c r="K44" s="566" t="str">
        <f>IF('Simmer Pre-Selection'!K35="","",'Simmer Pre-Selection'!K35)</f>
        <v/>
      </c>
      <c r="L44" s="566" t="str">
        <f>IF('Simmer Pre-Selection'!L35="","",'Simmer Pre-Selection'!L35)</f>
        <v/>
      </c>
      <c r="M44" s="566" t="str">
        <f>IF('Simmer Pre-Selection'!M35="","",'Simmer Pre-Selection'!M35)</f>
        <v/>
      </c>
      <c r="N44" s="569" t="str">
        <f>IF('Simmer Pre-Selection'!N35="","",'Simmer Pre-Selection'!N35)</f>
        <v/>
      </c>
      <c r="O44" s="571" t="str">
        <f>IF('Simmer Pre-Selection'!O35="","",'Simmer Pre-Selection'!O35)</f>
        <v/>
      </c>
      <c r="P44" s="566" t="str">
        <f>IF('Simmer Pre-Selection'!P35="","",'Simmer Pre-Selection'!P35)</f>
        <v/>
      </c>
      <c r="Q44" s="566" t="str">
        <f>IF('Simmer Pre-Selection'!Q35="","",'Simmer Pre-Selection'!Q35)</f>
        <v/>
      </c>
      <c r="R44" s="566" t="str">
        <f>IF('Simmer Pre-Selection'!R35="","",'Simmer Pre-Selection'!R35)</f>
        <v/>
      </c>
      <c r="S44" s="566" t="str">
        <f>IF('Simmer Pre-Selection'!S35="","",'Simmer Pre-Selection'!S35)</f>
        <v/>
      </c>
      <c r="T44" s="572" t="str">
        <f>IF('Simmer Pre-Selection'!T35="","",'Simmer Pre-Selection'!T35)</f>
        <v/>
      </c>
      <c r="U44" s="571" t="str">
        <f>IF('Simmer Pre-Selection'!U35="","",'Simmer Pre-Selection'!U35)</f>
        <v/>
      </c>
      <c r="V44" s="566" t="str">
        <f>IF('Simmer Pre-Selection'!V35="","",'Simmer Pre-Selection'!V35)</f>
        <v/>
      </c>
      <c r="W44" s="566" t="str">
        <f>IF('Simmer Pre-Selection'!W35="","",'Simmer Pre-Selection'!W35)</f>
        <v/>
      </c>
      <c r="X44" s="566" t="str">
        <f>IF('Simmer Pre-Selection'!X35="","",'Simmer Pre-Selection'!X35)</f>
        <v/>
      </c>
      <c r="Y44" s="566" t="str">
        <f>IF('Simmer Pre-Selection'!Y35="","",'Simmer Pre-Selection'!Y35)</f>
        <v/>
      </c>
      <c r="Z44" s="572" t="str">
        <f>IF('Simmer Pre-Selection'!Z35="","",'Simmer Pre-Selection'!Z35)</f>
        <v/>
      </c>
      <c r="AB44" s="334"/>
    </row>
    <row r="45" spans="2:28" ht="15.75" x14ac:dyDescent="0.3">
      <c r="B45" s="166" t="s">
        <v>367</v>
      </c>
      <c r="C45" s="576" t="str">
        <f>IF('Simmer Pre-Selection'!C36="","",'Simmer Pre-Selection'!C36)</f>
        <v/>
      </c>
      <c r="D45" s="576" t="str">
        <f>IF('Simmer Pre-Selection'!D36="","",'Simmer Pre-Selection'!D36)</f>
        <v/>
      </c>
      <c r="E45" s="576" t="str">
        <f>IF('Simmer Pre-Selection'!E36="","",'Simmer Pre-Selection'!E36)</f>
        <v/>
      </c>
      <c r="F45" s="576" t="str">
        <f>IF('Simmer Pre-Selection'!F36="","",'Simmer Pre-Selection'!F36)</f>
        <v/>
      </c>
      <c r="G45" s="576" t="str">
        <f>IF('Simmer Pre-Selection'!G36="","",'Simmer Pre-Selection'!G36)</f>
        <v/>
      </c>
      <c r="H45" s="576" t="str">
        <f>IF('Simmer Pre-Selection'!H36="","",'Simmer Pre-Selection'!H36)</f>
        <v/>
      </c>
      <c r="I45" s="576" t="str">
        <f>IF('Simmer Pre-Selection'!I36="","",'Simmer Pre-Selection'!I36)</f>
        <v/>
      </c>
      <c r="J45" s="576" t="str">
        <f>IF('Simmer Pre-Selection'!J36="","",'Simmer Pre-Selection'!J36)</f>
        <v/>
      </c>
      <c r="K45" s="576" t="str">
        <f>IF('Simmer Pre-Selection'!K36="","",'Simmer Pre-Selection'!K36)</f>
        <v/>
      </c>
      <c r="L45" s="576" t="str">
        <f>IF('Simmer Pre-Selection'!L36="","",'Simmer Pre-Selection'!L36)</f>
        <v/>
      </c>
      <c r="M45" s="576" t="str">
        <f>IF('Simmer Pre-Selection'!M36="","",'Simmer Pre-Selection'!M36)</f>
        <v/>
      </c>
      <c r="N45" s="582" t="str">
        <f>IF('Simmer Pre-Selection'!N36="","",'Simmer Pre-Selection'!N36)</f>
        <v/>
      </c>
      <c r="O45" s="588" t="str">
        <f>IF('Simmer Pre-Selection'!O36="","",'Simmer Pre-Selection'!O36)</f>
        <v/>
      </c>
      <c r="P45" s="576" t="str">
        <f>IF('Simmer Pre-Selection'!P36="","",'Simmer Pre-Selection'!P36)</f>
        <v/>
      </c>
      <c r="Q45" s="576" t="str">
        <f>IF('Simmer Pre-Selection'!Q36="","",'Simmer Pre-Selection'!Q36)</f>
        <v/>
      </c>
      <c r="R45" s="576" t="str">
        <f>IF('Simmer Pre-Selection'!R36="","",'Simmer Pre-Selection'!R36)</f>
        <v/>
      </c>
      <c r="S45" s="576" t="str">
        <f>IF('Simmer Pre-Selection'!S36="","",'Simmer Pre-Selection'!S36)</f>
        <v/>
      </c>
      <c r="T45" s="578" t="str">
        <f>IF('Simmer Pre-Selection'!T36="","",'Simmer Pre-Selection'!T36)</f>
        <v/>
      </c>
      <c r="U45" s="588" t="str">
        <f>IF('Simmer Pre-Selection'!U36="","",'Simmer Pre-Selection'!U36)</f>
        <v/>
      </c>
      <c r="V45" s="576" t="str">
        <f>IF('Simmer Pre-Selection'!V36="","",'Simmer Pre-Selection'!V36)</f>
        <v/>
      </c>
      <c r="W45" s="576" t="str">
        <f>IF('Simmer Pre-Selection'!W36="","",'Simmer Pre-Selection'!W36)</f>
        <v/>
      </c>
      <c r="X45" s="576" t="str">
        <f>IF('Simmer Pre-Selection'!X36="","",'Simmer Pre-Selection'!X36)</f>
        <v/>
      </c>
      <c r="Y45" s="576" t="str">
        <f>IF('Simmer Pre-Selection'!Y36="","",'Simmer Pre-Selection'!Y36)</f>
        <v/>
      </c>
      <c r="Z45" s="578" t="str">
        <f>IF('Simmer Pre-Selection'!Z36="","",'Simmer Pre-Selection'!Z36)</f>
        <v/>
      </c>
      <c r="AB45" s="334"/>
    </row>
    <row r="46" spans="2:28" ht="15.75" x14ac:dyDescent="0.3">
      <c r="B46" s="166" t="str">
        <f>IF($C$13="Corrected Volume", "Corrected volume of gas consumed during the 10-minute test (std cu. ft)", "Volume of gas consumed during the 10-minute test (cu. ft)")</f>
        <v>Volume of gas consumed during the 10-minute test (cu. ft)</v>
      </c>
      <c r="C46" s="567" t="str">
        <f>IF('Simmer Pre-Selection'!C37="","",'Simmer Pre-Selection'!C37)</f>
        <v/>
      </c>
      <c r="D46" s="567" t="str">
        <f>IF('Simmer Pre-Selection'!D37="","",'Simmer Pre-Selection'!D37)</f>
        <v/>
      </c>
      <c r="E46" s="567" t="str">
        <f>IF('Simmer Pre-Selection'!E37="","",'Simmer Pre-Selection'!E37)</f>
        <v/>
      </c>
      <c r="F46" s="567" t="str">
        <f>IF('Simmer Pre-Selection'!F37="","",'Simmer Pre-Selection'!F37)</f>
        <v/>
      </c>
      <c r="G46" s="567" t="str">
        <f>IF('Simmer Pre-Selection'!G37="","",'Simmer Pre-Selection'!G37)</f>
        <v/>
      </c>
      <c r="H46" s="567" t="str">
        <f>IF('Simmer Pre-Selection'!H37="","",'Simmer Pre-Selection'!H37)</f>
        <v/>
      </c>
      <c r="I46" s="567" t="str">
        <f>IF('Simmer Pre-Selection'!I37="","",'Simmer Pre-Selection'!I37)</f>
        <v/>
      </c>
      <c r="J46" s="567" t="str">
        <f>IF('Simmer Pre-Selection'!J37="","",'Simmer Pre-Selection'!J37)</f>
        <v/>
      </c>
      <c r="K46" s="567" t="str">
        <f>IF('Simmer Pre-Selection'!K37="","",'Simmer Pre-Selection'!K37)</f>
        <v/>
      </c>
      <c r="L46" s="567" t="str">
        <f>IF('Simmer Pre-Selection'!L37="","",'Simmer Pre-Selection'!L37)</f>
        <v/>
      </c>
      <c r="M46" s="567" t="str">
        <f>IF('Simmer Pre-Selection'!M37="","",'Simmer Pre-Selection'!M37)</f>
        <v/>
      </c>
      <c r="N46" s="570" t="str">
        <f>IF('Simmer Pre-Selection'!N37="","",'Simmer Pre-Selection'!N37)</f>
        <v/>
      </c>
      <c r="O46" s="573" t="str">
        <f>IF('Simmer Pre-Selection'!O37="","",'Simmer Pre-Selection'!O37)</f>
        <v/>
      </c>
      <c r="P46" s="567" t="str">
        <f>IF('Simmer Pre-Selection'!P37="","",'Simmer Pre-Selection'!P37)</f>
        <v/>
      </c>
      <c r="Q46" s="567" t="str">
        <f>IF('Simmer Pre-Selection'!Q37="","",'Simmer Pre-Selection'!Q37)</f>
        <v/>
      </c>
      <c r="R46" s="567" t="str">
        <f>IF('Simmer Pre-Selection'!R37="","",'Simmer Pre-Selection'!R37)</f>
        <v/>
      </c>
      <c r="S46" s="567" t="str">
        <f>IF('Simmer Pre-Selection'!S37="","",'Simmer Pre-Selection'!S37)</f>
        <v/>
      </c>
      <c r="T46" s="574" t="str">
        <f>IF('Simmer Pre-Selection'!T37="","",'Simmer Pre-Selection'!T37)</f>
        <v/>
      </c>
      <c r="U46" s="573" t="str">
        <f>IF('Simmer Pre-Selection'!U37="","",'Simmer Pre-Selection'!U37)</f>
        <v/>
      </c>
      <c r="V46" s="567" t="str">
        <f>IF('Simmer Pre-Selection'!V37="","",'Simmer Pre-Selection'!V37)</f>
        <v/>
      </c>
      <c r="W46" s="567" t="str">
        <f>IF('Simmer Pre-Selection'!W37="","",'Simmer Pre-Selection'!W37)</f>
        <v/>
      </c>
      <c r="X46" s="567" t="str">
        <f>IF('Simmer Pre-Selection'!X37="","",'Simmer Pre-Selection'!X37)</f>
        <v/>
      </c>
      <c r="Y46" s="567" t="str">
        <f>IF('Simmer Pre-Selection'!Y37="","",'Simmer Pre-Selection'!Y37)</f>
        <v/>
      </c>
      <c r="Z46" s="574" t="str">
        <f>IF('Simmer Pre-Selection'!Z37="","",'Simmer Pre-Selection'!Z37)</f>
        <v/>
      </c>
      <c r="AB46" s="334"/>
    </row>
    <row r="47" spans="2:28" ht="15.75" x14ac:dyDescent="0.3">
      <c r="B47" s="166" t="s">
        <v>368</v>
      </c>
      <c r="C47" s="633" t="str">
        <f>IF('Simmer Pre-Selection'!C38="","",'Simmer Pre-Selection'!C38)</f>
        <v/>
      </c>
      <c r="D47" s="633" t="str">
        <f>IF('Simmer Pre-Selection'!D38="","",'Simmer Pre-Selection'!D38)</f>
        <v/>
      </c>
      <c r="E47" s="633" t="str">
        <f>IF('Simmer Pre-Selection'!E38="","",'Simmer Pre-Selection'!E38)</f>
        <v/>
      </c>
      <c r="F47" s="633" t="str">
        <f>IF('Simmer Pre-Selection'!F38="","",'Simmer Pre-Selection'!F38)</f>
        <v/>
      </c>
      <c r="G47" s="633" t="str">
        <f>IF('Simmer Pre-Selection'!G38="","",'Simmer Pre-Selection'!G38)</f>
        <v/>
      </c>
      <c r="H47" s="633" t="str">
        <f>IF('Simmer Pre-Selection'!H38="","",'Simmer Pre-Selection'!H38)</f>
        <v/>
      </c>
      <c r="I47" s="633" t="str">
        <f>IF('Simmer Pre-Selection'!I38="","",'Simmer Pre-Selection'!I38)</f>
        <v/>
      </c>
      <c r="J47" s="633" t="str">
        <f>IF('Simmer Pre-Selection'!J38="","",'Simmer Pre-Selection'!J38)</f>
        <v/>
      </c>
      <c r="K47" s="633" t="str">
        <f>IF('Simmer Pre-Selection'!K38="","",'Simmer Pre-Selection'!K38)</f>
        <v/>
      </c>
      <c r="L47" s="633" t="str">
        <f>IF('Simmer Pre-Selection'!L38="","",'Simmer Pre-Selection'!L38)</f>
        <v/>
      </c>
      <c r="M47" s="633" t="str">
        <f>IF('Simmer Pre-Selection'!M38="","",'Simmer Pre-Selection'!M38)</f>
        <v/>
      </c>
      <c r="N47" s="634" t="str">
        <f>IF('Simmer Pre-Selection'!N38="","",'Simmer Pre-Selection'!N38)</f>
        <v/>
      </c>
      <c r="O47" s="635" t="str">
        <f>IF('Simmer Pre-Selection'!O38="","",'Simmer Pre-Selection'!O38)</f>
        <v/>
      </c>
      <c r="P47" s="633" t="str">
        <f>IF('Simmer Pre-Selection'!P38="","",'Simmer Pre-Selection'!P38)</f>
        <v/>
      </c>
      <c r="Q47" s="633" t="str">
        <f>IF('Simmer Pre-Selection'!Q38="","",'Simmer Pre-Selection'!Q38)</f>
        <v/>
      </c>
      <c r="R47" s="633" t="str">
        <f>IF('Simmer Pre-Selection'!R38="","",'Simmer Pre-Selection'!R38)</f>
        <v/>
      </c>
      <c r="S47" s="633" t="str">
        <f>IF('Simmer Pre-Selection'!S38="","",'Simmer Pre-Selection'!S38)</f>
        <v/>
      </c>
      <c r="T47" s="636" t="str">
        <f>IF('Simmer Pre-Selection'!T38="","",'Simmer Pre-Selection'!T38)</f>
        <v/>
      </c>
      <c r="U47" s="635" t="str">
        <f>IF('Simmer Pre-Selection'!U38="","",'Simmer Pre-Selection'!U38)</f>
        <v/>
      </c>
      <c r="V47" s="633" t="str">
        <f>IF('Simmer Pre-Selection'!V38="","",'Simmer Pre-Selection'!V38)</f>
        <v/>
      </c>
      <c r="W47" s="633" t="str">
        <f>IF('Simmer Pre-Selection'!W38="","",'Simmer Pre-Selection'!W38)</f>
        <v/>
      </c>
      <c r="X47" s="633" t="str">
        <f>IF('Simmer Pre-Selection'!X38="","",'Simmer Pre-Selection'!X38)</f>
        <v/>
      </c>
      <c r="Y47" s="633" t="str">
        <f>IF('Simmer Pre-Selection'!Y38="","",'Simmer Pre-Selection'!Y38)</f>
        <v/>
      </c>
      <c r="Z47" s="636" t="str">
        <f>IF('Simmer Pre-Selection'!Z38="","",'Simmer Pre-Selection'!Z38)</f>
        <v/>
      </c>
      <c r="AB47" s="334"/>
    </row>
    <row r="48" spans="2:28" ht="15.75" x14ac:dyDescent="0.3">
      <c r="B48" s="166" t="s">
        <v>363</v>
      </c>
      <c r="C48" s="568" t="str">
        <f>IF($C$13="Corrected volume","-", IF('Simmer Pre-Selection'!C39&lt;&gt;"", 'Simmer Pre-Selection'!C39,""))</f>
        <v/>
      </c>
      <c r="D48" s="567" t="str">
        <f>IF($C$13="Corrected volume","-", IF('Simmer Pre-Selection'!D39&lt;&gt;"", 'Simmer Pre-Selection'!D39,""))</f>
        <v/>
      </c>
      <c r="E48" s="567" t="str">
        <f>IF($C$13="Corrected volume","-", IF('Simmer Pre-Selection'!E39&lt;&gt;"", 'Simmer Pre-Selection'!E39,""))</f>
        <v/>
      </c>
      <c r="F48" s="567" t="str">
        <f>IF($C$13="Corrected volume","-", IF('Simmer Pre-Selection'!F39&lt;&gt;"", 'Simmer Pre-Selection'!F39,""))</f>
        <v/>
      </c>
      <c r="G48" s="567" t="str">
        <f>IF($C$13="Corrected volume","-", IF('Simmer Pre-Selection'!G39&lt;&gt;"", 'Simmer Pre-Selection'!G39,""))</f>
        <v/>
      </c>
      <c r="H48" s="567" t="str">
        <f>IF($C$13="Corrected volume","-", IF('Simmer Pre-Selection'!H39&lt;&gt;"", 'Simmer Pre-Selection'!H39,""))</f>
        <v/>
      </c>
      <c r="I48" s="567" t="str">
        <f>IF($C$13="Corrected volume","-", IF('Simmer Pre-Selection'!I39&lt;&gt;"", 'Simmer Pre-Selection'!I39,""))</f>
        <v/>
      </c>
      <c r="J48" s="567" t="str">
        <f>IF($C$13="Corrected volume","-", IF('Simmer Pre-Selection'!J39&lt;&gt;"", 'Simmer Pre-Selection'!J39,""))</f>
        <v/>
      </c>
      <c r="K48" s="567" t="str">
        <f>IF($C$13="Corrected volume","-", IF('Simmer Pre-Selection'!K39&lt;&gt;"", 'Simmer Pre-Selection'!K39,""))</f>
        <v/>
      </c>
      <c r="L48" s="567" t="str">
        <f>IF($C$13="Corrected volume","-", IF('Simmer Pre-Selection'!L39&lt;&gt;"", 'Simmer Pre-Selection'!L39,""))</f>
        <v/>
      </c>
      <c r="M48" s="567" t="str">
        <f>IF($C$13="Corrected volume","-", IF('Simmer Pre-Selection'!M39&lt;&gt;"", 'Simmer Pre-Selection'!M39,""))</f>
        <v/>
      </c>
      <c r="N48" s="570" t="str">
        <f>IF($C$13="Corrected volume","-", IF('Simmer Pre-Selection'!N39&lt;&gt;"", 'Simmer Pre-Selection'!N39,""))</f>
        <v/>
      </c>
      <c r="O48" s="573" t="str">
        <f>IF($C$13="Corrected volume","-", IF('Simmer Pre-Selection'!O39&lt;&gt;"", 'Simmer Pre-Selection'!O39,""))</f>
        <v/>
      </c>
      <c r="P48" s="567" t="str">
        <f>IF($C$13="Corrected volume","-", IF('Simmer Pre-Selection'!P39&lt;&gt;"", 'Simmer Pre-Selection'!P39,""))</f>
        <v/>
      </c>
      <c r="Q48" s="567" t="str">
        <f>IF($C$13="Corrected volume","-", IF('Simmer Pre-Selection'!Q39&lt;&gt;"", 'Simmer Pre-Selection'!Q39,""))</f>
        <v/>
      </c>
      <c r="R48" s="567" t="str">
        <f>IF($C$13="Corrected volume","-", IF('Simmer Pre-Selection'!R39&lt;&gt;"", 'Simmer Pre-Selection'!R39,""))</f>
        <v/>
      </c>
      <c r="S48" s="567" t="str">
        <f>IF($C$13="Corrected volume","-", IF('Simmer Pre-Selection'!S39&lt;&gt;"", 'Simmer Pre-Selection'!S39,""))</f>
        <v/>
      </c>
      <c r="T48" s="574" t="str">
        <f>IF($C$13="Corrected volume","-", IF('Simmer Pre-Selection'!T39&lt;&gt;"", 'Simmer Pre-Selection'!T39,""))</f>
        <v/>
      </c>
      <c r="U48" s="573" t="str">
        <f>IF($C$13="Corrected volume","-", IF('Simmer Pre-Selection'!U39&lt;&gt;"", 'Simmer Pre-Selection'!U39,""))</f>
        <v/>
      </c>
      <c r="V48" s="567" t="str">
        <f>IF($C$13="Corrected volume","-", IF('Simmer Pre-Selection'!V39&lt;&gt;"", 'Simmer Pre-Selection'!V39,""))</f>
        <v/>
      </c>
      <c r="W48" s="567" t="str">
        <f>IF($C$13="Corrected volume","-", IF('Simmer Pre-Selection'!W39&lt;&gt;"", 'Simmer Pre-Selection'!W39,""))</f>
        <v/>
      </c>
      <c r="X48" s="567" t="str">
        <f>IF($C$13="Corrected volume","-", IF('Simmer Pre-Selection'!X39&lt;&gt;"", 'Simmer Pre-Selection'!X39,""))</f>
        <v/>
      </c>
      <c r="Y48" s="567" t="str">
        <f>IF($C$13="Corrected volume","-", IF('Simmer Pre-Selection'!Y39&lt;&gt;"", 'Simmer Pre-Selection'!Y39,""))</f>
        <v/>
      </c>
      <c r="Z48" s="574" t="str">
        <f>IF($C$13="Corrected volume","-", IF('Simmer Pre-Selection'!Z39&lt;&gt;"", 'Simmer Pre-Selection'!Z39,""))</f>
        <v/>
      </c>
      <c r="AB48" s="334"/>
    </row>
    <row r="49" spans="2:28" ht="18" x14ac:dyDescent="0.3">
      <c r="B49" s="166" t="str">
        <f xml:space="preserve"> "Power density of the power setting under test" &amp; IF($C$12="Electric"," (W/cm2)",IF($C$12="Gas"," (Btu/h/cm2)",""))</f>
        <v>Power density of the power setting under test</v>
      </c>
      <c r="C49" s="637" t="str">
        <f t="shared" ref="C49:Z49" si="4">IF(OR($C$12="", AND($C$12="Electric",OR(C$19="",C45="")), AND($C$12="Gas", OR(C$19="",C45="",C46="",C47="", AND($C$13="Uncorrected volume",C48=""))))," ",
         IF($C$12="Electric",(C45*6)/C$19,
        IF($C$12="Gas", IF($C$13="Corrected volume", 6*(C46*C47 + C45*Ke)/C$19, 6*(C46*C47*C48 + C45*Ke)/C$19))))</f>
        <v xml:space="preserve"> </v>
      </c>
      <c r="D49" s="637" t="str">
        <f t="shared" si="4"/>
        <v xml:space="preserve"> </v>
      </c>
      <c r="E49" s="637" t="str">
        <f t="shared" si="4"/>
        <v xml:space="preserve"> </v>
      </c>
      <c r="F49" s="637" t="str">
        <f t="shared" si="4"/>
        <v xml:space="preserve"> </v>
      </c>
      <c r="G49" s="637" t="str">
        <f t="shared" si="4"/>
        <v xml:space="preserve"> </v>
      </c>
      <c r="H49" s="637" t="str">
        <f t="shared" si="4"/>
        <v xml:space="preserve"> </v>
      </c>
      <c r="I49" s="637" t="str">
        <f t="shared" si="4"/>
        <v xml:space="preserve"> </v>
      </c>
      <c r="J49" s="637" t="str">
        <f t="shared" si="4"/>
        <v xml:space="preserve"> </v>
      </c>
      <c r="K49" s="637" t="str">
        <f t="shared" si="4"/>
        <v xml:space="preserve"> </v>
      </c>
      <c r="L49" s="637" t="str">
        <f t="shared" si="4"/>
        <v xml:space="preserve"> </v>
      </c>
      <c r="M49" s="637" t="str">
        <f t="shared" si="4"/>
        <v xml:space="preserve"> </v>
      </c>
      <c r="N49" s="638" t="str">
        <f t="shared" si="4"/>
        <v xml:space="preserve"> </v>
      </c>
      <c r="O49" s="639" t="str">
        <f t="shared" si="4"/>
        <v xml:space="preserve"> </v>
      </c>
      <c r="P49" s="637" t="str">
        <f t="shared" si="4"/>
        <v xml:space="preserve"> </v>
      </c>
      <c r="Q49" s="637" t="str">
        <f t="shared" si="4"/>
        <v xml:space="preserve"> </v>
      </c>
      <c r="R49" s="637" t="str">
        <f t="shared" si="4"/>
        <v xml:space="preserve"> </v>
      </c>
      <c r="S49" s="637" t="str">
        <f t="shared" si="4"/>
        <v xml:space="preserve"> </v>
      </c>
      <c r="T49" s="640" t="str">
        <f t="shared" si="4"/>
        <v xml:space="preserve"> </v>
      </c>
      <c r="U49" s="639" t="str">
        <f t="shared" si="4"/>
        <v xml:space="preserve"> </v>
      </c>
      <c r="V49" s="637" t="str">
        <f t="shared" si="4"/>
        <v xml:space="preserve"> </v>
      </c>
      <c r="W49" s="637" t="str">
        <f t="shared" si="4"/>
        <v xml:space="preserve"> </v>
      </c>
      <c r="X49" s="637" t="str">
        <f t="shared" si="4"/>
        <v xml:space="preserve"> </v>
      </c>
      <c r="Y49" s="637" t="str">
        <f t="shared" si="4"/>
        <v xml:space="preserve"> </v>
      </c>
      <c r="Z49" s="640" t="str">
        <f t="shared" si="4"/>
        <v xml:space="preserve"> </v>
      </c>
      <c r="AB49" s="334"/>
    </row>
    <row r="50" spans="2:28" ht="15.75" x14ac:dyDescent="0.3">
      <c r="B50" s="166"/>
      <c r="C50" s="167"/>
      <c r="D50" s="167"/>
      <c r="E50" s="167"/>
      <c r="F50" s="167"/>
      <c r="G50" s="167"/>
      <c r="H50" s="167"/>
      <c r="I50" s="167"/>
      <c r="J50" s="167"/>
      <c r="K50" s="167"/>
      <c r="L50" s="167"/>
      <c r="M50" s="167"/>
      <c r="N50" s="167"/>
      <c r="O50" s="378"/>
      <c r="P50" s="167"/>
      <c r="Q50" s="167"/>
      <c r="R50" s="167"/>
      <c r="S50" s="167"/>
      <c r="T50" s="168"/>
      <c r="U50" s="378"/>
      <c r="V50" s="167"/>
      <c r="W50" s="167"/>
      <c r="X50" s="167"/>
      <c r="Y50" s="167"/>
      <c r="Z50" s="168"/>
      <c r="AB50" s="334"/>
    </row>
    <row r="51" spans="2:28" ht="15.75" x14ac:dyDescent="0.3">
      <c r="B51" s="166" t="s">
        <v>355</v>
      </c>
      <c r="C51" s="566" t="str">
        <f>IF('Simmer Pre-Selection'!C42="","",'Simmer Pre-Selection'!C42)</f>
        <v/>
      </c>
      <c r="D51" s="566" t="str">
        <f>IF('Simmer Pre-Selection'!D42="","",'Simmer Pre-Selection'!D42)</f>
        <v/>
      </c>
      <c r="E51" s="566" t="str">
        <f>IF('Simmer Pre-Selection'!E42="","",'Simmer Pre-Selection'!E42)</f>
        <v/>
      </c>
      <c r="F51" s="566" t="str">
        <f>IF('Simmer Pre-Selection'!F42="","",'Simmer Pre-Selection'!F42)</f>
        <v/>
      </c>
      <c r="G51" s="566" t="str">
        <f>IF('Simmer Pre-Selection'!G42="","",'Simmer Pre-Selection'!G42)</f>
        <v/>
      </c>
      <c r="H51" s="566" t="str">
        <f>IF('Simmer Pre-Selection'!H42="","",'Simmer Pre-Selection'!H42)</f>
        <v/>
      </c>
      <c r="I51" s="566" t="str">
        <f>IF('Simmer Pre-Selection'!I42="","",'Simmer Pre-Selection'!I42)</f>
        <v/>
      </c>
      <c r="J51" s="566" t="str">
        <f>IF('Simmer Pre-Selection'!J42="","",'Simmer Pre-Selection'!J42)</f>
        <v/>
      </c>
      <c r="K51" s="566" t="str">
        <f>IF('Simmer Pre-Selection'!K42="","",'Simmer Pre-Selection'!K42)</f>
        <v/>
      </c>
      <c r="L51" s="566" t="str">
        <f>IF('Simmer Pre-Selection'!L42="","",'Simmer Pre-Selection'!L42)</f>
        <v/>
      </c>
      <c r="M51" s="566" t="str">
        <f>IF('Simmer Pre-Selection'!M42="","",'Simmer Pre-Selection'!M42)</f>
        <v/>
      </c>
      <c r="N51" s="569" t="str">
        <f>IF('Simmer Pre-Selection'!N42="","",'Simmer Pre-Selection'!N42)</f>
        <v/>
      </c>
      <c r="O51" s="571" t="str">
        <f>IF('Simmer Pre-Selection'!O42="","",'Simmer Pre-Selection'!O42)</f>
        <v/>
      </c>
      <c r="P51" s="566" t="str">
        <f>IF('Simmer Pre-Selection'!P42="","",'Simmer Pre-Selection'!P42)</f>
        <v/>
      </c>
      <c r="Q51" s="566" t="str">
        <f>IF('Simmer Pre-Selection'!Q42="","",'Simmer Pre-Selection'!Q42)</f>
        <v/>
      </c>
      <c r="R51" s="566" t="str">
        <f>IF('Simmer Pre-Selection'!R42="","",'Simmer Pre-Selection'!R42)</f>
        <v/>
      </c>
      <c r="S51" s="566" t="str">
        <f>IF('Simmer Pre-Selection'!S42="","",'Simmer Pre-Selection'!S42)</f>
        <v/>
      </c>
      <c r="T51" s="572" t="str">
        <f>IF('Simmer Pre-Selection'!T42="","",'Simmer Pre-Selection'!T42)</f>
        <v/>
      </c>
      <c r="U51" s="571" t="str">
        <f>IF('Simmer Pre-Selection'!U42="","",'Simmer Pre-Selection'!U42)</f>
        <v/>
      </c>
      <c r="V51" s="566" t="str">
        <f>IF('Simmer Pre-Selection'!V42="","",'Simmer Pre-Selection'!V42)</f>
        <v/>
      </c>
      <c r="W51" s="566" t="str">
        <f>IF('Simmer Pre-Selection'!W42="","",'Simmer Pre-Selection'!W42)</f>
        <v/>
      </c>
      <c r="X51" s="566" t="str">
        <f>IF('Simmer Pre-Selection'!X42="","",'Simmer Pre-Selection'!X42)</f>
        <v/>
      </c>
      <c r="Y51" s="566" t="str">
        <f>IF('Simmer Pre-Selection'!Y42="","",'Simmer Pre-Selection'!Y42)</f>
        <v/>
      </c>
      <c r="Z51" s="572" t="str">
        <f>IF('Simmer Pre-Selection'!Z42="","",'Simmer Pre-Selection'!Z42)</f>
        <v/>
      </c>
      <c r="AB51" s="334"/>
    </row>
    <row r="52" spans="2:28" ht="15.75" x14ac:dyDescent="0.3">
      <c r="B52" s="166" t="s">
        <v>367</v>
      </c>
      <c r="C52" s="576" t="str">
        <f>IF('Simmer Pre-Selection'!C43="","",'Simmer Pre-Selection'!C43)</f>
        <v/>
      </c>
      <c r="D52" s="576" t="str">
        <f>IF('Simmer Pre-Selection'!D43="","",'Simmer Pre-Selection'!D43)</f>
        <v/>
      </c>
      <c r="E52" s="576" t="str">
        <f>IF('Simmer Pre-Selection'!E43="","",'Simmer Pre-Selection'!E43)</f>
        <v/>
      </c>
      <c r="F52" s="576" t="str">
        <f>IF('Simmer Pre-Selection'!F43="","",'Simmer Pre-Selection'!F43)</f>
        <v/>
      </c>
      <c r="G52" s="576" t="str">
        <f>IF('Simmer Pre-Selection'!G43="","",'Simmer Pre-Selection'!G43)</f>
        <v/>
      </c>
      <c r="H52" s="576" t="str">
        <f>IF('Simmer Pre-Selection'!H43="","",'Simmer Pre-Selection'!H43)</f>
        <v/>
      </c>
      <c r="I52" s="576" t="str">
        <f>IF('Simmer Pre-Selection'!I43="","",'Simmer Pre-Selection'!I43)</f>
        <v/>
      </c>
      <c r="J52" s="576" t="str">
        <f>IF('Simmer Pre-Selection'!J43="","",'Simmer Pre-Selection'!J43)</f>
        <v/>
      </c>
      <c r="K52" s="576" t="str">
        <f>IF('Simmer Pre-Selection'!K43="","",'Simmer Pre-Selection'!K43)</f>
        <v/>
      </c>
      <c r="L52" s="576" t="str">
        <f>IF('Simmer Pre-Selection'!L43="","",'Simmer Pre-Selection'!L43)</f>
        <v/>
      </c>
      <c r="M52" s="576" t="str">
        <f>IF('Simmer Pre-Selection'!M43="","",'Simmer Pre-Selection'!M43)</f>
        <v/>
      </c>
      <c r="N52" s="582" t="str">
        <f>IF('Simmer Pre-Selection'!N43="","",'Simmer Pre-Selection'!N43)</f>
        <v/>
      </c>
      <c r="O52" s="588" t="str">
        <f>IF('Simmer Pre-Selection'!O43="","",'Simmer Pre-Selection'!O43)</f>
        <v/>
      </c>
      <c r="P52" s="576" t="str">
        <f>IF('Simmer Pre-Selection'!P43="","",'Simmer Pre-Selection'!P43)</f>
        <v/>
      </c>
      <c r="Q52" s="576" t="str">
        <f>IF('Simmer Pre-Selection'!Q43="","",'Simmer Pre-Selection'!Q43)</f>
        <v/>
      </c>
      <c r="R52" s="576" t="str">
        <f>IF('Simmer Pre-Selection'!R43="","",'Simmer Pre-Selection'!R43)</f>
        <v/>
      </c>
      <c r="S52" s="576" t="str">
        <f>IF('Simmer Pre-Selection'!S43="","",'Simmer Pre-Selection'!S43)</f>
        <v/>
      </c>
      <c r="T52" s="578" t="str">
        <f>IF('Simmer Pre-Selection'!T43="","",'Simmer Pre-Selection'!T43)</f>
        <v/>
      </c>
      <c r="U52" s="588" t="str">
        <f>IF('Simmer Pre-Selection'!U43="","",'Simmer Pre-Selection'!U43)</f>
        <v/>
      </c>
      <c r="V52" s="576" t="str">
        <f>IF('Simmer Pre-Selection'!V43="","",'Simmer Pre-Selection'!V43)</f>
        <v/>
      </c>
      <c r="W52" s="576" t="str">
        <f>IF('Simmer Pre-Selection'!W43="","",'Simmer Pre-Selection'!W43)</f>
        <v/>
      </c>
      <c r="X52" s="576" t="str">
        <f>IF('Simmer Pre-Selection'!X43="","",'Simmer Pre-Selection'!X43)</f>
        <v/>
      </c>
      <c r="Y52" s="576" t="str">
        <f>IF('Simmer Pre-Selection'!Y43="","",'Simmer Pre-Selection'!Y43)</f>
        <v/>
      </c>
      <c r="Z52" s="578" t="str">
        <f>IF('Simmer Pre-Selection'!Z43="","",'Simmer Pre-Selection'!Z43)</f>
        <v/>
      </c>
      <c r="AB52" s="334"/>
    </row>
    <row r="53" spans="2:28" ht="15.75" x14ac:dyDescent="0.3">
      <c r="B53" s="166" t="str">
        <f>IF($C$13="Corrected Volume", "Corrected volume of gas consumed during the 10-minute test (std cu. ft)", "Volume of gas consumed during the 10-minute test (cu. ft)")</f>
        <v>Volume of gas consumed during the 10-minute test (cu. ft)</v>
      </c>
      <c r="C53" s="567" t="str">
        <f>IF('Simmer Pre-Selection'!C44="","",'Simmer Pre-Selection'!C44)</f>
        <v/>
      </c>
      <c r="D53" s="567" t="str">
        <f>IF('Simmer Pre-Selection'!D44="","",'Simmer Pre-Selection'!D44)</f>
        <v/>
      </c>
      <c r="E53" s="567" t="str">
        <f>IF('Simmer Pre-Selection'!E44="","",'Simmer Pre-Selection'!E44)</f>
        <v/>
      </c>
      <c r="F53" s="567" t="str">
        <f>IF('Simmer Pre-Selection'!F44="","",'Simmer Pre-Selection'!F44)</f>
        <v/>
      </c>
      <c r="G53" s="567" t="str">
        <f>IF('Simmer Pre-Selection'!G44="","",'Simmer Pre-Selection'!G44)</f>
        <v/>
      </c>
      <c r="H53" s="567" t="str">
        <f>IF('Simmer Pre-Selection'!H44="","",'Simmer Pre-Selection'!H44)</f>
        <v/>
      </c>
      <c r="I53" s="567" t="str">
        <f>IF('Simmer Pre-Selection'!I44="","",'Simmer Pre-Selection'!I44)</f>
        <v/>
      </c>
      <c r="J53" s="567" t="str">
        <f>IF('Simmer Pre-Selection'!J44="","",'Simmer Pre-Selection'!J44)</f>
        <v/>
      </c>
      <c r="K53" s="567" t="str">
        <f>IF('Simmer Pre-Selection'!K44="","",'Simmer Pre-Selection'!K44)</f>
        <v/>
      </c>
      <c r="L53" s="567" t="str">
        <f>IF('Simmer Pre-Selection'!L44="","",'Simmer Pre-Selection'!L44)</f>
        <v/>
      </c>
      <c r="M53" s="567" t="str">
        <f>IF('Simmer Pre-Selection'!M44="","",'Simmer Pre-Selection'!M44)</f>
        <v/>
      </c>
      <c r="N53" s="570" t="str">
        <f>IF('Simmer Pre-Selection'!N44="","",'Simmer Pre-Selection'!N44)</f>
        <v/>
      </c>
      <c r="O53" s="573" t="str">
        <f>IF('Simmer Pre-Selection'!O44="","",'Simmer Pre-Selection'!O44)</f>
        <v/>
      </c>
      <c r="P53" s="567" t="str">
        <f>IF('Simmer Pre-Selection'!P44="","",'Simmer Pre-Selection'!P44)</f>
        <v/>
      </c>
      <c r="Q53" s="567" t="str">
        <f>IF('Simmer Pre-Selection'!Q44="","",'Simmer Pre-Selection'!Q44)</f>
        <v/>
      </c>
      <c r="R53" s="567" t="str">
        <f>IF('Simmer Pre-Selection'!R44="","",'Simmer Pre-Selection'!R44)</f>
        <v/>
      </c>
      <c r="S53" s="567" t="str">
        <f>IF('Simmer Pre-Selection'!S44="","",'Simmer Pre-Selection'!S44)</f>
        <v/>
      </c>
      <c r="T53" s="574" t="str">
        <f>IF('Simmer Pre-Selection'!T44="","",'Simmer Pre-Selection'!T44)</f>
        <v/>
      </c>
      <c r="U53" s="573" t="str">
        <f>IF('Simmer Pre-Selection'!U44="","",'Simmer Pre-Selection'!U44)</f>
        <v/>
      </c>
      <c r="V53" s="567" t="str">
        <f>IF('Simmer Pre-Selection'!V44="","",'Simmer Pre-Selection'!V44)</f>
        <v/>
      </c>
      <c r="W53" s="567" t="str">
        <f>IF('Simmer Pre-Selection'!W44="","",'Simmer Pre-Selection'!W44)</f>
        <v/>
      </c>
      <c r="X53" s="567" t="str">
        <f>IF('Simmer Pre-Selection'!X44="","",'Simmer Pre-Selection'!X44)</f>
        <v/>
      </c>
      <c r="Y53" s="567" t="str">
        <f>IF('Simmer Pre-Selection'!Y44="","",'Simmer Pre-Selection'!Y44)</f>
        <v/>
      </c>
      <c r="Z53" s="574" t="str">
        <f>IF('Simmer Pre-Selection'!Z44="","",'Simmer Pre-Selection'!Z44)</f>
        <v/>
      </c>
      <c r="AB53" s="334"/>
    </row>
    <row r="54" spans="2:28" ht="15.75" x14ac:dyDescent="0.3">
      <c r="B54" s="166" t="s">
        <v>368</v>
      </c>
      <c r="C54" s="633" t="str">
        <f>IF('Simmer Pre-Selection'!C45="","",'Simmer Pre-Selection'!C45)</f>
        <v/>
      </c>
      <c r="D54" s="633" t="str">
        <f>IF('Simmer Pre-Selection'!D45="","",'Simmer Pre-Selection'!D45)</f>
        <v/>
      </c>
      <c r="E54" s="633" t="str">
        <f>IF('Simmer Pre-Selection'!E45="","",'Simmer Pre-Selection'!E45)</f>
        <v/>
      </c>
      <c r="F54" s="633" t="str">
        <f>IF('Simmer Pre-Selection'!F45="","",'Simmer Pre-Selection'!F45)</f>
        <v/>
      </c>
      <c r="G54" s="633" t="str">
        <f>IF('Simmer Pre-Selection'!G45="","",'Simmer Pre-Selection'!G45)</f>
        <v/>
      </c>
      <c r="H54" s="633" t="str">
        <f>IF('Simmer Pre-Selection'!H45="","",'Simmer Pre-Selection'!H45)</f>
        <v/>
      </c>
      <c r="I54" s="633" t="str">
        <f>IF('Simmer Pre-Selection'!I45="","",'Simmer Pre-Selection'!I45)</f>
        <v/>
      </c>
      <c r="J54" s="633" t="str">
        <f>IF('Simmer Pre-Selection'!J45="","",'Simmer Pre-Selection'!J45)</f>
        <v/>
      </c>
      <c r="K54" s="633" t="str">
        <f>IF('Simmer Pre-Selection'!K45="","",'Simmer Pre-Selection'!K45)</f>
        <v/>
      </c>
      <c r="L54" s="633" t="str">
        <f>IF('Simmer Pre-Selection'!L45="","",'Simmer Pre-Selection'!L45)</f>
        <v/>
      </c>
      <c r="M54" s="633" t="str">
        <f>IF('Simmer Pre-Selection'!M45="","",'Simmer Pre-Selection'!M45)</f>
        <v/>
      </c>
      <c r="N54" s="634" t="str">
        <f>IF('Simmer Pre-Selection'!N45="","",'Simmer Pre-Selection'!N45)</f>
        <v/>
      </c>
      <c r="O54" s="635" t="str">
        <f>IF('Simmer Pre-Selection'!O45="","",'Simmer Pre-Selection'!O45)</f>
        <v/>
      </c>
      <c r="P54" s="633" t="str">
        <f>IF('Simmer Pre-Selection'!P45="","",'Simmer Pre-Selection'!P45)</f>
        <v/>
      </c>
      <c r="Q54" s="633" t="str">
        <f>IF('Simmer Pre-Selection'!Q45="","",'Simmer Pre-Selection'!Q45)</f>
        <v/>
      </c>
      <c r="R54" s="633" t="str">
        <f>IF('Simmer Pre-Selection'!R45="","",'Simmer Pre-Selection'!R45)</f>
        <v/>
      </c>
      <c r="S54" s="633" t="str">
        <f>IF('Simmer Pre-Selection'!S45="","",'Simmer Pre-Selection'!S45)</f>
        <v/>
      </c>
      <c r="T54" s="636" t="str">
        <f>IF('Simmer Pre-Selection'!T45="","",'Simmer Pre-Selection'!T45)</f>
        <v/>
      </c>
      <c r="U54" s="635" t="str">
        <f>IF('Simmer Pre-Selection'!U45="","",'Simmer Pre-Selection'!U45)</f>
        <v/>
      </c>
      <c r="V54" s="633" t="str">
        <f>IF('Simmer Pre-Selection'!V45="","",'Simmer Pre-Selection'!V45)</f>
        <v/>
      </c>
      <c r="W54" s="633" t="str">
        <f>IF('Simmer Pre-Selection'!W45="","",'Simmer Pre-Selection'!W45)</f>
        <v/>
      </c>
      <c r="X54" s="633" t="str">
        <f>IF('Simmer Pre-Selection'!X45="","",'Simmer Pre-Selection'!X45)</f>
        <v/>
      </c>
      <c r="Y54" s="633" t="str">
        <f>IF('Simmer Pre-Selection'!Y45="","",'Simmer Pre-Selection'!Y45)</f>
        <v/>
      </c>
      <c r="Z54" s="636" t="str">
        <f>IF('Simmer Pre-Selection'!Z45="","",'Simmer Pre-Selection'!Z45)</f>
        <v/>
      </c>
      <c r="AB54" s="334"/>
    </row>
    <row r="55" spans="2:28" ht="15.75" x14ac:dyDescent="0.3">
      <c r="B55" s="166" t="s">
        <v>363</v>
      </c>
      <c r="C55" s="568" t="str">
        <f>IF($C$13="Corrected volume","-", IF('Simmer Pre-Selection'!C46&lt;&gt;"", 'Simmer Pre-Selection'!C46,""))</f>
        <v/>
      </c>
      <c r="D55" s="567" t="str">
        <f>IF($C$13="Corrected volume","-", IF('Simmer Pre-Selection'!D46&lt;&gt;"", 'Simmer Pre-Selection'!D46,""))</f>
        <v/>
      </c>
      <c r="E55" s="567" t="str">
        <f>IF($C$13="Corrected volume","-", IF('Simmer Pre-Selection'!E46&lt;&gt;"", 'Simmer Pre-Selection'!E46,""))</f>
        <v/>
      </c>
      <c r="F55" s="567" t="str">
        <f>IF($C$13="Corrected volume","-", IF('Simmer Pre-Selection'!F46&lt;&gt;"", 'Simmer Pre-Selection'!F46,""))</f>
        <v/>
      </c>
      <c r="G55" s="567" t="str">
        <f>IF($C$13="Corrected volume","-", IF('Simmer Pre-Selection'!G46&lt;&gt;"", 'Simmer Pre-Selection'!G46,""))</f>
        <v/>
      </c>
      <c r="H55" s="567" t="str">
        <f>IF($C$13="Corrected volume","-", IF('Simmer Pre-Selection'!H46&lt;&gt;"", 'Simmer Pre-Selection'!H46,""))</f>
        <v/>
      </c>
      <c r="I55" s="567" t="str">
        <f>IF($C$13="Corrected volume","-", IF('Simmer Pre-Selection'!I46&lt;&gt;"", 'Simmer Pre-Selection'!I46,""))</f>
        <v/>
      </c>
      <c r="J55" s="567" t="str">
        <f>IF($C$13="Corrected volume","-", IF('Simmer Pre-Selection'!J46&lt;&gt;"", 'Simmer Pre-Selection'!J46,""))</f>
        <v/>
      </c>
      <c r="K55" s="567" t="str">
        <f>IF($C$13="Corrected volume","-", IF('Simmer Pre-Selection'!K46&lt;&gt;"", 'Simmer Pre-Selection'!K46,""))</f>
        <v/>
      </c>
      <c r="L55" s="567" t="str">
        <f>IF($C$13="Corrected volume","-", IF('Simmer Pre-Selection'!L46&lt;&gt;"", 'Simmer Pre-Selection'!L46,""))</f>
        <v/>
      </c>
      <c r="M55" s="567" t="str">
        <f>IF($C$13="Corrected volume","-", IF('Simmer Pre-Selection'!M46&lt;&gt;"", 'Simmer Pre-Selection'!M46,""))</f>
        <v/>
      </c>
      <c r="N55" s="570" t="str">
        <f>IF($C$13="Corrected volume","-", IF('Simmer Pre-Selection'!N46&lt;&gt;"", 'Simmer Pre-Selection'!N46,""))</f>
        <v/>
      </c>
      <c r="O55" s="573" t="str">
        <f>IF($C$13="Corrected volume","-", IF('Simmer Pre-Selection'!O46&lt;&gt;"", 'Simmer Pre-Selection'!O46,""))</f>
        <v/>
      </c>
      <c r="P55" s="567" t="str">
        <f>IF($C$13="Corrected volume","-", IF('Simmer Pre-Selection'!P46&lt;&gt;"", 'Simmer Pre-Selection'!P46,""))</f>
        <v/>
      </c>
      <c r="Q55" s="567" t="str">
        <f>IF($C$13="Corrected volume","-", IF('Simmer Pre-Selection'!Q46&lt;&gt;"", 'Simmer Pre-Selection'!Q46,""))</f>
        <v/>
      </c>
      <c r="R55" s="567" t="str">
        <f>IF($C$13="Corrected volume","-", IF('Simmer Pre-Selection'!R46&lt;&gt;"", 'Simmer Pre-Selection'!R46,""))</f>
        <v/>
      </c>
      <c r="S55" s="567" t="str">
        <f>IF($C$13="Corrected volume","-", IF('Simmer Pre-Selection'!S46&lt;&gt;"", 'Simmer Pre-Selection'!S46,""))</f>
        <v/>
      </c>
      <c r="T55" s="574" t="str">
        <f>IF($C$13="Corrected volume","-", IF('Simmer Pre-Selection'!T46&lt;&gt;"", 'Simmer Pre-Selection'!T46,""))</f>
        <v/>
      </c>
      <c r="U55" s="573" t="str">
        <f>IF($C$13="Corrected volume","-", IF('Simmer Pre-Selection'!U46&lt;&gt;"", 'Simmer Pre-Selection'!U46,""))</f>
        <v/>
      </c>
      <c r="V55" s="567" t="str">
        <f>IF($C$13="Corrected volume","-", IF('Simmer Pre-Selection'!V46&lt;&gt;"", 'Simmer Pre-Selection'!V46,""))</f>
        <v/>
      </c>
      <c r="W55" s="567" t="str">
        <f>IF($C$13="Corrected volume","-", IF('Simmer Pre-Selection'!W46&lt;&gt;"", 'Simmer Pre-Selection'!W46,""))</f>
        <v/>
      </c>
      <c r="X55" s="567" t="str">
        <f>IF($C$13="Corrected volume","-", IF('Simmer Pre-Selection'!X46&lt;&gt;"", 'Simmer Pre-Selection'!X46,""))</f>
        <v/>
      </c>
      <c r="Y55" s="567" t="str">
        <f>IF($C$13="Corrected volume","-", IF('Simmer Pre-Selection'!Y46&lt;&gt;"", 'Simmer Pre-Selection'!Y46,""))</f>
        <v/>
      </c>
      <c r="Z55" s="574" t="str">
        <f>IF($C$13="Corrected volume","-", IF('Simmer Pre-Selection'!Z46&lt;&gt;"", 'Simmer Pre-Selection'!Z46,""))</f>
        <v/>
      </c>
      <c r="AB55" s="334"/>
    </row>
    <row r="56" spans="2:28" ht="18" x14ac:dyDescent="0.3">
      <c r="B56" s="166" t="str">
        <f xml:space="preserve"> "Power density of the power setting under test" &amp; IF($C$12="Electric"," (W/cm2)",IF($C$12="Gas"," (Btu/h/cm2)",""))</f>
        <v>Power density of the power setting under test</v>
      </c>
      <c r="C56" s="637" t="str">
        <f t="shared" ref="C56:Z56" si="5">IF(OR($C$12="", AND($C$12="Electric",OR(C$19="",C52="")), AND($C$12="Gas", OR(C$19="",C52="",C53="",C54="", AND($C$13="Uncorrected volume",C55=""))))," ",
         IF($C$12="Electric",(C52*6)/C$19,
        IF($C$12="Gas", IF($C$13="Corrected volume", 6*(C53*C54 + C52*Ke)/C$19, 6*(C53*C54*C55 + C52*Ke)/C$19))))</f>
        <v xml:space="preserve"> </v>
      </c>
      <c r="D56" s="637" t="str">
        <f t="shared" si="5"/>
        <v xml:space="preserve"> </v>
      </c>
      <c r="E56" s="637" t="str">
        <f t="shared" si="5"/>
        <v xml:space="preserve"> </v>
      </c>
      <c r="F56" s="637" t="str">
        <f t="shared" si="5"/>
        <v xml:space="preserve"> </v>
      </c>
      <c r="G56" s="637" t="str">
        <f t="shared" si="5"/>
        <v xml:space="preserve"> </v>
      </c>
      <c r="H56" s="637" t="str">
        <f t="shared" si="5"/>
        <v xml:space="preserve"> </v>
      </c>
      <c r="I56" s="637" t="str">
        <f t="shared" si="5"/>
        <v xml:space="preserve"> </v>
      </c>
      <c r="J56" s="637" t="str">
        <f t="shared" si="5"/>
        <v xml:space="preserve"> </v>
      </c>
      <c r="K56" s="637" t="str">
        <f t="shared" si="5"/>
        <v xml:space="preserve"> </v>
      </c>
      <c r="L56" s="637" t="str">
        <f t="shared" si="5"/>
        <v xml:space="preserve"> </v>
      </c>
      <c r="M56" s="637" t="str">
        <f t="shared" si="5"/>
        <v xml:space="preserve"> </v>
      </c>
      <c r="N56" s="638" t="str">
        <f t="shared" si="5"/>
        <v xml:space="preserve"> </v>
      </c>
      <c r="O56" s="639" t="str">
        <f t="shared" si="5"/>
        <v xml:space="preserve"> </v>
      </c>
      <c r="P56" s="637" t="str">
        <f t="shared" si="5"/>
        <v xml:space="preserve"> </v>
      </c>
      <c r="Q56" s="637" t="str">
        <f t="shared" si="5"/>
        <v xml:space="preserve"> </v>
      </c>
      <c r="R56" s="637" t="str">
        <f t="shared" si="5"/>
        <v xml:space="preserve"> </v>
      </c>
      <c r="S56" s="637" t="str">
        <f t="shared" si="5"/>
        <v xml:space="preserve"> </v>
      </c>
      <c r="T56" s="640" t="str">
        <f t="shared" si="5"/>
        <v xml:space="preserve"> </v>
      </c>
      <c r="U56" s="639" t="str">
        <f t="shared" si="5"/>
        <v xml:space="preserve"> </v>
      </c>
      <c r="V56" s="637" t="str">
        <f t="shared" si="5"/>
        <v xml:space="preserve"> </v>
      </c>
      <c r="W56" s="637" t="str">
        <f t="shared" si="5"/>
        <v xml:space="preserve"> </v>
      </c>
      <c r="X56" s="637" t="str">
        <f t="shared" si="5"/>
        <v xml:space="preserve"> </v>
      </c>
      <c r="Y56" s="637" t="str">
        <f t="shared" si="5"/>
        <v xml:space="preserve"> </v>
      </c>
      <c r="Z56" s="640" t="str">
        <f t="shared" si="5"/>
        <v xml:space="preserve"> </v>
      </c>
      <c r="AB56" s="334"/>
    </row>
    <row r="57" spans="2:28" ht="15.75" x14ac:dyDescent="0.3">
      <c r="B57" s="166"/>
      <c r="C57" s="167"/>
      <c r="D57" s="167"/>
      <c r="E57" s="167"/>
      <c r="F57" s="167"/>
      <c r="G57" s="167"/>
      <c r="H57" s="167"/>
      <c r="I57" s="167"/>
      <c r="J57" s="167"/>
      <c r="K57" s="167"/>
      <c r="L57" s="167"/>
      <c r="M57" s="167"/>
      <c r="N57" s="167"/>
      <c r="O57" s="378"/>
      <c r="P57" s="167"/>
      <c r="Q57" s="167"/>
      <c r="R57" s="167"/>
      <c r="S57" s="167"/>
      <c r="T57" s="168"/>
      <c r="U57" s="378"/>
      <c r="V57" s="167"/>
      <c r="W57" s="167"/>
      <c r="X57" s="167"/>
      <c r="Y57" s="167"/>
      <c r="Z57" s="168"/>
      <c r="AB57" s="334"/>
    </row>
    <row r="58" spans="2:28" ht="15.75" x14ac:dyDescent="0.3">
      <c r="B58" s="166" t="s">
        <v>355</v>
      </c>
      <c r="C58" s="566" t="str">
        <f>IF('Simmer Pre-Selection'!C49="","",'Simmer Pre-Selection'!C49)</f>
        <v/>
      </c>
      <c r="D58" s="566" t="str">
        <f>IF('Simmer Pre-Selection'!D49="","",'Simmer Pre-Selection'!D49)</f>
        <v/>
      </c>
      <c r="E58" s="566" t="str">
        <f>IF('Simmer Pre-Selection'!E49="","",'Simmer Pre-Selection'!E49)</f>
        <v/>
      </c>
      <c r="F58" s="566" t="str">
        <f>IF('Simmer Pre-Selection'!F49="","",'Simmer Pre-Selection'!F49)</f>
        <v/>
      </c>
      <c r="G58" s="566" t="str">
        <f>IF('Simmer Pre-Selection'!G49="","",'Simmer Pre-Selection'!G49)</f>
        <v/>
      </c>
      <c r="H58" s="566" t="str">
        <f>IF('Simmer Pre-Selection'!H49="","",'Simmer Pre-Selection'!H49)</f>
        <v/>
      </c>
      <c r="I58" s="566" t="str">
        <f>IF('Simmer Pre-Selection'!I49="","",'Simmer Pre-Selection'!I49)</f>
        <v/>
      </c>
      <c r="J58" s="566" t="str">
        <f>IF('Simmer Pre-Selection'!J49="","",'Simmer Pre-Selection'!J49)</f>
        <v/>
      </c>
      <c r="K58" s="566" t="str">
        <f>IF('Simmer Pre-Selection'!K49="","",'Simmer Pre-Selection'!K49)</f>
        <v/>
      </c>
      <c r="L58" s="566" t="str">
        <f>IF('Simmer Pre-Selection'!L49="","",'Simmer Pre-Selection'!L49)</f>
        <v/>
      </c>
      <c r="M58" s="566" t="str">
        <f>IF('Simmer Pre-Selection'!M49="","",'Simmer Pre-Selection'!M49)</f>
        <v/>
      </c>
      <c r="N58" s="569" t="str">
        <f>IF('Simmer Pre-Selection'!N49="","",'Simmer Pre-Selection'!N49)</f>
        <v/>
      </c>
      <c r="O58" s="571" t="str">
        <f>IF('Simmer Pre-Selection'!O49="","",'Simmer Pre-Selection'!O49)</f>
        <v/>
      </c>
      <c r="P58" s="566" t="str">
        <f>IF('Simmer Pre-Selection'!P49="","",'Simmer Pre-Selection'!P49)</f>
        <v/>
      </c>
      <c r="Q58" s="566" t="str">
        <f>IF('Simmer Pre-Selection'!Q49="","",'Simmer Pre-Selection'!Q49)</f>
        <v/>
      </c>
      <c r="R58" s="566" t="str">
        <f>IF('Simmer Pre-Selection'!R49="","",'Simmer Pre-Selection'!R49)</f>
        <v/>
      </c>
      <c r="S58" s="566" t="str">
        <f>IF('Simmer Pre-Selection'!S49="","",'Simmer Pre-Selection'!S49)</f>
        <v/>
      </c>
      <c r="T58" s="572" t="str">
        <f>IF('Simmer Pre-Selection'!T49="","",'Simmer Pre-Selection'!T49)</f>
        <v/>
      </c>
      <c r="U58" s="571" t="str">
        <f>IF('Simmer Pre-Selection'!U49="","",'Simmer Pre-Selection'!U49)</f>
        <v/>
      </c>
      <c r="V58" s="566" t="str">
        <f>IF('Simmer Pre-Selection'!V49="","",'Simmer Pre-Selection'!V49)</f>
        <v/>
      </c>
      <c r="W58" s="566" t="str">
        <f>IF('Simmer Pre-Selection'!W49="","",'Simmer Pre-Selection'!W49)</f>
        <v/>
      </c>
      <c r="X58" s="566" t="str">
        <f>IF('Simmer Pre-Selection'!X49="","",'Simmer Pre-Selection'!X49)</f>
        <v/>
      </c>
      <c r="Y58" s="566" t="str">
        <f>IF('Simmer Pre-Selection'!Y49="","",'Simmer Pre-Selection'!Y49)</f>
        <v/>
      </c>
      <c r="Z58" s="572" t="str">
        <f>IF('Simmer Pre-Selection'!Z49="","",'Simmer Pre-Selection'!Z49)</f>
        <v/>
      </c>
      <c r="AB58" s="334"/>
    </row>
    <row r="59" spans="2:28" ht="15.75" x14ac:dyDescent="0.3">
      <c r="B59" s="166" t="s">
        <v>367</v>
      </c>
      <c r="C59" s="576" t="str">
        <f>IF('Simmer Pre-Selection'!C50="","",'Simmer Pre-Selection'!C50)</f>
        <v/>
      </c>
      <c r="D59" s="576" t="str">
        <f>IF('Simmer Pre-Selection'!D50="","",'Simmer Pre-Selection'!D50)</f>
        <v/>
      </c>
      <c r="E59" s="576" t="str">
        <f>IF('Simmer Pre-Selection'!E50="","",'Simmer Pre-Selection'!E50)</f>
        <v/>
      </c>
      <c r="F59" s="576" t="str">
        <f>IF('Simmer Pre-Selection'!F50="","",'Simmer Pre-Selection'!F50)</f>
        <v/>
      </c>
      <c r="G59" s="576" t="str">
        <f>IF('Simmer Pre-Selection'!G50="","",'Simmer Pre-Selection'!G50)</f>
        <v/>
      </c>
      <c r="H59" s="576" t="str">
        <f>IF('Simmer Pre-Selection'!H50="","",'Simmer Pre-Selection'!H50)</f>
        <v/>
      </c>
      <c r="I59" s="576" t="str">
        <f>IF('Simmer Pre-Selection'!I50="","",'Simmer Pre-Selection'!I50)</f>
        <v/>
      </c>
      <c r="J59" s="576" t="str">
        <f>IF('Simmer Pre-Selection'!J50="","",'Simmer Pre-Selection'!J50)</f>
        <v/>
      </c>
      <c r="K59" s="576" t="str">
        <f>IF('Simmer Pre-Selection'!K50="","",'Simmer Pre-Selection'!K50)</f>
        <v/>
      </c>
      <c r="L59" s="576" t="str">
        <f>IF('Simmer Pre-Selection'!L50="","",'Simmer Pre-Selection'!L50)</f>
        <v/>
      </c>
      <c r="M59" s="576" t="str">
        <f>IF('Simmer Pre-Selection'!M50="","",'Simmer Pre-Selection'!M50)</f>
        <v/>
      </c>
      <c r="N59" s="582" t="str">
        <f>IF('Simmer Pre-Selection'!N50="","",'Simmer Pre-Selection'!N50)</f>
        <v/>
      </c>
      <c r="O59" s="588" t="str">
        <f>IF('Simmer Pre-Selection'!O50="","",'Simmer Pre-Selection'!O50)</f>
        <v/>
      </c>
      <c r="P59" s="576" t="str">
        <f>IF('Simmer Pre-Selection'!P50="","",'Simmer Pre-Selection'!P50)</f>
        <v/>
      </c>
      <c r="Q59" s="576" t="str">
        <f>IF('Simmer Pre-Selection'!Q50="","",'Simmer Pre-Selection'!Q50)</f>
        <v/>
      </c>
      <c r="R59" s="576" t="str">
        <f>IF('Simmer Pre-Selection'!R50="","",'Simmer Pre-Selection'!R50)</f>
        <v/>
      </c>
      <c r="S59" s="576" t="str">
        <f>IF('Simmer Pre-Selection'!S50="","",'Simmer Pre-Selection'!S50)</f>
        <v/>
      </c>
      <c r="T59" s="578" t="str">
        <f>IF('Simmer Pre-Selection'!T50="","",'Simmer Pre-Selection'!T50)</f>
        <v/>
      </c>
      <c r="U59" s="588" t="str">
        <f>IF('Simmer Pre-Selection'!U50="","",'Simmer Pre-Selection'!U50)</f>
        <v/>
      </c>
      <c r="V59" s="576" t="str">
        <f>IF('Simmer Pre-Selection'!V50="","",'Simmer Pre-Selection'!V50)</f>
        <v/>
      </c>
      <c r="W59" s="576" t="str">
        <f>IF('Simmer Pre-Selection'!W50="","",'Simmer Pre-Selection'!W50)</f>
        <v/>
      </c>
      <c r="X59" s="576" t="str">
        <f>IF('Simmer Pre-Selection'!X50="","",'Simmer Pre-Selection'!X50)</f>
        <v/>
      </c>
      <c r="Y59" s="576" t="str">
        <f>IF('Simmer Pre-Selection'!Y50="","",'Simmer Pre-Selection'!Y50)</f>
        <v/>
      </c>
      <c r="Z59" s="578" t="str">
        <f>IF('Simmer Pre-Selection'!Z50="","",'Simmer Pre-Selection'!Z50)</f>
        <v/>
      </c>
      <c r="AB59" s="334"/>
    </row>
    <row r="60" spans="2:28" ht="15.75" x14ac:dyDescent="0.3">
      <c r="B60" s="166" t="str">
        <f>IF($C$13="Corrected Volume", "Corrected volume of gas consumed during the 10-minute test (std cu. ft)", "Volume of gas consumed during the 10-minute test (cu. ft)")</f>
        <v>Volume of gas consumed during the 10-minute test (cu. ft)</v>
      </c>
      <c r="C60" s="567" t="str">
        <f>IF('Simmer Pre-Selection'!C51="","",'Simmer Pre-Selection'!C51)</f>
        <v/>
      </c>
      <c r="D60" s="567" t="str">
        <f>IF('Simmer Pre-Selection'!D51="","",'Simmer Pre-Selection'!D51)</f>
        <v/>
      </c>
      <c r="E60" s="567" t="str">
        <f>IF('Simmer Pre-Selection'!E51="","",'Simmer Pre-Selection'!E51)</f>
        <v/>
      </c>
      <c r="F60" s="567" t="str">
        <f>IF('Simmer Pre-Selection'!F51="","",'Simmer Pre-Selection'!F51)</f>
        <v/>
      </c>
      <c r="G60" s="567" t="str">
        <f>IF('Simmer Pre-Selection'!G51="","",'Simmer Pre-Selection'!G51)</f>
        <v/>
      </c>
      <c r="H60" s="567" t="str">
        <f>IF('Simmer Pre-Selection'!H51="","",'Simmer Pre-Selection'!H51)</f>
        <v/>
      </c>
      <c r="I60" s="567" t="str">
        <f>IF('Simmer Pre-Selection'!I51="","",'Simmer Pre-Selection'!I51)</f>
        <v/>
      </c>
      <c r="J60" s="567" t="str">
        <f>IF('Simmer Pre-Selection'!J51="","",'Simmer Pre-Selection'!J51)</f>
        <v/>
      </c>
      <c r="K60" s="567" t="str">
        <f>IF('Simmer Pre-Selection'!K51="","",'Simmer Pre-Selection'!K51)</f>
        <v/>
      </c>
      <c r="L60" s="567" t="str">
        <f>IF('Simmer Pre-Selection'!L51="","",'Simmer Pre-Selection'!L51)</f>
        <v/>
      </c>
      <c r="M60" s="567" t="str">
        <f>IF('Simmer Pre-Selection'!M51="","",'Simmer Pre-Selection'!M51)</f>
        <v/>
      </c>
      <c r="N60" s="570" t="str">
        <f>IF('Simmer Pre-Selection'!N51="","",'Simmer Pre-Selection'!N51)</f>
        <v/>
      </c>
      <c r="O60" s="573" t="str">
        <f>IF('Simmer Pre-Selection'!O51="","",'Simmer Pre-Selection'!O51)</f>
        <v/>
      </c>
      <c r="P60" s="567" t="str">
        <f>IF('Simmer Pre-Selection'!P51="","",'Simmer Pre-Selection'!P51)</f>
        <v/>
      </c>
      <c r="Q60" s="567" t="str">
        <f>IF('Simmer Pre-Selection'!Q51="","",'Simmer Pre-Selection'!Q51)</f>
        <v/>
      </c>
      <c r="R60" s="567" t="str">
        <f>IF('Simmer Pre-Selection'!R51="","",'Simmer Pre-Selection'!R51)</f>
        <v/>
      </c>
      <c r="S60" s="567" t="str">
        <f>IF('Simmer Pre-Selection'!S51="","",'Simmer Pre-Selection'!S51)</f>
        <v/>
      </c>
      <c r="T60" s="574" t="str">
        <f>IF('Simmer Pre-Selection'!T51="","",'Simmer Pre-Selection'!T51)</f>
        <v/>
      </c>
      <c r="U60" s="573" t="str">
        <f>IF('Simmer Pre-Selection'!U51="","",'Simmer Pre-Selection'!U51)</f>
        <v/>
      </c>
      <c r="V60" s="567" t="str">
        <f>IF('Simmer Pre-Selection'!V51="","",'Simmer Pre-Selection'!V51)</f>
        <v/>
      </c>
      <c r="W60" s="567" t="str">
        <f>IF('Simmer Pre-Selection'!W51="","",'Simmer Pre-Selection'!W51)</f>
        <v/>
      </c>
      <c r="X60" s="567" t="str">
        <f>IF('Simmer Pre-Selection'!X51="","",'Simmer Pre-Selection'!X51)</f>
        <v/>
      </c>
      <c r="Y60" s="567" t="str">
        <f>IF('Simmer Pre-Selection'!Y51="","",'Simmer Pre-Selection'!Y51)</f>
        <v/>
      </c>
      <c r="Z60" s="574" t="str">
        <f>IF('Simmer Pre-Selection'!Z51="","",'Simmer Pre-Selection'!Z51)</f>
        <v/>
      </c>
      <c r="AB60" s="334"/>
    </row>
    <row r="61" spans="2:28" ht="15.75" x14ac:dyDescent="0.3">
      <c r="B61" s="166" t="s">
        <v>368</v>
      </c>
      <c r="C61" s="633" t="str">
        <f>IF('Simmer Pre-Selection'!C52="","",'Simmer Pre-Selection'!C52)</f>
        <v/>
      </c>
      <c r="D61" s="633" t="str">
        <f>IF('Simmer Pre-Selection'!D52="","",'Simmer Pre-Selection'!D52)</f>
        <v/>
      </c>
      <c r="E61" s="633" t="str">
        <f>IF('Simmer Pre-Selection'!E52="","",'Simmer Pre-Selection'!E52)</f>
        <v/>
      </c>
      <c r="F61" s="633" t="str">
        <f>IF('Simmer Pre-Selection'!F52="","",'Simmer Pre-Selection'!F52)</f>
        <v/>
      </c>
      <c r="G61" s="633" t="str">
        <f>IF('Simmer Pre-Selection'!G52="","",'Simmer Pre-Selection'!G52)</f>
        <v/>
      </c>
      <c r="H61" s="633" t="str">
        <f>IF('Simmer Pre-Selection'!H52="","",'Simmer Pre-Selection'!H52)</f>
        <v/>
      </c>
      <c r="I61" s="633" t="str">
        <f>IF('Simmer Pre-Selection'!I52="","",'Simmer Pre-Selection'!I52)</f>
        <v/>
      </c>
      <c r="J61" s="633" t="str">
        <f>IF('Simmer Pre-Selection'!J52="","",'Simmer Pre-Selection'!J52)</f>
        <v/>
      </c>
      <c r="K61" s="633" t="str">
        <f>IF('Simmer Pre-Selection'!K52="","",'Simmer Pre-Selection'!K52)</f>
        <v/>
      </c>
      <c r="L61" s="633" t="str">
        <f>IF('Simmer Pre-Selection'!L52="","",'Simmer Pre-Selection'!L52)</f>
        <v/>
      </c>
      <c r="M61" s="633" t="str">
        <f>IF('Simmer Pre-Selection'!M52="","",'Simmer Pre-Selection'!M52)</f>
        <v/>
      </c>
      <c r="N61" s="634" t="str">
        <f>IF('Simmer Pre-Selection'!N52="","",'Simmer Pre-Selection'!N52)</f>
        <v/>
      </c>
      <c r="O61" s="635" t="str">
        <f>IF('Simmer Pre-Selection'!O52="","",'Simmer Pre-Selection'!O52)</f>
        <v/>
      </c>
      <c r="P61" s="633" t="str">
        <f>IF('Simmer Pre-Selection'!P52="","",'Simmer Pre-Selection'!P52)</f>
        <v/>
      </c>
      <c r="Q61" s="633" t="str">
        <f>IF('Simmer Pre-Selection'!Q52="","",'Simmer Pre-Selection'!Q52)</f>
        <v/>
      </c>
      <c r="R61" s="633" t="str">
        <f>IF('Simmer Pre-Selection'!R52="","",'Simmer Pre-Selection'!R52)</f>
        <v/>
      </c>
      <c r="S61" s="633" t="str">
        <f>IF('Simmer Pre-Selection'!S52="","",'Simmer Pre-Selection'!S52)</f>
        <v/>
      </c>
      <c r="T61" s="636" t="str">
        <f>IF('Simmer Pre-Selection'!T52="","",'Simmer Pre-Selection'!T52)</f>
        <v/>
      </c>
      <c r="U61" s="635" t="str">
        <f>IF('Simmer Pre-Selection'!U52="","",'Simmer Pre-Selection'!U52)</f>
        <v/>
      </c>
      <c r="V61" s="633" t="str">
        <f>IF('Simmer Pre-Selection'!V52="","",'Simmer Pre-Selection'!V52)</f>
        <v/>
      </c>
      <c r="W61" s="633" t="str">
        <f>IF('Simmer Pre-Selection'!W52="","",'Simmer Pre-Selection'!W52)</f>
        <v/>
      </c>
      <c r="X61" s="633" t="str">
        <f>IF('Simmer Pre-Selection'!X52="","",'Simmer Pre-Selection'!X52)</f>
        <v/>
      </c>
      <c r="Y61" s="633" t="str">
        <f>IF('Simmer Pre-Selection'!Y52="","",'Simmer Pre-Selection'!Y52)</f>
        <v/>
      </c>
      <c r="Z61" s="636" t="str">
        <f>IF('Simmer Pre-Selection'!Z52="","",'Simmer Pre-Selection'!Z52)</f>
        <v/>
      </c>
      <c r="AB61" s="334"/>
    </row>
    <row r="62" spans="2:28" ht="15.75" x14ac:dyDescent="0.3">
      <c r="B62" s="166" t="s">
        <v>363</v>
      </c>
      <c r="C62" s="568" t="str">
        <f>IF($C$13="Corrected volume","-", IF('Simmer Pre-Selection'!C53&lt;&gt;"", 'Simmer Pre-Selection'!C53,""))</f>
        <v/>
      </c>
      <c r="D62" s="567" t="str">
        <f>IF($C$13="Corrected volume","-", IF('Simmer Pre-Selection'!D53&lt;&gt;"", 'Simmer Pre-Selection'!D53,""))</f>
        <v/>
      </c>
      <c r="E62" s="567" t="str">
        <f>IF($C$13="Corrected volume","-", IF('Simmer Pre-Selection'!E53&lt;&gt;"", 'Simmer Pre-Selection'!E53,""))</f>
        <v/>
      </c>
      <c r="F62" s="567" t="str">
        <f>IF($C$13="Corrected volume","-", IF('Simmer Pre-Selection'!F53&lt;&gt;"", 'Simmer Pre-Selection'!F53,""))</f>
        <v/>
      </c>
      <c r="G62" s="567" t="str">
        <f>IF($C$13="Corrected volume","-", IF('Simmer Pre-Selection'!G53&lt;&gt;"", 'Simmer Pre-Selection'!G53,""))</f>
        <v/>
      </c>
      <c r="H62" s="567" t="str">
        <f>IF($C$13="Corrected volume","-", IF('Simmer Pre-Selection'!H53&lt;&gt;"", 'Simmer Pre-Selection'!H53,""))</f>
        <v/>
      </c>
      <c r="I62" s="567" t="str">
        <f>IF($C$13="Corrected volume","-", IF('Simmer Pre-Selection'!I53&lt;&gt;"", 'Simmer Pre-Selection'!I53,""))</f>
        <v/>
      </c>
      <c r="J62" s="567" t="str">
        <f>IF($C$13="Corrected volume","-", IF('Simmer Pre-Selection'!J53&lt;&gt;"", 'Simmer Pre-Selection'!J53,""))</f>
        <v/>
      </c>
      <c r="K62" s="567" t="str">
        <f>IF($C$13="Corrected volume","-", IF('Simmer Pre-Selection'!K53&lt;&gt;"", 'Simmer Pre-Selection'!K53,""))</f>
        <v/>
      </c>
      <c r="L62" s="567" t="str">
        <f>IF($C$13="Corrected volume","-", IF('Simmer Pre-Selection'!L53&lt;&gt;"", 'Simmer Pre-Selection'!L53,""))</f>
        <v/>
      </c>
      <c r="M62" s="567" t="str">
        <f>IF($C$13="Corrected volume","-", IF('Simmer Pre-Selection'!M53&lt;&gt;"", 'Simmer Pre-Selection'!M53,""))</f>
        <v/>
      </c>
      <c r="N62" s="570" t="str">
        <f>IF($C$13="Corrected volume","-", IF('Simmer Pre-Selection'!N53&lt;&gt;"", 'Simmer Pre-Selection'!N53,""))</f>
        <v/>
      </c>
      <c r="O62" s="573" t="str">
        <f>IF($C$13="Corrected volume","-", IF('Simmer Pre-Selection'!O53&lt;&gt;"", 'Simmer Pre-Selection'!O53,""))</f>
        <v/>
      </c>
      <c r="P62" s="567" t="str">
        <f>IF($C$13="Corrected volume","-", IF('Simmer Pre-Selection'!P53&lt;&gt;"", 'Simmer Pre-Selection'!P53,""))</f>
        <v/>
      </c>
      <c r="Q62" s="567" t="str">
        <f>IF($C$13="Corrected volume","-", IF('Simmer Pre-Selection'!Q53&lt;&gt;"", 'Simmer Pre-Selection'!Q53,""))</f>
        <v/>
      </c>
      <c r="R62" s="567" t="str">
        <f>IF($C$13="Corrected volume","-", IF('Simmer Pre-Selection'!R53&lt;&gt;"", 'Simmer Pre-Selection'!R53,""))</f>
        <v/>
      </c>
      <c r="S62" s="567" t="str">
        <f>IF($C$13="Corrected volume","-", IF('Simmer Pre-Selection'!S53&lt;&gt;"", 'Simmer Pre-Selection'!S53,""))</f>
        <v/>
      </c>
      <c r="T62" s="574" t="str">
        <f>IF($C$13="Corrected volume","-", IF('Simmer Pre-Selection'!T53&lt;&gt;"", 'Simmer Pre-Selection'!T53,""))</f>
        <v/>
      </c>
      <c r="U62" s="573" t="str">
        <f>IF($C$13="Corrected volume","-", IF('Simmer Pre-Selection'!U53&lt;&gt;"", 'Simmer Pre-Selection'!U53,""))</f>
        <v/>
      </c>
      <c r="V62" s="567" t="str">
        <f>IF($C$13="Corrected volume","-", IF('Simmer Pre-Selection'!V53&lt;&gt;"", 'Simmer Pre-Selection'!V53,""))</f>
        <v/>
      </c>
      <c r="W62" s="567" t="str">
        <f>IF($C$13="Corrected volume","-", IF('Simmer Pre-Selection'!W53&lt;&gt;"", 'Simmer Pre-Selection'!W53,""))</f>
        <v/>
      </c>
      <c r="X62" s="567" t="str">
        <f>IF($C$13="Corrected volume","-", IF('Simmer Pre-Selection'!X53&lt;&gt;"", 'Simmer Pre-Selection'!X53,""))</f>
        <v/>
      </c>
      <c r="Y62" s="567" t="str">
        <f>IF($C$13="Corrected volume","-", IF('Simmer Pre-Selection'!Y53&lt;&gt;"", 'Simmer Pre-Selection'!Y53,""))</f>
        <v/>
      </c>
      <c r="Z62" s="574" t="str">
        <f>IF($C$13="Corrected volume","-", IF('Simmer Pre-Selection'!Z53&lt;&gt;"", 'Simmer Pre-Selection'!Z53,""))</f>
        <v/>
      </c>
      <c r="AB62" s="334"/>
    </row>
    <row r="63" spans="2:28" ht="18" x14ac:dyDescent="0.3">
      <c r="B63" s="166" t="str">
        <f xml:space="preserve"> "Power density of the power setting under test" &amp; IF($C$12="Electric"," (W/cm2)",IF($C$12="Gas"," (Btu/h/cm2)",""))</f>
        <v>Power density of the power setting under test</v>
      </c>
      <c r="C63" s="637" t="str">
        <f t="shared" ref="C63:Z63" si="6">IF(OR($C$12="", AND($C$12="Electric",OR(C$19="",C59="")), AND($C$12="Gas", OR(C$19="",C59="",C60="",C61="", AND($C$13="Uncorrected volume",C62=""))))," ",
         IF($C$12="Electric",(C59*6)/C$19,
        IF($C$12="Gas", IF($C$13="Corrected volume", 6*(C60*C61 + C59*Ke)/C$19, 6*(C60*C61*C62 + C59*Ke)/C$19))))</f>
        <v xml:space="preserve"> </v>
      </c>
      <c r="D63" s="637" t="str">
        <f t="shared" si="6"/>
        <v xml:space="preserve"> </v>
      </c>
      <c r="E63" s="637" t="str">
        <f t="shared" si="6"/>
        <v xml:space="preserve"> </v>
      </c>
      <c r="F63" s="637" t="str">
        <f t="shared" si="6"/>
        <v xml:space="preserve"> </v>
      </c>
      <c r="G63" s="637" t="str">
        <f t="shared" si="6"/>
        <v xml:space="preserve"> </v>
      </c>
      <c r="H63" s="637" t="str">
        <f t="shared" si="6"/>
        <v xml:space="preserve"> </v>
      </c>
      <c r="I63" s="637" t="str">
        <f t="shared" si="6"/>
        <v xml:space="preserve"> </v>
      </c>
      <c r="J63" s="637" t="str">
        <f t="shared" si="6"/>
        <v xml:space="preserve"> </v>
      </c>
      <c r="K63" s="637" t="str">
        <f t="shared" si="6"/>
        <v xml:space="preserve"> </v>
      </c>
      <c r="L63" s="637" t="str">
        <f t="shared" si="6"/>
        <v xml:space="preserve"> </v>
      </c>
      <c r="M63" s="637" t="str">
        <f t="shared" si="6"/>
        <v xml:space="preserve"> </v>
      </c>
      <c r="N63" s="638" t="str">
        <f t="shared" si="6"/>
        <v xml:space="preserve"> </v>
      </c>
      <c r="O63" s="639" t="str">
        <f t="shared" si="6"/>
        <v xml:space="preserve"> </v>
      </c>
      <c r="P63" s="637" t="str">
        <f t="shared" si="6"/>
        <v xml:space="preserve"> </v>
      </c>
      <c r="Q63" s="637" t="str">
        <f t="shared" si="6"/>
        <v xml:space="preserve"> </v>
      </c>
      <c r="R63" s="637" t="str">
        <f t="shared" si="6"/>
        <v xml:space="preserve"> </v>
      </c>
      <c r="S63" s="637" t="str">
        <f t="shared" si="6"/>
        <v xml:space="preserve"> </v>
      </c>
      <c r="T63" s="640" t="str">
        <f t="shared" si="6"/>
        <v xml:space="preserve"> </v>
      </c>
      <c r="U63" s="639" t="str">
        <f t="shared" si="6"/>
        <v xml:space="preserve"> </v>
      </c>
      <c r="V63" s="637" t="str">
        <f t="shared" si="6"/>
        <v xml:space="preserve"> </v>
      </c>
      <c r="W63" s="637" t="str">
        <f t="shared" si="6"/>
        <v xml:space="preserve"> </v>
      </c>
      <c r="X63" s="637" t="str">
        <f t="shared" si="6"/>
        <v xml:space="preserve"> </v>
      </c>
      <c r="Y63" s="637" t="str">
        <f t="shared" si="6"/>
        <v xml:space="preserve"> </v>
      </c>
      <c r="Z63" s="640" t="str">
        <f t="shared" si="6"/>
        <v xml:space="preserve"> </v>
      </c>
      <c r="AB63" s="334"/>
    </row>
    <row r="64" spans="2:28" ht="15.75" x14ac:dyDescent="0.3">
      <c r="B64" s="166"/>
      <c r="C64" s="167"/>
      <c r="D64" s="167"/>
      <c r="E64" s="167"/>
      <c r="F64" s="167"/>
      <c r="G64" s="167"/>
      <c r="H64" s="167"/>
      <c r="I64" s="167"/>
      <c r="J64" s="167"/>
      <c r="K64" s="167"/>
      <c r="L64" s="167"/>
      <c r="M64" s="167"/>
      <c r="N64" s="167"/>
      <c r="O64" s="378"/>
      <c r="P64" s="167"/>
      <c r="Q64" s="167"/>
      <c r="R64" s="167"/>
      <c r="S64" s="167"/>
      <c r="T64" s="168"/>
      <c r="U64" s="378"/>
      <c r="V64" s="167"/>
      <c r="W64" s="167"/>
      <c r="X64" s="167"/>
      <c r="Y64" s="167"/>
      <c r="Z64" s="168"/>
      <c r="AB64" s="334"/>
    </row>
    <row r="65" spans="2:28" ht="15.75" x14ac:dyDescent="0.3">
      <c r="B65" s="166" t="s">
        <v>355</v>
      </c>
      <c r="C65" s="566" t="str">
        <f>IF('Simmer Pre-Selection'!C56="","",'Simmer Pre-Selection'!C56)</f>
        <v/>
      </c>
      <c r="D65" s="566" t="str">
        <f>IF('Simmer Pre-Selection'!D56="","",'Simmer Pre-Selection'!D56)</f>
        <v/>
      </c>
      <c r="E65" s="566" t="str">
        <f>IF('Simmer Pre-Selection'!E56="","",'Simmer Pre-Selection'!E56)</f>
        <v/>
      </c>
      <c r="F65" s="566" t="str">
        <f>IF('Simmer Pre-Selection'!F56="","",'Simmer Pre-Selection'!F56)</f>
        <v/>
      </c>
      <c r="G65" s="566" t="str">
        <f>IF('Simmer Pre-Selection'!G56="","",'Simmer Pre-Selection'!G56)</f>
        <v/>
      </c>
      <c r="H65" s="566" t="str">
        <f>IF('Simmer Pre-Selection'!H56="","",'Simmer Pre-Selection'!H56)</f>
        <v/>
      </c>
      <c r="I65" s="566" t="str">
        <f>IF('Simmer Pre-Selection'!I56="","",'Simmer Pre-Selection'!I56)</f>
        <v/>
      </c>
      <c r="J65" s="566" t="str">
        <f>IF('Simmer Pre-Selection'!J56="","",'Simmer Pre-Selection'!J56)</f>
        <v/>
      </c>
      <c r="K65" s="566" t="str">
        <f>IF('Simmer Pre-Selection'!K56="","",'Simmer Pre-Selection'!K56)</f>
        <v/>
      </c>
      <c r="L65" s="566" t="str">
        <f>IF('Simmer Pre-Selection'!L56="","",'Simmer Pre-Selection'!L56)</f>
        <v/>
      </c>
      <c r="M65" s="566" t="str">
        <f>IF('Simmer Pre-Selection'!M56="","",'Simmer Pre-Selection'!M56)</f>
        <v/>
      </c>
      <c r="N65" s="569" t="str">
        <f>IF('Simmer Pre-Selection'!N56="","",'Simmer Pre-Selection'!N56)</f>
        <v/>
      </c>
      <c r="O65" s="571" t="str">
        <f>IF('Simmer Pre-Selection'!O56="","",'Simmer Pre-Selection'!O56)</f>
        <v/>
      </c>
      <c r="P65" s="566" t="str">
        <f>IF('Simmer Pre-Selection'!P56="","",'Simmer Pre-Selection'!P56)</f>
        <v/>
      </c>
      <c r="Q65" s="566" t="str">
        <f>IF('Simmer Pre-Selection'!Q56="","",'Simmer Pre-Selection'!Q56)</f>
        <v/>
      </c>
      <c r="R65" s="566" t="str">
        <f>IF('Simmer Pre-Selection'!R56="","",'Simmer Pre-Selection'!R56)</f>
        <v/>
      </c>
      <c r="S65" s="566" t="str">
        <f>IF('Simmer Pre-Selection'!S56="","",'Simmer Pre-Selection'!S56)</f>
        <v/>
      </c>
      <c r="T65" s="572" t="str">
        <f>IF('Simmer Pre-Selection'!T56="","",'Simmer Pre-Selection'!T56)</f>
        <v/>
      </c>
      <c r="U65" s="571" t="str">
        <f>IF('Simmer Pre-Selection'!U56="","",'Simmer Pre-Selection'!U56)</f>
        <v/>
      </c>
      <c r="V65" s="566" t="str">
        <f>IF('Simmer Pre-Selection'!V56="","",'Simmer Pre-Selection'!V56)</f>
        <v/>
      </c>
      <c r="W65" s="566" t="str">
        <f>IF('Simmer Pre-Selection'!W56="","",'Simmer Pre-Selection'!W56)</f>
        <v/>
      </c>
      <c r="X65" s="566" t="str">
        <f>IF('Simmer Pre-Selection'!X56="","",'Simmer Pre-Selection'!X56)</f>
        <v/>
      </c>
      <c r="Y65" s="566" t="str">
        <f>IF('Simmer Pre-Selection'!Y56="","",'Simmer Pre-Selection'!Y56)</f>
        <v/>
      </c>
      <c r="Z65" s="572" t="str">
        <f>IF('Simmer Pre-Selection'!Z56="","",'Simmer Pre-Selection'!Z56)</f>
        <v/>
      </c>
      <c r="AB65" s="334"/>
    </row>
    <row r="66" spans="2:28" ht="15.75" x14ac:dyDescent="0.3">
      <c r="B66" s="166" t="s">
        <v>367</v>
      </c>
      <c r="C66" s="576" t="str">
        <f>IF('Simmer Pre-Selection'!C57="","",'Simmer Pre-Selection'!C57)</f>
        <v/>
      </c>
      <c r="D66" s="576" t="str">
        <f>IF('Simmer Pre-Selection'!D57="","",'Simmer Pre-Selection'!D57)</f>
        <v/>
      </c>
      <c r="E66" s="576" t="str">
        <f>IF('Simmer Pre-Selection'!E57="","",'Simmer Pre-Selection'!E57)</f>
        <v/>
      </c>
      <c r="F66" s="576" t="str">
        <f>IF('Simmer Pre-Selection'!F57="","",'Simmer Pre-Selection'!F57)</f>
        <v/>
      </c>
      <c r="G66" s="576" t="str">
        <f>IF('Simmer Pre-Selection'!G57="","",'Simmer Pre-Selection'!G57)</f>
        <v/>
      </c>
      <c r="H66" s="576" t="str">
        <f>IF('Simmer Pre-Selection'!H57="","",'Simmer Pre-Selection'!H57)</f>
        <v/>
      </c>
      <c r="I66" s="576" t="str">
        <f>IF('Simmer Pre-Selection'!I57="","",'Simmer Pre-Selection'!I57)</f>
        <v/>
      </c>
      <c r="J66" s="576" t="str">
        <f>IF('Simmer Pre-Selection'!J57="","",'Simmer Pre-Selection'!J57)</f>
        <v/>
      </c>
      <c r="K66" s="576" t="str">
        <f>IF('Simmer Pre-Selection'!K57="","",'Simmer Pre-Selection'!K57)</f>
        <v/>
      </c>
      <c r="L66" s="576" t="str">
        <f>IF('Simmer Pre-Selection'!L57="","",'Simmer Pre-Selection'!L57)</f>
        <v/>
      </c>
      <c r="M66" s="576" t="str">
        <f>IF('Simmer Pre-Selection'!M57="","",'Simmer Pre-Selection'!M57)</f>
        <v/>
      </c>
      <c r="N66" s="582" t="str">
        <f>IF('Simmer Pre-Selection'!N57="","",'Simmer Pre-Selection'!N57)</f>
        <v/>
      </c>
      <c r="O66" s="588" t="str">
        <f>IF('Simmer Pre-Selection'!O57="","",'Simmer Pre-Selection'!O57)</f>
        <v/>
      </c>
      <c r="P66" s="576" t="str">
        <f>IF('Simmer Pre-Selection'!P57="","",'Simmer Pre-Selection'!P57)</f>
        <v/>
      </c>
      <c r="Q66" s="576" t="str">
        <f>IF('Simmer Pre-Selection'!Q57="","",'Simmer Pre-Selection'!Q57)</f>
        <v/>
      </c>
      <c r="R66" s="576" t="str">
        <f>IF('Simmer Pre-Selection'!R57="","",'Simmer Pre-Selection'!R57)</f>
        <v/>
      </c>
      <c r="S66" s="576" t="str">
        <f>IF('Simmer Pre-Selection'!S57="","",'Simmer Pre-Selection'!S57)</f>
        <v/>
      </c>
      <c r="T66" s="578" t="str">
        <f>IF('Simmer Pre-Selection'!T57="","",'Simmer Pre-Selection'!T57)</f>
        <v/>
      </c>
      <c r="U66" s="588" t="str">
        <f>IF('Simmer Pre-Selection'!U57="","",'Simmer Pre-Selection'!U57)</f>
        <v/>
      </c>
      <c r="V66" s="576" t="str">
        <f>IF('Simmer Pre-Selection'!V57="","",'Simmer Pre-Selection'!V57)</f>
        <v/>
      </c>
      <c r="W66" s="576" t="str">
        <f>IF('Simmer Pre-Selection'!W57="","",'Simmer Pre-Selection'!W57)</f>
        <v/>
      </c>
      <c r="X66" s="576" t="str">
        <f>IF('Simmer Pre-Selection'!X57="","",'Simmer Pre-Selection'!X57)</f>
        <v/>
      </c>
      <c r="Y66" s="576" t="str">
        <f>IF('Simmer Pre-Selection'!Y57="","",'Simmer Pre-Selection'!Y57)</f>
        <v/>
      </c>
      <c r="Z66" s="578" t="str">
        <f>IF('Simmer Pre-Selection'!Z57="","",'Simmer Pre-Selection'!Z57)</f>
        <v/>
      </c>
      <c r="AB66" s="334"/>
    </row>
    <row r="67" spans="2:28" ht="15.75" x14ac:dyDescent="0.3">
      <c r="B67" s="166" t="str">
        <f>IF($C$13="Corrected Volume", "Corrected volume of gas consumed during the 10-minute test (std cu. ft)", "Volume of gas consumed during the 10-minute test (cu. ft)")</f>
        <v>Volume of gas consumed during the 10-minute test (cu. ft)</v>
      </c>
      <c r="C67" s="567" t="str">
        <f>IF('Simmer Pre-Selection'!C58="","",'Simmer Pre-Selection'!C58)</f>
        <v/>
      </c>
      <c r="D67" s="567" t="str">
        <f>IF('Simmer Pre-Selection'!D58="","",'Simmer Pre-Selection'!D58)</f>
        <v/>
      </c>
      <c r="E67" s="567" t="str">
        <f>IF('Simmer Pre-Selection'!E58="","",'Simmer Pre-Selection'!E58)</f>
        <v/>
      </c>
      <c r="F67" s="567" t="str">
        <f>IF('Simmer Pre-Selection'!F58="","",'Simmer Pre-Selection'!F58)</f>
        <v/>
      </c>
      <c r="G67" s="567" t="str">
        <f>IF('Simmer Pre-Selection'!G58="","",'Simmer Pre-Selection'!G58)</f>
        <v/>
      </c>
      <c r="H67" s="567" t="str">
        <f>IF('Simmer Pre-Selection'!H58="","",'Simmer Pre-Selection'!H58)</f>
        <v/>
      </c>
      <c r="I67" s="567" t="str">
        <f>IF('Simmer Pre-Selection'!I58="","",'Simmer Pre-Selection'!I58)</f>
        <v/>
      </c>
      <c r="J67" s="567" t="str">
        <f>IF('Simmer Pre-Selection'!J58="","",'Simmer Pre-Selection'!J58)</f>
        <v/>
      </c>
      <c r="K67" s="567" t="str">
        <f>IF('Simmer Pre-Selection'!K58="","",'Simmer Pre-Selection'!K58)</f>
        <v/>
      </c>
      <c r="L67" s="567" t="str">
        <f>IF('Simmer Pre-Selection'!L58="","",'Simmer Pre-Selection'!L58)</f>
        <v/>
      </c>
      <c r="M67" s="567" t="str">
        <f>IF('Simmer Pre-Selection'!M58="","",'Simmer Pre-Selection'!M58)</f>
        <v/>
      </c>
      <c r="N67" s="570" t="str">
        <f>IF('Simmer Pre-Selection'!N58="","",'Simmer Pre-Selection'!N58)</f>
        <v/>
      </c>
      <c r="O67" s="573" t="str">
        <f>IF('Simmer Pre-Selection'!O58="","",'Simmer Pre-Selection'!O58)</f>
        <v/>
      </c>
      <c r="P67" s="567" t="str">
        <f>IF('Simmer Pre-Selection'!P58="","",'Simmer Pre-Selection'!P58)</f>
        <v/>
      </c>
      <c r="Q67" s="567" t="str">
        <f>IF('Simmer Pre-Selection'!Q58="","",'Simmer Pre-Selection'!Q58)</f>
        <v/>
      </c>
      <c r="R67" s="567" t="str">
        <f>IF('Simmer Pre-Selection'!R58="","",'Simmer Pre-Selection'!R58)</f>
        <v/>
      </c>
      <c r="S67" s="567" t="str">
        <f>IF('Simmer Pre-Selection'!S58="","",'Simmer Pre-Selection'!S58)</f>
        <v/>
      </c>
      <c r="T67" s="574" t="str">
        <f>IF('Simmer Pre-Selection'!T58="","",'Simmer Pre-Selection'!T58)</f>
        <v/>
      </c>
      <c r="U67" s="573" t="str">
        <f>IF('Simmer Pre-Selection'!U58="","",'Simmer Pre-Selection'!U58)</f>
        <v/>
      </c>
      <c r="V67" s="567" t="str">
        <f>IF('Simmer Pre-Selection'!V58="","",'Simmer Pre-Selection'!V58)</f>
        <v/>
      </c>
      <c r="W67" s="567" t="str">
        <f>IF('Simmer Pre-Selection'!W58="","",'Simmer Pre-Selection'!W58)</f>
        <v/>
      </c>
      <c r="X67" s="567" t="str">
        <f>IF('Simmer Pre-Selection'!X58="","",'Simmer Pre-Selection'!X58)</f>
        <v/>
      </c>
      <c r="Y67" s="567" t="str">
        <f>IF('Simmer Pre-Selection'!Y58="","",'Simmer Pre-Selection'!Y58)</f>
        <v/>
      </c>
      <c r="Z67" s="574" t="str">
        <f>IF('Simmer Pre-Selection'!Z58="","",'Simmer Pre-Selection'!Z58)</f>
        <v/>
      </c>
      <c r="AB67" s="334"/>
    </row>
    <row r="68" spans="2:28" ht="15.75" x14ac:dyDescent="0.3">
      <c r="B68" s="166" t="s">
        <v>368</v>
      </c>
      <c r="C68" s="633" t="str">
        <f>IF('Simmer Pre-Selection'!C59="","",'Simmer Pre-Selection'!C59)</f>
        <v/>
      </c>
      <c r="D68" s="633" t="str">
        <f>IF('Simmer Pre-Selection'!D59="","",'Simmer Pre-Selection'!D59)</f>
        <v/>
      </c>
      <c r="E68" s="633" t="str">
        <f>IF('Simmer Pre-Selection'!E59="","",'Simmer Pre-Selection'!E59)</f>
        <v/>
      </c>
      <c r="F68" s="633" t="str">
        <f>IF('Simmer Pre-Selection'!F59="","",'Simmer Pre-Selection'!F59)</f>
        <v/>
      </c>
      <c r="G68" s="633" t="str">
        <f>IF('Simmer Pre-Selection'!G59="","",'Simmer Pre-Selection'!G59)</f>
        <v/>
      </c>
      <c r="H68" s="633" t="str">
        <f>IF('Simmer Pre-Selection'!H59="","",'Simmer Pre-Selection'!H59)</f>
        <v/>
      </c>
      <c r="I68" s="633" t="str">
        <f>IF('Simmer Pre-Selection'!I59="","",'Simmer Pre-Selection'!I59)</f>
        <v/>
      </c>
      <c r="J68" s="633" t="str">
        <f>IF('Simmer Pre-Selection'!J59="","",'Simmer Pre-Selection'!J59)</f>
        <v/>
      </c>
      <c r="K68" s="633" t="str">
        <f>IF('Simmer Pre-Selection'!K59="","",'Simmer Pre-Selection'!K59)</f>
        <v/>
      </c>
      <c r="L68" s="633" t="str">
        <f>IF('Simmer Pre-Selection'!L59="","",'Simmer Pre-Selection'!L59)</f>
        <v/>
      </c>
      <c r="M68" s="633" t="str">
        <f>IF('Simmer Pre-Selection'!M59="","",'Simmer Pre-Selection'!M59)</f>
        <v/>
      </c>
      <c r="N68" s="634" t="str">
        <f>IF('Simmer Pre-Selection'!N59="","",'Simmer Pre-Selection'!N59)</f>
        <v/>
      </c>
      <c r="O68" s="635" t="str">
        <f>IF('Simmer Pre-Selection'!O59="","",'Simmer Pre-Selection'!O59)</f>
        <v/>
      </c>
      <c r="P68" s="633" t="str">
        <f>IF('Simmer Pre-Selection'!P59="","",'Simmer Pre-Selection'!P59)</f>
        <v/>
      </c>
      <c r="Q68" s="633" t="str">
        <f>IF('Simmer Pre-Selection'!Q59="","",'Simmer Pre-Selection'!Q59)</f>
        <v/>
      </c>
      <c r="R68" s="633" t="str">
        <f>IF('Simmer Pre-Selection'!R59="","",'Simmer Pre-Selection'!R59)</f>
        <v/>
      </c>
      <c r="S68" s="633" t="str">
        <f>IF('Simmer Pre-Selection'!S59="","",'Simmer Pre-Selection'!S59)</f>
        <v/>
      </c>
      <c r="T68" s="636" t="str">
        <f>IF('Simmer Pre-Selection'!T59="","",'Simmer Pre-Selection'!T59)</f>
        <v/>
      </c>
      <c r="U68" s="635" t="str">
        <f>IF('Simmer Pre-Selection'!U59="","",'Simmer Pre-Selection'!U59)</f>
        <v/>
      </c>
      <c r="V68" s="633" t="str">
        <f>IF('Simmer Pre-Selection'!V59="","",'Simmer Pre-Selection'!V59)</f>
        <v/>
      </c>
      <c r="W68" s="633" t="str">
        <f>IF('Simmer Pre-Selection'!W59="","",'Simmer Pre-Selection'!W59)</f>
        <v/>
      </c>
      <c r="X68" s="633" t="str">
        <f>IF('Simmer Pre-Selection'!X59="","",'Simmer Pre-Selection'!X59)</f>
        <v/>
      </c>
      <c r="Y68" s="633" t="str">
        <f>IF('Simmer Pre-Selection'!Y59="","",'Simmer Pre-Selection'!Y59)</f>
        <v/>
      </c>
      <c r="Z68" s="636" t="str">
        <f>IF('Simmer Pre-Selection'!Z59="","",'Simmer Pre-Selection'!Z59)</f>
        <v/>
      </c>
      <c r="AB68" s="334"/>
    </row>
    <row r="69" spans="2:28" ht="15.75" x14ac:dyDescent="0.3">
      <c r="B69" s="166" t="s">
        <v>363</v>
      </c>
      <c r="C69" s="568" t="str">
        <f>IF($C$13="Corrected volume","-", IF('Simmer Pre-Selection'!C60&lt;&gt;"", 'Simmer Pre-Selection'!C60,""))</f>
        <v/>
      </c>
      <c r="D69" s="567" t="str">
        <f>IF($C$13="Corrected volume","-", IF('Simmer Pre-Selection'!D60&lt;&gt;"", 'Simmer Pre-Selection'!D60,""))</f>
        <v/>
      </c>
      <c r="E69" s="567" t="str">
        <f>IF($C$13="Corrected volume","-", IF('Simmer Pre-Selection'!E60&lt;&gt;"", 'Simmer Pre-Selection'!E60,""))</f>
        <v/>
      </c>
      <c r="F69" s="567" t="str">
        <f>IF($C$13="Corrected volume","-", IF('Simmer Pre-Selection'!F60&lt;&gt;"", 'Simmer Pre-Selection'!F60,""))</f>
        <v/>
      </c>
      <c r="G69" s="567" t="str">
        <f>IF($C$13="Corrected volume","-", IF('Simmer Pre-Selection'!G60&lt;&gt;"", 'Simmer Pre-Selection'!G60,""))</f>
        <v/>
      </c>
      <c r="H69" s="567" t="str">
        <f>IF($C$13="Corrected volume","-", IF('Simmer Pre-Selection'!H60&lt;&gt;"", 'Simmer Pre-Selection'!H60,""))</f>
        <v/>
      </c>
      <c r="I69" s="567" t="str">
        <f>IF($C$13="Corrected volume","-", IF('Simmer Pre-Selection'!I60&lt;&gt;"", 'Simmer Pre-Selection'!I60,""))</f>
        <v/>
      </c>
      <c r="J69" s="567" t="str">
        <f>IF($C$13="Corrected volume","-", IF('Simmer Pre-Selection'!J60&lt;&gt;"", 'Simmer Pre-Selection'!J60,""))</f>
        <v/>
      </c>
      <c r="K69" s="567" t="str">
        <f>IF($C$13="Corrected volume","-", IF('Simmer Pre-Selection'!K60&lt;&gt;"", 'Simmer Pre-Selection'!K60,""))</f>
        <v/>
      </c>
      <c r="L69" s="567" t="str">
        <f>IF($C$13="Corrected volume","-", IF('Simmer Pre-Selection'!L60&lt;&gt;"", 'Simmer Pre-Selection'!L60,""))</f>
        <v/>
      </c>
      <c r="M69" s="567" t="str">
        <f>IF($C$13="Corrected volume","-", IF('Simmer Pre-Selection'!M60&lt;&gt;"", 'Simmer Pre-Selection'!M60,""))</f>
        <v/>
      </c>
      <c r="N69" s="570" t="str">
        <f>IF($C$13="Corrected volume","-", IF('Simmer Pre-Selection'!N60&lt;&gt;"", 'Simmer Pre-Selection'!N60,""))</f>
        <v/>
      </c>
      <c r="O69" s="573" t="str">
        <f>IF($C$13="Corrected volume","-", IF('Simmer Pre-Selection'!O60&lt;&gt;"", 'Simmer Pre-Selection'!O60,""))</f>
        <v/>
      </c>
      <c r="P69" s="567" t="str">
        <f>IF($C$13="Corrected volume","-", IF('Simmer Pre-Selection'!P60&lt;&gt;"", 'Simmer Pre-Selection'!P60,""))</f>
        <v/>
      </c>
      <c r="Q69" s="567" t="str">
        <f>IF($C$13="Corrected volume","-", IF('Simmer Pre-Selection'!Q60&lt;&gt;"", 'Simmer Pre-Selection'!Q60,""))</f>
        <v/>
      </c>
      <c r="R69" s="567" t="str">
        <f>IF($C$13="Corrected volume","-", IF('Simmer Pre-Selection'!R60&lt;&gt;"", 'Simmer Pre-Selection'!R60,""))</f>
        <v/>
      </c>
      <c r="S69" s="567" t="str">
        <f>IF($C$13="Corrected volume","-", IF('Simmer Pre-Selection'!S60&lt;&gt;"", 'Simmer Pre-Selection'!S60,""))</f>
        <v/>
      </c>
      <c r="T69" s="574" t="str">
        <f>IF($C$13="Corrected volume","-", IF('Simmer Pre-Selection'!T60&lt;&gt;"", 'Simmer Pre-Selection'!T60,""))</f>
        <v/>
      </c>
      <c r="U69" s="573" t="str">
        <f>IF($C$13="Corrected volume","-", IF('Simmer Pre-Selection'!U60&lt;&gt;"", 'Simmer Pre-Selection'!U60,""))</f>
        <v/>
      </c>
      <c r="V69" s="567" t="str">
        <f>IF($C$13="Corrected volume","-", IF('Simmer Pre-Selection'!V60&lt;&gt;"", 'Simmer Pre-Selection'!V60,""))</f>
        <v/>
      </c>
      <c r="W69" s="567" t="str">
        <f>IF($C$13="Corrected volume","-", IF('Simmer Pre-Selection'!W60&lt;&gt;"", 'Simmer Pre-Selection'!W60,""))</f>
        <v/>
      </c>
      <c r="X69" s="567" t="str">
        <f>IF($C$13="Corrected volume","-", IF('Simmer Pre-Selection'!X60&lt;&gt;"", 'Simmer Pre-Selection'!X60,""))</f>
        <v/>
      </c>
      <c r="Y69" s="567" t="str">
        <f>IF($C$13="Corrected volume","-", IF('Simmer Pre-Selection'!Y60&lt;&gt;"", 'Simmer Pre-Selection'!Y60,""))</f>
        <v/>
      </c>
      <c r="Z69" s="574" t="str">
        <f>IF($C$13="Corrected volume","-", IF('Simmer Pre-Selection'!Z60&lt;&gt;"", 'Simmer Pre-Selection'!Z60,""))</f>
        <v/>
      </c>
      <c r="AB69" s="334"/>
    </row>
    <row r="70" spans="2:28" ht="18" x14ac:dyDescent="0.3">
      <c r="B70" s="166" t="str">
        <f xml:space="preserve"> "Power density of the power setting under test" &amp; IF($C$12="Electric"," (W/cm2)",IF($C$12="Gas"," (Btu/h/cm2)",""))</f>
        <v>Power density of the power setting under test</v>
      </c>
      <c r="C70" s="637" t="str">
        <f t="shared" ref="C70:Z70" si="7">IF(OR($C$12="", AND($C$12="Electric",OR(C$19="",C66="")), AND($C$12="Gas", OR(C$19="",C66="",C67="",C68="", AND($C$13="Uncorrected volume",C69=""))))," ",
         IF($C$12="Electric",(C66*6)/C$19,
        IF($C$12="Gas", IF($C$13="Corrected volume", 6*(C67*C68 + C66*Ke)/C$19, 6*(C67*C68*C69 + C66*Ke)/C$19))))</f>
        <v xml:space="preserve"> </v>
      </c>
      <c r="D70" s="637" t="str">
        <f t="shared" si="7"/>
        <v xml:space="preserve"> </v>
      </c>
      <c r="E70" s="637" t="str">
        <f t="shared" si="7"/>
        <v xml:space="preserve"> </v>
      </c>
      <c r="F70" s="637" t="str">
        <f t="shared" si="7"/>
        <v xml:space="preserve"> </v>
      </c>
      <c r="G70" s="637" t="str">
        <f t="shared" si="7"/>
        <v xml:space="preserve"> </v>
      </c>
      <c r="H70" s="637" t="str">
        <f t="shared" si="7"/>
        <v xml:space="preserve"> </v>
      </c>
      <c r="I70" s="637" t="str">
        <f t="shared" si="7"/>
        <v xml:space="preserve"> </v>
      </c>
      <c r="J70" s="637" t="str">
        <f t="shared" si="7"/>
        <v xml:space="preserve"> </v>
      </c>
      <c r="K70" s="637" t="str">
        <f t="shared" si="7"/>
        <v xml:space="preserve"> </v>
      </c>
      <c r="L70" s="637" t="str">
        <f t="shared" si="7"/>
        <v xml:space="preserve"> </v>
      </c>
      <c r="M70" s="637" t="str">
        <f t="shared" si="7"/>
        <v xml:space="preserve"> </v>
      </c>
      <c r="N70" s="638" t="str">
        <f t="shared" si="7"/>
        <v xml:space="preserve"> </v>
      </c>
      <c r="O70" s="639" t="str">
        <f t="shared" si="7"/>
        <v xml:space="preserve"> </v>
      </c>
      <c r="P70" s="637" t="str">
        <f t="shared" si="7"/>
        <v xml:space="preserve"> </v>
      </c>
      <c r="Q70" s="637" t="str">
        <f t="shared" si="7"/>
        <v xml:space="preserve"> </v>
      </c>
      <c r="R70" s="637" t="str">
        <f t="shared" si="7"/>
        <v xml:space="preserve"> </v>
      </c>
      <c r="S70" s="637" t="str">
        <f t="shared" si="7"/>
        <v xml:space="preserve"> </v>
      </c>
      <c r="T70" s="640" t="str">
        <f t="shared" si="7"/>
        <v xml:space="preserve"> </v>
      </c>
      <c r="U70" s="639" t="str">
        <f t="shared" si="7"/>
        <v xml:space="preserve"> </v>
      </c>
      <c r="V70" s="637" t="str">
        <f t="shared" si="7"/>
        <v xml:space="preserve"> </v>
      </c>
      <c r="W70" s="637" t="str">
        <f t="shared" si="7"/>
        <v xml:space="preserve"> </v>
      </c>
      <c r="X70" s="637" t="str">
        <f t="shared" si="7"/>
        <v xml:space="preserve"> </v>
      </c>
      <c r="Y70" s="637" t="str">
        <f t="shared" si="7"/>
        <v xml:space="preserve"> </v>
      </c>
      <c r="Z70" s="640" t="str">
        <f t="shared" si="7"/>
        <v xml:space="preserve"> </v>
      </c>
      <c r="AB70" s="334"/>
    </row>
    <row r="71" spans="2:28" ht="15.75" x14ac:dyDescent="0.3">
      <c r="B71" s="166"/>
      <c r="C71" s="167"/>
      <c r="D71" s="167"/>
      <c r="E71" s="167"/>
      <c r="F71" s="167"/>
      <c r="G71" s="167"/>
      <c r="H71" s="167"/>
      <c r="I71" s="167"/>
      <c r="J71" s="167"/>
      <c r="K71" s="167"/>
      <c r="L71" s="167"/>
      <c r="M71" s="167"/>
      <c r="N71" s="167"/>
      <c r="O71" s="378"/>
      <c r="P71" s="167"/>
      <c r="Q71" s="167"/>
      <c r="R71" s="167"/>
      <c r="S71" s="167"/>
      <c r="T71" s="168"/>
      <c r="U71" s="378"/>
      <c r="V71" s="167"/>
      <c r="W71" s="167"/>
      <c r="X71" s="167"/>
      <c r="Y71" s="167"/>
      <c r="Z71" s="168"/>
      <c r="AB71" s="334"/>
    </row>
    <row r="72" spans="2:28" ht="15.75" x14ac:dyDescent="0.3">
      <c r="B72" s="166" t="s">
        <v>355</v>
      </c>
      <c r="C72" s="566" t="str">
        <f>IF('Simmer Pre-Selection'!C63="","",'Simmer Pre-Selection'!C63)</f>
        <v/>
      </c>
      <c r="D72" s="566" t="str">
        <f>IF('Simmer Pre-Selection'!D63="","",'Simmer Pre-Selection'!D63)</f>
        <v/>
      </c>
      <c r="E72" s="566" t="str">
        <f>IF('Simmer Pre-Selection'!E63="","",'Simmer Pre-Selection'!E63)</f>
        <v/>
      </c>
      <c r="F72" s="566" t="str">
        <f>IF('Simmer Pre-Selection'!F63="","",'Simmer Pre-Selection'!F63)</f>
        <v/>
      </c>
      <c r="G72" s="566" t="str">
        <f>IF('Simmer Pre-Selection'!G63="","",'Simmer Pre-Selection'!G63)</f>
        <v/>
      </c>
      <c r="H72" s="566" t="str">
        <f>IF('Simmer Pre-Selection'!H63="","",'Simmer Pre-Selection'!H63)</f>
        <v/>
      </c>
      <c r="I72" s="566" t="str">
        <f>IF('Simmer Pre-Selection'!I63="","",'Simmer Pre-Selection'!I63)</f>
        <v/>
      </c>
      <c r="J72" s="566" t="str">
        <f>IF('Simmer Pre-Selection'!J63="","",'Simmer Pre-Selection'!J63)</f>
        <v/>
      </c>
      <c r="K72" s="566" t="str">
        <f>IF('Simmer Pre-Selection'!K63="","",'Simmer Pre-Selection'!K63)</f>
        <v/>
      </c>
      <c r="L72" s="566" t="str">
        <f>IF('Simmer Pre-Selection'!L63="","",'Simmer Pre-Selection'!L63)</f>
        <v/>
      </c>
      <c r="M72" s="566" t="str">
        <f>IF('Simmer Pre-Selection'!M63="","",'Simmer Pre-Selection'!M63)</f>
        <v/>
      </c>
      <c r="N72" s="569" t="str">
        <f>IF('Simmer Pre-Selection'!N63="","",'Simmer Pre-Selection'!N63)</f>
        <v/>
      </c>
      <c r="O72" s="571" t="str">
        <f>IF('Simmer Pre-Selection'!O63="","",'Simmer Pre-Selection'!O63)</f>
        <v/>
      </c>
      <c r="P72" s="566" t="str">
        <f>IF('Simmer Pre-Selection'!P63="","",'Simmer Pre-Selection'!P63)</f>
        <v/>
      </c>
      <c r="Q72" s="566" t="str">
        <f>IF('Simmer Pre-Selection'!Q63="","",'Simmer Pre-Selection'!Q63)</f>
        <v/>
      </c>
      <c r="R72" s="566" t="str">
        <f>IF('Simmer Pre-Selection'!R63="","",'Simmer Pre-Selection'!R63)</f>
        <v/>
      </c>
      <c r="S72" s="566" t="str">
        <f>IF('Simmer Pre-Selection'!S63="","",'Simmer Pre-Selection'!S63)</f>
        <v/>
      </c>
      <c r="T72" s="572" t="str">
        <f>IF('Simmer Pre-Selection'!T63="","",'Simmer Pre-Selection'!T63)</f>
        <v/>
      </c>
      <c r="U72" s="571" t="str">
        <f>IF('Simmer Pre-Selection'!U63="","",'Simmer Pre-Selection'!U63)</f>
        <v/>
      </c>
      <c r="V72" s="566" t="str">
        <f>IF('Simmer Pre-Selection'!V63="","",'Simmer Pre-Selection'!V63)</f>
        <v/>
      </c>
      <c r="W72" s="566" t="str">
        <f>IF('Simmer Pre-Selection'!W63="","",'Simmer Pre-Selection'!W63)</f>
        <v/>
      </c>
      <c r="X72" s="566" t="str">
        <f>IF('Simmer Pre-Selection'!X63="","",'Simmer Pre-Selection'!X63)</f>
        <v/>
      </c>
      <c r="Y72" s="566" t="str">
        <f>IF('Simmer Pre-Selection'!Y63="","",'Simmer Pre-Selection'!Y63)</f>
        <v/>
      </c>
      <c r="Z72" s="572" t="str">
        <f>IF('Simmer Pre-Selection'!Z63="","",'Simmer Pre-Selection'!Z63)</f>
        <v/>
      </c>
      <c r="AB72" s="334"/>
    </row>
    <row r="73" spans="2:28" ht="15.75" x14ac:dyDescent="0.3">
      <c r="B73" s="166" t="s">
        <v>367</v>
      </c>
      <c r="C73" s="576" t="str">
        <f>IF('Simmer Pre-Selection'!C64="","",'Simmer Pre-Selection'!C64)</f>
        <v/>
      </c>
      <c r="D73" s="576" t="str">
        <f>IF('Simmer Pre-Selection'!D64="","",'Simmer Pre-Selection'!D64)</f>
        <v/>
      </c>
      <c r="E73" s="576" t="str">
        <f>IF('Simmer Pre-Selection'!E64="","",'Simmer Pre-Selection'!E64)</f>
        <v/>
      </c>
      <c r="F73" s="576" t="str">
        <f>IF('Simmer Pre-Selection'!F64="","",'Simmer Pre-Selection'!F64)</f>
        <v/>
      </c>
      <c r="G73" s="576" t="str">
        <f>IF('Simmer Pre-Selection'!G64="","",'Simmer Pre-Selection'!G64)</f>
        <v/>
      </c>
      <c r="H73" s="576" t="str">
        <f>IF('Simmer Pre-Selection'!H64="","",'Simmer Pre-Selection'!H64)</f>
        <v/>
      </c>
      <c r="I73" s="576" t="str">
        <f>IF('Simmer Pre-Selection'!I64="","",'Simmer Pre-Selection'!I64)</f>
        <v/>
      </c>
      <c r="J73" s="576" t="str">
        <f>IF('Simmer Pre-Selection'!J64="","",'Simmer Pre-Selection'!J64)</f>
        <v/>
      </c>
      <c r="K73" s="576" t="str">
        <f>IF('Simmer Pre-Selection'!K64="","",'Simmer Pre-Selection'!K64)</f>
        <v/>
      </c>
      <c r="L73" s="576" t="str">
        <f>IF('Simmer Pre-Selection'!L64="","",'Simmer Pre-Selection'!L64)</f>
        <v/>
      </c>
      <c r="M73" s="576" t="str">
        <f>IF('Simmer Pre-Selection'!M64="","",'Simmer Pre-Selection'!M64)</f>
        <v/>
      </c>
      <c r="N73" s="582" t="str">
        <f>IF('Simmer Pre-Selection'!N64="","",'Simmer Pre-Selection'!N64)</f>
        <v/>
      </c>
      <c r="O73" s="588" t="str">
        <f>IF('Simmer Pre-Selection'!O64="","",'Simmer Pre-Selection'!O64)</f>
        <v/>
      </c>
      <c r="P73" s="576" t="str">
        <f>IF('Simmer Pre-Selection'!P64="","",'Simmer Pre-Selection'!P64)</f>
        <v/>
      </c>
      <c r="Q73" s="576" t="str">
        <f>IF('Simmer Pre-Selection'!Q64="","",'Simmer Pre-Selection'!Q64)</f>
        <v/>
      </c>
      <c r="R73" s="576" t="str">
        <f>IF('Simmer Pre-Selection'!R64="","",'Simmer Pre-Selection'!R64)</f>
        <v/>
      </c>
      <c r="S73" s="576" t="str">
        <f>IF('Simmer Pre-Selection'!S64="","",'Simmer Pre-Selection'!S64)</f>
        <v/>
      </c>
      <c r="T73" s="578" t="str">
        <f>IF('Simmer Pre-Selection'!T64="","",'Simmer Pre-Selection'!T64)</f>
        <v/>
      </c>
      <c r="U73" s="588" t="str">
        <f>IF('Simmer Pre-Selection'!U64="","",'Simmer Pre-Selection'!U64)</f>
        <v/>
      </c>
      <c r="V73" s="576" t="str">
        <f>IF('Simmer Pre-Selection'!V64="","",'Simmer Pre-Selection'!V64)</f>
        <v/>
      </c>
      <c r="W73" s="576" t="str">
        <f>IF('Simmer Pre-Selection'!W64="","",'Simmer Pre-Selection'!W64)</f>
        <v/>
      </c>
      <c r="X73" s="576" t="str">
        <f>IF('Simmer Pre-Selection'!X64="","",'Simmer Pre-Selection'!X64)</f>
        <v/>
      </c>
      <c r="Y73" s="576" t="str">
        <f>IF('Simmer Pre-Selection'!Y64="","",'Simmer Pre-Selection'!Y64)</f>
        <v/>
      </c>
      <c r="Z73" s="578" t="str">
        <f>IF('Simmer Pre-Selection'!Z64="","",'Simmer Pre-Selection'!Z64)</f>
        <v/>
      </c>
      <c r="AB73" s="334"/>
    </row>
    <row r="74" spans="2:28" ht="15.75" x14ac:dyDescent="0.3">
      <c r="B74" s="166" t="str">
        <f>IF($C$13="Corrected Volume", "Corrected volume of gas consumed during the 10-minute test (std cu. ft)", "Volume of gas consumed during the 10-minute test (cu. ft)")</f>
        <v>Volume of gas consumed during the 10-minute test (cu. ft)</v>
      </c>
      <c r="C74" s="567" t="str">
        <f>IF('Simmer Pre-Selection'!C65="","",'Simmer Pre-Selection'!C65)</f>
        <v/>
      </c>
      <c r="D74" s="567" t="str">
        <f>IF('Simmer Pre-Selection'!D65="","",'Simmer Pre-Selection'!D65)</f>
        <v/>
      </c>
      <c r="E74" s="567" t="str">
        <f>IF('Simmer Pre-Selection'!E65="","",'Simmer Pre-Selection'!E65)</f>
        <v/>
      </c>
      <c r="F74" s="567" t="str">
        <f>IF('Simmer Pre-Selection'!F65="","",'Simmer Pre-Selection'!F65)</f>
        <v/>
      </c>
      <c r="G74" s="567" t="str">
        <f>IF('Simmer Pre-Selection'!G65="","",'Simmer Pre-Selection'!G65)</f>
        <v/>
      </c>
      <c r="H74" s="567" t="str">
        <f>IF('Simmer Pre-Selection'!H65="","",'Simmer Pre-Selection'!H65)</f>
        <v/>
      </c>
      <c r="I74" s="567" t="str">
        <f>IF('Simmer Pre-Selection'!I65="","",'Simmer Pre-Selection'!I65)</f>
        <v/>
      </c>
      <c r="J74" s="567" t="str">
        <f>IF('Simmer Pre-Selection'!J65="","",'Simmer Pre-Selection'!J65)</f>
        <v/>
      </c>
      <c r="K74" s="567" t="str">
        <f>IF('Simmer Pre-Selection'!K65="","",'Simmer Pre-Selection'!K65)</f>
        <v/>
      </c>
      <c r="L74" s="567" t="str">
        <f>IF('Simmer Pre-Selection'!L65="","",'Simmer Pre-Selection'!L65)</f>
        <v/>
      </c>
      <c r="M74" s="567" t="str">
        <f>IF('Simmer Pre-Selection'!M65="","",'Simmer Pre-Selection'!M65)</f>
        <v/>
      </c>
      <c r="N74" s="570" t="str">
        <f>IF('Simmer Pre-Selection'!N65="","",'Simmer Pre-Selection'!N65)</f>
        <v/>
      </c>
      <c r="O74" s="573" t="str">
        <f>IF('Simmer Pre-Selection'!O65="","",'Simmer Pre-Selection'!O65)</f>
        <v/>
      </c>
      <c r="P74" s="567" t="str">
        <f>IF('Simmer Pre-Selection'!P65="","",'Simmer Pre-Selection'!P65)</f>
        <v/>
      </c>
      <c r="Q74" s="567" t="str">
        <f>IF('Simmer Pre-Selection'!Q65="","",'Simmer Pre-Selection'!Q65)</f>
        <v/>
      </c>
      <c r="R74" s="567" t="str">
        <f>IF('Simmer Pre-Selection'!R65="","",'Simmer Pre-Selection'!R65)</f>
        <v/>
      </c>
      <c r="S74" s="567" t="str">
        <f>IF('Simmer Pre-Selection'!S65="","",'Simmer Pre-Selection'!S65)</f>
        <v/>
      </c>
      <c r="T74" s="574" t="str">
        <f>IF('Simmer Pre-Selection'!T65="","",'Simmer Pre-Selection'!T65)</f>
        <v/>
      </c>
      <c r="U74" s="573" t="str">
        <f>IF('Simmer Pre-Selection'!U65="","",'Simmer Pre-Selection'!U65)</f>
        <v/>
      </c>
      <c r="V74" s="567" t="str">
        <f>IF('Simmer Pre-Selection'!V65="","",'Simmer Pre-Selection'!V65)</f>
        <v/>
      </c>
      <c r="W74" s="567" t="str">
        <f>IF('Simmer Pre-Selection'!W65="","",'Simmer Pre-Selection'!W65)</f>
        <v/>
      </c>
      <c r="X74" s="567" t="str">
        <f>IF('Simmer Pre-Selection'!X65="","",'Simmer Pre-Selection'!X65)</f>
        <v/>
      </c>
      <c r="Y74" s="567" t="str">
        <f>IF('Simmer Pre-Selection'!Y65="","",'Simmer Pre-Selection'!Y65)</f>
        <v/>
      </c>
      <c r="Z74" s="574" t="str">
        <f>IF('Simmer Pre-Selection'!Z65="","",'Simmer Pre-Selection'!Z65)</f>
        <v/>
      </c>
      <c r="AB74" s="334"/>
    </row>
    <row r="75" spans="2:28" ht="15.75" x14ac:dyDescent="0.3">
      <c r="B75" s="166" t="s">
        <v>368</v>
      </c>
      <c r="C75" s="633" t="str">
        <f>IF('Simmer Pre-Selection'!C66="","",'Simmer Pre-Selection'!C66)</f>
        <v/>
      </c>
      <c r="D75" s="633" t="str">
        <f>IF('Simmer Pre-Selection'!D66="","",'Simmer Pre-Selection'!D66)</f>
        <v/>
      </c>
      <c r="E75" s="633" t="str">
        <f>IF('Simmer Pre-Selection'!E66="","",'Simmer Pre-Selection'!E66)</f>
        <v/>
      </c>
      <c r="F75" s="633" t="str">
        <f>IF('Simmer Pre-Selection'!F66="","",'Simmer Pre-Selection'!F66)</f>
        <v/>
      </c>
      <c r="G75" s="633" t="str">
        <f>IF('Simmer Pre-Selection'!G66="","",'Simmer Pre-Selection'!G66)</f>
        <v/>
      </c>
      <c r="H75" s="633" t="str">
        <f>IF('Simmer Pre-Selection'!H66="","",'Simmer Pre-Selection'!H66)</f>
        <v/>
      </c>
      <c r="I75" s="633" t="str">
        <f>IF('Simmer Pre-Selection'!I66="","",'Simmer Pre-Selection'!I66)</f>
        <v/>
      </c>
      <c r="J75" s="633" t="str">
        <f>IF('Simmer Pre-Selection'!J66="","",'Simmer Pre-Selection'!J66)</f>
        <v/>
      </c>
      <c r="K75" s="633" t="str">
        <f>IF('Simmer Pre-Selection'!K66="","",'Simmer Pre-Selection'!K66)</f>
        <v/>
      </c>
      <c r="L75" s="633" t="str">
        <f>IF('Simmer Pre-Selection'!L66="","",'Simmer Pre-Selection'!L66)</f>
        <v/>
      </c>
      <c r="M75" s="633" t="str">
        <f>IF('Simmer Pre-Selection'!M66="","",'Simmer Pre-Selection'!M66)</f>
        <v/>
      </c>
      <c r="N75" s="634" t="str">
        <f>IF('Simmer Pre-Selection'!N66="","",'Simmer Pre-Selection'!N66)</f>
        <v/>
      </c>
      <c r="O75" s="635" t="str">
        <f>IF('Simmer Pre-Selection'!O66="","",'Simmer Pre-Selection'!O66)</f>
        <v/>
      </c>
      <c r="P75" s="633" t="str">
        <f>IF('Simmer Pre-Selection'!P66="","",'Simmer Pre-Selection'!P66)</f>
        <v/>
      </c>
      <c r="Q75" s="633" t="str">
        <f>IF('Simmer Pre-Selection'!Q66="","",'Simmer Pre-Selection'!Q66)</f>
        <v/>
      </c>
      <c r="R75" s="633" t="str">
        <f>IF('Simmer Pre-Selection'!R66="","",'Simmer Pre-Selection'!R66)</f>
        <v/>
      </c>
      <c r="S75" s="633" t="str">
        <f>IF('Simmer Pre-Selection'!S66="","",'Simmer Pre-Selection'!S66)</f>
        <v/>
      </c>
      <c r="T75" s="636" t="str">
        <f>IF('Simmer Pre-Selection'!T66="","",'Simmer Pre-Selection'!T66)</f>
        <v/>
      </c>
      <c r="U75" s="635" t="str">
        <f>IF('Simmer Pre-Selection'!U66="","",'Simmer Pre-Selection'!U66)</f>
        <v/>
      </c>
      <c r="V75" s="633" t="str">
        <f>IF('Simmer Pre-Selection'!V66="","",'Simmer Pre-Selection'!V66)</f>
        <v/>
      </c>
      <c r="W75" s="633" t="str">
        <f>IF('Simmer Pre-Selection'!W66="","",'Simmer Pre-Selection'!W66)</f>
        <v/>
      </c>
      <c r="X75" s="633" t="str">
        <f>IF('Simmer Pre-Selection'!X66="","",'Simmer Pre-Selection'!X66)</f>
        <v/>
      </c>
      <c r="Y75" s="633" t="str">
        <f>IF('Simmer Pre-Selection'!Y66="","",'Simmer Pre-Selection'!Y66)</f>
        <v/>
      </c>
      <c r="Z75" s="636" t="str">
        <f>IF('Simmer Pre-Selection'!Z66="","",'Simmer Pre-Selection'!Z66)</f>
        <v/>
      </c>
      <c r="AB75" s="334"/>
    </row>
    <row r="76" spans="2:28" ht="15.75" x14ac:dyDescent="0.3">
      <c r="B76" s="166" t="s">
        <v>363</v>
      </c>
      <c r="C76" s="568" t="str">
        <f>IF($C$13="Corrected volume","-", IF('Simmer Pre-Selection'!C67&lt;&gt;"", 'Simmer Pre-Selection'!C67,""))</f>
        <v/>
      </c>
      <c r="D76" s="567" t="str">
        <f>IF($C$13="Corrected volume","-", IF('Simmer Pre-Selection'!D67&lt;&gt;"", 'Simmer Pre-Selection'!D67,""))</f>
        <v/>
      </c>
      <c r="E76" s="567" t="str">
        <f>IF($C$13="Corrected volume","-", IF('Simmer Pre-Selection'!E67&lt;&gt;"", 'Simmer Pre-Selection'!E67,""))</f>
        <v/>
      </c>
      <c r="F76" s="567" t="str">
        <f>IF($C$13="Corrected volume","-", IF('Simmer Pre-Selection'!F67&lt;&gt;"", 'Simmer Pre-Selection'!F67,""))</f>
        <v/>
      </c>
      <c r="G76" s="567" t="str">
        <f>IF($C$13="Corrected volume","-", IF('Simmer Pre-Selection'!G67&lt;&gt;"", 'Simmer Pre-Selection'!G67,""))</f>
        <v/>
      </c>
      <c r="H76" s="567" t="str">
        <f>IF($C$13="Corrected volume","-", IF('Simmer Pre-Selection'!H67&lt;&gt;"", 'Simmer Pre-Selection'!H67,""))</f>
        <v/>
      </c>
      <c r="I76" s="567" t="str">
        <f>IF($C$13="Corrected volume","-", IF('Simmer Pre-Selection'!I67&lt;&gt;"", 'Simmer Pre-Selection'!I67,""))</f>
        <v/>
      </c>
      <c r="J76" s="567" t="str">
        <f>IF($C$13="Corrected volume","-", IF('Simmer Pre-Selection'!J67&lt;&gt;"", 'Simmer Pre-Selection'!J67,""))</f>
        <v/>
      </c>
      <c r="K76" s="567" t="str">
        <f>IF($C$13="Corrected volume","-", IF('Simmer Pre-Selection'!K67&lt;&gt;"", 'Simmer Pre-Selection'!K67,""))</f>
        <v/>
      </c>
      <c r="L76" s="567" t="str">
        <f>IF($C$13="Corrected volume","-", IF('Simmer Pre-Selection'!L67&lt;&gt;"", 'Simmer Pre-Selection'!L67,""))</f>
        <v/>
      </c>
      <c r="M76" s="567" t="str">
        <f>IF($C$13="Corrected volume","-", IF('Simmer Pre-Selection'!M67&lt;&gt;"", 'Simmer Pre-Selection'!M67,""))</f>
        <v/>
      </c>
      <c r="N76" s="570" t="str">
        <f>IF($C$13="Corrected volume","-", IF('Simmer Pre-Selection'!N67&lt;&gt;"", 'Simmer Pre-Selection'!N67,""))</f>
        <v/>
      </c>
      <c r="O76" s="573" t="str">
        <f>IF($C$13="Corrected volume","-", IF('Simmer Pre-Selection'!O67&lt;&gt;"", 'Simmer Pre-Selection'!O67,""))</f>
        <v/>
      </c>
      <c r="P76" s="567" t="str">
        <f>IF($C$13="Corrected volume","-", IF('Simmer Pre-Selection'!P67&lt;&gt;"", 'Simmer Pre-Selection'!P67,""))</f>
        <v/>
      </c>
      <c r="Q76" s="567" t="str">
        <f>IF($C$13="Corrected volume","-", IF('Simmer Pre-Selection'!Q67&lt;&gt;"", 'Simmer Pre-Selection'!Q67,""))</f>
        <v/>
      </c>
      <c r="R76" s="567" t="str">
        <f>IF($C$13="Corrected volume","-", IF('Simmer Pre-Selection'!R67&lt;&gt;"", 'Simmer Pre-Selection'!R67,""))</f>
        <v/>
      </c>
      <c r="S76" s="567" t="str">
        <f>IF($C$13="Corrected volume","-", IF('Simmer Pre-Selection'!S67&lt;&gt;"", 'Simmer Pre-Selection'!S67,""))</f>
        <v/>
      </c>
      <c r="T76" s="574" t="str">
        <f>IF($C$13="Corrected volume","-", IF('Simmer Pre-Selection'!T67&lt;&gt;"", 'Simmer Pre-Selection'!T67,""))</f>
        <v/>
      </c>
      <c r="U76" s="573" t="str">
        <f>IF($C$13="Corrected volume","-", IF('Simmer Pre-Selection'!U67&lt;&gt;"", 'Simmer Pre-Selection'!U67,""))</f>
        <v/>
      </c>
      <c r="V76" s="567" t="str">
        <f>IF($C$13="Corrected volume","-", IF('Simmer Pre-Selection'!V67&lt;&gt;"", 'Simmer Pre-Selection'!V67,""))</f>
        <v/>
      </c>
      <c r="W76" s="567" t="str">
        <f>IF($C$13="Corrected volume","-", IF('Simmer Pre-Selection'!W67&lt;&gt;"", 'Simmer Pre-Selection'!W67,""))</f>
        <v/>
      </c>
      <c r="X76" s="567" t="str">
        <f>IF($C$13="Corrected volume","-", IF('Simmer Pre-Selection'!X67&lt;&gt;"", 'Simmer Pre-Selection'!X67,""))</f>
        <v/>
      </c>
      <c r="Y76" s="567" t="str">
        <f>IF($C$13="Corrected volume","-", IF('Simmer Pre-Selection'!Y67&lt;&gt;"", 'Simmer Pre-Selection'!Y67,""))</f>
        <v/>
      </c>
      <c r="Z76" s="574" t="str">
        <f>IF($C$13="Corrected volume","-", IF('Simmer Pre-Selection'!Z67&lt;&gt;"", 'Simmer Pre-Selection'!Z67,""))</f>
        <v/>
      </c>
      <c r="AB76" s="334"/>
    </row>
    <row r="77" spans="2:28" ht="18" x14ac:dyDescent="0.3">
      <c r="B77" s="166" t="str">
        <f xml:space="preserve"> "Power density of the power setting under test" &amp; IF($C$12="Electric"," (W/cm2)",IF($C$12="Gas"," (Btu/h/cm2)",""))</f>
        <v>Power density of the power setting under test</v>
      </c>
      <c r="C77" s="637" t="str">
        <f t="shared" ref="C77:Z77" si="8">IF(OR($C$12="", AND($C$12="Electric",OR(C$19="",C73="")), AND($C$12="Gas", OR(C$19="",C73="",C74="",C75="", AND($C$13="Uncorrected volume",C76=""))))," ",
         IF($C$12="Electric",(C73*6)/C$19,
        IF($C$12="Gas", IF($C$13="Corrected volume", 6*(C74*C75 + C73*Ke)/C$19, 6*(C74*C75*C76 + C73*Ke)/C$19))))</f>
        <v xml:space="preserve"> </v>
      </c>
      <c r="D77" s="637" t="str">
        <f t="shared" si="8"/>
        <v xml:space="preserve"> </v>
      </c>
      <c r="E77" s="637" t="str">
        <f t="shared" si="8"/>
        <v xml:space="preserve"> </v>
      </c>
      <c r="F77" s="637" t="str">
        <f t="shared" si="8"/>
        <v xml:space="preserve"> </v>
      </c>
      <c r="G77" s="637" t="str">
        <f t="shared" si="8"/>
        <v xml:space="preserve"> </v>
      </c>
      <c r="H77" s="637" t="str">
        <f t="shared" si="8"/>
        <v xml:space="preserve"> </v>
      </c>
      <c r="I77" s="637" t="str">
        <f t="shared" si="8"/>
        <v xml:space="preserve"> </v>
      </c>
      <c r="J77" s="637" t="str">
        <f t="shared" si="8"/>
        <v xml:space="preserve"> </v>
      </c>
      <c r="K77" s="637" t="str">
        <f t="shared" si="8"/>
        <v xml:space="preserve"> </v>
      </c>
      <c r="L77" s="637" t="str">
        <f t="shared" si="8"/>
        <v xml:space="preserve"> </v>
      </c>
      <c r="M77" s="637" t="str">
        <f t="shared" si="8"/>
        <v xml:space="preserve"> </v>
      </c>
      <c r="N77" s="638" t="str">
        <f t="shared" si="8"/>
        <v xml:space="preserve"> </v>
      </c>
      <c r="O77" s="639" t="str">
        <f t="shared" si="8"/>
        <v xml:space="preserve"> </v>
      </c>
      <c r="P77" s="637" t="str">
        <f t="shared" si="8"/>
        <v xml:space="preserve"> </v>
      </c>
      <c r="Q77" s="637" t="str">
        <f t="shared" si="8"/>
        <v xml:space="preserve"> </v>
      </c>
      <c r="R77" s="637" t="str">
        <f t="shared" si="8"/>
        <v xml:space="preserve"> </v>
      </c>
      <c r="S77" s="637" t="str">
        <f t="shared" si="8"/>
        <v xml:space="preserve"> </v>
      </c>
      <c r="T77" s="640" t="str">
        <f t="shared" si="8"/>
        <v xml:space="preserve"> </v>
      </c>
      <c r="U77" s="639" t="str">
        <f t="shared" si="8"/>
        <v xml:space="preserve"> </v>
      </c>
      <c r="V77" s="637" t="str">
        <f t="shared" si="8"/>
        <v xml:space="preserve"> </v>
      </c>
      <c r="W77" s="637" t="str">
        <f t="shared" si="8"/>
        <v xml:space="preserve"> </v>
      </c>
      <c r="X77" s="637" t="str">
        <f t="shared" si="8"/>
        <v xml:space="preserve"> </v>
      </c>
      <c r="Y77" s="637" t="str">
        <f t="shared" si="8"/>
        <v xml:space="preserve"> </v>
      </c>
      <c r="Z77" s="640" t="str">
        <f t="shared" si="8"/>
        <v xml:space="preserve"> </v>
      </c>
      <c r="AB77" s="334"/>
    </row>
    <row r="78" spans="2:28" ht="15.75" x14ac:dyDescent="0.3">
      <c r="B78" s="166"/>
      <c r="C78" s="167"/>
      <c r="D78" s="167"/>
      <c r="E78" s="167"/>
      <c r="F78" s="167"/>
      <c r="G78" s="167"/>
      <c r="H78" s="167"/>
      <c r="I78" s="167"/>
      <c r="J78" s="167"/>
      <c r="K78" s="167"/>
      <c r="L78" s="167"/>
      <c r="M78" s="167"/>
      <c r="N78" s="167"/>
      <c r="O78" s="378"/>
      <c r="P78" s="167"/>
      <c r="Q78" s="167"/>
      <c r="R78" s="167"/>
      <c r="S78" s="167"/>
      <c r="T78" s="168"/>
      <c r="U78" s="378"/>
      <c r="V78" s="167"/>
      <c r="W78" s="167"/>
      <c r="X78" s="167"/>
      <c r="Y78" s="167"/>
      <c r="Z78" s="168"/>
      <c r="AB78" s="334"/>
    </row>
    <row r="79" spans="2:28" ht="15.75" x14ac:dyDescent="0.3">
      <c r="B79" s="166" t="s">
        <v>355</v>
      </c>
      <c r="C79" s="566" t="str">
        <f>IF('Simmer Pre-Selection'!C70="","",'Simmer Pre-Selection'!C70)</f>
        <v/>
      </c>
      <c r="D79" s="566" t="str">
        <f>IF('Simmer Pre-Selection'!D70="","",'Simmer Pre-Selection'!D70)</f>
        <v/>
      </c>
      <c r="E79" s="566" t="str">
        <f>IF('Simmer Pre-Selection'!E70="","",'Simmer Pre-Selection'!E70)</f>
        <v/>
      </c>
      <c r="F79" s="566" t="str">
        <f>IF('Simmer Pre-Selection'!F70="","",'Simmer Pre-Selection'!F70)</f>
        <v/>
      </c>
      <c r="G79" s="566" t="str">
        <f>IF('Simmer Pre-Selection'!G70="","",'Simmer Pre-Selection'!G70)</f>
        <v/>
      </c>
      <c r="H79" s="566" t="str">
        <f>IF('Simmer Pre-Selection'!H70="","",'Simmer Pre-Selection'!H70)</f>
        <v/>
      </c>
      <c r="I79" s="566" t="str">
        <f>IF('Simmer Pre-Selection'!I70="","",'Simmer Pre-Selection'!I70)</f>
        <v/>
      </c>
      <c r="J79" s="566" t="str">
        <f>IF('Simmer Pre-Selection'!J70="","",'Simmer Pre-Selection'!J70)</f>
        <v/>
      </c>
      <c r="K79" s="566" t="str">
        <f>IF('Simmer Pre-Selection'!K70="","",'Simmer Pre-Selection'!K70)</f>
        <v/>
      </c>
      <c r="L79" s="566" t="str">
        <f>IF('Simmer Pre-Selection'!L70="","",'Simmer Pre-Selection'!L70)</f>
        <v/>
      </c>
      <c r="M79" s="566" t="str">
        <f>IF('Simmer Pre-Selection'!M70="","",'Simmer Pre-Selection'!M70)</f>
        <v/>
      </c>
      <c r="N79" s="569" t="str">
        <f>IF('Simmer Pre-Selection'!N70="","",'Simmer Pre-Selection'!N70)</f>
        <v/>
      </c>
      <c r="O79" s="571" t="str">
        <f>IF('Simmer Pre-Selection'!O70="","",'Simmer Pre-Selection'!O70)</f>
        <v/>
      </c>
      <c r="P79" s="566" t="str">
        <f>IF('Simmer Pre-Selection'!P70="","",'Simmer Pre-Selection'!P70)</f>
        <v/>
      </c>
      <c r="Q79" s="566" t="str">
        <f>IF('Simmer Pre-Selection'!Q70="","",'Simmer Pre-Selection'!Q70)</f>
        <v/>
      </c>
      <c r="R79" s="566" t="str">
        <f>IF('Simmer Pre-Selection'!R70="","",'Simmer Pre-Selection'!R70)</f>
        <v/>
      </c>
      <c r="S79" s="566" t="str">
        <f>IF('Simmer Pre-Selection'!S70="","",'Simmer Pre-Selection'!S70)</f>
        <v/>
      </c>
      <c r="T79" s="572" t="str">
        <f>IF('Simmer Pre-Selection'!T70="","",'Simmer Pre-Selection'!T70)</f>
        <v/>
      </c>
      <c r="U79" s="571" t="str">
        <f>IF('Simmer Pre-Selection'!U70="","",'Simmer Pre-Selection'!U70)</f>
        <v/>
      </c>
      <c r="V79" s="566" t="str">
        <f>IF('Simmer Pre-Selection'!V70="","",'Simmer Pre-Selection'!V70)</f>
        <v/>
      </c>
      <c r="W79" s="566" t="str">
        <f>IF('Simmer Pre-Selection'!W70="","",'Simmer Pre-Selection'!W70)</f>
        <v/>
      </c>
      <c r="X79" s="566" t="str">
        <f>IF('Simmer Pre-Selection'!X70="","",'Simmer Pre-Selection'!X70)</f>
        <v/>
      </c>
      <c r="Y79" s="566" t="str">
        <f>IF('Simmer Pre-Selection'!Y70="","",'Simmer Pre-Selection'!Y70)</f>
        <v/>
      </c>
      <c r="Z79" s="572" t="str">
        <f>IF('Simmer Pre-Selection'!Z70="","",'Simmer Pre-Selection'!Z70)</f>
        <v/>
      </c>
      <c r="AB79" s="334"/>
    </row>
    <row r="80" spans="2:28" ht="15.75" x14ac:dyDescent="0.3">
      <c r="B80" s="166" t="s">
        <v>367</v>
      </c>
      <c r="C80" s="576" t="str">
        <f>IF('Simmer Pre-Selection'!C71="","",'Simmer Pre-Selection'!C71)</f>
        <v/>
      </c>
      <c r="D80" s="576" t="str">
        <f>IF('Simmer Pre-Selection'!D71="","",'Simmer Pre-Selection'!D71)</f>
        <v/>
      </c>
      <c r="E80" s="576" t="str">
        <f>IF('Simmer Pre-Selection'!E71="","",'Simmer Pre-Selection'!E71)</f>
        <v/>
      </c>
      <c r="F80" s="576" t="str">
        <f>IF('Simmer Pre-Selection'!F71="","",'Simmer Pre-Selection'!F71)</f>
        <v/>
      </c>
      <c r="G80" s="576" t="str">
        <f>IF('Simmer Pre-Selection'!G71="","",'Simmer Pre-Selection'!G71)</f>
        <v/>
      </c>
      <c r="H80" s="576" t="str">
        <f>IF('Simmer Pre-Selection'!H71="","",'Simmer Pre-Selection'!H71)</f>
        <v/>
      </c>
      <c r="I80" s="576" t="str">
        <f>IF('Simmer Pre-Selection'!I71="","",'Simmer Pre-Selection'!I71)</f>
        <v/>
      </c>
      <c r="J80" s="576" t="str">
        <f>IF('Simmer Pre-Selection'!J71="","",'Simmer Pre-Selection'!J71)</f>
        <v/>
      </c>
      <c r="K80" s="576" t="str">
        <f>IF('Simmer Pre-Selection'!K71="","",'Simmer Pre-Selection'!K71)</f>
        <v/>
      </c>
      <c r="L80" s="576" t="str">
        <f>IF('Simmer Pre-Selection'!L71="","",'Simmer Pre-Selection'!L71)</f>
        <v/>
      </c>
      <c r="M80" s="576" t="str">
        <f>IF('Simmer Pre-Selection'!M71="","",'Simmer Pre-Selection'!M71)</f>
        <v/>
      </c>
      <c r="N80" s="582" t="str">
        <f>IF('Simmer Pre-Selection'!N71="","",'Simmer Pre-Selection'!N71)</f>
        <v/>
      </c>
      <c r="O80" s="588" t="str">
        <f>IF('Simmer Pre-Selection'!O71="","",'Simmer Pre-Selection'!O71)</f>
        <v/>
      </c>
      <c r="P80" s="576" t="str">
        <f>IF('Simmer Pre-Selection'!P71="","",'Simmer Pre-Selection'!P71)</f>
        <v/>
      </c>
      <c r="Q80" s="576" t="str">
        <f>IF('Simmer Pre-Selection'!Q71="","",'Simmer Pre-Selection'!Q71)</f>
        <v/>
      </c>
      <c r="R80" s="576" t="str">
        <f>IF('Simmer Pre-Selection'!R71="","",'Simmer Pre-Selection'!R71)</f>
        <v/>
      </c>
      <c r="S80" s="576" t="str">
        <f>IF('Simmer Pre-Selection'!S71="","",'Simmer Pre-Selection'!S71)</f>
        <v/>
      </c>
      <c r="T80" s="578" t="str">
        <f>IF('Simmer Pre-Selection'!T71="","",'Simmer Pre-Selection'!T71)</f>
        <v/>
      </c>
      <c r="U80" s="588" t="str">
        <f>IF('Simmer Pre-Selection'!U71="","",'Simmer Pre-Selection'!U71)</f>
        <v/>
      </c>
      <c r="V80" s="576" t="str">
        <f>IF('Simmer Pre-Selection'!V71="","",'Simmer Pre-Selection'!V71)</f>
        <v/>
      </c>
      <c r="W80" s="576" t="str">
        <f>IF('Simmer Pre-Selection'!W71="","",'Simmer Pre-Selection'!W71)</f>
        <v/>
      </c>
      <c r="X80" s="576" t="str">
        <f>IF('Simmer Pre-Selection'!X71="","",'Simmer Pre-Selection'!X71)</f>
        <v/>
      </c>
      <c r="Y80" s="576" t="str">
        <f>IF('Simmer Pre-Selection'!Y71="","",'Simmer Pre-Selection'!Y71)</f>
        <v/>
      </c>
      <c r="Z80" s="578" t="str">
        <f>IF('Simmer Pre-Selection'!Z71="","",'Simmer Pre-Selection'!Z71)</f>
        <v/>
      </c>
      <c r="AB80" s="334"/>
    </row>
    <row r="81" spans="2:28" ht="15.75" x14ac:dyDescent="0.3">
      <c r="B81" s="166" t="str">
        <f>IF($C$13="Corrected Volume", "Corrected volume of gas consumed during the 10-minute test (std cu. ft)", "Volume of gas consumed during the 10-minute test (cu. ft)")</f>
        <v>Volume of gas consumed during the 10-minute test (cu. ft)</v>
      </c>
      <c r="C81" s="567" t="str">
        <f>IF('Simmer Pre-Selection'!C72="","",'Simmer Pre-Selection'!C72)</f>
        <v/>
      </c>
      <c r="D81" s="567" t="str">
        <f>IF('Simmer Pre-Selection'!D72="","",'Simmer Pre-Selection'!D72)</f>
        <v/>
      </c>
      <c r="E81" s="567" t="str">
        <f>IF('Simmer Pre-Selection'!E72="","",'Simmer Pre-Selection'!E72)</f>
        <v/>
      </c>
      <c r="F81" s="567" t="str">
        <f>IF('Simmer Pre-Selection'!F72="","",'Simmer Pre-Selection'!F72)</f>
        <v/>
      </c>
      <c r="G81" s="567" t="str">
        <f>IF('Simmer Pre-Selection'!G72="","",'Simmer Pre-Selection'!G72)</f>
        <v/>
      </c>
      <c r="H81" s="567" t="str">
        <f>IF('Simmer Pre-Selection'!H72="","",'Simmer Pre-Selection'!H72)</f>
        <v/>
      </c>
      <c r="I81" s="567" t="str">
        <f>IF('Simmer Pre-Selection'!I72="","",'Simmer Pre-Selection'!I72)</f>
        <v/>
      </c>
      <c r="J81" s="567" t="str">
        <f>IF('Simmer Pre-Selection'!J72="","",'Simmer Pre-Selection'!J72)</f>
        <v/>
      </c>
      <c r="K81" s="567" t="str">
        <f>IF('Simmer Pre-Selection'!K72="","",'Simmer Pre-Selection'!K72)</f>
        <v/>
      </c>
      <c r="L81" s="567" t="str">
        <f>IF('Simmer Pre-Selection'!L72="","",'Simmer Pre-Selection'!L72)</f>
        <v/>
      </c>
      <c r="M81" s="567" t="str">
        <f>IF('Simmer Pre-Selection'!M72="","",'Simmer Pre-Selection'!M72)</f>
        <v/>
      </c>
      <c r="N81" s="570" t="str">
        <f>IF('Simmer Pre-Selection'!N72="","",'Simmer Pre-Selection'!N72)</f>
        <v/>
      </c>
      <c r="O81" s="573" t="str">
        <f>IF('Simmer Pre-Selection'!O72="","",'Simmer Pre-Selection'!O72)</f>
        <v/>
      </c>
      <c r="P81" s="567" t="str">
        <f>IF('Simmer Pre-Selection'!P72="","",'Simmer Pre-Selection'!P72)</f>
        <v/>
      </c>
      <c r="Q81" s="567" t="str">
        <f>IF('Simmer Pre-Selection'!Q72="","",'Simmer Pre-Selection'!Q72)</f>
        <v/>
      </c>
      <c r="R81" s="567" t="str">
        <f>IF('Simmer Pre-Selection'!R72="","",'Simmer Pre-Selection'!R72)</f>
        <v/>
      </c>
      <c r="S81" s="567" t="str">
        <f>IF('Simmer Pre-Selection'!S72="","",'Simmer Pre-Selection'!S72)</f>
        <v/>
      </c>
      <c r="T81" s="574" t="str">
        <f>IF('Simmer Pre-Selection'!T72="","",'Simmer Pre-Selection'!T72)</f>
        <v/>
      </c>
      <c r="U81" s="573" t="str">
        <f>IF('Simmer Pre-Selection'!U72="","",'Simmer Pre-Selection'!U72)</f>
        <v/>
      </c>
      <c r="V81" s="567" t="str">
        <f>IF('Simmer Pre-Selection'!V72="","",'Simmer Pre-Selection'!V72)</f>
        <v/>
      </c>
      <c r="W81" s="567" t="str">
        <f>IF('Simmer Pre-Selection'!W72="","",'Simmer Pre-Selection'!W72)</f>
        <v/>
      </c>
      <c r="X81" s="567" t="str">
        <f>IF('Simmer Pre-Selection'!X72="","",'Simmer Pre-Selection'!X72)</f>
        <v/>
      </c>
      <c r="Y81" s="567" t="str">
        <f>IF('Simmer Pre-Selection'!Y72="","",'Simmer Pre-Selection'!Y72)</f>
        <v/>
      </c>
      <c r="Z81" s="574" t="str">
        <f>IF('Simmer Pre-Selection'!Z72="","",'Simmer Pre-Selection'!Z72)</f>
        <v/>
      </c>
      <c r="AB81" s="334"/>
    </row>
    <row r="82" spans="2:28" ht="15.75" x14ac:dyDescent="0.3">
      <c r="B82" s="166" t="s">
        <v>368</v>
      </c>
      <c r="C82" s="633" t="str">
        <f>IF('Simmer Pre-Selection'!C73="","",'Simmer Pre-Selection'!C73)</f>
        <v/>
      </c>
      <c r="D82" s="633" t="str">
        <f>IF('Simmer Pre-Selection'!D73="","",'Simmer Pre-Selection'!D73)</f>
        <v/>
      </c>
      <c r="E82" s="633" t="str">
        <f>IF('Simmer Pre-Selection'!E73="","",'Simmer Pre-Selection'!E73)</f>
        <v/>
      </c>
      <c r="F82" s="633" t="str">
        <f>IF('Simmer Pre-Selection'!F73="","",'Simmer Pre-Selection'!F73)</f>
        <v/>
      </c>
      <c r="G82" s="633" t="str">
        <f>IF('Simmer Pre-Selection'!G73="","",'Simmer Pre-Selection'!G73)</f>
        <v/>
      </c>
      <c r="H82" s="633" t="str">
        <f>IF('Simmer Pre-Selection'!H73="","",'Simmer Pre-Selection'!H73)</f>
        <v/>
      </c>
      <c r="I82" s="633" t="str">
        <f>IF('Simmer Pre-Selection'!I73="","",'Simmer Pre-Selection'!I73)</f>
        <v/>
      </c>
      <c r="J82" s="633" t="str">
        <f>IF('Simmer Pre-Selection'!J73="","",'Simmer Pre-Selection'!J73)</f>
        <v/>
      </c>
      <c r="K82" s="633" t="str">
        <f>IF('Simmer Pre-Selection'!K73="","",'Simmer Pre-Selection'!K73)</f>
        <v/>
      </c>
      <c r="L82" s="633" t="str">
        <f>IF('Simmer Pre-Selection'!L73="","",'Simmer Pre-Selection'!L73)</f>
        <v/>
      </c>
      <c r="M82" s="633" t="str">
        <f>IF('Simmer Pre-Selection'!M73="","",'Simmer Pre-Selection'!M73)</f>
        <v/>
      </c>
      <c r="N82" s="634" t="str">
        <f>IF('Simmer Pre-Selection'!N73="","",'Simmer Pre-Selection'!N73)</f>
        <v/>
      </c>
      <c r="O82" s="635" t="str">
        <f>IF('Simmer Pre-Selection'!O73="","",'Simmer Pre-Selection'!O73)</f>
        <v/>
      </c>
      <c r="P82" s="633" t="str">
        <f>IF('Simmer Pre-Selection'!P73="","",'Simmer Pre-Selection'!P73)</f>
        <v/>
      </c>
      <c r="Q82" s="633" t="str">
        <f>IF('Simmer Pre-Selection'!Q73="","",'Simmer Pre-Selection'!Q73)</f>
        <v/>
      </c>
      <c r="R82" s="633" t="str">
        <f>IF('Simmer Pre-Selection'!R73="","",'Simmer Pre-Selection'!R73)</f>
        <v/>
      </c>
      <c r="S82" s="633" t="str">
        <f>IF('Simmer Pre-Selection'!S73="","",'Simmer Pre-Selection'!S73)</f>
        <v/>
      </c>
      <c r="T82" s="636" t="str">
        <f>IF('Simmer Pre-Selection'!T73="","",'Simmer Pre-Selection'!T73)</f>
        <v/>
      </c>
      <c r="U82" s="635" t="str">
        <f>IF('Simmer Pre-Selection'!U73="","",'Simmer Pre-Selection'!U73)</f>
        <v/>
      </c>
      <c r="V82" s="633" t="str">
        <f>IF('Simmer Pre-Selection'!V73="","",'Simmer Pre-Selection'!V73)</f>
        <v/>
      </c>
      <c r="W82" s="633" t="str">
        <f>IF('Simmer Pre-Selection'!W73="","",'Simmer Pre-Selection'!W73)</f>
        <v/>
      </c>
      <c r="X82" s="633" t="str">
        <f>IF('Simmer Pre-Selection'!X73="","",'Simmer Pre-Selection'!X73)</f>
        <v/>
      </c>
      <c r="Y82" s="633" t="str">
        <f>IF('Simmer Pre-Selection'!Y73="","",'Simmer Pre-Selection'!Y73)</f>
        <v/>
      </c>
      <c r="Z82" s="636" t="str">
        <f>IF('Simmer Pre-Selection'!Z73="","",'Simmer Pre-Selection'!Z73)</f>
        <v/>
      </c>
      <c r="AB82" s="334"/>
    </row>
    <row r="83" spans="2:28" ht="15.75" x14ac:dyDescent="0.3">
      <c r="B83" s="166" t="s">
        <v>363</v>
      </c>
      <c r="C83" s="568" t="str">
        <f>IF($C$13="Corrected volume","-", IF('Simmer Pre-Selection'!C74&lt;&gt;"", 'Simmer Pre-Selection'!C74,""))</f>
        <v/>
      </c>
      <c r="D83" s="567" t="str">
        <f>IF($C$13="Corrected volume","-", IF('Simmer Pre-Selection'!D74&lt;&gt;"", 'Simmer Pre-Selection'!D74,""))</f>
        <v/>
      </c>
      <c r="E83" s="567" t="str">
        <f>IF($C$13="Corrected volume","-", IF('Simmer Pre-Selection'!E74&lt;&gt;"", 'Simmer Pre-Selection'!E74,""))</f>
        <v/>
      </c>
      <c r="F83" s="567" t="str">
        <f>IF($C$13="Corrected volume","-", IF('Simmer Pre-Selection'!F74&lt;&gt;"", 'Simmer Pre-Selection'!F74,""))</f>
        <v/>
      </c>
      <c r="G83" s="567" t="str">
        <f>IF($C$13="Corrected volume","-", IF('Simmer Pre-Selection'!G74&lt;&gt;"", 'Simmer Pre-Selection'!G74,""))</f>
        <v/>
      </c>
      <c r="H83" s="567" t="str">
        <f>IF($C$13="Corrected volume","-", IF('Simmer Pre-Selection'!H74&lt;&gt;"", 'Simmer Pre-Selection'!H74,""))</f>
        <v/>
      </c>
      <c r="I83" s="567" t="str">
        <f>IF($C$13="Corrected volume","-", IF('Simmer Pre-Selection'!I74&lt;&gt;"", 'Simmer Pre-Selection'!I74,""))</f>
        <v/>
      </c>
      <c r="J83" s="567" t="str">
        <f>IF($C$13="Corrected volume","-", IF('Simmer Pre-Selection'!J74&lt;&gt;"", 'Simmer Pre-Selection'!J74,""))</f>
        <v/>
      </c>
      <c r="K83" s="567" t="str">
        <f>IF($C$13="Corrected volume","-", IF('Simmer Pre-Selection'!K74&lt;&gt;"", 'Simmer Pre-Selection'!K74,""))</f>
        <v/>
      </c>
      <c r="L83" s="567" t="str">
        <f>IF($C$13="Corrected volume","-", IF('Simmer Pre-Selection'!L74&lt;&gt;"", 'Simmer Pre-Selection'!L74,""))</f>
        <v/>
      </c>
      <c r="M83" s="567" t="str">
        <f>IF($C$13="Corrected volume","-", IF('Simmer Pre-Selection'!M74&lt;&gt;"", 'Simmer Pre-Selection'!M74,""))</f>
        <v/>
      </c>
      <c r="N83" s="570" t="str">
        <f>IF($C$13="Corrected volume","-", IF('Simmer Pre-Selection'!N74&lt;&gt;"", 'Simmer Pre-Selection'!N74,""))</f>
        <v/>
      </c>
      <c r="O83" s="573" t="str">
        <f>IF($C$13="Corrected volume","-", IF('Simmer Pre-Selection'!O74&lt;&gt;"", 'Simmer Pre-Selection'!O74,""))</f>
        <v/>
      </c>
      <c r="P83" s="567" t="str">
        <f>IF($C$13="Corrected volume","-", IF('Simmer Pre-Selection'!P74&lt;&gt;"", 'Simmer Pre-Selection'!P74,""))</f>
        <v/>
      </c>
      <c r="Q83" s="567" t="str">
        <f>IF($C$13="Corrected volume","-", IF('Simmer Pre-Selection'!Q74&lt;&gt;"", 'Simmer Pre-Selection'!Q74,""))</f>
        <v/>
      </c>
      <c r="R83" s="567" t="str">
        <f>IF($C$13="Corrected volume","-", IF('Simmer Pre-Selection'!R74&lt;&gt;"", 'Simmer Pre-Selection'!R74,""))</f>
        <v/>
      </c>
      <c r="S83" s="567" t="str">
        <f>IF($C$13="Corrected volume","-", IF('Simmer Pre-Selection'!S74&lt;&gt;"", 'Simmer Pre-Selection'!S74,""))</f>
        <v/>
      </c>
      <c r="T83" s="574" t="str">
        <f>IF($C$13="Corrected volume","-", IF('Simmer Pre-Selection'!T74&lt;&gt;"", 'Simmer Pre-Selection'!T74,""))</f>
        <v/>
      </c>
      <c r="U83" s="573" t="str">
        <f>IF($C$13="Corrected volume","-", IF('Simmer Pre-Selection'!U74&lt;&gt;"", 'Simmer Pre-Selection'!U74,""))</f>
        <v/>
      </c>
      <c r="V83" s="567" t="str">
        <f>IF($C$13="Corrected volume","-", IF('Simmer Pre-Selection'!V74&lt;&gt;"", 'Simmer Pre-Selection'!V74,""))</f>
        <v/>
      </c>
      <c r="W83" s="567" t="str">
        <f>IF($C$13="Corrected volume","-", IF('Simmer Pre-Selection'!W74&lt;&gt;"", 'Simmer Pre-Selection'!W74,""))</f>
        <v/>
      </c>
      <c r="X83" s="567" t="str">
        <f>IF($C$13="Corrected volume","-", IF('Simmer Pre-Selection'!X74&lt;&gt;"", 'Simmer Pre-Selection'!X74,""))</f>
        <v/>
      </c>
      <c r="Y83" s="567" t="str">
        <f>IF($C$13="Corrected volume","-", IF('Simmer Pre-Selection'!Y74&lt;&gt;"", 'Simmer Pre-Selection'!Y74,""))</f>
        <v/>
      </c>
      <c r="Z83" s="574" t="str">
        <f>IF($C$13="Corrected volume","-", IF('Simmer Pre-Selection'!Z74&lt;&gt;"", 'Simmer Pre-Selection'!Z74,""))</f>
        <v/>
      </c>
      <c r="AB83" s="334"/>
    </row>
    <row r="84" spans="2:28" ht="18" x14ac:dyDescent="0.3">
      <c r="B84" s="166" t="str">
        <f xml:space="preserve"> "Power density of the power setting under test" &amp; IF($C$12="Electric"," (W/cm2)",IF($C$12="Gas"," (Btu/h/cm2)",""))</f>
        <v>Power density of the power setting under test</v>
      </c>
      <c r="C84" s="637" t="str">
        <f t="shared" ref="C84:Z84" si="9">IF(OR($C$12="", AND($C$12="Electric",OR(C$19="",C80="")), AND($C$12="Gas", OR(C$19="",C80="",C81="",C82="", AND($C$13="Uncorrected volume",C83=""))))," ",
         IF($C$12="Electric",(C80*6)/C$19,
        IF($C$12="Gas", IF($C$13="Corrected volume", 6*(C81*C82 + C80*Ke)/C$19, 6*(C81*C82*C83 + C80*Ke)/C$19))))</f>
        <v xml:space="preserve"> </v>
      </c>
      <c r="D84" s="637" t="str">
        <f t="shared" si="9"/>
        <v xml:space="preserve"> </v>
      </c>
      <c r="E84" s="637" t="str">
        <f t="shared" si="9"/>
        <v xml:space="preserve"> </v>
      </c>
      <c r="F84" s="637" t="str">
        <f t="shared" si="9"/>
        <v xml:space="preserve"> </v>
      </c>
      <c r="G84" s="637" t="str">
        <f t="shared" si="9"/>
        <v xml:space="preserve"> </v>
      </c>
      <c r="H84" s="637" t="str">
        <f t="shared" si="9"/>
        <v xml:space="preserve"> </v>
      </c>
      <c r="I84" s="637" t="str">
        <f t="shared" si="9"/>
        <v xml:space="preserve"> </v>
      </c>
      <c r="J84" s="637" t="str">
        <f t="shared" si="9"/>
        <v xml:space="preserve"> </v>
      </c>
      <c r="K84" s="637" t="str">
        <f t="shared" si="9"/>
        <v xml:space="preserve"> </v>
      </c>
      <c r="L84" s="637" t="str">
        <f t="shared" si="9"/>
        <v xml:space="preserve"> </v>
      </c>
      <c r="M84" s="637" t="str">
        <f t="shared" si="9"/>
        <v xml:space="preserve"> </v>
      </c>
      <c r="N84" s="638" t="str">
        <f t="shared" si="9"/>
        <v xml:space="preserve"> </v>
      </c>
      <c r="O84" s="639" t="str">
        <f t="shared" si="9"/>
        <v xml:space="preserve"> </v>
      </c>
      <c r="P84" s="637" t="str">
        <f t="shared" si="9"/>
        <v xml:space="preserve"> </v>
      </c>
      <c r="Q84" s="637" t="str">
        <f t="shared" si="9"/>
        <v xml:space="preserve"> </v>
      </c>
      <c r="R84" s="637" t="str">
        <f t="shared" si="9"/>
        <v xml:space="preserve"> </v>
      </c>
      <c r="S84" s="637" t="str">
        <f t="shared" si="9"/>
        <v xml:space="preserve"> </v>
      </c>
      <c r="T84" s="640" t="str">
        <f t="shared" si="9"/>
        <v xml:space="preserve"> </v>
      </c>
      <c r="U84" s="639" t="str">
        <f t="shared" si="9"/>
        <v xml:space="preserve"> </v>
      </c>
      <c r="V84" s="637" t="str">
        <f t="shared" si="9"/>
        <v xml:space="preserve"> </v>
      </c>
      <c r="W84" s="637" t="str">
        <f t="shared" si="9"/>
        <v xml:space="preserve"> </v>
      </c>
      <c r="X84" s="637" t="str">
        <f t="shared" si="9"/>
        <v xml:space="preserve"> </v>
      </c>
      <c r="Y84" s="637" t="str">
        <f t="shared" si="9"/>
        <v xml:space="preserve"> </v>
      </c>
      <c r="Z84" s="640" t="str">
        <f t="shared" si="9"/>
        <v xml:space="preserve"> </v>
      </c>
      <c r="AB84" s="334"/>
    </row>
    <row r="85" spans="2:28" ht="15.75" x14ac:dyDescent="0.3">
      <c r="B85" s="166"/>
      <c r="C85" s="167"/>
      <c r="D85" s="167"/>
      <c r="E85" s="167"/>
      <c r="F85" s="167"/>
      <c r="G85" s="167"/>
      <c r="H85" s="167"/>
      <c r="I85" s="167"/>
      <c r="J85" s="167"/>
      <c r="K85" s="167"/>
      <c r="L85" s="167"/>
      <c r="M85" s="167"/>
      <c r="N85" s="167"/>
      <c r="O85" s="378"/>
      <c r="P85" s="167"/>
      <c r="Q85" s="167"/>
      <c r="R85" s="167"/>
      <c r="S85" s="167"/>
      <c r="T85" s="168"/>
      <c r="U85" s="378"/>
      <c r="V85" s="167"/>
      <c r="W85" s="167"/>
      <c r="X85" s="167"/>
      <c r="Y85" s="167"/>
      <c r="Z85" s="168"/>
      <c r="AB85" s="334"/>
    </row>
    <row r="86" spans="2:28" ht="15.75" x14ac:dyDescent="0.3">
      <c r="B86" s="166" t="s">
        <v>355</v>
      </c>
      <c r="C86" s="566" t="str">
        <f>IF('Simmer Pre-Selection'!C77="","",'Simmer Pre-Selection'!C77)</f>
        <v/>
      </c>
      <c r="D86" s="566" t="str">
        <f>IF('Simmer Pre-Selection'!D77="","",'Simmer Pre-Selection'!D77)</f>
        <v/>
      </c>
      <c r="E86" s="566" t="str">
        <f>IF('Simmer Pre-Selection'!E77="","",'Simmer Pre-Selection'!E77)</f>
        <v/>
      </c>
      <c r="F86" s="566" t="str">
        <f>IF('Simmer Pre-Selection'!F77="","",'Simmer Pre-Selection'!F77)</f>
        <v/>
      </c>
      <c r="G86" s="566" t="str">
        <f>IF('Simmer Pre-Selection'!G77="","",'Simmer Pre-Selection'!G77)</f>
        <v/>
      </c>
      <c r="H86" s="566" t="str">
        <f>IF('Simmer Pre-Selection'!H77="","",'Simmer Pre-Selection'!H77)</f>
        <v/>
      </c>
      <c r="I86" s="566" t="str">
        <f>IF('Simmer Pre-Selection'!I77="","",'Simmer Pre-Selection'!I77)</f>
        <v/>
      </c>
      <c r="J86" s="566" t="str">
        <f>IF('Simmer Pre-Selection'!J77="","",'Simmer Pre-Selection'!J77)</f>
        <v/>
      </c>
      <c r="K86" s="566" t="str">
        <f>IF('Simmer Pre-Selection'!K77="","",'Simmer Pre-Selection'!K77)</f>
        <v/>
      </c>
      <c r="L86" s="566" t="str">
        <f>IF('Simmer Pre-Selection'!L77="","",'Simmer Pre-Selection'!L77)</f>
        <v/>
      </c>
      <c r="M86" s="566" t="str">
        <f>IF('Simmer Pre-Selection'!M77="","",'Simmer Pre-Selection'!M77)</f>
        <v/>
      </c>
      <c r="N86" s="569" t="str">
        <f>IF('Simmer Pre-Selection'!N77="","",'Simmer Pre-Selection'!N77)</f>
        <v/>
      </c>
      <c r="O86" s="571" t="str">
        <f>IF('Simmer Pre-Selection'!O77="","",'Simmer Pre-Selection'!O77)</f>
        <v/>
      </c>
      <c r="P86" s="566" t="str">
        <f>IF('Simmer Pre-Selection'!P77="","",'Simmer Pre-Selection'!P77)</f>
        <v/>
      </c>
      <c r="Q86" s="566" t="str">
        <f>IF('Simmer Pre-Selection'!Q77="","",'Simmer Pre-Selection'!Q77)</f>
        <v/>
      </c>
      <c r="R86" s="566" t="str">
        <f>IF('Simmer Pre-Selection'!R77="","",'Simmer Pre-Selection'!R77)</f>
        <v/>
      </c>
      <c r="S86" s="566" t="str">
        <f>IF('Simmer Pre-Selection'!S77="","",'Simmer Pre-Selection'!S77)</f>
        <v/>
      </c>
      <c r="T86" s="572" t="str">
        <f>IF('Simmer Pre-Selection'!T77="","",'Simmer Pre-Selection'!T77)</f>
        <v/>
      </c>
      <c r="U86" s="571" t="str">
        <f>IF('Simmer Pre-Selection'!U77="","",'Simmer Pre-Selection'!U77)</f>
        <v/>
      </c>
      <c r="V86" s="566" t="str">
        <f>IF('Simmer Pre-Selection'!V77="","",'Simmer Pre-Selection'!V77)</f>
        <v/>
      </c>
      <c r="W86" s="566" t="str">
        <f>IF('Simmer Pre-Selection'!W77="","",'Simmer Pre-Selection'!W77)</f>
        <v/>
      </c>
      <c r="X86" s="566" t="str">
        <f>IF('Simmer Pre-Selection'!X77="","",'Simmer Pre-Selection'!X77)</f>
        <v/>
      </c>
      <c r="Y86" s="566" t="str">
        <f>IF('Simmer Pre-Selection'!Y77="","",'Simmer Pre-Selection'!Y77)</f>
        <v/>
      </c>
      <c r="Z86" s="572" t="str">
        <f>IF('Simmer Pre-Selection'!Z77="","",'Simmer Pre-Selection'!Z77)</f>
        <v/>
      </c>
      <c r="AB86" s="334"/>
    </row>
    <row r="87" spans="2:28" ht="15.75" x14ac:dyDescent="0.3">
      <c r="B87" s="166" t="s">
        <v>367</v>
      </c>
      <c r="C87" s="576" t="str">
        <f>IF('Simmer Pre-Selection'!C78="","",'Simmer Pre-Selection'!C78)</f>
        <v/>
      </c>
      <c r="D87" s="576" t="str">
        <f>IF('Simmer Pre-Selection'!D78="","",'Simmer Pre-Selection'!D78)</f>
        <v/>
      </c>
      <c r="E87" s="576" t="str">
        <f>IF('Simmer Pre-Selection'!E78="","",'Simmer Pre-Selection'!E78)</f>
        <v/>
      </c>
      <c r="F87" s="576" t="str">
        <f>IF('Simmer Pre-Selection'!F78="","",'Simmer Pre-Selection'!F78)</f>
        <v/>
      </c>
      <c r="G87" s="576" t="str">
        <f>IF('Simmer Pre-Selection'!G78="","",'Simmer Pre-Selection'!G78)</f>
        <v/>
      </c>
      <c r="H87" s="576" t="str">
        <f>IF('Simmer Pre-Selection'!H78="","",'Simmer Pre-Selection'!H78)</f>
        <v/>
      </c>
      <c r="I87" s="576" t="str">
        <f>IF('Simmer Pre-Selection'!I78="","",'Simmer Pre-Selection'!I78)</f>
        <v/>
      </c>
      <c r="J87" s="576" t="str">
        <f>IF('Simmer Pre-Selection'!J78="","",'Simmer Pre-Selection'!J78)</f>
        <v/>
      </c>
      <c r="K87" s="576" t="str">
        <f>IF('Simmer Pre-Selection'!K78="","",'Simmer Pre-Selection'!K78)</f>
        <v/>
      </c>
      <c r="L87" s="576" t="str">
        <f>IF('Simmer Pre-Selection'!L78="","",'Simmer Pre-Selection'!L78)</f>
        <v/>
      </c>
      <c r="M87" s="576" t="str">
        <f>IF('Simmer Pre-Selection'!M78="","",'Simmer Pre-Selection'!M78)</f>
        <v/>
      </c>
      <c r="N87" s="582" t="str">
        <f>IF('Simmer Pre-Selection'!N78="","",'Simmer Pre-Selection'!N78)</f>
        <v/>
      </c>
      <c r="O87" s="588" t="str">
        <f>IF('Simmer Pre-Selection'!O78="","",'Simmer Pre-Selection'!O78)</f>
        <v/>
      </c>
      <c r="P87" s="576" t="str">
        <f>IF('Simmer Pre-Selection'!P78="","",'Simmer Pre-Selection'!P78)</f>
        <v/>
      </c>
      <c r="Q87" s="576" t="str">
        <f>IF('Simmer Pre-Selection'!Q78="","",'Simmer Pre-Selection'!Q78)</f>
        <v/>
      </c>
      <c r="R87" s="576" t="str">
        <f>IF('Simmer Pre-Selection'!R78="","",'Simmer Pre-Selection'!R78)</f>
        <v/>
      </c>
      <c r="S87" s="576" t="str">
        <f>IF('Simmer Pre-Selection'!S78="","",'Simmer Pre-Selection'!S78)</f>
        <v/>
      </c>
      <c r="T87" s="578" t="str">
        <f>IF('Simmer Pre-Selection'!T78="","",'Simmer Pre-Selection'!T78)</f>
        <v/>
      </c>
      <c r="U87" s="588" t="str">
        <f>IF('Simmer Pre-Selection'!U78="","",'Simmer Pre-Selection'!U78)</f>
        <v/>
      </c>
      <c r="V87" s="576" t="str">
        <f>IF('Simmer Pre-Selection'!V78="","",'Simmer Pre-Selection'!V78)</f>
        <v/>
      </c>
      <c r="W87" s="576" t="str">
        <f>IF('Simmer Pre-Selection'!W78="","",'Simmer Pre-Selection'!W78)</f>
        <v/>
      </c>
      <c r="X87" s="576" t="str">
        <f>IF('Simmer Pre-Selection'!X78="","",'Simmer Pre-Selection'!X78)</f>
        <v/>
      </c>
      <c r="Y87" s="576" t="str">
        <f>IF('Simmer Pre-Selection'!Y78="","",'Simmer Pre-Selection'!Y78)</f>
        <v/>
      </c>
      <c r="Z87" s="578" t="str">
        <f>IF('Simmer Pre-Selection'!Z78="","",'Simmer Pre-Selection'!Z78)</f>
        <v/>
      </c>
      <c r="AB87" s="334"/>
    </row>
    <row r="88" spans="2:28" ht="15.75" x14ac:dyDescent="0.3">
      <c r="B88" s="166" t="str">
        <f>IF($C$13="Corrected Volume", "Corrected volume of gas consumed during the 10-minute test (std cu. ft)", "Volume of gas consumed during the 10-minute test (cu. ft)")</f>
        <v>Volume of gas consumed during the 10-minute test (cu. ft)</v>
      </c>
      <c r="C88" s="567" t="str">
        <f>IF('Simmer Pre-Selection'!C79="","",'Simmer Pre-Selection'!C79)</f>
        <v/>
      </c>
      <c r="D88" s="567" t="str">
        <f>IF('Simmer Pre-Selection'!D79="","",'Simmer Pre-Selection'!D79)</f>
        <v/>
      </c>
      <c r="E88" s="567" t="str">
        <f>IF('Simmer Pre-Selection'!E79="","",'Simmer Pre-Selection'!E79)</f>
        <v/>
      </c>
      <c r="F88" s="567" t="str">
        <f>IF('Simmer Pre-Selection'!F79="","",'Simmer Pre-Selection'!F79)</f>
        <v/>
      </c>
      <c r="G88" s="567" t="str">
        <f>IF('Simmer Pre-Selection'!G79="","",'Simmer Pre-Selection'!G79)</f>
        <v/>
      </c>
      <c r="H88" s="567" t="str">
        <f>IF('Simmer Pre-Selection'!H79="","",'Simmer Pre-Selection'!H79)</f>
        <v/>
      </c>
      <c r="I88" s="567" t="str">
        <f>IF('Simmer Pre-Selection'!I79="","",'Simmer Pre-Selection'!I79)</f>
        <v/>
      </c>
      <c r="J88" s="567" t="str">
        <f>IF('Simmer Pre-Selection'!J79="","",'Simmer Pre-Selection'!J79)</f>
        <v/>
      </c>
      <c r="K88" s="567" t="str">
        <f>IF('Simmer Pre-Selection'!K79="","",'Simmer Pre-Selection'!K79)</f>
        <v/>
      </c>
      <c r="L88" s="567" t="str">
        <f>IF('Simmer Pre-Selection'!L79="","",'Simmer Pre-Selection'!L79)</f>
        <v/>
      </c>
      <c r="M88" s="567" t="str">
        <f>IF('Simmer Pre-Selection'!M79="","",'Simmer Pre-Selection'!M79)</f>
        <v/>
      </c>
      <c r="N88" s="570" t="str">
        <f>IF('Simmer Pre-Selection'!N79="","",'Simmer Pre-Selection'!N79)</f>
        <v/>
      </c>
      <c r="O88" s="573" t="str">
        <f>IF('Simmer Pre-Selection'!O79="","",'Simmer Pre-Selection'!O79)</f>
        <v/>
      </c>
      <c r="P88" s="567" t="str">
        <f>IF('Simmer Pre-Selection'!P79="","",'Simmer Pre-Selection'!P79)</f>
        <v/>
      </c>
      <c r="Q88" s="567" t="str">
        <f>IF('Simmer Pre-Selection'!Q79="","",'Simmer Pre-Selection'!Q79)</f>
        <v/>
      </c>
      <c r="R88" s="567" t="str">
        <f>IF('Simmer Pre-Selection'!R79="","",'Simmer Pre-Selection'!R79)</f>
        <v/>
      </c>
      <c r="S88" s="567" t="str">
        <f>IF('Simmer Pre-Selection'!S79="","",'Simmer Pre-Selection'!S79)</f>
        <v/>
      </c>
      <c r="T88" s="574" t="str">
        <f>IF('Simmer Pre-Selection'!T79="","",'Simmer Pre-Selection'!T79)</f>
        <v/>
      </c>
      <c r="U88" s="573" t="str">
        <f>IF('Simmer Pre-Selection'!U79="","",'Simmer Pre-Selection'!U79)</f>
        <v/>
      </c>
      <c r="V88" s="567" t="str">
        <f>IF('Simmer Pre-Selection'!V79="","",'Simmer Pre-Selection'!V79)</f>
        <v/>
      </c>
      <c r="W88" s="567" t="str">
        <f>IF('Simmer Pre-Selection'!W79="","",'Simmer Pre-Selection'!W79)</f>
        <v/>
      </c>
      <c r="X88" s="567" t="str">
        <f>IF('Simmer Pre-Selection'!X79="","",'Simmer Pre-Selection'!X79)</f>
        <v/>
      </c>
      <c r="Y88" s="567" t="str">
        <f>IF('Simmer Pre-Selection'!Y79="","",'Simmer Pre-Selection'!Y79)</f>
        <v/>
      </c>
      <c r="Z88" s="574" t="str">
        <f>IF('Simmer Pre-Selection'!Z79="","",'Simmer Pre-Selection'!Z79)</f>
        <v/>
      </c>
      <c r="AB88" s="334"/>
    </row>
    <row r="89" spans="2:28" ht="15.75" x14ac:dyDescent="0.3">
      <c r="B89" s="166" t="s">
        <v>368</v>
      </c>
      <c r="C89" s="633" t="str">
        <f>IF('Simmer Pre-Selection'!C80="","",'Simmer Pre-Selection'!C80)</f>
        <v/>
      </c>
      <c r="D89" s="633" t="str">
        <f>IF('Simmer Pre-Selection'!D80="","",'Simmer Pre-Selection'!D80)</f>
        <v/>
      </c>
      <c r="E89" s="633" t="str">
        <f>IF('Simmer Pre-Selection'!E80="","",'Simmer Pre-Selection'!E80)</f>
        <v/>
      </c>
      <c r="F89" s="633" t="str">
        <f>IF('Simmer Pre-Selection'!F80="","",'Simmer Pre-Selection'!F80)</f>
        <v/>
      </c>
      <c r="G89" s="633" t="str">
        <f>IF('Simmer Pre-Selection'!G80="","",'Simmer Pre-Selection'!G80)</f>
        <v/>
      </c>
      <c r="H89" s="633" t="str">
        <f>IF('Simmer Pre-Selection'!H80="","",'Simmer Pre-Selection'!H80)</f>
        <v/>
      </c>
      <c r="I89" s="633" t="str">
        <f>IF('Simmer Pre-Selection'!I80="","",'Simmer Pre-Selection'!I80)</f>
        <v/>
      </c>
      <c r="J89" s="633" t="str">
        <f>IF('Simmer Pre-Selection'!J80="","",'Simmer Pre-Selection'!J80)</f>
        <v/>
      </c>
      <c r="K89" s="633" t="str">
        <f>IF('Simmer Pre-Selection'!K80="","",'Simmer Pre-Selection'!K80)</f>
        <v/>
      </c>
      <c r="L89" s="633" t="str">
        <f>IF('Simmer Pre-Selection'!L80="","",'Simmer Pre-Selection'!L80)</f>
        <v/>
      </c>
      <c r="M89" s="633" t="str">
        <f>IF('Simmer Pre-Selection'!M80="","",'Simmer Pre-Selection'!M80)</f>
        <v/>
      </c>
      <c r="N89" s="634" t="str">
        <f>IF('Simmer Pre-Selection'!N80="","",'Simmer Pre-Selection'!N80)</f>
        <v/>
      </c>
      <c r="O89" s="635" t="str">
        <f>IF('Simmer Pre-Selection'!O80="","",'Simmer Pre-Selection'!O80)</f>
        <v/>
      </c>
      <c r="P89" s="633" t="str">
        <f>IF('Simmer Pre-Selection'!P80="","",'Simmer Pre-Selection'!P80)</f>
        <v/>
      </c>
      <c r="Q89" s="633" t="str">
        <f>IF('Simmer Pre-Selection'!Q80="","",'Simmer Pre-Selection'!Q80)</f>
        <v/>
      </c>
      <c r="R89" s="633" t="str">
        <f>IF('Simmer Pre-Selection'!R80="","",'Simmer Pre-Selection'!R80)</f>
        <v/>
      </c>
      <c r="S89" s="633" t="str">
        <f>IF('Simmer Pre-Selection'!S80="","",'Simmer Pre-Selection'!S80)</f>
        <v/>
      </c>
      <c r="T89" s="636" t="str">
        <f>IF('Simmer Pre-Selection'!T80="","",'Simmer Pre-Selection'!T80)</f>
        <v/>
      </c>
      <c r="U89" s="635" t="str">
        <f>IF('Simmer Pre-Selection'!U80="","",'Simmer Pre-Selection'!U80)</f>
        <v/>
      </c>
      <c r="V89" s="633" t="str">
        <f>IF('Simmer Pre-Selection'!V80="","",'Simmer Pre-Selection'!V80)</f>
        <v/>
      </c>
      <c r="W89" s="633" t="str">
        <f>IF('Simmer Pre-Selection'!W80="","",'Simmer Pre-Selection'!W80)</f>
        <v/>
      </c>
      <c r="X89" s="633" t="str">
        <f>IF('Simmer Pre-Selection'!X80="","",'Simmer Pre-Selection'!X80)</f>
        <v/>
      </c>
      <c r="Y89" s="633" t="str">
        <f>IF('Simmer Pre-Selection'!Y80="","",'Simmer Pre-Selection'!Y80)</f>
        <v/>
      </c>
      <c r="Z89" s="636" t="str">
        <f>IF('Simmer Pre-Selection'!Z80="","",'Simmer Pre-Selection'!Z80)</f>
        <v/>
      </c>
      <c r="AB89" s="334"/>
    </row>
    <row r="90" spans="2:28" ht="15.75" x14ac:dyDescent="0.3">
      <c r="B90" s="166" t="s">
        <v>363</v>
      </c>
      <c r="C90" s="568" t="str">
        <f>IF($C$13="Corrected volume","-", IF('Simmer Pre-Selection'!C81&lt;&gt;"", 'Simmer Pre-Selection'!C81,""))</f>
        <v/>
      </c>
      <c r="D90" s="567" t="str">
        <f>IF($C$13="Corrected volume","-", IF('Simmer Pre-Selection'!D81&lt;&gt;"", 'Simmer Pre-Selection'!D81,""))</f>
        <v/>
      </c>
      <c r="E90" s="567" t="str">
        <f>IF($C$13="Corrected volume","-", IF('Simmer Pre-Selection'!E81&lt;&gt;"", 'Simmer Pre-Selection'!E81,""))</f>
        <v/>
      </c>
      <c r="F90" s="567" t="str">
        <f>IF($C$13="Corrected volume","-", IF('Simmer Pre-Selection'!F81&lt;&gt;"", 'Simmer Pre-Selection'!F81,""))</f>
        <v/>
      </c>
      <c r="G90" s="567" t="str">
        <f>IF($C$13="Corrected volume","-", IF('Simmer Pre-Selection'!G81&lt;&gt;"", 'Simmer Pre-Selection'!G81,""))</f>
        <v/>
      </c>
      <c r="H90" s="567" t="str">
        <f>IF($C$13="Corrected volume","-", IF('Simmer Pre-Selection'!H81&lt;&gt;"", 'Simmer Pre-Selection'!H81,""))</f>
        <v/>
      </c>
      <c r="I90" s="567" t="str">
        <f>IF($C$13="Corrected volume","-", IF('Simmer Pre-Selection'!I81&lt;&gt;"", 'Simmer Pre-Selection'!I81,""))</f>
        <v/>
      </c>
      <c r="J90" s="567" t="str">
        <f>IF($C$13="Corrected volume","-", IF('Simmer Pre-Selection'!J81&lt;&gt;"", 'Simmer Pre-Selection'!J81,""))</f>
        <v/>
      </c>
      <c r="K90" s="567" t="str">
        <f>IF($C$13="Corrected volume","-", IF('Simmer Pre-Selection'!K81&lt;&gt;"", 'Simmer Pre-Selection'!K81,""))</f>
        <v/>
      </c>
      <c r="L90" s="567" t="str">
        <f>IF($C$13="Corrected volume","-", IF('Simmer Pre-Selection'!L81&lt;&gt;"", 'Simmer Pre-Selection'!L81,""))</f>
        <v/>
      </c>
      <c r="M90" s="567" t="str">
        <f>IF($C$13="Corrected volume","-", IF('Simmer Pre-Selection'!M81&lt;&gt;"", 'Simmer Pre-Selection'!M81,""))</f>
        <v/>
      </c>
      <c r="N90" s="570" t="str">
        <f>IF($C$13="Corrected volume","-", IF('Simmer Pre-Selection'!N81&lt;&gt;"", 'Simmer Pre-Selection'!N81,""))</f>
        <v/>
      </c>
      <c r="O90" s="573" t="str">
        <f>IF($C$13="Corrected volume","-", IF('Simmer Pre-Selection'!O81&lt;&gt;"", 'Simmer Pre-Selection'!O81,""))</f>
        <v/>
      </c>
      <c r="P90" s="567" t="str">
        <f>IF($C$13="Corrected volume","-", IF('Simmer Pre-Selection'!P81&lt;&gt;"", 'Simmer Pre-Selection'!P81,""))</f>
        <v/>
      </c>
      <c r="Q90" s="567" t="str">
        <f>IF($C$13="Corrected volume","-", IF('Simmer Pre-Selection'!Q81&lt;&gt;"", 'Simmer Pre-Selection'!Q81,""))</f>
        <v/>
      </c>
      <c r="R90" s="567" t="str">
        <f>IF($C$13="Corrected volume","-", IF('Simmer Pre-Selection'!R81&lt;&gt;"", 'Simmer Pre-Selection'!R81,""))</f>
        <v/>
      </c>
      <c r="S90" s="567" t="str">
        <f>IF($C$13="Corrected volume","-", IF('Simmer Pre-Selection'!S81&lt;&gt;"", 'Simmer Pre-Selection'!S81,""))</f>
        <v/>
      </c>
      <c r="T90" s="574" t="str">
        <f>IF($C$13="Corrected volume","-", IF('Simmer Pre-Selection'!T81&lt;&gt;"", 'Simmer Pre-Selection'!T81,""))</f>
        <v/>
      </c>
      <c r="U90" s="573" t="str">
        <f>IF($C$13="Corrected volume","-", IF('Simmer Pre-Selection'!U81&lt;&gt;"", 'Simmer Pre-Selection'!U81,""))</f>
        <v/>
      </c>
      <c r="V90" s="567" t="str">
        <f>IF($C$13="Corrected volume","-", IF('Simmer Pre-Selection'!V81&lt;&gt;"", 'Simmer Pre-Selection'!V81,""))</f>
        <v/>
      </c>
      <c r="W90" s="567" t="str">
        <f>IF($C$13="Corrected volume","-", IF('Simmer Pre-Selection'!W81&lt;&gt;"", 'Simmer Pre-Selection'!W81,""))</f>
        <v/>
      </c>
      <c r="X90" s="567" t="str">
        <f>IF($C$13="Corrected volume","-", IF('Simmer Pre-Selection'!X81&lt;&gt;"", 'Simmer Pre-Selection'!X81,""))</f>
        <v/>
      </c>
      <c r="Y90" s="567" t="str">
        <f>IF($C$13="Corrected volume","-", IF('Simmer Pre-Selection'!Y81&lt;&gt;"", 'Simmer Pre-Selection'!Y81,""))</f>
        <v/>
      </c>
      <c r="Z90" s="574" t="str">
        <f>IF($C$13="Corrected volume","-", IF('Simmer Pre-Selection'!Z81&lt;&gt;"", 'Simmer Pre-Selection'!Z81,""))</f>
        <v/>
      </c>
      <c r="AB90" s="334"/>
    </row>
    <row r="91" spans="2:28" ht="18" x14ac:dyDescent="0.3">
      <c r="B91" s="166" t="str">
        <f xml:space="preserve"> "Power density of the power setting under test" &amp; IF($C$12="Electric"," (W/cm2)",IF($C$12="Gas"," (Btu/h/cm2)",""))</f>
        <v>Power density of the power setting under test</v>
      </c>
      <c r="C91" s="637" t="str">
        <f t="shared" ref="C91:Z91" si="10">IF(OR($C$12="", AND($C$12="Electric",OR(C$19="",C87="")), AND($C$12="Gas", OR(C$19="",C87="",C88="",C89="", AND($C$13="Uncorrected volume",C90=""))))," ",
         IF($C$12="Electric",(C87*6)/C$19,
        IF($C$12="Gas", IF($C$13="Corrected volume", 6*(C88*C89 + C87*Ke)/C$19, 6*(C88*C89*C90 + C87*Ke)/C$19))))</f>
        <v xml:space="preserve"> </v>
      </c>
      <c r="D91" s="637" t="str">
        <f t="shared" si="10"/>
        <v xml:space="preserve"> </v>
      </c>
      <c r="E91" s="637" t="str">
        <f t="shared" si="10"/>
        <v xml:space="preserve"> </v>
      </c>
      <c r="F91" s="637" t="str">
        <f t="shared" si="10"/>
        <v xml:space="preserve"> </v>
      </c>
      <c r="G91" s="637" t="str">
        <f t="shared" si="10"/>
        <v xml:space="preserve"> </v>
      </c>
      <c r="H91" s="637" t="str">
        <f t="shared" si="10"/>
        <v xml:space="preserve"> </v>
      </c>
      <c r="I91" s="637" t="str">
        <f t="shared" si="10"/>
        <v xml:space="preserve"> </v>
      </c>
      <c r="J91" s="637" t="str">
        <f t="shared" si="10"/>
        <v xml:space="preserve"> </v>
      </c>
      <c r="K91" s="637" t="str">
        <f t="shared" si="10"/>
        <v xml:space="preserve"> </v>
      </c>
      <c r="L91" s="637" t="str">
        <f t="shared" si="10"/>
        <v xml:space="preserve"> </v>
      </c>
      <c r="M91" s="637" t="str">
        <f t="shared" si="10"/>
        <v xml:space="preserve"> </v>
      </c>
      <c r="N91" s="638" t="str">
        <f t="shared" si="10"/>
        <v xml:space="preserve"> </v>
      </c>
      <c r="O91" s="639" t="str">
        <f t="shared" si="10"/>
        <v xml:space="preserve"> </v>
      </c>
      <c r="P91" s="637" t="str">
        <f t="shared" si="10"/>
        <v xml:space="preserve"> </v>
      </c>
      <c r="Q91" s="637" t="str">
        <f t="shared" si="10"/>
        <v xml:space="preserve"> </v>
      </c>
      <c r="R91" s="637" t="str">
        <f t="shared" si="10"/>
        <v xml:space="preserve"> </v>
      </c>
      <c r="S91" s="637" t="str">
        <f t="shared" si="10"/>
        <v xml:space="preserve"> </v>
      </c>
      <c r="T91" s="640" t="str">
        <f t="shared" si="10"/>
        <v xml:space="preserve"> </v>
      </c>
      <c r="U91" s="639" t="str">
        <f t="shared" si="10"/>
        <v xml:space="preserve"> </v>
      </c>
      <c r="V91" s="637" t="str">
        <f t="shared" si="10"/>
        <v xml:space="preserve"> </v>
      </c>
      <c r="W91" s="637" t="str">
        <f t="shared" si="10"/>
        <v xml:space="preserve"> </v>
      </c>
      <c r="X91" s="637" t="str">
        <f t="shared" si="10"/>
        <v xml:space="preserve"> </v>
      </c>
      <c r="Y91" s="637" t="str">
        <f t="shared" si="10"/>
        <v xml:space="preserve"> </v>
      </c>
      <c r="Z91" s="640" t="str">
        <f t="shared" si="10"/>
        <v xml:space="preserve"> </v>
      </c>
      <c r="AB91" s="334"/>
    </row>
    <row r="92" spans="2:28" ht="15.75" x14ac:dyDescent="0.3">
      <c r="B92" s="166"/>
      <c r="C92" s="167"/>
      <c r="D92" s="167"/>
      <c r="E92" s="167"/>
      <c r="F92" s="167"/>
      <c r="G92" s="167"/>
      <c r="H92" s="167"/>
      <c r="I92" s="167"/>
      <c r="J92" s="167"/>
      <c r="K92" s="167"/>
      <c r="L92" s="167"/>
      <c r="M92" s="167"/>
      <c r="N92" s="167"/>
      <c r="O92" s="378"/>
      <c r="P92" s="167"/>
      <c r="Q92" s="167"/>
      <c r="R92" s="167"/>
      <c r="S92" s="167"/>
      <c r="T92" s="168"/>
      <c r="U92" s="378"/>
      <c r="V92" s="167"/>
      <c r="W92" s="167"/>
      <c r="X92" s="167"/>
      <c r="Y92" s="167"/>
      <c r="Z92" s="168"/>
      <c r="AB92" s="334"/>
    </row>
    <row r="93" spans="2:28" ht="15.75" x14ac:dyDescent="0.3">
      <c r="B93" s="166" t="s">
        <v>355</v>
      </c>
      <c r="C93" s="566" t="str">
        <f>IF('Simmer Pre-Selection'!C84="","",'Simmer Pre-Selection'!C84)</f>
        <v/>
      </c>
      <c r="D93" s="566" t="str">
        <f>IF('Simmer Pre-Selection'!D84="","",'Simmer Pre-Selection'!D84)</f>
        <v/>
      </c>
      <c r="E93" s="566" t="str">
        <f>IF('Simmer Pre-Selection'!E84="","",'Simmer Pre-Selection'!E84)</f>
        <v/>
      </c>
      <c r="F93" s="566" t="str">
        <f>IF('Simmer Pre-Selection'!F84="","",'Simmer Pre-Selection'!F84)</f>
        <v/>
      </c>
      <c r="G93" s="566" t="str">
        <f>IF('Simmer Pre-Selection'!G84="","",'Simmer Pre-Selection'!G84)</f>
        <v/>
      </c>
      <c r="H93" s="566" t="str">
        <f>IF('Simmer Pre-Selection'!H84="","",'Simmer Pre-Selection'!H84)</f>
        <v/>
      </c>
      <c r="I93" s="566" t="str">
        <f>IF('Simmer Pre-Selection'!I84="","",'Simmer Pre-Selection'!I84)</f>
        <v/>
      </c>
      <c r="J93" s="566" t="str">
        <f>IF('Simmer Pre-Selection'!J84="","",'Simmer Pre-Selection'!J84)</f>
        <v/>
      </c>
      <c r="K93" s="566" t="str">
        <f>IF('Simmer Pre-Selection'!K84="","",'Simmer Pre-Selection'!K84)</f>
        <v/>
      </c>
      <c r="L93" s="566" t="str">
        <f>IF('Simmer Pre-Selection'!L84="","",'Simmer Pre-Selection'!L84)</f>
        <v/>
      </c>
      <c r="M93" s="566" t="str">
        <f>IF('Simmer Pre-Selection'!M84="","",'Simmer Pre-Selection'!M84)</f>
        <v/>
      </c>
      <c r="N93" s="569" t="str">
        <f>IF('Simmer Pre-Selection'!N84="","",'Simmer Pre-Selection'!N84)</f>
        <v/>
      </c>
      <c r="O93" s="571" t="str">
        <f>IF('Simmer Pre-Selection'!O84="","",'Simmer Pre-Selection'!O84)</f>
        <v/>
      </c>
      <c r="P93" s="566" t="str">
        <f>IF('Simmer Pre-Selection'!P84="","",'Simmer Pre-Selection'!P84)</f>
        <v/>
      </c>
      <c r="Q93" s="566" t="str">
        <f>IF('Simmer Pre-Selection'!Q84="","",'Simmer Pre-Selection'!Q84)</f>
        <v/>
      </c>
      <c r="R93" s="566" t="str">
        <f>IF('Simmer Pre-Selection'!R84="","",'Simmer Pre-Selection'!R84)</f>
        <v/>
      </c>
      <c r="S93" s="566" t="str">
        <f>IF('Simmer Pre-Selection'!S84="","",'Simmer Pre-Selection'!S84)</f>
        <v/>
      </c>
      <c r="T93" s="572" t="str">
        <f>IF('Simmer Pre-Selection'!T84="","",'Simmer Pre-Selection'!T84)</f>
        <v/>
      </c>
      <c r="U93" s="571" t="str">
        <f>IF('Simmer Pre-Selection'!U84="","",'Simmer Pre-Selection'!U84)</f>
        <v/>
      </c>
      <c r="V93" s="566" t="str">
        <f>IF('Simmer Pre-Selection'!V84="","",'Simmer Pre-Selection'!V84)</f>
        <v/>
      </c>
      <c r="W93" s="566" t="str">
        <f>IF('Simmer Pre-Selection'!W84="","",'Simmer Pre-Selection'!W84)</f>
        <v/>
      </c>
      <c r="X93" s="566" t="str">
        <f>IF('Simmer Pre-Selection'!X84="","",'Simmer Pre-Selection'!X84)</f>
        <v/>
      </c>
      <c r="Y93" s="566" t="str">
        <f>IF('Simmer Pre-Selection'!Y84="","",'Simmer Pre-Selection'!Y84)</f>
        <v/>
      </c>
      <c r="Z93" s="572" t="str">
        <f>IF('Simmer Pre-Selection'!Z84="","",'Simmer Pre-Selection'!Z84)</f>
        <v/>
      </c>
      <c r="AB93" s="334"/>
    </row>
    <row r="94" spans="2:28" ht="15.75" x14ac:dyDescent="0.3">
      <c r="B94" s="166" t="s">
        <v>367</v>
      </c>
      <c r="C94" s="576" t="str">
        <f>IF('Simmer Pre-Selection'!C85="","",'Simmer Pre-Selection'!C85)</f>
        <v/>
      </c>
      <c r="D94" s="576" t="str">
        <f>IF('Simmer Pre-Selection'!D85="","",'Simmer Pre-Selection'!D85)</f>
        <v/>
      </c>
      <c r="E94" s="576" t="str">
        <f>IF('Simmer Pre-Selection'!E85="","",'Simmer Pre-Selection'!E85)</f>
        <v/>
      </c>
      <c r="F94" s="576" t="str">
        <f>IF('Simmer Pre-Selection'!F85="","",'Simmer Pre-Selection'!F85)</f>
        <v/>
      </c>
      <c r="G94" s="576" t="str">
        <f>IF('Simmer Pre-Selection'!G85="","",'Simmer Pre-Selection'!G85)</f>
        <v/>
      </c>
      <c r="H94" s="576" t="str">
        <f>IF('Simmer Pre-Selection'!H85="","",'Simmer Pre-Selection'!H85)</f>
        <v/>
      </c>
      <c r="I94" s="576" t="str">
        <f>IF('Simmer Pre-Selection'!I85="","",'Simmer Pre-Selection'!I85)</f>
        <v/>
      </c>
      <c r="J94" s="576" t="str">
        <f>IF('Simmer Pre-Selection'!J85="","",'Simmer Pre-Selection'!J85)</f>
        <v/>
      </c>
      <c r="K94" s="576" t="str">
        <f>IF('Simmer Pre-Selection'!K85="","",'Simmer Pre-Selection'!K85)</f>
        <v/>
      </c>
      <c r="L94" s="576" t="str">
        <f>IF('Simmer Pre-Selection'!L85="","",'Simmer Pre-Selection'!L85)</f>
        <v/>
      </c>
      <c r="M94" s="576" t="str">
        <f>IF('Simmer Pre-Selection'!M85="","",'Simmer Pre-Selection'!M85)</f>
        <v/>
      </c>
      <c r="N94" s="582" t="str">
        <f>IF('Simmer Pre-Selection'!N85="","",'Simmer Pre-Selection'!N85)</f>
        <v/>
      </c>
      <c r="O94" s="588" t="str">
        <f>IF('Simmer Pre-Selection'!O85="","",'Simmer Pre-Selection'!O85)</f>
        <v/>
      </c>
      <c r="P94" s="576" t="str">
        <f>IF('Simmer Pre-Selection'!P85="","",'Simmer Pre-Selection'!P85)</f>
        <v/>
      </c>
      <c r="Q94" s="576" t="str">
        <f>IF('Simmer Pre-Selection'!Q85="","",'Simmer Pre-Selection'!Q85)</f>
        <v/>
      </c>
      <c r="R94" s="576" t="str">
        <f>IF('Simmer Pre-Selection'!R85="","",'Simmer Pre-Selection'!R85)</f>
        <v/>
      </c>
      <c r="S94" s="576" t="str">
        <f>IF('Simmer Pre-Selection'!S85="","",'Simmer Pre-Selection'!S85)</f>
        <v/>
      </c>
      <c r="T94" s="578" t="str">
        <f>IF('Simmer Pre-Selection'!T85="","",'Simmer Pre-Selection'!T85)</f>
        <v/>
      </c>
      <c r="U94" s="588" t="str">
        <f>IF('Simmer Pre-Selection'!U85="","",'Simmer Pre-Selection'!U85)</f>
        <v/>
      </c>
      <c r="V94" s="576" t="str">
        <f>IF('Simmer Pre-Selection'!V85="","",'Simmer Pre-Selection'!V85)</f>
        <v/>
      </c>
      <c r="W94" s="576" t="str">
        <f>IF('Simmer Pre-Selection'!W85="","",'Simmer Pre-Selection'!W85)</f>
        <v/>
      </c>
      <c r="X94" s="576" t="str">
        <f>IF('Simmer Pre-Selection'!X85="","",'Simmer Pre-Selection'!X85)</f>
        <v/>
      </c>
      <c r="Y94" s="576" t="str">
        <f>IF('Simmer Pre-Selection'!Y85="","",'Simmer Pre-Selection'!Y85)</f>
        <v/>
      </c>
      <c r="Z94" s="578" t="str">
        <f>IF('Simmer Pre-Selection'!Z85="","",'Simmer Pre-Selection'!Z85)</f>
        <v/>
      </c>
      <c r="AB94" s="334"/>
    </row>
    <row r="95" spans="2:28" ht="15.75" x14ac:dyDescent="0.3">
      <c r="B95" s="166" t="str">
        <f>IF($C$13="Corrected Volume", "Corrected volume of gas consumed during the 10-minute test (std cu. ft)", "Volume of gas consumed during the 10-minute test (cu. ft)")</f>
        <v>Volume of gas consumed during the 10-minute test (cu. ft)</v>
      </c>
      <c r="C95" s="567" t="str">
        <f>IF('Simmer Pre-Selection'!C86="","",'Simmer Pre-Selection'!C86)</f>
        <v/>
      </c>
      <c r="D95" s="567" t="str">
        <f>IF('Simmer Pre-Selection'!D86="","",'Simmer Pre-Selection'!D86)</f>
        <v/>
      </c>
      <c r="E95" s="567" t="str">
        <f>IF('Simmer Pre-Selection'!E86="","",'Simmer Pre-Selection'!E86)</f>
        <v/>
      </c>
      <c r="F95" s="567" t="str">
        <f>IF('Simmer Pre-Selection'!F86="","",'Simmer Pre-Selection'!F86)</f>
        <v/>
      </c>
      <c r="G95" s="567" t="str">
        <f>IF('Simmer Pre-Selection'!G86="","",'Simmer Pre-Selection'!G86)</f>
        <v/>
      </c>
      <c r="H95" s="567" t="str">
        <f>IF('Simmer Pre-Selection'!H86="","",'Simmer Pre-Selection'!H86)</f>
        <v/>
      </c>
      <c r="I95" s="567" t="str">
        <f>IF('Simmer Pre-Selection'!I86="","",'Simmer Pre-Selection'!I86)</f>
        <v/>
      </c>
      <c r="J95" s="567" t="str">
        <f>IF('Simmer Pre-Selection'!J86="","",'Simmer Pre-Selection'!J86)</f>
        <v/>
      </c>
      <c r="K95" s="567" t="str">
        <f>IF('Simmer Pre-Selection'!K86="","",'Simmer Pre-Selection'!K86)</f>
        <v/>
      </c>
      <c r="L95" s="567" t="str">
        <f>IF('Simmer Pre-Selection'!L86="","",'Simmer Pre-Selection'!L86)</f>
        <v/>
      </c>
      <c r="M95" s="567" t="str">
        <f>IF('Simmer Pre-Selection'!M86="","",'Simmer Pre-Selection'!M86)</f>
        <v/>
      </c>
      <c r="N95" s="570" t="str">
        <f>IF('Simmer Pre-Selection'!N86="","",'Simmer Pre-Selection'!N86)</f>
        <v/>
      </c>
      <c r="O95" s="573" t="str">
        <f>IF('Simmer Pre-Selection'!O86="","",'Simmer Pre-Selection'!O86)</f>
        <v/>
      </c>
      <c r="P95" s="567" t="str">
        <f>IF('Simmer Pre-Selection'!P86="","",'Simmer Pre-Selection'!P86)</f>
        <v/>
      </c>
      <c r="Q95" s="567" t="str">
        <f>IF('Simmer Pre-Selection'!Q86="","",'Simmer Pre-Selection'!Q86)</f>
        <v/>
      </c>
      <c r="R95" s="567" t="str">
        <f>IF('Simmer Pre-Selection'!R86="","",'Simmer Pre-Selection'!R86)</f>
        <v/>
      </c>
      <c r="S95" s="567" t="str">
        <f>IF('Simmer Pre-Selection'!S86="","",'Simmer Pre-Selection'!S86)</f>
        <v/>
      </c>
      <c r="T95" s="574" t="str">
        <f>IF('Simmer Pre-Selection'!T86="","",'Simmer Pre-Selection'!T86)</f>
        <v/>
      </c>
      <c r="U95" s="573" t="str">
        <f>IF('Simmer Pre-Selection'!U86="","",'Simmer Pre-Selection'!U86)</f>
        <v/>
      </c>
      <c r="V95" s="567" t="str">
        <f>IF('Simmer Pre-Selection'!V86="","",'Simmer Pre-Selection'!V86)</f>
        <v/>
      </c>
      <c r="W95" s="567" t="str">
        <f>IF('Simmer Pre-Selection'!W86="","",'Simmer Pre-Selection'!W86)</f>
        <v/>
      </c>
      <c r="X95" s="567" t="str">
        <f>IF('Simmer Pre-Selection'!X86="","",'Simmer Pre-Selection'!X86)</f>
        <v/>
      </c>
      <c r="Y95" s="567" t="str">
        <f>IF('Simmer Pre-Selection'!Y86="","",'Simmer Pre-Selection'!Y86)</f>
        <v/>
      </c>
      <c r="Z95" s="574" t="str">
        <f>IF('Simmer Pre-Selection'!Z86="","",'Simmer Pre-Selection'!Z86)</f>
        <v/>
      </c>
      <c r="AB95" s="334"/>
    </row>
    <row r="96" spans="2:28" ht="15.75" x14ac:dyDescent="0.3">
      <c r="B96" s="166" t="s">
        <v>368</v>
      </c>
      <c r="C96" s="633" t="str">
        <f>IF('Simmer Pre-Selection'!C87="","",'Simmer Pre-Selection'!C87)</f>
        <v/>
      </c>
      <c r="D96" s="633" t="str">
        <f>IF('Simmer Pre-Selection'!D87="","",'Simmer Pre-Selection'!D87)</f>
        <v/>
      </c>
      <c r="E96" s="633" t="str">
        <f>IF('Simmer Pre-Selection'!E87="","",'Simmer Pre-Selection'!E87)</f>
        <v/>
      </c>
      <c r="F96" s="633" t="str">
        <f>IF('Simmer Pre-Selection'!F87="","",'Simmer Pre-Selection'!F87)</f>
        <v/>
      </c>
      <c r="G96" s="633" t="str">
        <f>IF('Simmer Pre-Selection'!G87="","",'Simmer Pre-Selection'!G87)</f>
        <v/>
      </c>
      <c r="H96" s="633" t="str">
        <f>IF('Simmer Pre-Selection'!H87="","",'Simmer Pre-Selection'!H87)</f>
        <v/>
      </c>
      <c r="I96" s="633" t="str">
        <f>IF('Simmer Pre-Selection'!I87="","",'Simmer Pre-Selection'!I87)</f>
        <v/>
      </c>
      <c r="J96" s="633" t="str">
        <f>IF('Simmer Pre-Selection'!J87="","",'Simmer Pre-Selection'!J87)</f>
        <v/>
      </c>
      <c r="K96" s="633" t="str">
        <f>IF('Simmer Pre-Selection'!K87="","",'Simmer Pre-Selection'!K87)</f>
        <v/>
      </c>
      <c r="L96" s="633" t="str">
        <f>IF('Simmer Pre-Selection'!L87="","",'Simmer Pre-Selection'!L87)</f>
        <v/>
      </c>
      <c r="M96" s="633" t="str">
        <f>IF('Simmer Pre-Selection'!M87="","",'Simmer Pre-Selection'!M87)</f>
        <v/>
      </c>
      <c r="N96" s="634" t="str">
        <f>IF('Simmer Pre-Selection'!N87="","",'Simmer Pre-Selection'!N87)</f>
        <v/>
      </c>
      <c r="O96" s="635" t="str">
        <f>IF('Simmer Pre-Selection'!O87="","",'Simmer Pre-Selection'!O87)</f>
        <v/>
      </c>
      <c r="P96" s="633" t="str">
        <f>IF('Simmer Pre-Selection'!P87="","",'Simmer Pre-Selection'!P87)</f>
        <v/>
      </c>
      <c r="Q96" s="633" t="str">
        <f>IF('Simmer Pre-Selection'!Q87="","",'Simmer Pre-Selection'!Q87)</f>
        <v/>
      </c>
      <c r="R96" s="633" t="str">
        <f>IF('Simmer Pre-Selection'!R87="","",'Simmer Pre-Selection'!R87)</f>
        <v/>
      </c>
      <c r="S96" s="633" t="str">
        <f>IF('Simmer Pre-Selection'!S87="","",'Simmer Pre-Selection'!S87)</f>
        <v/>
      </c>
      <c r="T96" s="636" t="str">
        <f>IF('Simmer Pre-Selection'!T87="","",'Simmer Pre-Selection'!T87)</f>
        <v/>
      </c>
      <c r="U96" s="635" t="str">
        <f>IF('Simmer Pre-Selection'!U87="","",'Simmer Pre-Selection'!U87)</f>
        <v/>
      </c>
      <c r="V96" s="633" t="str">
        <f>IF('Simmer Pre-Selection'!V87="","",'Simmer Pre-Selection'!V87)</f>
        <v/>
      </c>
      <c r="W96" s="633" t="str">
        <f>IF('Simmer Pre-Selection'!W87="","",'Simmer Pre-Selection'!W87)</f>
        <v/>
      </c>
      <c r="X96" s="633" t="str">
        <f>IF('Simmer Pre-Selection'!X87="","",'Simmer Pre-Selection'!X87)</f>
        <v/>
      </c>
      <c r="Y96" s="633" t="str">
        <f>IF('Simmer Pre-Selection'!Y87="","",'Simmer Pre-Selection'!Y87)</f>
        <v/>
      </c>
      <c r="Z96" s="636" t="str">
        <f>IF('Simmer Pre-Selection'!Z87="","",'Simmer Pre-Selection'!Z87)</f>
        <v/>
      </c>
      <c r="AB96" s="334"/>
    </row>
    <row r="97" spans="2:28" ht="15.75" x14ac:dyDescent="0.3">
      <c r="B97" s="166" t="s">
        <v>363</v>
      </c>
      <c r="C97" s="568" t="str">
        <f>IF($C$13="Corrected volume","-", IF('Simmer Pre-Selection'!C88&lt;&gt;"", 'Simmer Pre-Selection'!C88,""))</f>
        <v/>
      </c>
      <c r="D97" s="567" t="str">
        <f>IF($C$13="Corrected volume","-", IF('Simmer Pre-Selection'!D88&lt;&gt;"", 'Simmer Pre-Selection'!D88,""))</f>
        <v/>
      </c>
      <c r="E97" s="567" t="str">
        <f>IF($C$13="Corrected volume","-", IF('Simmer Pre-Selection'!E88&lt;&gt;"", 'Simmer Pre-Selection'!E88,""))</f>
        <v/>
      </c>
      <c r="F97" s="567" t="str">
        <f>IF($C$13="Corrected volume","-", IF('Simmer Pre-Selection'!F88&lt;&gt;"", 'Simmer Pre-Selection'!F88,""))</f>
        <v/>
      </c>
      <c r="G97" s="567" t="str">
        <f>IF($C$13="Corrected volume","-", IF('Simmer Pre-Selection'!G88&lt;&gt;"", 'Simmer Pre-Selection'!G88,""))</f>
        <v/>
      </c>
      <c r="H97" s="567" t="str">
        <f>IF($C$13="Corrected volume","-", IF('Simmer Pre-Selection'!H88&lt;&gt;"", 'Simmer Pre-Selection'!H88,""))</f>
        <v/>
      </c>
      <c r="I97" s="567" t="str">
        <f>IF($C$13="Corrected volume","-", IF('Simmer Pre-Selection'!I88&lt;&gt;"", 'Simmer Pre-Selection'!I88,""))</f>
        <v/>
      </c>
      <c r="J97" s="567" t="str">
        <f>IF($C$13="Corrected volume","-", IF('Simmer Pre-Selection'!J88&lt;&gt;"", 'Simmer Pre-Selection'!J88,""))</f>
        <v/>
      </c>
      <c r="K97" s="567" t="str">
        <f>IF($C$13="Corrected volume","-", IF('Simmer Pre-Selection'!K88&lt;&gt;"", 'Simmer Pre-Selection'!K88,""))</f>
        <v/>
      </c>
      <c r="L97" s="567" t="str">
        <f>IF($C$13="Corrected volume","-", IF('Simmer Pre-Selection'!L88&lt;&gt;"", 'Simmer Pre-Selection'!L88,""))</f>
        <v/>
      </c>
      <c r="M97" s="567" t="str">
        <f>IF($C$13="Corrected volume","-", IF('Simmer Pre-Selection'!M88&lt;&gt;"", 'Simmer Pre-Selection'!M88,""))</f>
        <v/>
      </c>
      <c r="N97" s="570" t="str">
        <f>IF($C$13="Corrected volume","-", IF('Simmer Pre-Selection'!N88&lt;&gt;"", 'Simmer Pre-Selection'!N88,""))</f>
        <v/>
      </c>
      <c r="O97" s="573" t="str">
        <f>IF($C$13="Corrected volume","-", IF('Simmer Pre-Selection'!O88&lt;&gt;"", 'Simmer Pre-Selection'!O88,""))</f>
        <v/>
      </c>
      <c r="P97" s="567" t="str">
        <f>IF($C$13="Corrected volume","-", IF('Simmer Pre-Selection'!P88&lt;&gt;"", 'Simmer Pre-Selection'!P88,""))</f>
        <v/>
      </c>
      <c r="Q97" s="567" t="str">
        <f>IF($C$13="Corrected volume","-", IF('Simmer Pre-Selection'!Q88&lt;&gt;"", 'Simmer Pre-Selection'!Q88,""))</f>
        <v/>
      </c>
      <c r="R97" s="567" t="str">
        <f>IF($C$13="Corrected volume","-", IF('Simmer Pre-Selection'!R88&lt;&gt;"", 'Simmer Pre-Selection'!R88,""))</f>
        <v/>
      </c>
      <c r="S97" s="567" t="str">
        <f>IF($C$13="Corrected volume","-", IF('Simmer Pre-Selection'!S88&lt;&gt;"", 'Simmer Pre-Selection'!S88,""))</f>
        <v/>
      </c>
      <c r="T97" s="574" t="str">
        <f>IF($C$13="Corrected volume","-", IF('Simmer Pre-Selection'!T88&lt;&gt;"", 'Simmer Pre-Selection'!T88,""))</f>
        <v/>
      </c>
      <c r="U97" s="573" t="str">
        <f>IF($C$13="Corrected volume","-", IF('Simmer Pre-Selection'!U88&lt;&gt;"", 'Simmer Pre-Selection'!U88,""))</f>
        <v/>
      </c>
      <c r="V97" s="567" t="str">
        <f>IF($C$13="Corrected volume","-", IF('Simmer Pre-Selection'!V88&lt;&gt;"", 'Simmer Pre-Selection'!V88,""))</f>
        <v/>
      </c>
      <c r="W97" s="567" t="str">
        <f>IF($C$13="Corrected volume","-", IF('Simmer Pre-Selection'!W88&lt;&gt;"", 'Simmer Pre-Selection'!W88,""))</f>
        <v/>
      </c>
      <c r="X97" s="567" t="str">
        <f>IF($C$13="Corrected volume","-", IF('Simmer Pre-Selection'!X88&lt;&gt;"", 'Simmer Pre-Selection'!X88,""))</f>
        <v/>
      </c>
      <c r="Y97" s="567" t="str">
        <f>IF($C$13="Corrected volume","-", IF('Simmer Pre-Selection'!Y88&lt;&gt;"", 'Simmer Pre-Selection'!Y88,""))</f>
        <v/>
      </c>
      <c r="Z97" s="574" t="str">
        <f>IF($C$13="Corrected volume","-", IF('Simmer Pre-Selection'!Z88&lt;&gt;"", 'Simmer Pre-Selection'!Z88,""))</f>
        <v/>
      </c>
      <c r="AB97" s="334"/>
    </row>
    <row r="98" spans="2:28" ht="18" x14ac:dyDescent="0.3">
      <c r="B98" s="166" t="str">
        <f xml:space="preserve"> "Power density of the power setting under test" &amp; IF($C$12="Electric"," (W/cm2)",IF($C$12="Gas"," (Btu/h/cm2)",""))</f>
        <v>Power density of the power setting under test</v>
      </c>
      <c r="C98" s="637" t="str">
        <f t="shared" ref="C98:Z98" si="11">IF(OR($C$12="", AND($C$12="Electric",OR(C$19="",C94="")), AND($C$12="Gas", OR(C$19="",C94="",C95="",C96="", AND($C$13="Uncorrected volume",C97=""))))," ",
         IF($C$12="Electric",(C94*6)/C$19,
        IF($C$12="Gas", IF($C$13="Corrected volume", 6*(C95*C96 + C94*Ke)/C$19, 6*(C95*C96*C97 + C94*Ke)/C$19))))</f>
        <v xml:space="preserve"> </v>
      </c>
      <c r="D98" s="637" t="str">
        <f t="shared" si="11"/>
        <v xml:space="preserve"> </v>
      </c>
      <c r="E98" s="637" t="str">
        <f t="shared" si="11"/>
        <v xml:space="preserve"> </v>
      </c>
      <c r="F98" s="637" t="str">
        <f t="shared" si="11"/>
        <v xml:space="preserve"> </v>
      </c>
      <c r="G98" s="637" t="str">
        <f t="shared" si="11"/>
        <v xml:space="preserve"> </v>
      </c>
      <c r="H98" s="637" t="str">
        <f t="shared" si="11"/>
        <v xml:space="preserve"> </v>
      </c>
      <c r="I98" s="637" t="str">
        <f t="shared" si="11"/>
        <v xml:space="preserve"> </v>
      </c>
      <c r="J98" s="637" t="str">
        <f t="shared" si="11"/>
        <v xml:space="preserve"> </v>
      </c>
      <c r="K98" s="637" t="str">
        <f t="shared" si="11"/>
        <v xml:space="preserve"> </v>
      </c>
      <c r="L98" s="637" t="str">
        <f t="shared" si="11"/>
        <v xml:space="preserve"> </v>
      </c>
      <c r="M98" s="637" t="str">
        <f t="shared" si="11"/>
        <v xml:space="preserve"> </v>
      </c>
      <c r="N98" s="638" t="str">
        <f t="shared" si="11"/>
        <v xml:space="preserve"> </v>
      </c>
      <c r="O98" s="639" t="str">
        <f t="shared" si="11"/>
        <v xml:space="preserve"> </v>
      </c>
      <c r="P98" s="637" t="str">
        <f t="shared" si="11"/>
        <v xml:space="preserve"> </v>
      </c>
      <c r="Q98" s="637" t="str">
        <f t="shared" si="11"/>
        <v xml:space="preserve"> </v>
      </c>
      <c r="R98" s="637" t="str">
        <f t="shared" si="11"/>
        <v xml:space="preserve"> </v>
      </c>
      <c r="S98" s="637" t="str">
        <f t="shared" si="11"/>
        <v xml:space="preserve"> </v>
      </c>
      <c r="T98" s="640" t="str">
        <f t="shared" si="11"/>
        <v xml:space="preserve"> </v>
      </c>
      <c r="U98" s="639" t="str">
        <f t="shared" si="11"/>
        <v xml:space="preserve"> </v>
      </c>
      <c r="V98" s="637" t="str">
        <f t="shared" si="11"/>
        <v xml:space="preserve"> </v>
      </c>
      <c r="W98" s="637" t="str">
        <f t="shared" si="11"/>
        <v xml:space="preserve"> </v>
      </c>
      <c r="X98" s="637" t="str">
        <f t="shared" si="11"/>
        <v xml:space="preserve"> </v>
      </c>
      <c r="Y98" s="637" t="str">
        <f t="shared" si="11"/>
        <v xml:space="preserve"> </v>
      </c>
      <c r="Z98" s="640" t="str">
        <f t="shared" si="11"/>
        <v xml:space="preserve"> </v>
      </c>
      <c r="AB98" s="334"/>
    </row>
    <row r="99" spans="2:28" ht="15.75" x14ac:dyDescent="0.3">
      <c r="B99" s="166"/>
      <c r="C99" s="167"/>
      <c r="D99" s="167"/>
      <c r="E99" s="167"/>
      <c r="F99" s="167"/>
      <c r="G99" s="167"/>
      <c r="H99" s="167"/>
      <c r="I99" s="167"/>
      <c r="J99" s="167"/>
      <c r="K99" s="167"/>
      <c r="L99" s="167"/>
      <c r="M99" s="167"/>
      <c r="N99" s="167"/>
      <c r="O99" s="378"/>
      <c r="P99" s="167"/>
      <c r="Q99" s="167"/>
      <c r="R99" s="167"/>
      <c r="S99" s="167"/>
      <c r="T99" s="168"/>
      <c r="U99" s="378"/>
      <c r="V99" s="167"/>
      <c r="W99" s="167"/>
      <c r="X99" s="167"/>
      <c r="Y99" s="167"/>
      <c r="Z99" s="168"/>
      <c r="AB99" s="334"/>
    </row>
    <row r="100" spans="2:28" ht="15.75" x14ac:dyDescent="0.3">
      <c r="B100" s="166" t="s">
        <v>355</v>
      </c>
      <c r="C100" s="566" t="str">
        <f>IF('Simmer Pre-Selection'!C91="","",'Simmer Pre-Selection'!C91)</f>
        <v/>
      </c>
      <c r="D100" s="566" t="str">
        <f>IF('Simmer Pre-Selection'!D91="","",'Simmer Pre-Selection'!D91)</f>
        <v/>
      </c>
      <c r="E100" s="566" t="str">
        <f>IF('Simmer Pre-Selection'!E91="","",'Simmer Pre-Selection'!E91)</f>
        <v/>
      </c>
      <c r="F100" s="566" t="str">
        <f>IF('Simmer Pre-Selection'!F91="","",'Simmer Pre-Selection'!F91)</f>
        <v/>
      </c>
      <c r="G100" s="566" t="str">
        <f>IF('Simmer Pre-Selection'!G91="","",'Simmer Pre-Selection'!G91)</f>
        <v/>
      </c>
      <c r="H100" s="566" t="str">
        <f>IF('Simmer Pre-Selection'!H91="","",'Simmer Pre-Selection'!H91)</f>
        <v/>
      </c>
      <c r="I100" s="566" t="str">
        <f>IF('Simmer Pre-Selection'!I91="","",'Simmer Pre-Selection'!I91)</f>
        <v/>
      </c>
      <c r="J100" s="566" t="str">
        <f>IF('Simmer Pre-Selection'!J91="","",'Simmer Pre-Selection'!J91)</f>
        <v/>
      </c>
      <c r="K100" s="566" t="str">
        <f>IF('Simmer Pre-Selection'!K91="","",'Simmer Pre-Selection'!K91)</f>
        <v/>
      </c>
      <c r="L100" s="566" t="str">
        <f>IF('Simmer Pre-Selection'!L91="","",'Simmer Pre-Selection'!L91)</f>
        <v/>
      </c>
      <c r="M100" s="566" t="str">
        <f>IF('Simmer Pre-Selection'!M91="","",'Simmer Pre-Selection'!M91)</f>
        <v/>
      </c>
      <c r="N100" s="569" t="str">
        <f>IF('Simmer Pre-Selection'!N91="","",'Simmer Pre-Selection'!N91)</f>
        <v/>
      </c>
      <c r="O100" s="571" t="str">
        <f>IF('Simmer Pre-Selection'!O91="","",'Simmer Pre-Selection'!O91)</f>
        <v/>
      </c>
      <c r="P100" s="566" t="str">
        <f>IF('Simmer Pre-Selection'!P91="","",'Simmer Pre-Selection'!P91)</f>
        <v/>
      </c>
      <c r="Q100" s="566" t="str">
        <f>IF('Simmer Pre-Selection'!Q91="","",'Simmer Pre-Selection'!Q91)</f>
        <v/>
      </c>
      <c r="R100" s="566" t="str">
        <f>IF('Simmer Pre-Selection'!R91="","",'Simmer Pre-Selection'!R91)</f>
        <v/>
      </c>
      <c r="S100" s="566" t="str">
        <f>IF('Simmer Pre-Selection'!S91="","",'Simmer Pre-Selection'!S91)</f>
        <v/>
      </c>
      <c r="T100" s="572" t="str">
        <f>IF('Simmer Pre-Selection'!T91="","",'Simmer Pre-Selection'!T91)</f>
        <v/>
      </c>
      <c r="U100" s="571" t="str">
        <f>IF('Simmer Pre-Selection'!U91="","",'Simmer Pre-Selection'!U91)</f>
        <v/>
      </c>
      <c r="V100" s="566" t="str">
        <f>IF('Simmer Pre-Selection'!V91="","",'Simmer Pre-Selection'!V91)</f>
        <v/>
      </c>
      <c r="W100" s="566" t="str">
        <f>IF('Simmer Pre-Selection'!W91="","",'Simmer Pre-Selection'!W91)</f>
        <v/>
      </c>
      <c r="X100" s="566" t="str">
        <f>IF('Simmer Pre-Selection'!X91="","",'Simmer Pre-Selection'!X91)</f>
        <v/>
      </c>
      <c r="Y100" s="566" t="str">
        <f>IF('Simmer Pre-Selection'!Y91="","",'Simmer Pre-Selection'!Y91)</f>
        <v/>
      </c>
      <c r="Z100" s="572" t="str">
        <f>IF('Simmer Pre-Selection'!Z91="","",'Simmer Pre-Selection'!Z91)</f>
        <v/>
      </c>
      <c r="AB100" s="334"/>
    </row>
    <row r="101" spans="2:28" ht="15.75" x14ac:dyDescent="0.3">
      <c r="B101" s="166" t="s">
        <v>367</v>
      </c>
      <c r="C101" s="576" t="str">
        <f>IF('Simmer Pre-Selection'!C92="","",'Simmer Pre-Selection'!C92)</f>
        <v/>
      </c>
      <c r="D101" s="576" t="str">
        <f>IF('Simmer Pre-Selection'!D92="","",'Simmer Pre-Selection'!D92)</f>
        <v/>
      </c>
      <c r="E101" s="576" t="str">
        <f>IF('Simmer Pre-Selection'!E92="","",'Simmer Pre-Selection'!E92)</f>
        <v/>
      </c>
      <c r="F101" s="576" t="str">
        <f>IF('Simmer Pre-Selection'!F92="","",'Simmer Pre-Selection'!F92)</f>
        <v/>
      </c>
      <c r="G101" s="576" t="str">
        <f>IF('Simmer Pre-Selection'!G92="","",'Simmer Pre-Selection'!G92)</f>
        <v/>
      </c>
      <c r="H101" s="576" t="str">
        <f>IF('Simmer Pre-Selection'!H92="","",'Simmer Pre-Selection'!H92)</f>
        <v/>
      </c>
      <c r="I101" s="576" t="str">
        <f>IF('Simmer Pre-Selection'!I92="","",'Simmer Pre-Selection'!I92)</f>
        <v/>
      </c>
      <c r="J101" s="576" t="str">
        <f>IF('Simmer Pre-Selection'!J92="","",'Simmer Pre-Selection'!J92)</f>
        <v/>
      </c>
      <c r="K101" s="576" t="str">
        <f>IF('Simmer Pre-Selection'!K92="","",'Simmer Pre-Selection'!K92)</f>
        <v/>
      </c>
      <c r="L101" s="576" t="str">
        <f>IF('Simmer Pre-Selection'!L92="","",'Simmer Pre-Selection'!L92)</f>
        <v/>
      </c>
      <c r="M101" s="576" t="str">
        <f>IF('Simmer Pre-Selection'!M92="","",'Simmer Pre-Selection'!M92)</f>
        <v/>
      </c>
      <c r="N101" s="582" t="str">
        <f>IF('Simmer Pre-Selection'!N92="","",'Simmer Pre-Selection'!N92)</f>
        <v/>
      </c>
      <c r="O101" s="588" t="str">
        <f>IF('Simmer Pre-Selection'!O92="","",'Simmer Pre-Selection'!O92)</f>
        <v/>
      </c>
      <c r="P101" s="576" t="str">
        <f>IF('Simmer Pre-Selection'!P92="","",'Simmer Pre-Selection'!P92)</f>
        <v/>
      </c>
      <c r="Q101" s="576" t="str">
        <f>IF('Simmer Pre-Selection'!Q92="","",'Simmer Pre-Selection'!Q92)</f>
        <v/>
      </c>
      <c r="R101" s="576" t="str">
        <f>IF('Simmer Pre-Selection'!R92="","",'Simmer Pre-Selection'!R92)</f>
        <v/>
      </c>
      <c r="S101" s="576" t="str">
        <f>IF('Simmer Pre-Selection'!S92="","",'Simmer Pre-Selection'!S92)</f>
        <v/>
      </c>
      <c r="T101" s="578" t="str">
        <f>IF('Simmer Pre-Selection'!T92="","",'Simmer Pre-Selection'!T92)</f>
        <v/>
      </c>
      <c r="U101" s="588" t="str">
        <f>IF('Simmer Pre-Selection'!U92="","",'Simmer Pre-Selection'!U92)</f>
        <v/>
      </c>
      <c r="V101" s="576" t="str">
        <f>IF('Simmer Pre-Selection'!V92="","",'Simmer Pre-Selection'!V92)</f>
        <v/>
      </c>
      <c r="W101" s="576" t="str">
        <f>IF('Simmer Pre-Selection'!W92="","",'Simmer Pre-Selection'!W92)</f>
        <v/>
      </c>
      <c r="X101" s="576" t="str">
        <f>IF('Simmer Pre-Selection'!X92="","",'Simmer Pre-Selection'!X92)</f>
        <v/>
      </c>
      <c r="Y101" s="576" t="str">
        <f>IF('Simmer Pre-Selection'!Y92="","",'Simmer Pre-Selection'!Y92)</f>
        <v/>
      </c>
      <c r="Z101" s="578" t="str">
        <f>IF('Simmer Pre-Selection'!Z92="","",'Simmer Pre-Selection'!Z92)</f>
        <v/>
      </c>
      <c r="AB101" s="334"/>
    </row>
    <row r="102" spans="2:28" ht="15.75" x14ac:dyDescent="0.3">
      <c r="B102" s="166" t="str">
        <f>IF($C$13="Corrected Volume", "Corrected volume of gas consumed during the 10-minute test (std cu. ft)", "Volume of gas consumed during the 10-minute test (cu. ft)")</f>
        <v>Volume of gas consumed during the 10-minute test (cu. ft)</v>
      </c>
      <c r="C102" s="567" t="str">
        <f>IF('Simmer Pre-Selection'!C93="","",'Simmer Pre-Selection'!C93)</f>
        <v/>
      </c>
      <c r="D102" s="567" t="str">
        <f>IF('Simmer Pre-Selection'!D93="","",'Simmer Pre-Selection'!D93)</f>
        <v/>
      </c>
      <c r="E102" s="567" t="str">
        <f>IF('Simmer Pre-Selection'!E93="","",'Simmer Pre-Selection'!E93)</f>
        <v/>
      </c>
      <c r="F102" s="567" t="str">
        <f>IF('Simmer Pre-Selection'!F93="","",'Simmer Pre-Selection'!F93)</f>
        <v/>
      </c>
      <c r="G102" s="567" t="str">
        <f>IF('Simmer Pre-Selection'!G93="","",'Simmer Pre-Selection'!G93)</f>
        <v/>
      </c>
      <c r="H102" s="567" t="str">
        <f>IF('Simmer Pre-Selection'!H93="","",'Simmer Pre-Selection'!H93)</f>
        <v/>
      </c>
      <c r="I102" s="567" t="str">
        <f>IF('Simmer Pre-Selection'!I93="","",'Simmer Pre-Selection'!I93)</f>
        <v/>
      </c>
      <c r="J102" s="567" t="str">
        <f>IF('Simmer Pre-Selection'!J93="","",'Simmer Pre-Selection'!J93)</f>
        <v/>
      </c>
      <c r="K102" s="567" t="str">
        <f>IF('Simmer Pre-Selection'!K93="","",'Simmer Pre-Selection'!K93)</f>
        <v/>
      </c>
      <c r="L102" s="567" t="str">
        <f>IF('Simmer Pre-Selection'!L93="","",'Simmer Pre-Selection'!L93)</f>
        <v/>
      </c>
      <c r="M102" s="567" t="str">
        <f>IF('Simmer Pre-Selection'!M93="","",'Simmer Pre-Selection'!M93)</f>
        <v/>
      </c>
      <c r="N102" s="570" t="str">
        <f>IF('Simmer Pre-Selection'!N93="","",'Simmer Pre-Selection'!N93)</f>
        <v/>
      </c>
      <c r="O102" s="573" t="str">
        <f>IF('Simmer Pre-Selection'!O93="","",'Simmer Pre-Selection'!O93)</f>
        <v/>
      </c>
      <c r="P102" s="567" t="str">
        <f>IF('Simmer Pre-Selection'!P93="","",'Simmer Pre-Selection'!P93)</f>
        <v/>
      </c>
      <c r="Q102" s="567" t="str">
        <f>IF('Simmer Pre-Selection'!Q93="","",'Simmer Pre-Selection'!Q93)</f>
        <v/>
      </c>
      <c r="R102" s="567" t="str">
        <f>IF('Simmer Pre-Selection'!R93="","",'Simmer Pre-Selection'!R93)</f>
        <v/>
      </c>
      <c r="S102" s="567" t="str">
        <f>IF('Simmer Pre-Selection'!S93="","",'Simmer Pre-Selection'!S93)</f>
        <v/>
      </c>
      <c r="T102" s="574" t="str">
        <f>IF('Simmer Pre-Selection'!T93="","",'Simmer Pre-Selection'!T93)</f>
        <v/>
      </c>
      <c r="U102" s="573" t="str">
        <f>IF('Simmer Pre-Selection'!U93="","",'Simmer Pre-Selection'!U93)</f>
        <v/>
      </c>
      <c r="V102" s="567" t="str">
        <f>IF('Simmer Pre-Selection'!V93="","",'Simmer Pre-Selection'!V93)</f>
        <v/>
      </c>
      <c r="W102" s="567" t="str">
        <f>IF('Simmer Pre-Selection'!W93="","",'Simmer Pre-Selection'!W93)</f>
        <v/>
      </c>
      <c r="X102" s="567" t="str">
        <f>IF('Simmer Pre-Selection'!X93="","",'Simmer Pre-Selection'!X93)</f>
        <v/>
      </c>
      <c r="Y102" s="567" t="str">
        <f>IF('Simmer Pre-Selection'!Y93="","",'Simmer Pre-Selection'!Y93)</f>
        <v/>
      </c>
      <c r="Z102" s="574" t="str">
        <f>IF('Simmer Pre-Selection'!Z93="","",'Simmer Pre-Selection'!Z93)</f>
        <v/>
      </c>
      <c r="AB102" s="334"/>
    </row>
    <row r="103" spans="2:28" ht="15.75" x14ac:dyDescent="0.3">
      <c r="B103" s="166" t="s">
        <v>368</v>
      </c>
      <c r="C103" s="633" t="str">
        <f>IF('Simmer Pre-Selection'!C94="","",'Simmer Pre-Selection'!C94)</f>
        <v/>
      </c>
      <c r="D103" s="633" t="str">
        <f>IF('Simmer Pre-Selection'!D94="","",'Simmer Pre-Selection'!D94)</f>
        <v/>
      </c>
      <c r="E103" s="633" t="str">
        <f>IF('Simmer Pre-Selection'!E94="","",'Simmer Pre-Selection'!E94)</f>
        <v/>
      </c>
      <c r="F103" s="633" t="str">
        <f>IF('Simmer Pre-Selection'!F94="","",'Simmer Pre-Selection'!F94)</f>
        <v/>
      </c>
      <c r="G103" s="633" t="str">
        <f>IF('Simmer Pre-Selection'!G94="","",'Simmer Pre-Selection'!G94)</f>
        <v/>
      </c>
      <c r="H103" s="633" t="str">
        <f>IF('Simmer Pre-Selection'!H94="","",'Simmer Pre-Selection'!H94)</f>
        <v/>
      </c>
      <c r="I103" s="633" t="str">
        <f>IF('Simmer Pre-Selection'!I94="","",'Simmer Pre-Selection'!I94)</f>
        <v/>
      </c>
      <c r="J103" s="633" t="str">
        <f>IF('Simmer Pre-Selection'!J94="","",'Simmer Pre-Selection'!J94)</f>
        <v/>
      </c>
      <c r="K103" s="633" t="str">
        <f>IF('Simmer Pre-Selection'!K94="","",'Simmer Pre-Selection'!K94)</f>
        <v/>
      </c>
      <c r="L103" s="633" t="str">
        <f>IF('Simmer Pre-Selection'!L94="","",'Simmer Pre-Selection'!L94)</f>
        <v/>
      </c>
      <c r="M103" s="633" t="str">
        <f>IF('Simmer Pre-Selection'!M94="","",'Simmer Pre-Selection'!M94)</f>
        <v/>
      </c>
      <c r="N103" s="634" t="str">
        <f>IF('Simmer Pre-Selection'!N94="","",'Simmer Pre-Selection'!N94)</f>
        <v/>
      </c>
      <c r="O103" s="635" t="str">
        <f>IF('Simmer Pre-Selection'!O94="","",'Simmer Pre-Selection'!O94)</f>
        <v/>
      </c>
      <c r="P103" s="633" t="str">
        <f>IF('Simmer Pre-Selection'!P94="","",'Simmer Pre-Selection'!P94)</f>
        <v/>
      </c>
      <c r="Q103" s="633" t="str">
        <f>IF('Simmer Pre-Selection'!Q94="","",'Simmer Pre-Selection'!Q94)</f>
        <v/>
      </c>
      <c r="R103" s="633" t="str">
        <f>IF('Simmer Pre-Selection'!R94="","",'Simmer Pre-Selection'!R94)</f>
        <v/>
      </c>
      <c r="S103" s="633" t="str">
        <f>IF('Simmer Pre-Selection'!S94="","",'Simmer Pre-Selection'!S94)</f>
        <v/>
      </c>
      <c r="T103" s="636" t="str">
        <f>IF('Simmer Pre-Selection'!T94="","",'Simmer Pre-Selection'!T94)</f>
        <v/>
      </c>
      <c r="U103" s="635" t="str">
        <f>IF('Simmer Pre-Selection'!U94="","",'Simmer Pre-Selection'!U94)</f>
        <v/>
      </c>
      <c r="V103" s="633" t="str">
        <f>IF('Simmer Pre-Selection'!V94="","",'Simmer Pre-Selection'!V94)</f>
        <v/>
      </c>
      <c r="W103" s="633" t="str">
        <f>IF('Simmer Pre-Selection'!W94="","",'Simmer Pre-Selection'!W94)</f>
        <v/>
      </c>
      <c r="X103" s="633" t="str">
        <f>IF('Simmer Pre-Selection'!X94="","",'Simmer Pre-Selection'!X94)</f>
        <v/>
      </c>
      <c r="Y103" s="633" t="str">
        <f>IF('Simmer Pre-Selection'!Y94="","",'Simmer Pre-Selection'!Y94)</f>
        <v/>
      </c>
      <c r="Z103" s="636" t="str">
        <f>IF('Simmer Pre-Selection'!Z94="","",'Simmer Pre-Selection'!Z94)</f>
        <v/>
      </c>
      <c r="AB103" s="334"/>
    </row>
    <row r="104" spans="2:28" ht="15.75" x14ac:dyDescent="0.3">
      <c r="B104" s="166" t="s">
        <v>363</v>
      </c>
      <c r="C104" s="568" t="str">
        <f>IF($C$13="Corrected volume","-", IF('Simmer Pre-Selection'!C95&lt;&gt;"", 'Simmer Pre-Selection'!C95,""))</f>
        <v/>
      </c>
      <c r="D104" s="567" t="str">
        <f>IF($C$13="Corrected volume","-", IF('Simmer Pre-Selection'!D95&lt;&gt;"", 'Simmer Pre-Selection'!D95,""))</f>
        <v/>
      </c>
      <c r="E104" s="567" t="str">
        <f>IF($C$13="Corrected volume","-", IF('Simmer Pre-Selection'!E95&lt;&gt;"", 'Simmer Pre-Selection'!E95,""))</f>
        <v/>
      </c>
      <c r="F104" s="567" t="str">
        <f>IF($C$13="Corrected volume","-", IF('Simmer Pre-Selection'!F95&lt;&gt;"", 'Simmer Pre-Selection'!F95,""))</f>
        <v/>
      </c>
      <c r="G104" s="567" t="str">
        <f>IF($C$13="Corrected volume","-", IF('Simmer Pre-Selection'!G95&lt;&gt;"", 'Simmer Pre-Selection'!G95,""))</f>
        <v/>
      </c>
      <c r="H104" s="567" t="str">
        <f>IF($C$13="Corrected volume","-", IF('Simmer Pre-Selection'!H95&lt;&gt;"", 'Simmer Pre-Selection'!H95,""))</f>
        <v/>
      </c>
      <c r="I104" s="567" t="str">
        <f>IF($C$13="Corrected volume","-", IF('Simmer Pre-Selection'!I95&lt;&gt;"", 'Simmer Pre-Selection'!I95,""))</f>
        <v/>
      </c>
      <c r="J104" s="567" t="str">
        <f>IF($C$13="Corrected volume","-", IF('Simmer Pre-Selection'!J95&lt;&gt;"", 'Simmer Pre-Selection'!J95,""))</f>
        <v/>
      </c>
      <c r="K104" s="567" t="str">
        <f>IF($C$13="Corrected volume","-", IF('Simmer Pre-Selection'!K95&lt;&gt;"", 'Simmer Pre-Selection'!K95,""))</f>
        <v/>
      </c>
      <c r="L104" s="567" t="str">
        <f>IF($C$13="Corrected volume","-", IF('Simmer Pre-Selection'!L95&lt;&gt;"", 'Simmer Pre-Selection'!L95,""))</f>
        <v/>
      </c>
      <c r="M104" s="567" t="str">
        <f>IF($C$13="Corrected volume","-", IF('Simmer Pre-Selection'!M95&lt;&gt;"", 'Simmer Pre-Selection'!M95,""))</f>
        <v/>
      </c>
      <c r="N104" s="570" t="str">
        <f>IF($C$13="Corrected volume","-", IF('Simmer Pre-Selection'!N95&lt;&gt;"", 'Simmer Pre-Selection'!N95,""))</f>
        <v/>
      </c>
      <c r="O104" s="573" t="str">
        <f>IF($C$13="Corrected volume","-", IF('Simmer Pre-Selection'!O95&lt;&gt;"", 'Simmer Pre-Selection'!O95,""))</f>
        <v/>
      </c>
      <c r="P104" s="567" t="str">
        <f>IF($C$13="Corrected volume","-", IF('Simmer Pre-Selection'!P95&lt;&gt;"", 'Simmer Pre-Selection'!P95,""))</f>
        <v/>
      </c>
      <c r="Q104" s="567" t="str">
        <f>IF($C$13="Corrected volume","-", IF('Simmer Pre-Selection'!Q95&lt;&gt;"", 'Simmer Pre-Selection'!Q95,""))</f>
        <v/>
      </c>
      <c r="R104" s="567" t="str">
        <f>IF($C$13="Corrected volume","-", IF('Simmer Pre-Selection'!R95&lt;&gt;"", 'Simmer Pre-Selection'!R95,""))</f>
        <v/>
      </c>
      <c r="S104" s="567" t="str">
        <f>IF($C$13="Corrected volume","-", IF('Simmer Pre-Selection'!S95&lt;&gt;"", 'Simmer Pre-Selection'!S95,""))</f>
        <v/>
      </c>
      <c r="T104" s="574" t="str">
        <f>IF($C$13="Corrected volume","-", IF('Simmer Pre-Selection'!T95&lt;&gt;"", 'Simmer Pre-Selection'!T95,""))</f>
        <v/>
      </c>
      <c r="U104" s="573" t="str">
        <f>IF($C$13="Corrected volume","-", IF('Simmer Pre-Selection'!U95&lt;&gt;"", 'Simmer Pre-Selection'!U95,""))</f>
        <v/>
      </c>
      <c r="V104" s="567" t="str">
        <f>IF($C$13="Corrected volume","-", IF('Simmer Pre-Selection'!V95&lt;&gt;"", 'Simmer Pre-Selection'!V95,""))</f>
        <v/>
      </c>
      <c r="W104" s="567" t="str">
        <f>IF($C$13="Corrected volume","-", IF('Simmer Pre-Selection'!W95&lt;&gt;"", 'Simmer Pre-Selection'!W95,""))</f>
        <v/>
      </c>
      <c r="X104" s="567" t="str">
        <f>IF($C$13="Corrected volume","-", IF('Simmer Pre-Selection'!X95&lt;&gt;"", 'Simmer Pre-Selection'!X95,""))</f>
        <v/>
      </c>
      <c r="Y104" s="567" t="str">
        <f>IF($C$13="Corrected volume","-", IF('Simmer Pre-Selection'!Y95&lt;&gt;"", 'Simmer Pre-Selection'!Y95,""))</f>
        <v/>
      </c>
      <c r="Z104" s="574" t="str">
        <f>IF($C$13="Corrected volume","-", IF('Simmer Pre-Selection'!Z95&lt;&gt;"", 'Simmer Pre-Selection'!Z95,""))</f>
        <v/>
      </c>
      <c r="AB104" s="334"/>
    </row>
    <row r="105" spans="2:28" ht="18" x14ac:dyDescent="0.3">
      <c r="B105" s="166" t="str">
        <f xml:space="preserve"> "Power density of the power setting under test" &amp; IF($C$12="Electric"," (W/cm2)",IF($C$12="Gas"," (Btu/h/cm2)",""))</f>
        <v>Power density of the power setting under test</v>
      </c>
      <c r="C105" s="637" t="str">
        <f t="shared" ref="C105:Z105" si="12">IF(OR($C$12="", AND($C$12="Electric",OR(C$19="",C101="")), AND($C$12="Gas", OR(C$19="",C101="",C102="",C103="", AND($C$13="Uncorrected volume",C104=""))))," ",
         IF($C$12="Electric",(C101*6)/C$19,
        IF($C$12="Gas", IF($C$13="Corrected volume", 6*(C102*C103 + C101*Ke)/C$19, 6*(C102*C103*C104 + C101*Ke)/C$19))))</f>
        <v xml:space="preserve"> </v>
      </c>
      <c r="D105" s="637" t="str">
        <f t="shared" si="12"/>
        <v xml:space="preserve"> </v>
      </c>
      <c r="E105" s="637" t="str">
        <f t="shared" si="12"/>
        <v xml:space="preserve"> </v>
      </c>
      <c r="F105" s="637" t="str">
        <f t="shared" si="12"/>
        <v xml:space="preserve"> </v>
      </c>
      <c r="G105" s="637" t="str">
        <f t="shared" si="12"/>
        <v xml:space="preserve"> </v>
      </c>
      <c r="H105" s="637" t="str">
        <f t="shared" si="12"/>
        <v xml:space="preserve"> </v>
      </c>
      <c r="I105" s="637" t="str">
        <f t="shared" si="12"/>
        <v xml:space="preserve"> </v>
      </c>
      <c r="J105" s="637" t="str">
        <f t="shared" si="12"/>
        <v xml:space="preserve"> </v>
      </c>
      <c r="K105" s="637" t="str">
        <f t="shared" si="12"/>
        <v xml:space="preserve"> </v>
      </c>
      <c r="L105" s="637" t="str">
        <f t="shared" si="12"/>
        <v xml:space="preserve"> </v>
      </c>
      <c r="M105" s="637" t="str">
        <f t="shared" si="12"/>
        <v xml:space="preserve"> </v>
      </c>
      <c r="N105" s="638" t="str">
        <f t="shared" si="12"/>
        <v xml:space="preserve"> </v>
      </c>
      <c r="O105" s="639" t="str">
        <f t="shared" si="12"/>
        <v xml:space="preserve"> </v>
      </c>
      <c r="P105" s="637" t="str">
        <f t="shared" si="12"/>
        <v xml:space="preserve"> </v>
      </c>
      <c r="Q105" s="637" t="str">
        <f t="shared" si="12"/>
        <v xml:space="preserve"> </v>
      </c>
      <c r="R105" s="637" t="str">
        <f t="shared" si="12"/>
        <v xml:space="preserve"> </v>
      </c>
      <c r="S105" s="637" t="str">
        <f t="shared" si="12"/>
        <v xml:space="preserve"> </v>
      </c>
      <c r="T105" s="640" t="str">
        <f t="shared" si="12"/>
        <v xml:space="preserve"> </v>
      </c>
      <c r="U105" s="639" t="str">
        <f t="shared" si="12"/>
        <v xml:space="preserve"> </v>
      </c>
      <c r="V105" s="637" t="str">
        <f t="shared" si="12"/>
        <v xml:space="preserve"> </v>
      </c>
      <c r="W105" s="637" t="str">
        <f t="shared" si="12"/>
        <v xml:space="preserve"> </v>
      </c>
      <c r="X105" s="637" t="str">
        <f t="shared" si="12"/>
        <v xml:space="preserve"> </v>
      </c>
      <c r="Y105" s="637" t="str">
        <f t="shared" si="12"/>
        <v xml:space="preserve"> </v>
      </c>
      <c r="Z105" s="640" t="str">
        <f t="shared" si="12"/>
        <v xml:space="preserve"> </v>
      </c>
      <c r="AB105" s="334"/>
    </row>
    <row r="106" spans="2:28" ht="15.75" x14ac:dyDescent="0.3">
      <c r="B106" s="166"/>
      <c r="C106" s="167"/>
      <c r="D106" s="167"/>
      <c r="E106" s="167"/>
      <c r="F106" s="167"/>
      <c r="G106" s="167"/>
      <c r="H106" s="167"/>
      <c r="I106" s="167"/>
      <c r="J106" s="167"/>
      <c r="K106" s="167"/>
      <c r="L106" s="167"/>
      <c r="M106" s="167"/>
      <c r="N106" s="167"/>
      <c r="O106" s="378"/>
      <c r="P106" s="167"/>
      <c r="Q106" s="167"/>
      <c r="R106" s="167"/>
      <c r="S106" s="167"/>
      <c r="T106" s="168"/>
      <c r="U106" s="378"/>
      <c r="V106" s="167"/>
      <c r="W106" s="167"/>
      <c r="X106" s="167"/>
      <c r="Y106" s="167"/>
      <c r="Z106" s="168"/>
      <c r="AB106" s="334"/>
    </row>
    <row r="107" spans="2:28" ht="15.75" x14ac:dyDescent="0.3">
      <c r="B107" s="166" t="s">
        <v>355</v>
      </c>
      <c r="C107" s="566" t="str">
        <f>IF('Simmer Pre-Selection'!C98="","",'Simmer Pre-Selection'!C98)</f>
        <v/>
      </c>
      <c r="D107" s="566" t="str">
        <f>IF('Simmer Pre-Selection'!D98="","",'Simmer Pre-Selection'!D98)</f>
        <v/>
      </c>
      <c r="E107" s="566" t="str">
        <f>IF('Simmer Pre-Selection'!E98="","",'Simmer Pre-Selection'!E98)</f>
        <v/>
      </c>
      <c r="F107" s="566" t="str">
        <f>IF('Simmer Pre-Selection'!F98="","",'Simmer Pre-Selection'!F98)</f>
        <v/>
      </c>
      <c r="G107" s="566" t="str">
        <f>IF('Simmer Pre-Selection'!G98="","",'Simmer Pre-Selection'!G98)</f>
        <v/>
      </c>
      <c r="H107" s="566" t="str">
        <f>IF('Simmer Pre-Selection'!H98="","",'Simmer Pre-Selection'!H98)</f>
        <v/>
      </c>
      <c r="I107" s="566" t="str">
        <f>IF('Simmer Pre-Selection'!I98="","",'Simmer Pre-Selection'!I98)</f>
        <v/>
      </c>
      <c r="J107" s="566" t="str">
        <f>IF('Simmer Pre-Selection'!J98="","",'Simmer Pre-Selection'!J98)</f>
        <v/>
      </c>
      <c r="K107" s="566" t="str">
        <f>IF('Simmer Pre-Selection'!K98="","",'Simmer Pre-Selection'!K98)</f>
        <v/>
      </c>
      <c r="L107" s="566" t="str">
        <f>IF('Simmer Pre-Selection'!L98="","",'Simmer Pre-Selection'!L98)</f>
        <v/>
      </c>
      <c r="M107" s="566" t="str">
        <f>IF('Simmer Pre-Selection'!M98="","",'Simmer Pre-Selection'!M98)</f>
        <v/>
      </c>
      <c r="N107" s="569" t="str">
        <f>IF('Simmer Pre-Selection'!N98="","",'Simmer Pre-Selection'!N98)</f>
        <v/>
      </c>
      <c r="O107" s="571" t="str">
        <f>IF('Simmer Pre-Selection'!O98="","",'Simmer Pre-Selection'!O98)</f>
        <v/>
      </c>
      <c r="P107" s="566" t="str">
        <f>IF('Simmer Pre-Selection'!P98="","",'Simmer Pre-Selection'!P98)</f>
        <v/>
      </c>
      <c r="Q107" s="566" t="str">
        <f>IF('Simmer Pre-Selection'!Q98="","",'Simmer Pre-Selection'!Q98)</f>
        <v/>
      </c>
      <c r="R107" s="566" t="str">
        <f>IF('Simmer Pre-Selection'!R98="","",'Simmer Pre-Selection'!R98)</f>
        <v/>
      </c>
      <c r="S107" s="566" t="str">
        <f>IF('Simmer Pre-Selection'!S98="","",'Simmer Pre-Selection'!S98)</f>
        <v/>
      </c>
      <c r="T107" s="572" t="str">
        <f>IF('Simmer Pre-Selection'!T98="","",'Simmer Pre-Selection'!T98)</f>
        <v/>
      </c>
      <c r="U107" s="571" t="str">
        <f>IF('Simmer Pre-Selection'!U98="","",'Simmer Pre-Selection'!U98)</f>
        <v/>
      </c>
      <c r="V107" s="566" t="str">
        <f>IF('Simmer Pre-Selection'!V98="","",'Simmer Pre-Selection'!V98)</f>
        <v/>
      </c>
      <c r="W107" s="566" t="str">
        <f>IF('Simmer Pre-Selection'!W98="","",'Simmer Pre-Selection'!W98)</f>
        <v/>
      </c>
      <c r="X107" s="566" t="str">
        <f>IF('Simmer Pre-Selection'!X98="","",'Simmer Pre-Selection'!X98)</f>
        <v/>
      </c>
      <c r="Y107" s="566" t="str">
        <f>IF('Simmer Pre-Selection'!Y98="","",'Simmer Pre-Selection'!Y98)</f>
        <v/>
      </c>
      <c r="Z107" s="572" t="str">
        <f>IF('Simmer Pre-Selection'!Z98="","",'Simmer Pre-Selection'!Z98)</f>
        <v/>
      </c>
      <c r="AB107" s="334"/>
    </row>
    <row r="108" spans="2:28" ht="15.75" x14ac:dyDescent="0.3">
      <c r="B108" s="166" t="s">
        <v>367</v>
      </c>
      <c r="C108" s="576" t="str">
        <f>IF('Simmer Pre-Selection'!C99="","",'Simmer Pre-Selection'!C99)</f>
        <v/>
      </c>
      <c r="D108" s="576" t="str">
        <f>IF('Simmer Pre-Selection'!D99="","",'Simmer Pre-Selection'!D99)</f>
        <v/>
      </c>
      <c r="E108" s="576" t="str">
        <f>IF('Simmer Pre-Selection'!E99="","",'Simmer Pre-Selection'!E99)</f>
        <v/>
      </c>
      <c r="F108" s="576" t="str">
        <f>IF('Simmer Pre-Selection'!F99="","",'Simmer Pre-Selection'!F99)</f>
        <v/>
      </c>
      <c r="G108" s="576" t="str">
        <f>IF('Simmer Pre-Selection'!G99="","",'Simmer Pre-Selection'!G99)</f>
        <v/>
      </c>
      <c r="H108" s="576" t="str">
        <f>IF('Simmer Pre-Selection'!H99="","",'Simmer Pre-Selection'!H99)</f>
        <v/>
      </c>
      <c r="I108" s="576" t="str">
        <f>IF('Simmer Pre-Selection'!I99="","",'Simmer Pre-Selection'!I99)</f>
        <v/>
      </c>
      <c r="J108" s="576" t="str">
        <f>IF('Simmer Pre-Selection'!J99="","",'Simmer Pre-Selection'!J99)</f>
        <v/>
      </c>
      <c r="K108" s="576" t="str">
        <f>IF('Simmer Pre-Selection'!K99="","",'Simmer Pre-Selection'!K99)</f>
        <v/>
      </c>
      <c r="L108" s="576" t="str">
        <f>IF('Simmer Pre-Selection'!L99="","",'Simmer Pre-Selection'!L99)</f>
        <v/>
      </c>
      <c r="M108" s="576" t="str">
        <f>IF('Simmer Pre-Selection'!M99="","",'Simmer Pre-Selection'!M99)</f>
        <v/>
      </c>
      <c r="N108" s="582" t="str">
        <f>IF('Simmer Pre-Selection'!N99="","",'Simmer Pre-Selection'!N99)</f>
        <v/>
      </c>
      <c r="O108" s="588" t="str">
        <f>IF('Simmer Pre-Selection'!O99="","",'Simmer Pre-Selection'!O99)</f>
        <v/>
      </c>
      <c r="P108" s="576" t="str">
        <f>IF('Simmer Pre-Selection'!P99="","",'Simmer Pre-Selection'!P99)</f>
        <v/>
      </c>
      <c r="Q108" s="576" t="str">
        <f>IF('Simmer Pre-Selection'!Q99="","",'Simmer Pre-Selection'!Q99)</f>
        <v/>
      </c>
      <c r="R108" s="576" t="str">
        <f>IF('Simmer Pre-Selection'!R99="","",'Simmer Pre-Selection'!R99)</f>
        <v/>
      </c>
      <c r="S108" s="576" t="str">
        <f>IF('Simmer Pre-Selection'!S99="","",'Simmer Pre-Selection'!S99)</f>
        <v/>
      </c>
      <c r="T108" s="578" t="str">
        <f>IF('Simmer Pre-Selection'!T99="","",'Simmer Pre-Selection'!T99)</f>
        <v/>
      </c>
      <c r="U108" s="588" t="str">
        <f>IF('Simmer Pre-Selection'!U99="","",'Simmer Pre-Selection'!U99)</f>
        <v/>
      </c>
      <c r="V108" s="576" t="str">
        <f>IF('Simmer Pre-Selection'!V99="","",'Simmer Pre-Selection'!V99)</f>
        <v/>
      </c>
      <c r="W108" s="576" t="str">
        <f>IF('Simmer Pre-Selection'!W99="","",'Simmer Pre-Selection'!W99)</f>
        <v/>
      </c>
      <c r="X108" s="576" t="str">
        <f>IF('Simmer Pre-Selection'!X99="","",'Simmer Pre-Selection'!X99)</f>
        <v/>
      </c>
      <c r="Y108" s="576" t="str">
        <f>IF('Simmer Pre-Selection'!Y99="","",'Simmer Pre-Selection'!Y99)</f>
        <v/>
      </c>
      <c r="Z108" s="578" t="str">
        <f>IF('Simmer Pre-Selection'!Z99="","",'Simmer Pre-Selection'!Z99)</f>
        <v/>
      </c>
      <c r="AB108" s="334"/>
    </row>
    <row r="109" spans="2:28" ht="15.75" x14ac:dyDescent="0.3">
      <c r="B109" s="166" t="str">
        <f>IF($C$13="Corrected Volume", "Corrected volume of gas consumed during the 10-minute test (std cu. ft)", "Volume of gas consumed during the 10-minute test (cu. ft)")</f>
        <v>Volume of gas consumed during the 10-minute test (cu. ft)</v>
      </c>
      <c r="C109" s="567" t="str">
        <f>IF('Simmer Pre-Selection'!C100="","",'Simmer Pre-Selection'!C100)</f>
        <v/>
      </c>
      <c r="D109" s="567" t="str">
        <f>IF('Simmer Pre-Selection'!D100="","",'Simmer Pre-Selection'!D100)</f>
        <v/>
      </c>
      <c r="E109" s="567" t="str">
        <f>IF('Simmer Pre-Selection'!E100="","",'Simmer Pre-Selection'!E100)</f>
        <v/>
      </c>
      <c r="F109" s="567" t="str">
        <f>IF('Simmer Pre-Selection'!F100="","",'Simmer Pre-Selection'!F100)</f>
        <v/>
      </c>
      <c r="G109" s="567" t="str">
        <f>IF('Simmer Pre-Selection'!G100="","",'Simmer Pre-Selection'!G100)</f>
        <v/>
      </c>
      <c r="H109" s="567" t="str">
        <f>IF('Simmer Pre-Selection'!H100="","",'Simmer Pre-Selection'!H100)</f>
        <v/>
      </c>
      <c r="I109" s="567" t="str">
        <f>IF('Simmer Pre-Selection'!I100="","",'Simmer Pre-Selection'!I100)</f>
        <v/>
      </c>
      <c r="J109" s="567" t="str">
        <f>IF('Simmer Pre-Selection'!J100="","",'Simmer Pre-Selection'!J100)</f>
        <v/>
      </c>
      <c r="K109" s="567" t="str">
        <f>IF('Simmer Pre-Selection'!K100="","",'Simmer Pre-Selection'!K100)</f>
        <v/>
      </c>
      <c r="L109" s="567" t="str">
        <f>IF('Simmer Pre-Selection'!L100="","",'Simmer Pre-Selection'!L100)</f>
        <v/>
      </c>
      <c r="M109" s="567" t="str">
        <f>IF('Simmer Pre-Selection'!M100="","",'Simmer Pre-Selection'!M100)</f>
        <v/>
      </c>
      <c r="N109" s="570" t="str">
        <f>IF('Simmer Pre-Selection'!N100="","",'Simmer Pre-Selection'!N100)</f>
        <v/>
      </c>
      <c r="O109" s="573" t="str">
        <f>IF('Simmer Pre-Selection'!O100="","",'Simmer Pre-Selection'!O100)</f>
        <v/>
      </c>
      <c r="P109" s="567" t="str">
        <f>IF('Simmer Pre-Selection'!P100="","",'Simmer Pre-Selection'!P100)</f>
        <v/>
      </c>
      <c r="Q109" s="567" t="str">
        <f>IF('Simmer Pre-Selection'!Q100="","",'Simmer Pre-Selection'!Q100)</f>
        <v/>
      </c>
      <c r="R109" s="567" t="str">
        <f>IF('Simmer Pre-Selection'!R100="","",'Simmer Pre-Selection'!R100)</f>
        <v/>
      </c>
      <c r="S109" s="567" t="str">
        <f>IF('Simmer Pre-Selection'!S100="","",'Simmer Pre-Selection'!S100)</f>
        <v/>
      </c>
      <c r="T109" s="574" t="str">
        <f>IF('Simmer Pre-Selection'!T100="","",'Simmer Pre-Selection'!T100)</f>
        <v/>
      </c>
      <c r="U109" s="573" t="str">
        <f>IF('Simmer Pre-Selection'!U100="","",'Simmer Pre-Selection'!U100)</f>
        <v/>
      </c>
      <c r="V109" s="567" t="str">
        <f>IF('Simmer Pre-Selection'!V100="","",'Simmer Pre-Selection'!V100)</f>
        <v/>
      </c>
      <c r="W109" s="567" t="str">
        <f>IF('Simmer Pre-Selection'!W100="","",'Simmer Pre-Selection'!W100)</f>
        <v/>
      </c>
      <c r="X109" s="567" t="str">
        <f>IF('Simmer Pre-Selection'!X100="","",'Simmer Pre-Selection'!X100)</f>
        <v/>
      </c>
      <c r="Y109" s="567" t="str">
        <f>IF('Simmer Pre-Selection'!Y100="","",'Simmer Pre-Selection'!Y100)</f>
        <v/>
      </c>
      <c r="Z109" s="574" t="str">
        <f>IF('Simmer Pre-Selection'!Z100="","",'Simmer Pre-Selection'!Z100)</f>
        <v/>
      </c>
      <c r="AB109" s="334"/>
    </row>
    <row r="110" spans="2:28" ht="15.75" x14ac:dyDescent="0.3">
      <c r="B110" s="166" t="s">
        <v>368</v>
      </c>
      <c r="C110" s="633" t="str">
        <f>IF('Simmer Pre-Selection'!C101="","",'Simmer Pre-Selection'!C101)</f>
        <v/>
      </c>
      <c r="D110" s="633" t="str">
        <f>IF('Simmer Pre-Selection'!D101="","",'Simmer Pre-Selection'!D101)</f>
        <v/>
      </c>
      <c r="E110" s="633" t="str">
        <f>IF('Simmer Pre-Selection'!E101="","",'Simmer Pre-Selection'!E101)</f>
        <v/>
      </c>
      <c r="F110" s="633" t="str">
        <f>IF('Simmer Pre-Selection'!F101="","",'Simmer Pre-Selection'!F101)</f>
        <v/>
      </c>
      <c r="G110" s="633" t="str">
        <f>IF('Simmer Pre-Selection'!G101="","",'Simmer Pre-Selection'!G101)</f>
        <v/>
      </c>
      <c r="H110" s="633" t="str">
        <f>IF('Simmer Pre-Selection'!H101="","",'Simmer Pre-Selection'!H101)</f>
        <v/>
      </c>
      <c r="I110" s="633" t="str">
        <f>IF('Simmer Pre-Selection'!I101="","",'Simmer Pre-Selection'!I101)</f>
        <v/>
      </c>
      <c r="J110" s="633" t="str">
        <f>IF('Simmer Pre-Selection'!J101="","",'Simmer Pre-Selection'!J101)</f>
        <v/>
      </c>
      <c r="K110" s="633" t="str">
        <f>IF('Simmer Pre-Selection'!K101="","",'Simmer Pre-Selection'!K101)</f>
        <v/>
      </c>
      <c r="L110" s="633" t="str">
        <f>IF('Simmer Pre-Selection'!L101="","",'Simmer Pre-Selection'!L101)</f>
        <v/>
      </c>
      <c r="M110" s="633" t="str">
        <f>IF('Simmer Pre-Selection'!M101="","",'Simmer Pre-Selection'!M101)</f>
        <v/>
      </c>
      <c r="N110" s="634" t="str">
        <f>IF('Simmer Pre-Selection'!N101="","",'Simmer Pre-Selection'!N101)</f>
        <v/>
      </c>
      <c r="O110" s="635" t="str">
        <f>IF('Simmer Pre-Selection'!O101="","",'Simmer Pre-Selection'!O101)</f>
        <v/>
      </c>
      <c r="P110" s="633" t="str">
        <f>IF('Simmer Pre-Selection'!P101="","",'Simmer Pre-Selection'!P101)</f>
        <v/>
      </c>
      <c r="Q110" s="633" t="str">
        <f>IF('Simmer Pre-Selection'!Q101="","",'Simmer Pre-Selection'!Q101)</f>
        <v/>
      </c>
      <c r="R110" s="633" t="str">
        <f>IF('Simmer Pre-Selection'!R101="","",'Simmer Pre-Selection'!R101)</f>
        <v/>
      </c>
      <c r="S110" s="633" t="str">
        <f>IF('Simmer Pre-Selection'!S101="","",'Simmer Pre-Selection'!S101)</f>
        <v/>
      </c>
      <c r="T110" s="636" t="str">
        <f>IF('Simmer Pre-Selection'!T101="","",'Simmer Pre-Selection'!T101)</f>
        <v/>
      </c>
      <c r="U110" s="635" t="str">
        <f>IF('Simmer Pre-Selection'!U101="","",'Simmer Pre-Selection'!U101)</f>
        <v/>
      </c>
      <c r="V110" s="633" t="str">
        <f>IF('Simmer Pre-Selection'!V101="","",'Simmer Pre-Selection'!V101)</f>
        <v/>
      </c>
      <c r="W110" s="633" t="str">
        <f>IF('Simmer Pre-Selection'!W101="","",'Simmer Pre-Selection'!W101)</f>
        <v/>
      </c>
      <c r="X110" s="633" t="str">
        <f>IF('Simmer Pre-Selection'!X101="","",'Simmer Pre-Selection'!X101)</f>
        <v/>
      </c>
      <c r="Y110" s="633" t="str">
        <f>IF('Simmer Pre-Selection'!Y101="","",'Simmer Pre-Selection'!Y101)</f>
        <v/>
      </c>
      <c r="Z110" s="636" t="str">
        <f>IF('Simmer Pre-Selection'!Z101="","",'Simmer Pre-Selection'!Z101)</f>
        <v/>
      </c>
      <c r="AB110" s="334"/>
    </row>
    <row r="111" spans="2:28" ht="15.75" x14ac:dyDescent="0.3">
      <c r="B111" s="166" t="s">
        <v>363</v>
      </c>
      <c r="C111" s="568" t="str">
        <f>IF($C$13="Corrected volume","-", IF('Simmer Pre-Selection'!C102&lt;&gt;"", 'Simmer Pre-Selection'!C102,""))</f>
        <v/>
      </c>
      <c r="D111" s="567" t="str">
        <f>IF($C$13="Corrected volume","-", IF('Simmer Pre-Selection'!D102&lt;&gt;"", 'Simmer Pre-Selection'!D102,""))</f>
        <v/>
      </c>
      <c r="E111" s="567" t="str">
        <f>IF($C$13="Corrected volume","-", IF('Simmer Pre-Selection'!E102&lt;&gt;"", 'Simmer Pre-Selection'!E102,""))</f>
        <v/>
      </c>
      <c r="F111" s="567" t="str">
        <f>IF($C$13="Corrected volume","-", IF('Simmer Pre-Selection'!F102&lt;&gt;"", 'Simmer Pre-Selection'!F102,""))</f>
        <v/>
      </c>
      <c r="G111" s="567" t="str">
        <f>IF($C$13="Corrected volume","-", IF('Simmer Pre-Selection'!G102&lt;&gt;"", 'Simmer Pre-Selection'!G102,""))</f>
        <v/>
      </c>
      <c r="H111" s="567" t="str">
        <f>IF($C$13="Corrected volume","-", IF('Simmer Pre-Selection'!H102&lt;&gt;"", 'Simmer Pre-Selection'!H102,""))</f>
        <v/>
      </c>
      <c r="I111" s="567" t="str">
        <f>IF($C$13="Corrected volume","-", IF('Simmer Pre-Selection'!I102&lt;&gt;"", 'Simmer Pre-Selection'!I102,""))</f>
        <v/>
      </c>
      <c r="J111" s="567" t="str">
        <f>IF($C$13="Corrected volume","-", IF('Simmer Pre-Selection'!J102&lt;&gt;"", 'Simmer Pre-Selection'!J102,""))</f>
        <v/>
      </c>
      <c r="K111" s="567" t="str">
        <f>IF($C$13="Corrected volume","-", IF('Simmer Pre-Selection'!K102&lt;&gt;"", 'Simmer Pre-Selection'!K102,""))</f>
        <v/>
      </c>
      <c r="L111" s="567" t="str">
        <f>IF($C$13="Corrected volume","-", IF('Simmer Pre-Selection'!L102&lt;&gt;"", 'Simmer Pre-Selection'!L102,""))</f>
        <v/>
      </c>
      <c r="M111" s="567" t="str">
        <f>IF($C$13="Corrected volume","-", IF('Simmer Pre-Selection'!M102&lt;&gt;"", 'Simmer Pre-Selection'!M102,""))</f>
        <v/>
      </c>
      <c r="N111" s="570" t="str">
        <f>IF($C$13="Corrected volume","-", IF('Simmer Pre-Selection'!N102&lt;&gt;"", 'Simmer Pre-Selection'!N102,""))</f>
        <v/>
      </c>
      <c r="O111" s="573" t="str">
        <f>IF($C$13="Corrected volume","-", IF('Simmer Pre-Selection'!O102&lt;&gt;"", 'Simmer Pre-Selection'!O102,""))</f>
        <v/>
      </c>
      <c r="P111" s="567" t="str">
        <f>IF($C$13="Corrected volume","-", IF('Simmer Pre-Selection'!P102&lt;&gt;"", 'Simmer Pre-Selection'!P102,""))</f>
        <v/>
      </c>
      <c r="Q111" s="567" t="str">
        <f>IF($C$13="Corrected volume","-", IF('Simmer Pre-Selection'!Q102&lt;&gt;"", 'Simmer Pre-Selection'!Q102,""))</f>
        <v/>
      </c>
      <c r="R111" s="567" t="str">
        <f>IF($C$13="Corrected volume","-", IF('Simmer Pre-Selection'!R102&lt;&gt;"", 'Simmer Pre-Selection'!R102,""))</f>
        <v/>
      </c>
      <c r="S111" s="567" t="str">
        <f>IF($C$13="Corrected volume","-", IF('Simmer Pre-Selection'!S102&lt;&gt;"", 'Simmer Pre-Selection'!S102,""))</f>
        <v/>
      </c>
      <c r="T111" s="574" t="str">
        <f>IF($C$13="Corrected volume","-", IF('Simmer Pre-Selection'!T102&lt;&gt;"", 'Simmer Pre-Selection'!T102,""))</f>
        <v/>
      </c>
      <c r="U111" s="573" t="str">
        <f>IF($C$13="Corrected volume","-", IF('Simmer Pre-Selection'!U102&lt;&gt;"", 'Simmer Pre-Selection'!U102,""))</f>
        <v/>
      </c>
      <c r="V111" s="567" t="str">
        <f>IF($C$13="Corrected volume","-", IF('Simmer Pre-Selection'!V102&lt;&gt;"", 'Simmer Pre-Selection'!V102,""))</f>
        <v/>
      </c>
      <c r="W111" s="567" t="str">
        <f>IF($C$13="Corrected volume","-", IF('Simmer Pre-Selection'!W102&lt;&gt;"", 'Simmer Pre-Selection'!W102,""))</f>
        <v/>
      </c>
      <c r="X111" s="567" t="str">
        <f>IF($C$13="Corrected volume","-", IF('Simmer Pre-Selection'!X102&lt;&gt;"", 'Simmer Pre-Selection'!X102,""))</f>
        <v/>
      </c>
      <c r="Y111" s="567" t="str">
        <f>IF($C$13="Corrected volume","-", IF('Simmer Pre-Selection'!Y102&lt;&gt;"", 'Simmer Pre-Selection'!Y102,""))</f>
        <v/>
      </c>
      <c r="Z111" s="574" t="str">
        <f>IF($C$13="Corrected volume","-", IF('Simmer Pre-Selection'!Z102&lt;&gt;"", 'Simmer Pre-Selection'!Z102,""))</f>
        <v/>
      </c>
      <c r="AB111" s="334"/>
    </row>
    <row r="112" spans="2:28" ht="18" x14ac:dyDescent="0.3">
      <c r="B112" s="166" t="str">
        <f xml:space="preserve"> "Power density of the power setting under test" &amp; IF($C$12="Electric"," (W/cm2)",IF($C$12="Gas"," (Btu/h/cm2)",""))</f>
        <v>Power density of the power setting under test</v>
      </c>
      <c r="C112" s="637" t="str">
        <f t="shared" ref="C112:Z112" si="13">IF(OR($C$12="", AND($C$12="Electric",OR(C$19="",C108="")), AND($C$12="Gas", OR(C$19="",C108="",C109="",C110="", AND($C$13="Uncorrected volume",C111=""))))," ",
         IF($C$12="Electric",(C108*6)/C$19,
        IF($C$12="Gas", IF($C$13="Corrected volume", 6*(C109*C110 + C108*Ke)/C$19, 6*(C109*C110*C111 + C108*Ke)/C$19))))</f>
        <v xml:space="preserve"> </v>
      </c>
      <c r="D112" s="637" t="str">
        <f t="shared" si="13"/>
        <v xml:space="preserve"> </v>
      </c>
      <c r="E112" s="637" t="str">
        <f t="shared" si="13"/>
        <v xml:space="preserve"> </v>
      </c>
      <c r="F112" s="637" t="str">
        <f t="shared" si="13"/>
        <v xml:space="preserve"> </v>
      </c>
      <c r="G112" s="637" t="str">
        <f t="shared" si="13"/>
        <v xml:space="preserve"> </v>
      </c>
      <c r="H112" s="637" t="str">
        <f t="shared" si="13"/>
        <v xml:space="preserve"> </v>
      </c>
      <c r="I112" s="637" t="str">
        <f t="shared" si="13"/>
        <v xml:space="preserve"> </v>
      </c>
      <c r="J112" s="637" t="str">
        <f t="shared" si="13"/>
        <v xml:space="preserve"> </v>
      </c>
      <c r="K112" s="637" t="str">
        <f t="shared" si="13"/>
        <v xml:space="preserve"> </v>
      </c>
      <c r="L112" s="637" t="str">
        <f t="shared" si="13"/>
        <v xml:space="preserve"> </v>
      </c>
      <c r="M112" s="637" t="str">
        <f t="shared" si="13"/>
        <v xml:space="preserve"> </v>
      </c>
      <c r="N112" s="638" t="str">
        <f t="shared" si="13"/>
        <v xml:space="preserve"> </v>
      </c>
      <c r="O112" s="639" t="str">
        <f t="shared" si="13"/>
        <v xml:space="preserve"> </v>
      </c>
      <c r="P112" s="637" t="str">
        <f t="shared" si="13"/>
        <v xml:space="preserve"> </v>
      </c>
      <c r="Q112" s="637" t="str">
        <f t="shared" si="13"/>
        <v xml:space="preserve"> </v>
      </c>
      <c r="R112" s="637" t="str">
        <f t="shared" si="13"/>
        <v xml:space="preserve"> </v>
      </c>
      <c r="S112" s="637" t="str">
        <f t="shared" si="13"/>
        <v xml:space="preserve"> </v>
      </c>
      <c r="T112" s="640" t="str">
        <f t="shared" si="13"/>
        <v xml:space="preserve"> </v>
      </c>
      <c r="U112" s="639" t="str">
        <f t="shared" si="13"/>
        <v xml:space="preserve"> </v>
      </c>
      <c r="V112" s="637" t="str">
        <f t="shared" si="13"/>
        <v xml:space="preserve"> </v>
      </c>
      <c r="W112" s="637" t="str">
        <f t="shared" si="13"/>
        <v xml:space="preserve"> </v>
      </c>
      <c r="X112" s="637" t="str">
        <f t="shared" si="13"/>
        <v xml:space="preserve"> </v>
      </c>
      <c r="Y112" s="637" t="str">
        <f t="shared" si="13"/>
        <v xml:space="preserve"> </v>
      </c>
      <c r="Z112" s="640" t="str">
        <f t="shared" si="13"/>
        <v xml:space="preserve"> </v>
      </c>
      <c r="AB112" s="334"/>
    </row>
    <row r="113" spans="2:28" ht="15.75" x14ac:dyDescent="0.3">
      <c r="B113" s="166"/>
      <c r="C113" s="167"/>
      <c r="D113" s="167"/>
      <c r="E113" s="167"/>
      <c r="F113" s="167"/>
      <c r="G113" s="167"/>
      <c r="H113" s="167"/>
      <c r="I113" s="167"/>
      <c r="J113" s="167"/>
      <c r="K113" s="167"/>
      <c r="L113" s="167"/>
      <c r="M113" s="167"/>
      <c r="N113" s="167"/>
      <c r="O113" s="378"/>
      <c r="P113" s="167"/>
      <c r="Q113" s="167"/>
      <c r="R113" s="167"/>
      <c r="S113" s="167"/>
      <c r="T113" s="168"/>
      <c r="U113" s="378"/>
      <c r="V113" s="167"/>
      <c r="W113" s="167"/>
      <c r="X113" s="167"/>
      <c r="Y113" s="167"/>
      <c r="Z113" s="168"/>
      <c r="AB113" s="334"/>
    </row>
    <row r="114" spans="2:28" ht="15.75" x14ac:dyDescent="0.3">
      <c r="B114" s="166" t="s">
        <v>355</v>
      </c>
      <c r="C114" s="566" t="str">
        <f>IF('Simmer Pre-Selection'!C105="","",'Simmer Pre-Selection'!C105)</f>
        <v/>
      </c>
      <c r="D114" s="566" t="str">
        <f>IF('Simmer Pre-Selection'!D105="","",'Simmer Pre-Selection'!D105)</f>
        <v/>
      </c>
      <c r="E114" s="566" t="str">
        <f>IF('Simmer Pre-Selection'!E105="","",'Simmer Pre-Selection'!E105)</f>
        <v/>
      </c>
      <c r="F114" s="566" t="str">
        <f>IF('Simmer Pre-Selection'!F105="","",'Simmer Pre-Selection'!F105)</f>
        <v/>
      </c>
      <c r="G114" s="566" t="str">
        <f>IF('Simmer Pre-Selection'!G105="","",'Simmer Pre-Selection'!G105)</f>
        <v/>
      </c>
      <c r="H114" s="566" t="str">
        <f>IF('Simmer Pre-Selection'!H105="","",'Simmer Pre-Selection'!H105)</f>
        <v/>
      </c>
      <c r="I114" s="566" t="str">
        <f>IF('Simmer Pre-Selection'!I105="","",'Simmer Pre-Selection'!I105)</f>
        <v/>
      </c>
      <c r="J114" s="566" t="str">
        <f>IF('Simmer Pre-Selection'!J105="","",'Simmer Pre-Selection'!J105)</f>
        <v/>
      </c>
      <c r="K114" s="566" t="str">
        <f>IF('Simmer Pre-Selection'!K105="","",'Simmer Pre-Selection'!K105)</f>
        <v/>
      </c>
      <c r="L114" s="566" t="str">
        <f>IF('Simmer Pre-Selection'!L105="","",'Simmer Pre-Selection'!L105)</f>
        <v/>
      </c>
      <c r="M114" s="566" t="str">
        <f>IF('Simmer Pre-Selection'!M105="","",'Simmer Pre-Selection'!M105)</f>
        <v/>
      </c>
      <c r="N114" s="569" t="str">
        <f>IF('Simmer Pre-Selection'!N105="","",'Simmer Pre-Selection'!N105)</f>
        <v/>
      </c>
      <c r="O114" s="571" t="str">
        <f>IF('Simmer Pre-Selection'!O105="","",'Simmer Pre-Selection'!O105)</f>
        <v/>
      </c>
      <c r="P114" s="566" t="str">
        <f>IF('Simmer Pre-Selection'!P105="","",'Simmer Pre-Selection'!P105)</f>
        <v/>
      </c>
      <c r="Q114" s="566" t="str">
        <f>IF('Simmer Pre-Selection'!Q105="","",'Simmer Pre-Selection'!Q105)</f>
        <v/>
      </c>
      <c r="R114" s="566" t="str">
        <f>IF('Simmer Pre-Selection'!R105="","",'Simmer Pre-Selection'!R105)</f>
        <v/>
      </c>
      <c r="S114" s="566" t="str">
        <f>IF('Simmer Pre-Selection'!S105="","",'Simmer Pre-Selection'!S105)</f>
        <v/>
      </c>
      <c r="T114" s="572" t="str">
        <f>IF('Simmer Pre-Selection'!T105="","",'Simmer Pre-Selection'!T105)</f>
        <v/>
      </c>
      <c r="U114" s="571" t="str">
        <f>IF('Simmer Pre-Selection'!U105="","",'Simmer Pre-Selection'!U105)</f>
        <v/>
      </c>
      <c r="V114" s="566" t="str">
        <f>IF('Simmer Pre-Selection'!V105="","",'Simmer Pre-Selection'!V105)</f>
        <v/>
      </c>
      <c r="W114" s="566" t="str">
        <f>IF('Simmer Pre-Selection'!W105="","",'Simmer Pre-Selection'!W105)</f>
        <v/>
      </c>
      <c r="X114" s="566" t="str">
        <f>IF('Simmer Pre-Selection'!X105="","",'Simmer Pre-Selection'!X105)</f>
        <v/>
      </c>
      <c r="Y114" s="566" t="str">
        <f>IF('Simmer Pre-Selection'!Y105="","",'Simmer Pre-Selection'!Y105)</f>
        <v/>
      </c>
      <c r="Z114" s="572" t="str">
        <f>IF('Simmer Pre-Selection'!Z105="","",'Simmer Pre-Selection'!Z105)</f>
        <v/>
      </c>
      <c r="AB114" s="334"/>
    </row>
    <row r="115" spans="2:28" ht="15.75" x14ac:dyDescent="0.3">
      <c r="B115" s="166" t="s">
        <v>367</v>
      </c>
      <c r="C115" s="576" t="str">
        <f>IF('Simmer Pre-Selection'!C106="","",'Simmer Pre-Selection'!C106)</f>
        <v/>
      </c>
      <c r="D115" s="576" t="str">
        <f>IF('Simmer Pre-Selection'!D106="","",'Simmer Pre-Selection'!D106)</f>
        <v/>
      </c>
      <c r="E115" s="576" t="str">
        <f>IF('Simmer Pre-Selection'!E106="","",'Simmer Pre-Selection'!E106)</f>
        <v/>
      </c>
      <c r="F115" s="576" t="str">
        <f>IF('Simmer Pre-Selection'!F106="","",'Simmer Pre-Selection'!F106)</f>
        <v/>
      </c>
      <c r="G115" s="576" t="str">
        <f>IF('Simmer Pre-Selection'!G106="","",'Simmer Pre-Selection'!G106)</f>
        <v/>
      </c>
      <c r="H115" s="576" t="str">
        <f>IF('Simmer Pre-Selection'!H106="","",'Simmer Pre-Selection'!H106)</f>
        <v/>
      </c>
      <c r="I115" s="576" t="str">
        <f>IF('Simmer Pre-Selection'!I106="","",'Simmer Pre-Selection'!I106)</f>
        <v/>
      </c>
      <c r="J115" s="576" t="str">
        <f>IF('Simmer Pre-Selection'!J106="","",'Simmer Pre-Selection'!J106)</f>
        <v/>
      </c>
      <c r="K115" s="576" t="str">
        <f>IF('Simmer Pre-Selection'!K106="","",'Simmer Pre-Selection'!K106)</f>
        <v/>
      </c>
      <c r="L115" s="576" t="str">
        <f>IF('Simmer Pre-Selection'!L106="","",'Simmer Pre-Selection'!L106)</f>
        <v/>
      </c>
      <c r="M115" s="576" t="str">
        <f>IF('Simmer Pre-Selection'!M106="","",'Simmer Pre-Selection'!M106)</f>
        <v/>
      </c>
      <c r="N115" s="582" t="str">
        <f>IF('Simmer Pre-Selection'!N106="","",'Simmer Pre-Selection'!N106)</f>
        <v/>
      </c>
      <c r="O115" s="588" t="str">
        <f>IF('Simmer Pre-Selection'!O106="","",'Simmer Pre-Selection'!O106)</f>
        <v/>
      </c>
      <c r="P115" s="576" t="str">
        <f>IF('Simmer Pre-Selection'!P106="","",'Simmer Pre-Selection'!P106)</f>
        <v/>
      </c>
      <c r="Q115" s="576" t="str">
        <f>IF('Simmer Pre-Selection'!Q106="","",'Simmer Pre-Selection'!Q106)</f>
        <v/>
      </c>
      <c r="R115" s="576" t="str">
        <f>IF('Simmer Pre-Selection'!R106="","",'Simmer Pre-Selection'!R106)</f>
        <v/>
      </c>
      <c r="S115" s="576" t="str">
        <f>IF('Simmer Pre-Selection'!S106="","",'Simmer Pre-Selection'!S106)</f>
        <v/>
      </c>
      <c r="T115" s="578" t="str">
        <f>IF('Simmer Pre-Selection'!T106="","",'Simmer Pre-Selection'!T106)</f>
        <v/>
      </c>
      <c r="U115" s="588" t="str">
        <f>IF('Simmer Pre-Selection'!U106="","",'Simmer Pre-Selection'!U106)</f>
        <v/>
      </c>
      <c r="V115" s="576" t="str">
        <f>IF('Simmer Pre-Selection'!V106="","",'Simmer Pre-Selection'!V106)</f>
        <v/>
      </c>
      <c r="W115" s="576" t="str">
        <f>IF('Simmer Pre-Selection'!W106="","",'Simmer Pre-Selection'!W106)</f>
        <v/>
      </c>
      <c r="X115" s="576" t="str">
        <f>IF('Simmer Pre-Selection'!X106="","",'Simmer Pre-Selection'!X106)</f>
        <v/>
      </c>
      <c r="Y115" s="576" t="str">
        <f>IF('Simmer Pre-Selection'!Y106="","",'Simmer Pre-Selection'!Y106)</f>
        <v/>
      </c>
      <c r="Z115" s="578" t="str">
        <f>IF('Simmer Pre-Selection'!Z106="","",'Simmer Pre-Selection'!Z106)</f>
        <v/>
      </c>
      <c r="AB115" s="334"/>
    </row>
    <row r="116" spans="2:28" ht="15.75" x14ac:dyDescent="0.3">
      <c r="B116" s="166" t="str">
        <f>IF($C$13="Corrected Volume", "Corrected volume of gas consumed during the 10-minute test (std cu. ft)", "Volume of gas consumed during the 10-minute test (cu. ft)")</f>
        <v>Volume of gas consumed during the 10-minute test (cu. ft)</v>
      </c>
      <c r="C116" s="567" t="str">
        <f>IF('Simmer Pre-Selection'!C107="","",'Simmer Pre-Selection'!C107)</f>
        <v/>
      </c>
      <c r="D116" s="567" t="str">
        <f>IF('Simmer Pre-Selection'!D107="","",'Simmer Pre-Selection'!D107)</f>
        <v/>
      </c>
      <c r="E116" s="567" t="str">
        <f>IF('Simmer Pre-Selection'!E107="","",'Simmer Pre-Selection'!E107)</f>
        <v/>
      </c>
      <c r="F116" s="567" t="str">
        <f>IF('Simmer Pre-Selection'!F107="","",'Simmer Pre-Selection'!F107)</f>
        <v/>
      </c>
      <c r="G116" s="567" t="str">
        <f>IF('Simmer Pre-Selection'!G107="","",'Simmer Pre-Selection'!G107)</f>
        <v/>
      </c>
      <c r="H116" s="567" t="str">
        <f>IF('Simmer Pre-Selection'!H107="","",'Simmer Pre-Selection'!H107)</f>
        <v/>
      </c>
      <c r="I116" s="567" t="str">
        <f>IF('Simmer Pre-Selection'!I107="","",'Simmer Pre-Selection'!I107)</f>
        <v/>
      </c>
      <c r="J116" s="567" t="str">
        <f>IF('Simmer Pre-Selection'!J107="","",'Simmer Pre-Selection'!J107)</f>
        <v/>
      </c>
      <c r="K116" s="567" t="str">
        <f>IF('Simmer Pre-Selection'!K107="","",'Simmer Pre-Selection'!K107)</f>
        <v/>
      </c>
      <c r="L116" s="567" t="str">
        <f>IF('Simmer Pre-Selection'!L107="","",'Simmer Pre-Selection'!L107)</f>
        <v/>
      </c>
      <c r="M116" s="567" t="str">
        <f>IF('Simmer Pre-Selection'!M107="","",'Simmer Pre-Selection'!M107)</f>
        <v/>
      </c>
      <c r="N116" s="570" t="str">
        <f>IF('Simmer Pre-Selection'!N107="","",'Simmer Pre-Selection'!N107)</f>
        <v/>
      </c>
      <c r="O116" s="573" t="str">
        <f>IF('Simmer Pre-Selection'!O107="","",'Simmer Pre-Selection'!O107)</f>
        <v/>
      </c>
      <c r="P116" s="567" t="str">
        <f>IF('Simmer Pre-Selection'!P107="","",'Simmer Pre-Selection'!P107)</f>
        <v/>
      </c>
      <c r="Q116" s="567" t="str">
        <f>IF('Simmer Pre-Selection'!Q107="","",'Simmer Pre-Selection'!Q107)</f>
        <v/>
      </c>
      <c r="R116" s="567" t="str">
        <f>IF('Simmer Pre-Selection'!R107="","",'Simmer Pre-Selection'!R107)</f>
        <v/>
      </c>
      <c r="S116" s="567" t="str">
        <f>IF('Simmer Pre-Selection'!S107="","",'Simmer Pre-Selection'!S107)</f>
        <v/>
      </c>
      <c r="T116" s="574" t="str">
        <f>IF('Simmer Pre-Selection'!T107="","",'Simmer Pre-Selection'!T107)</f>
        <v/>
      </c>
      <c r="U116" s="573" t="str">
        <f>IF('Simmer Pre-Selection'!U107="","",'Simmer Pre-Selection'!U107)</f>
        <v/>
      </c>
      <c r="V116" s="567" t="str">
        <f>IF('Simmer Pre-Selection'!V107="","",'Simmer Pre-Selection'!V107)</f>
        <v/>
      </c>
      <c r="W116" s="567" t="str">
        <f>IF('Simmer Pre-Selection'!W107="","",'Simmer Pre-Selection'!W107)</f>
        <v/>
      </c>
      <c r="X116" s="567" t="str">
        <f>IF('Simmer Pre-Selection'!X107="","",'Simmer Pre-Selection'!X107)</f>
        <v/>
      </c>
      <c r="Y116" s="567" t="str">
        <f>IF('Simmer Pre-Selection'!Y107="","",'Simmer Pre-Selection'!Y107)</f>
        <v/>
      </c>
      <c r="Z116" s="574" t="str">
        <f>IF('Simmer Pre-Selection'!Z107="","",'Simmer Pre-Selection'!Z107)</f>
        <v/>
      </c>
      <c r="AB116" s="334"/>
    </row>
    <row r="117" spans="2:28" ht="15.75" x14ac:dyDescent="0.3">
      <c r="B117" s="166" t="s">
        <v>368</v>
      </c>
      <c r="C117" s="633" t="str">
        <f>IF('Simmer Pre-Selection'!C108="","",'Simmer Pre-Selection'!C108)</f>
        <v/>
      </c>
      <c r="D117" s="633" t="str">
        <f>IF('Simmer Pre-Selection'!D108="","",'Simmer Pre-Selection'!D108)</f>
        <v/>
      </c>
      <c r="E117" s="633" t="str">
        <f>IF('Simmer Pre-Selection'!E108="","",'Simmer Pre-Selection'!E108)</f>
        <v/>
      </c>
      <c r="F117" s="633" t="str">
        <f>IF('Simmer Pre-Selection'!F108="","",'Simmer Pre-Selection'!F108)</f>
        <v/>
      </c>
      <c r="G117" s="633" t="str">
        <f>IF('Simmer Pre-Selection'!G108="","",'Simmer Pre-Selection'!G108)</f>
        <v/>
      </c>
      <c r="H117" s="633" t="str">
        <f>IF('Simmer Pre-Selection'!H108="","",'Simmer Pre-Selection'!H108)</f>
        <v/>
      </c>
      <c r="I117" s="633" t="str">
        <f>IF('Simmer Pre-Selection'!I108="","",'Simmer Pre-Selection'!I108)</f>
        <v/>
      </c>
      <c r="J117" s="633" t="str">
        <f>IF('Simmer Pre-Selection'!J108="","",'Simmer Pre-Selection'!J108)</f>
        <v/>
      </c>
      <c r="K117" s="633" t="str">
        <f>IF('Simmer Pre-Selection'!K108="","",'Simmer Pre-Selection'!K108)</f>
        <v/>
      </c>
      <c r="L117" s="633" t="str">
        <f>IF('Simmer Pre-Selection'!L108="","",'Simmer Pre-Selection'!L108)</f>
        <v/>
      </c>
      <c r="M117" s="633" t="str">
        <f>IF('Simmer Pre-Selection'!M108="","",'Simmer Pre-Selection'!M108)</f>
        <v/>
      </c>
      <c r="N117" s="634" t="str">
        <f>IF('Simmer Pre-Selection'!N108="","",'Simmer Pre-Selection'!N108)</f>
        <v/>
      </c>
      <c r="O117" s="635" t="str">
        <f>IF('Simmer Pre-Selection'!O108="","",'Simmer Pre-Selection'!O108)</f>
        <v/>
      </c>
      <c r="P117" s="633" t="str">
        <f>IF('Simmer Pre-Selection'!P108="","",'Simmer Pre-Selection'!P108)</f>
        <v/>
      </c>
      <c r="Q117" s="633" t="str">
        <f>IF('Simmer Pre-Selection'!Q108="","",'Simmer Pre-Selection'!Q108)</f>
        <v/>
      </c>
      <c r="R117" s="633" t="str">
        <f>IF('Simmer Pre-Selection'!R108="","",'Simmer Pre-Selection'!R108)</f>
        <v/>
      </c>
      <c r="S117" s="633" t="str">
        <f>IF('Simmer Pre-Selection'!S108="","",'Simmer Pre-Selection'!S108)</f>
        <v/>
      </c>
      <c r="T117" s="636" t="str">
        <f>IF('Simmer Pre-Selection'!T108="","",'Simmer Pre-Selection'!T108)</f>
        <v/>
      </c>
      <c r="U117" s="635" t="str">
        <f>IF('Simmer Pre-Selection'!U108="","",'Simmer Pre-Selection'!U108)</f>
        <v/>
      </c>
      <c r="V117" s="633" t="str">
        <f>IF('Simmer Pre-Selection'!V108="","",'Simmer Pre-Selection'!V108)</f>
        <v/>
      </c>
      <c r="W117" s="633" t="str">
        <f>IF('Simmer Pre-Selection'!W108="","",'Simmer Pre-Selection'!W108)</f>
        <v/>
      </c>
      <c r="X117" s="633" t="str">
        <f>IF('Simmer Pre-Selection'!X108="","",'Simmer Pre-Selection'!X108)</f>
        <v/>
      </c>
      <c r="Y117" s="633" t="str">
        <f>IF('Simmer Pre-Selection'!Y108="","",'Simmer Pre-Selection'!Y108)</f>
        <v/>
      </c>
      <c r="Z117" s="636" t="str">
        <f>IF('Simmer Pre-Selection'!Z108="","",'Simmer Pre-Selection'!Z108)</f>
        <v/>
      </c>
      <c r="AB117" s="334"/>
    </row>
    <row r="118" spans="2:28" ht="15.75" x14ac:dyDescent="0.3">
      <c r="B118" s="166" t="s">
        <v>363</v>
      </c>
      <c r="C118" s="568" t="str">
        <f>IF($C$13="Corrected volume","-", IF('Simmer Pre-Selection'!C109&lt;&gt;"", 'Simmer Pre-Selection'!C109,""))</f>
        <v/>
      </c>
      <c r="D118" s="567" t="str">
        <f>IF($C$13="Corrected volume","-", IF('Simmer Pre-Selection'!D109&lt;&gt;"", 'Simmer Pre-Selection'!D109,""))</f>
        <v/>
      </c>
      <c r="E118" s="567" t="str">
        <f>IF($C$13="Corrected volume","-", IF('Simmer Pre-Selection'!E109&lt;&gt;"", 'Simmer Pre-Selection'!E109,""))</f>
        <v/>
      </c>
      <c r="F118" s="567" t="str">
        <f>IF($C$13="Corrected volume","-", IF('Simmer Pre-Selection'!F109&lt;&gt;"", 'Simmer Pre-Selection'!F109,""))</f>
        <v/>
      </c>
      <c r="G118" s="567" t="str">
        <f>IF($C$13="Corrected volume","-", IF('Simmer Pre-Selection'!G109&lt;&gt;"", 'Simmer Pre-Selection'!G109,""))</f>
        <v/>
      </c>
      <c r="H118" s="567" t="str">
        <f>IF($C$13="Corrected volume","-", IF('Simmer Pre-Selection'!H109&lt;&gt;"", 'Simmer Pre-Selection'!H109,""))</f>
        <v/>
      </c>
      <c r="I118" s="567" t="str">
        <f>IF($C$13="Corrected volume","-", IF('Simmer Pre-Selection'!I109&lt;&gt;"", 'Simmer Pre-Selection'!I109,""))</f>
        <v/>
      </c>
      <c r="J118" s="567" t="str">
        <f>IF($C$13="Corrected volume","-", IF('Simmer Pre-Selection'!J109&lt;&gt;"", 'Simmer Pre-Selection'!J109,""))</f>
        <v/>
      </c>
      <c r="K118" s="567" t="str">
        <f>IF($C$13="Corrected volume","-", IF('Simmer Pre-Selection'!K109&lt;&gt;"", 'Simmer Pre-Selection'!K109,""))</f>
        <v/>
      </c>
      <c r="L118" s="567" t="str">
        <f>IF($C$13="Corrected volume","-", IF('Simmer Pre-Selection'!L109&lt;&gt;"", 'Simmer Pre-Selection'!L109,""))</f>
        <v/>
      </c>
      <c r="M118" s="567" t="str">
        <f>IF($C$13="Corrected volume","-", IF('Simmer Pre-Selection'!M109&lt;&gt;"", 'Simmer Pre-Selection'!M109,""))</f>
        <v/>
      </c>
      <c r="N118" s="570" t="str">
        <f>IF($C$13="Corrected volume","-", IF('Simmer Pre-Selection'!N109&lt;&gt;"", 'Simmer Pre-Selection'!N109,""))</f>
        <v/>
      </c>
      <c r="O118" s="573" t="str">
        <f>IF($C$13="Corrected volume","-", IF('Simmer Pre-Selection'!O109&lt;&gt;"", 'Simmer Pre-Selection'!O109,""))</f>
        <v/>
      </c>
      <c r="P118" s="567" t="str">
        <f>IF($C$13="Corrected volume","-", IF('Simmer Pre-Selection'!P109&lt;&gt;"", 'Simmer Pre-Selection'!P109,""))</f>
        <v/>
      </c>
      <c r="Q118" s="567" t="str">
        <f>IF($C$13="Corrected volume","-", IF('Simmer Pre-Selection'!Q109&lt;&gt;"", 'Simmer Pre-Selection'!Q109,""))</f>
        <v/>
      </c>
      <c r="R118" s="567" t="str">
        <f>IF($C$13="Corrected volume","-", IF('Simmer Pre-Selection'!R109&lt;&gt;"", 'Simmer Pre-Selection'!R109,""))</f>
        <v/>
      </c>
      <c r="S118" s="567" t="str">
        <f>IF($C$13="Corrected volume","-", IF('Simmer Pre-Selection'!S109&lt;&gt;"", 'Simmer Pre-Selection'!S109,""))</f>
        <v/>
      </c>
      <c r="T118" s="574" t="str">
        <f>IF($C$13="Corrected volume","-", IF('Simmer Pre-Selection'!T109&lt;&gt;"", 'Simmer Pre-Selection'!T109,""))</f>
        <v/>
      </c>
      <c r="U118" s="573" t="str">
        <f>IF($C$13="Corrected volume","-", IF('Simmer Pre-Selection'!U109&lt;&gt;"", 'Simmer Pre-Selection'!U109,""))</f>
        <v/>
      </c>
      <c r="V118" s="567" t="str">
        <f>IF($C$13="Corrected volume","-", IF('Simmer Pre-Selection'!V109&lt;&gt;"", 'Simmer Pre-Selection'!V109,""))</f>
        <v/>
      </c>
      <c r="W118" s="567" t="str">
        <f>IF($C$13="Corrected volume","-", IF('Simmer Pre-Selection'!W109&lt;&gt;"", 'Simmer Pre-Selection'!W109,""))</f>
        <v/>
      </c>
      <c r="X118" s="567" t="str">
        <f>IF($C$13="Corrected volume","-", IF('Simmer Pre-Selection'!X109&lt;&gt;"", 'Simmer Pre-Selection'!X109,""))</f>
        <v/>
      </c>
      <c r="Y118" s="567" t="str">
        <f>IF($C$13="Corrected volume","-", IF('Simmer Pre-Selection'!Y109&lt;&gt;"", 'Simmer Pre-Selection'!Y109,""))</f>
        <v/>
      </c>
      <c r="Z118" s="574" t="str">
        <f>IF($C$13="Corrected volume","-", IF('Simmer Pre-Selection'!Z109&lt;&gt;"", 'Simmer Pre-Selection'!Z109,""))</f>
        <v/>
      </c>
      <c r="AB118" s="334"/>
    </row>
    <row r="119" spans="2:28" ht="18" x14ac:dyDescent="0.3">
      <c r="B119" s="166" t="str">
        <f xml:space="preserve"> "Power density of the power setting under test" &amp; IF($C$12="Electric"," (W/cm2)",IF($C$12="Gas"," (Btu/h/cm2)",""))</f>
        <v>Power density of the power setting under test</v>
      </c>
      <c r="C119" s="637" t="str">
        <f t="shared" ref="C119:Z119" si="14">IF(OR($C$12="", AND($C$12="Electric",OR(C$19="",C115="")), AND($C$12="Gas", OR(C$19="",C115="",C116="",C117="", AND($C$13="Uncorrected volume",C118=""))))," ",
         IF($C$12="Electric",(C115*6)/C$19,
        IF($C$12="Gas", IF($C$13="Corrected volume", 6*(C116*C117 + C115*Ke)/C$19, 6*(C116*C117*C118 + C115*Ke)/C$19))))</f>
        <v xml:space="preserve"> </v>
      </c>
      <c r="D119" s="637" t="str">
        <f t="shared" si="14"/>
        <v xml:space="preserve"> </v>
      </c>
      <c r="E119" s="637" t="str">
        <f t="shared" si="14"/>
        <v xml:space="preserve"> </v>
      </c>
      <c r="F119" s="637" t="str">
        <f t="shared" si="14"/>
        <v xml:space="preserve"> </v>
      </c>
      <c r="G119" s="637" t="str">
        <f t="shared" si="14"/>
        <v xml:space="preserve"> </v>
      </c>
      <c r="H119" s="637" t="str">
        <f t="shared" si="14"/>
        <v xml:space="preserve"> </v>
      </c>
      <c r="I119" s="637" t="str">
        <f t="shared" si="14"/>
        <v xml:space="preserve"> </v>
      </c>
      <c r="J119" s="637" t="str">
        <f t="shared" si="14"/>
        <v xml:space="preserve"> </v>
      </c>
      <c r="K119" s="637" t="str">
        <f t="shared" si="14"/>
        <v xml:space="preserve"> </v>
      </c>
      <c r="L119" s="637" t="str">
        <f t="shared" si="14"/>
        <v xml:space="preserve"> </v>
      </c>
      <c r="M119" s="637" t="str">
        <f t="shared" si="14"/>
        <v xml:space="preserve"> </v>
      </c>
      <c r="N119" s="638" t="str">
        <f t="shared" si="14"/>
        <v xml:space="preserve"> </v>
      </c>
      <c r="O119" s="639" t="str">
        <f t="shared" si="14"/>
        <v xml:space="preserve"> </v>
      </c>
      <c r="P119" s="637" t="str">
        <f t="shared" si="14"/>
        <v xml:space="preserve"> </v>
      </c>
      <c r="Q119" s="637" t="str">
        <f t="shared" si="14"/>
        <v xml:space="preserve"> </v>
      </c>
      <c r="R119" s="637" t="str">
        <f t="shared" si="14"/>
        <v xml:space="preserve"> </v>
      </c>
      <c r="S119" s="637" t="str">
        <f t="shared" si="14"/>
        <v xml:space="preserve"> </v>
      </c>
      <c r="T119" s="640" t="str">
        <f t="shared" si="14"/>
        <v xml:space="preserve"> </v>
      </c>
      <c r="U119" s="639" t="str">
        <f t="shared" si="14"/>
        <v xml:space="preserve"> </v>
      </c>
      <c r="V119" s="637" t="str">
        <f t="shared" si="14"/>
        <v xml:space="preserve"> </v>
      </c>
      <c r="W119" s="637" t="str">
        <f t="shared" si="14"/>
        <v xml:space="preserve"> </v>
      </c>
      <c r="X119" s="637" t="str">
        <f t="shared" si="14"/>
        <v xml:space="preserve"> </v>
      </c>
      <c r="Y119" s="637" t="str">
        <f t="shared" si="14"/>
        <v xml:space="preserve"> </v>
      </c>
      <c r="Z119" s="640" t="str">
        <f t="shared" si="14"/>
        <v xml:space="preserve"> </v>
      </c>
      <c r="AB119" s="334"/>
    </row>
    <row r="120" spans="2:28" ht="15.75" x14ac:dyDescent="0.3">
      <c r="B120" s="166"/>
      <c r="C120" s="167"/>
      <c r="D120" s="167"/>
      <c r="E120" s="167"/>
      <c r="F120" s="167"/>
      <c r="G120" s="167"/>
      <c r="H120" s="167"/>
      <c r="I120" s="167"/>
      <c r="J120" s="167"/>
      <c r="K120" s="167"/>
      <c r="L120" s="167"/>
      <c r="M120" s="167"/>
      <c r="N120" s="167"/>
      <c r="O120" s="378"/>
      <c r="P120" s="167"/>
      <c r="Q120" s="167"/>
      <c r="R120" s="167"/>
      <c r="S120" s="167"/>
      <c r="T120" s="168"/>
      <c r="U120" s="378"/>
      <c r="V120" s="167"/>
      <c r="W120" s="167"/>
      <c r="X120" s="167"/>
      <c r="Y120" s="167"/>
      <c r="Z120" s="168"/>
      <c r="AB120" s="334"/>
    </row>
    <row r="121" spans="2:28" ht="15.75" x14ac:dyDescent="0.3">
      <c r="B121" s="166" t="s">
        <v>355</v>
      </c>
      <c r="C121" s="566" t="str">
        <f>IF('Simmer Pre-Selection'!C112="","",'Simmer Pre-Selection'!C112)</f>
        <v/>
      </c>
      <c r="D121" s="566" t="str">
        <f>IF('Simmer Pre-Selection'!D112="","",'Simmer Pre-Selection'!D112)</f>
        <v/>
      </c>
      <c r="E121" s="566" t="str">
        <f>IF('Simmer Pre-Selection'!E112="","",'Simmer Pre-Selection'!E112)</f>
        <v/>
      </c>
      <c r="F121" s="566" t="str">
        <f>IF('Simmer Pre-Selection'!F112="","",'Simmer Pre-Selection'!F112)</f>
        <v/>
      </c>
      <c r="G121" s="566" t="str">
        <f>IF('Simmer Pre-Selection'!G112="","",'Simmer Pre-Selection'!G112)</f>
        <v/>
      </c>
      <c r="H121" s="566" t="str">
        <f>IF('Simmer Pre-Selection'!H112="","",'Simmer Pre-Selection'!H112)</f>
        <v/>
      </c>
      <c r="I121" s="566" t="str">
        <f>IF('Simmer Pre-Selection'!I112="","",'Simmer Pre-Selection'!I112)</f>
        <v/>
      </c>
      <c r="J121" s="566" t="str">
        <f>IF('Simmer Pre-Selection'!J112="","",'Simmer Pre-Selection'!J112)</f>
        <v/>
      </c>
      <c r="K121" s="566" t="str">
        <f>IF('Simmer Pre-Selection'!K112="","",'Simmer Pre-Selection'!K112)</f>
        <v/>
      </c>
      <c r="L121" s="566" t="str">
        <f>IF('Simmer Pre-Selection'!L112="","",'Simmer Pre-Selection'!L112)</f>
        <v/>
      </c>
      <c r="M121" s="566" t="str">
        <f>IF('Simmer Pre-Selection'!M112="","",'Simmer Pre-Selection'!M112)</f>
        <v/>
      </c>
      <c r="N121" s="569" t="str">
        <f>IF('Simmer Pre-Selection'!N112="","",'Simmer Pre-Selection'!N112)</f>
        <v/>
      </c>
      <c r="O121" s="571" t="str">
        <f>IF('Simmer Pre-Selection'!O112="","",'Simmer Pre-Selection'!O112)</f>
        <v/>
      </c>
      <c r="P121" s="566" t="str">
        <f>IF('Simmer Pre-Selection'!P112="","",'Simmer Pre-Selection'!P112)</f>
        <v/>
      </c>
      <c r="Q121" s="566" t="str">
        <f>IF('Simmer Pre-Selection'!Q112="","",'Simmer Pre-Selection'!Q112)</f>
        <v/>
      </c>
      <c r="R121" s="566" t="str">
        <f>IF('Simmer Pre-Selection'!R112="","",'Simmer Pre-Selection'!R112)</f>
        <v/>
      </c>
      <c r="S121" s="566" t="str">
        <f>IF('Simmer Pre-Selection'!S112="","",'Simmer Pre-Selection'!S112)</f>
        <v/>
      </c>
      <c r="T121" s="572" t="str">
        <f>IF('Simmer Pre-Selection'!T112="","",'Simmer Pre-Selection'!T112)</f>
        <v/>
      </c>
      <c r="U121" s="571" t="str">
        <f>IF('Simmer Pre-Selection'!U112="","",'Simmer Pre-Selection'!U112)</f>
        <v/>
      </c>
      <c r="V121" s="566" t="str">
        <f>IF('Simmer Pre-Selection'!V112="","",'Simmer Pre-Selection'!V112)</f>
        <v/>
      </c>
      <c r="W121" s="566" t="str">
        <f>IF('Simmer Pre-Selection'!W112="","",'Simmer Pre-Selection'!W112)</f>
        <v/>
      </c>
      <c r="X121" s="566" t="str">
        <f>IF('Simmer Pre-Selection'!X112="","",'Simmer Pre-Selection'!X112)</f>
        <v/>
      </c>
      <c r="Y121" s="566" t="str">
        <f>IF('Simmer Pre-Selection'!Y112="","",'Simmer Pre-Selection'!Y112)</f>
        <v/>
      </c>
      <c r="Z121" s="572" t="str">
        <f>IF('Simmer Pre-Selection'!Z112="","",'Simmer Pre-Selection'!Z112)</f>
        <v/>
      </c>
      <c r="AB121" s="334"/>
    </row>
    <row r="122" spans="2:28" ht="15.75" x14ac:dyDescent="0.3">
      <c r="B122" s="166" t="s">
        <v>367</v>
      </c>
      <c r="C122" s="576" t="str">
        <f>IF('Simmer Pre-Selection'!C113="","",'Simmer Pre-Selection'!C113)</f>
        <v/>
      </c>
      <c r="D122" s="576" t="str">
        <f>IF('Simmer Pre-Selection'!D113="","",'Simmer Pre-Selection'!D113)</f>
        <v/>
      </c>
      <c r="E122" s="576" t="str">
        <f>IF('Simmer Pre-Selection'!E113="","",'Simmer Pre-Selection'!E113)</f>
        <v/>
      </c>
      <c r="F122" s="576" t="str">
        <f>IF('Simmer Pre-Selection'!F113="","",'Simmer Pre-Selection'!F113)</f>
        <v/>
      </c>
      <c r="G122" s="576" t="str">
        <f>IF('Simmer Pre-Selection'!G113="","",'Simmer Pre-Selection'!G113)</f>
        <v/>
      </c>
      <c r="H122" s="576" t="str">
        <f>IF('Simmer Pre-Selection'!H113="","",'Simmer Pre-Selection'!H113)</f>
        <v/>
      </c>
      <c r="I122" s="576" t="str">
        <f>IF('Simmer Pre-Selection'!I113="","",'Simmer Pre-Selection'!I113)</f>
        <v/>
      </c>
      <c r="J122" s="576" t="str">
        <f>IF('Simmer Pre-Selection'!J113="","",'Simmer Pre-Selection'!J113)</f>
        <v/>
      </c>
      <c r="K122" s="576" t="str">
        <f>IF('Simmer Pre-Selection'!K113="","",'Simmer Pre-Selection'!K113)</f>
        <v/>
      </c>
      <c r="L122" s="576" t="str">
        <f>IF('Simmer Pre-Selection'!L113="","",'Simmer Pre-Selection'!L113)</f>
        <v/>
      </c>
      <c r="M122" s="576" t="str">
        <f>IF('Simmer Pre-Selection'!M113="","",'Simmer Pre-Selection'!M113)</f>
        <v/>
      </c>
      <c r="N122" s="582" t="str">
        <f>IF('Simmer Pre-Selection'!N113="","",'Simmer Pre-Selection'!N113)</f>
        <v/>
      </c>
      <c r="O122" s="588" t="str">
        <f>IF('Simmer Pre-Selection'!O113="","",'Simmer Pre-Selection'!O113)</f>
        <v/>
      </c>
      <c r="P122" s="576" t="str">
        <f>IF('Simmer Pre-Selection'!P113="","",'Simmer Pre-Selection'!P113)</f>
        <v/>
      </c>
      <c r="Q122" s="576" t="str">
        <f>IF('Simmer Pre-Selection'!Q113="","",'Simmer Pre-Selection'!Q113)</f>
        <v/>
      </c>
      <c r="R122" s="576" t="str">
        <f>IF('Simmer Pre-Selection'!R113="","",'Simmer Pre-Selection'!R113)</f>
        <v/>
      </c>
      <c r="S122" s="576" t="str">
        <f>IF('Simmer Pre-Selection'!S113="","",'Simmer Pre-Selection'!S113)</f>
        <v/>
      </c>
      <c r="T122" s="578" t="str">
        <f>IF('Simmer Pre-Selection'!T113="","",'Simmer Pre-Selection'!T113)</f>
        <v/>
      </c>
      <c r="U122" s="588" t="str">
        <f>IF('Simmer Pre-Selection'!U113="","",'Simmer Pre-Selection'!U113)</f>
        <v/>
      </c>
      <c r="V122" s="576" t="str">
        <f>IF('Simmer Pre-Selection'!V113="","",'Simmer Pre-Selection'!V113)</f>
        <v/>
      </c>
      <c r="W122" s="576" t="str">
        <f>IF('Simmer Pre-Selection'!W113="","",'Simmer Pre-Selection'!W113)</f>
        <v/>
      </c>
      <c r="X122" s="576" t="str">
        <f>IF('Simmer Pre-Selection'!X113="","",'Simmer Pre-Selection'!X113)</f>
        <v/>
      </c>
      <c r="Y122" s="576" t="str">
        <f>IF('Simmer Pre-Selection'!Y113="","",'Simmer Pre-Selection'!Y113)</f>
        <v/>
      </c>
      <c r="Z122" s="578" t="str">
        <f>IF('Simmer Pre-Selection'!Z113="","",'Simmer Pre-Selection'!Z113)</f>
        <v/>
      </c>
      <c r="AB122" s="334"/>
    </row>
    <row r="123" spans="2:28" ht="15.75" x14ac:dyDescent="0.3">
      <c r="B123" s="166" t="str">
        <f>IF($C$13="Corrected Volume", "Corrected volume of gas consumed during the 10-minute test (std cu. ft)", "Volume of gas consumed during the 10-minute test (cu. ft)")</f>
        <v>Volume of gas consumed during the 10-minute test (cu. ft)</v>
      </c>
      <c r="C123" s="567" t="str">
        <f>IF('Simmer Pre-Selection'!C114="","",'Simmer Pre-Selection'!C114)</f>
        <v/>
      </c>
      <c r="D123" s="567" t="str">
        <f>IF('Simmer Pre-Selection'!D114="","",'Simmer Pre-Selection'!D114)</f>
        <v/>
      </c>
      <c r="E123" s="567" t="str">
        <f>IF('Simmer Pre-Selection'!E114="","",'Simmer Pre-Selection'!E114)</f>
        <v/>
      </c>
      <c r="F123" s="567" t="str">
        <f>IF('Simmer Pre-Selection'!F114="","",'Simmer Pre-Selection'!F114)</f>
        <v/>
      </c>
      <c r="G123" s="567" t="str">
        <f>IF('Simmer Pre-Selection'!G114="","",'Simmer Pre-Selection'!G114)</f>
        <v/>
      </c>
      <c r="H123" s="567" t="str">
        <f>IF('Simmer Pre-Selection'!H114="","",'Simmer Pre-Selection'!H114)</f>
        <v/>
      </c>
      <c r="I123" s="567" t="str">
        <f>IF('Simmer Pre-Selection'!I114="","",'Simmer Pre-Selection'!I114)</f>
        <v/>
      </c>
      <c r="J123" s="567" t="str">
        <f>IF('Simmer Pre-Selection'!J114="","",'Simmer Pre-Selection'!J114)</f>
        <v/>
      </c>
      <c r="K123" s="567" t="str">
        <f>IF('Simmer Pre-Selection'!K114="","",'Simmer Pre-Selection'!K114)</f>
        <v/>
      </c>
      <c r="L123" s="567" t="str">
        <f>IF('Simmer Pre-Selection'!L114="","",'Simmer Pre-Selection'!L114)</f>
        <v/>
      </c>
      <c r="M123" s="567" t="str">
        <f>IF('Simmer Pre-Selection'!M114="","",'Simmer Pre-Selection'!M114)</f>
        <v/>
      </c>
      <c r="N123" s="570" t="str">
        <f>IF('Simmer Pre-Selection'!N114="","",'Simmer Pre-Selection'!N114)</f>
        <v/>
      </c>
      <c r="O123" s="573" t="str">
        <f>IF('Simmer Pre-Selection'!O114="","",'Simmer Pre-Selection'!O114)</f>
        <v/>
      </c>
      <c r="P123" s="567" t="str">
        <f>IF('Simmer Pre-Selection'!P114="","",'Simmer Pre-Selection'!P114)</f>
        <v/>
      </c>
      <c r="Q123" s="567" t="str">
        <f>IF('Simmer Pre-Selection'!Q114="","",'Simmer Pre-Selection'!Q114)</f>
        <v/>
      </c>
      <c r="R123" s="567" t="str">
        <f>IF('Simmer Pre-Selection'!R114="","",'Simmer Pre-Selection'!R114)</f>
        <v/>
      </c>
      <c r="S123" s="567" t="str">
        <f>IF('Simmer Pre-Selection'!S114="","",'Simmer Pre-Selection'!S114)</f>
        <v/>
      </c>
      <c r="T123" s="574" t="str">
        <f>IF('Simmer Pre-Selection'!T114="","",'Simmer Pre-Selection'!T114)</f>
        <v/>
      </c>
      <c r="U123" s="573" t="str">
        <f>IF('Simmer Pre-Selection'!U114="","",'Simmer Pre-Selection'!U114)</f>
        <v/>
      </c>
      <c r="V123" s="567" t="str">
        <f>IF('Simmer Pre-Selection'!V114="","",'Simmer Pre-Selection'!V114)</f>
        <v/>
      </c>
      <c r="W123" s="567" t="str">
        <f>IF('Simmer Pre-Selection'!W114="","",'Simmer Pre-Selection'!W114)</f>
        <v/>
      </c>
      <c r="X123" s="567" t="str">
        <f>IF('Simmer Pre-Selection'!X114="","",'Simmer Pre-Selection'!X114)</f>
        <v/>
      </c>
      <c r="Y123" s="567" t="str">
        <f>IF('Simmer Pre-Selection'!Y114="","",'Simmer Pre-Selection'!Y114)</f>
        <v/>
      </c>
      <c r="Z123" s="574" t="str">
        <f>IF('Simmer Pre-Selection'!Z114="","",'Simmer Pre-Selection'!Z114)</f>
        <v/>
      </c>
      <c r="AB123" s="334"/>
    </row>
    <row r="124" spans="2:28" ht="15.75" x14ac:dyDescent="0.3">
      <c r="B124" s="166" t="s">
        <v>368</v>
      </c>
      <c r="C124" s="633" t="str">
        <f>IF('Simmer Pre-Selection'!C115="","",'Simmer Pre-Selection'!C115)</f>
        <v/>
      </c>
      <c r="D124" s="633" t="str">
        <f>IF('Simmer Pre-Selection'!D115="","",'Simmer Pre-Selection'!D115)</f>
        <v/>
      </c>
      <c r="E124" s="633" t="str">
        <f>IF('Simmer Pre-Selection'!E115="","",'Simmer Pre-Selection'!E115)</f>
        <v/>
      </c>
      <c r="F124" s="633" t="str">
        <f>IF('Simmer Pre-Selection'!F115="","",'Simmer Pre-Selection'!F115)</f>
        <v/>
      </c>
      <c r="G124" s="633" t="str">
        <f>IF('Simmer Pre-Selection'!G115="","",'Simmer Pre-Selection'!G115)</f>
        <v/>
      </c>
      <c r="H124" s="633" t="str">
        <f>IF('Simmer Pre-Selection'!H115="","",'Simmer Pre-Selection'!H115)</f>
        <v/>
      </c>
      <c r="I124" s="633" t="str">
        <f>IF('Simmer Pre-Selection'!I115="","",'Simmer Pre-Selection'!I115)</f>
        <v/>
      </c>
      <c r="J124" s="633" t="str">
        <f>IF('Simmer Pre-Selection'!J115="","",'Simmer Pre-Selection'!J115)</f>
        <v/>
      </c>
      <c r="K124" s="633" t="str">
        <f>IF('Simmer Pre-Selection'!K115="","",'Simmer Pre-Selection'!K115)</f>
        <v/>
      </c>
      <c r="L124" s="633" t="str">
        <f>IF('Simmer Pre-Selection'!L115="","",'Simmer Pre-Selection'!L115)</f>
        <v/>
      </c>
      <c r="M124" s="633" t="str">
        <f>IF('Simmer Pre-Selection'!M115="","",'Simmer Pre-Selection'!M115)</f>
        <v/>
      </c>
      <c r="N124" s="634" t="str">
        <f>IF('Simmer Pre-Selection'!N115="","",'Simmer Pre-Selection'!N115)</f>
        <v/>
      </c>
      <c r="O124" s="635" t="str">
        <f>IF('Simmer Pre-Selection'!O115="","",'Simmer Pre-Selection'!O115)</f>
        <v/>
      </c>
      <c r="P124" s="633" t="str">
        <f>IF('Simmer Pre-Selection'!P115="","",'Simmer Pre-Selection'!P115)</f>
        <v/>
      </c>
      <c r="Q124" s="633" t="str">
        <f>IF('Simmer Pre-Selection'!Q115="","",'Simmer Pre-Selection'!Q115)</f>
        <v/>
      </c>
      <c r="R124" s="633" t="str">
        <f>IF('Simmer Pre-Selection'!R115="","",'Simmer Pre-Selection'!R115)</f>
        <v/>
      </c>
      <c r="S124" s="633" t="str">
        <f>IF('Simmer Pre-Selection'!S115="","",'Simmer Pre-Selection'!S115)</f>
        <v/>
      </c>
      <c r="T124" s="636" t="str">
        <f>IF('Simmer Pre-Selection'!T115="","",'Simmer Pre-Selection'!T115)</f>
        <v/>
      </c>
      <c r="U124" s="635" t="str">
        <f>IF('Simmer Pre-Selection'!U115="","",'Simmer Pre-Selection'!U115)</f>
        <v/>
      </c>
      <c r="V124" s="633" t="str">
        <f>IF('Simmer Pre-Selection'!V115="","",'Simmer Pre-Selection'!V115)</f>
        <v/>
      </c>
      <c r="W124" s="633" t="str">
        <f>IF('Simmer Pre-Selection'!W115="","",'Simmer Pre-Selection'!W115)</f>
        <v/>
      </c>
      <c r="X124" s="633" t="str">
        <f>IF('Simmer Pre-Selection'!X115="","",'Simmer Pre-Selection'!X115)</f>
        <v/>
      </c>
      <c r="Y124" s="633" t="str">
        <f>IF('Simmer Pre-Selection'!Y115="","",'Simmer Pre-Selection'!Y115)</f>
        <v/>
      </c>
      <c r="Z124" s="636" t="str">
        <f>IF('Simmer Pre-Selection'!Z115="","",'Simmer Pre-Selection'!Z115)</f>
        <v/>
      </c>
      <c r="AB124" s="334"/>
    </row>
    <row r="125" spans="2:28" ht="15.75" x14ac:dyDescent="0.3">
      <c r="B125" s="166" t="s">
        <v>363</v>
      </c>
      <c r="C125" s="568" t="str">
        <f>IF($C$13="Corrected volume","-", IF('Simmer Pre-Selection'!C116&lt;&gt;"", 'Simmer Pre-Selection'!C116,""))</f>
        <v/>
      </c>
      <c r="D125" s="567" t="str">
        <f>IF($C$13="Corrected volume","-", IF('Simmer Pre-Selection'!D116&lt;&gt;"", 'Simmer Pre-Selection'!D116,""))</f>
        <v/>
      </c>
      <c r="E125" s="567" t="str">
        <f>IF($C$13="Corrected volume","-", IF('Simmer Pre-Selection'!E116&lt;&gt;"", 'Simmer Pre-Selection'!E116,""))</f>
        <v/>
      </c>
      <c r="F125" s="567" t="str">
        <f>IF($C$13="Corrected volume","-", IF('Simmer Pre-Selection'!F116&lt;&gt;"", 'Simmer Pre-Selection'!F116,""))</f>
        <v/>
      </c>
      <c r="G125" s="567" t="str">
        <f>IF($C$13="Corrected volume","-", IF('Simmer Pre-Selection'!G116&lt;&gt;"", 'Simmer Pre-Selection'!G116,""))</f>
        <v/>
      </c>
      <c r="H125" s="567" t="str">
        <f>IF($C$13="Corrected volume","-", IF('Simmer Pre-Selection'!H116&lt;&gt;"", 'Simmer Pre-Selection'!H116,""))</f>
        <v/>
      </c>
      <c r="I125" s="567" t="str">
        <f>IF($C$13="Corrected volume","-", IF('Simmer Pre-Selection'!I116&lt;&gt;"", 'Simmer Pre-Selection'!I116,""))</f>
        <v/>
      </c>
      <c r="J125" s="567" t="str">
        <f>IF($C$13="Corrected volume","-", IF('Simmer Pre-Selection'!J116&lt;&gt;"", 'Simmer Pre-Selection'!J116,""))</f>
        <v/>
      </c>
      <c r="K125" s="567" t="str">
        <f>IF($C$13="Corrected volume","-", IF('Simmer Pre-Selection'!K116&lt;&gt;"", 'Simmer Pre-Selection'!K116,""))</f>
        <v/>
      </c>
      <c r="L125" s="567" t="str">
        <f>IF($C$13="Corrected volume","-", IF('Simmer Pre-Selection'!L116&lt;&gt;"", 'Simmer Pre-Selection'!L116,""))</f>
        <v/>
      </c>
      <c r="M125" s="567" t="str">
        <f>IF($C$13="Corrected volume","-", IF('Simmer Pre-Selection'!M116&lt;&gt;"", 'Simmer Pre-Selection'!M116,""))</f>
        <v/>
      </c>
      <c r="N125" s="570" t="str">
        <f>IF($C$13="Corrected volume","-", IF('Simmer Pre-Selection'!N116&lt;&gt;"", 'Simmer Pre-Selection'!N116,""))</f>
        <v/>
      </c>
      <c r="O125" s="573" t="str">
        <f>IF($C$13="Corrected volume","-", IF('Simmer Pre-Selection'!O116&lt;&gt;"", 'Simmer Pre-Selection'!O116,""))</f>
        <v/>
      </c>
      <c r="P125" s="567" t="str">
        <f>IF($C$13="Corrected volume","-", IF('Simmer Pre-Selection'!P116&lt;&gt;"", 'Simmer Pre-Selection'!P116,""))</f>
        <v/>
      </c>
      <c r="Q125" s="567" t="str">
        <f>IF($C$13="Corrected volume","-", IF('Simmer Pre-Selection'!Q116&lt;&gt;"", 'Simmer Pre-Selection'!Q116,""))</f>
        <v/>
      </c>
      <c r="R125" s="567" t="str">
        <f>IF($C$13="Corrected volume","-", IF('Simmer Pre-Selection'!R116&lt;&gt;"", 'Simmer Pre-Selection'!R116,""))</f>
        <v/>
      </c>
      <c r="S125" s="567" t="str">
        <f>IF($C$13="Corrected volume","-", IF('Simmer Pre-Selection'!S116&lt;&gt;"", 'Simmer Pre-Selection'!S116,""))</f>
        <v/>
      </c>
      <c r="T125" s="574" t="str">
        <f>IF($C$13="Corrected volume","-", IF('Simmer Pre-Selection'!T116&lt;&gt;"", 'Simmer Pre-Selection'!T116,""))</f>
        <v/>
      </c>
      <c r="U125" s="573" t="str">
        <f>IF($C$13="Corrected volume","-", IF('Simmer Pre-Selection'!U116&lt;&gt;"", 'Simmer Pre-Selection'!U116,""))</f>
        <v/>
      </c>
      <c r="V125" s="567" t="str">
        <f>IF($C$13="Corrected volume","-", IF('Simmer Pre-Selection'!V116&lt;&gt;"", 'Simmer Pre-Selection'!V116,""))</f>
        <v/>
      </c>
      <c r="W125" s="567" t="str">
        <f>IF($C$13="Corrected volume","-", IF('Simmer Pre-Selection'!W116&lt;&gt;"", 'Simmer Pre-Selection'!W116,""))</f>
        <v/>
      </c>
      <c r="X125" s="567" t="str">
        <f>IF($C$13="Corrected volume","-", IF('Simmer Pre-Selection'!X116&lt;&gt;"", 'Simmer Pre-Selection'!X116,""))</f>
        <v/>
      </c>
      <c r="Y125" s="567" t="str">
        <f>IF($C$13="Corrected volume","-", IF('Simmer Pre-Selection'!Y116&lt;&gt;"", 'Simmer Pre-Selection'!Y116,""))</f>
        <v/>
      </c>
      <c r="Z125" s="574" t="str">
        <f>IF($C$13="Corrected volume","-", IF('Simmer Pre-Selection'!Z116&lt;&gt;"", 'Simmer Pre-Selection'!Z116,""))</f>
        <v/>
      </c>
      <c r="AB125" s="334"/>
    </row>
    <row r="126" spans="2:28" ht="18" x14ac:dyDescent="0.3">
      <c r="B126" s="166" t="str">
        <f xml:space="preserve"> "Power density of the power setting under test" &amp; IF($C$12="Electric"," (W/cm2)",IF($C$12="Gas"," (Btu/h/cm2)",""))</f>
        <v>Power density of the power setting under test</v>
      </c>
      <c r="C126" s="637" t="str">
        <f t="shared" ref="C126:Z126" si="15">IF(OR($C$12="", AND($C$12="Electric",OR(C$19="",C122="")), AND($C$12="Gas", OR(C$19="",C122="",C123="",C124="", AND($C$13="Uncorrected volume",C125=""))))," ",
         IF($C$12="Electric",(C122*6)/C$19,
        IF($C$12="Gas", IF($C$13="Corrected volume", 6*(C123*C124 + C122*Ke)/C$19, 6*(C123*C124*C125 + C122*Ke)/C$19))))</f>
        <v xml:space="preserve"> </v>
      </c>
      <c r="D126" s="637" t="str">
        <f t="shared" si="15"/>
        <v xml:space="preserve"> </v>
      </c>
      <c r="E126" s="637" t="str">
        <f t="shared" si="15"/>
        <v xml:space="preserve"> </v>
      </c>
      <c r="F126" s="637" t="str">
        <f t="shared" si="15"/>
        <v xml:space="preserve"> </v>
      </c>
      <c r="G126" s="637" t="str">
        <f t="shared" si="15"/>
        <v xml:space="preserve"> </v>
      </c>
      <c r="H126" s="637" t="str">
        <f t="shared" si="15"/>
        <v xml:space="preserve"> </v>
      </c>
      <c r="I126" s="637" t="str">
        <f t="shared" si="15"/>
        <v xml:space="preserve"> </v>
      </c>
      <c r="J126" s="637" t="str">
        <f t="shared" si="15"/>
        <v xml:space="preserve"> </v>
      </c>
      <c r="K126" s="637" t="str">
        <f t="shared" si="15"/>
        <v xml:space="preserve"> </v>
      </c>
      <c r="L126" s="637" t="str">
        <f t="shared" si="15"/>
        <v xml:space="preserve"> </v>
      </c>
      <c r="M126" s="637" t="str">
        <f t="shared" si="15"/>
        <v xml:space="preserve"> </v>
      </c>
      <c r="N126" s="638" t="str">
        <f t="shared" si="15"/>
        <v xml:space="preserve"> </v>
      </c>
      <c r="O126" s="639" t="str">
        <f t="shared" si="15"/>
        <v xml:space="preserve"> </v>
      </c>
      <c r="P126" s="637" t="str">
        <f t="shared" si="15"/>
        <v xml:space="preserve"> </v>
      </c>
      <c r="Q126" s="637" t="str">
        <f t="shared" si="15"/>
        <v xml:space="preserve"> </v>
      </c>
      <c r="R126" s="637" t="str">
        <f t="shared" si="15"/>
        <v xml:space="preserve"> </v>
      </c>
      <c r="S126" s="637" t="str">
        <f t="shared" si="15"/>
        <v xml:space="preserve"> </v>
      </c>
      <c r="T126" s="640" t="str">
        <f t="shared" si="15"/>
        <v xml:space="preserve"> </v>
      </c>
      <c r="U126" s="639" t="str">
        <f t="shared" si="15"/>
        <v xml:space="preserve"> </v>
      </c>
      <c r="V126" s="637" t="str">
        <f t="shared" si="15"/>
        <v xml:space="preserve"> </v>
      </c>
      <c r="W126" s="637" t="str">
        <f t="shared" si="15"/>
        <v xml:space="preserve"> </v>
      </c>
      <c r="X126" s="637" t="str">
        <f t="shared" si="15"/>
        <v xml:space="preserve"> </v>
      </c>
      <c r="Y126" s="637" t="str">
        <f t="shared" si="15"/>
        <v xml:space="preserve"> </v>
      </c>
      <c r="Z126" s="640" t="str">
        <f t="shared" si="15"/>
        <v xml:space="preserve"> </v>
      </c>
      <c r="AB126" s="334"/>
    </row>
    <row r="127" spans="2:28" ht="15.75" x14ac:dyDescent="0.3">
      <c r="B127" s="166"/>
      <c r="C127" s="167"/>
      <c r="D127" s="167"/>
      <c r="E127" s="167"/>
      <c r="F127" s="167"/>
      <c r="G127" s="167"/>
      <c r="H127" s="167"/>
      <c r="I127" s="167"/>
      <c r="J127" s="167"/>
      <c r="K127" s="167"/>
      <c r="L127" s="167"/>
      <c r="M127" s="167"/>
      <c r="N127" s="167"/>
      <c r="O127" s="378"/>
      <c r="P127" s="167"/>
      <c r="Q127" s="167"/>
      <c r="R127" s="167"/>
      <c r="S127" s="167"/>
      <c r="T127" s="168"/>
      <c r="U127" s="378"/>
      <c r="V127" s="167"/>
      <c r="W127" s="167"/>
      <c r="X127" s="167"/>
      <c r="Y127" s="167"/>
      <c r="Z127" s="168"/>
      <c r="AB127" s="334"/>
    </row>
    <row r="128" spans="2:28" ht="15.75" x14ac:dyDescent="0.3">
      <c r="B128" s="166" t="s">
        <v>355</v>
      </c>
      <c r="C128" s="566" t="str">
        <f>IF('Simmer Pre-Selection'!C119="","",'Simmer Pre-Selection'!C119)</f>
        <v/>
      </c>
      <c r="D128" s="566" t="str">
        <f>IF('Simmer Pre-Selection'!D119="","",'Simmer Pre-Selection'!D119)</f>
        <v/>
      </c>
      <c r="E128" s="566" t="str">
        <f>IF('Simmer Pre-Selection'!E119="","",'Simmer Pre-Selection'!E119)</f>
        <v/>
      </c>
      <c r="F128" s="566" t="str">
        <f>IF('Simmer Pre-Selection'!F119="","",'Simmer Pre-Selection'!F119)</f>
        <v/>
      </c>
      <c r="G128" s="566" t="str">
        <f>IF('Simmer Pre-Selection'!G119="","",'Simmer Pre-Selection'!G119)</f>
        <v/>
      </c>
      <c r="H128" s="566" t="str">
        <f>IF('Simmer Pre-Selection'!H119="","",'Simmer Pre-Selection'!H119)</f>
        <v/>
      </c>
      <c r="I128" s="566" t="str">
        <f>IF('Simmer Pre-Selection'!I119="","",'Simmer Pre-Selection'!I119)</f>
        <v/>
      </c>
      <c r="J128" s="566" t="str">
        <f>IF('Simmer Pre-Selection'!J119="","",'Simmer Pre-Selection'!J119)</f>
        <v/>
      </c>
      <c r="K128" s="566" t="str">
        <f>IF('Simmer Pre-Selection'!K119="","",'Simmer Pre-Selection'!K119)</f>
        <v/>
      </c>
      <c r="L128" s="566" t="str">
        <f>IF('Simmer Pre-Selection'!L119="","",'Simmer Pre-Selection'!L119)</f>
        <v/>
      </c>
      <c r="M128" s="566" t="str">
        <f>IF('Simmer Pre-Selection'!M119="","",'Simmer Pre-Selection'!M119)</f>
        <v/>
      </c>
      <c r="N128" s="569" t="str">
        <f>IF('Simmer Pre-Selection'!N119="","",'Simmer Pre-Selection'!N119)</f>
        <v/>
      </c>
      <c r="O128" s="571" t="str">
        <f>IF('Simmer Pre-Selection'!O119="","",'Simmer Pre-Selection'!O119)</f>
        <v/>
      </c>
      <c r="P128" s="566" t="str">
        <f>IF('Simmer Pre-Selection'!P119="","",'Simmer Pre-Selection'!P119)</f>
        <v/>
      </c>
      <c r="Q128" s="566" t="str">
        <f>IF('Simmer Pre-Selection'!Q119="","",'Simmer Pre-Selection'!Q119)</f>
        <v/>
      </c>
      <c r="R128" s="566" t="str">
        <f>IF('Simmer Pre-Selection'!R119="","",'Simmer Pre-Selection'!R119)</f>
        <v/>
      </c>
      <c r="S128" s="566" t="str">
        <f>IF('Simmer Pre-Selection'!S119="","",'Simmer Pre-Selection'!S119)</f>
        <v/>
      </c>
      <c r="T128" s="572" t="str">
        <f>IF('Simmer Pre-Selection'!T119="","",'Simmer Pre-Selection'!T119)</f>
        <v/>
      </c>
      <c r="U128" s="571" t="str">
        <f>IF('Simmer Pre-Selection'!U119="","",'Simmer Pre-Selection'!U119)</f>
        <v/>
      </c>
      <c r="V128" s="566" t="str">
        <f>IF('Simmer Pre-Selection'!V119="","",'Simmer Pre-Selection'!V119)</f>
        <v/>
      </c>
      <c r="W128" s="566" t="str">
        <f>IF('Simmer Pre-Selection'!W119="","",'Simmer Pre-Selection'!W119)</f>
        <v/>
      </c>
      <c r="X128" s="566" t="str">
        <f>IF('Simmer Pre-Selection'!X119="","",'Simmer Pre-Selection'!X119)</f>
        <v/>
      </c>
      <c r="Y128" s="566" t="str">
        <f>IF('Simmer Pre-Selection'!Y119="","",'Simmer Pre-Selection'!Y119)</f>
        <v/>
      </c>
      <c r="Z128" s="572" t="str">
        <f>IF('Simmer Pre-Selection'!Z119="","",'Simmer Pre-Selection'!Z119)</f>
        <v/>
      </c>
      <c r="AB128" s="334"/>
    </row>
    <row r="129" spans="2:28" ht="15.75" x14ac:dyDescent="0.3">
      <c r="B129" s="166" t="s">
        <v>367</v>
      </c>
      <c r="C129" s="576" t="str">
        <f>IF('Simmer Pre-Selection'!C120="","",'Simmer Pre-Selection'!C120)</f>
        <v/>
      </c>
      <c r="D129" s="576" t="str">
        <f>IF('Simmer Pre-Selection'!D120="","",'Simmer Pre-Selection'!D120)</f>
        <v/>
      </c>
      <c r="E129" s="576" t="str">
        <f>IF('Simmer Pre-Selection'!E120="","",'Simmer Pre-Selection'!E120)</f>
        <v/>
      </c>
      <c r="F129" s="576" t="str">
        <f>IF('Simmer Pre-Selection'!F120="","",'Simmer Pre-Selection'!F120)</f>
        <v/>
      </c>
      <c r="G129" s="576" t="str">
        <f>IF('Simmer Pre-Selection'!G120="","",'Simmer Pre-Selection'!G120)</f>
        <v/>
      </c>
      <c r="H129" s="576" t="str">
        <f>IF('Simmer Pre-Selection'!H120="","",'Simmer Pre-Selection'!H120)</f>
        <v/>
      </c>
      <c r="I129" s="576" t="str">
        <f>IF('Simmer Pre-Selection'!I120="","",'Simmer Pre-Selection'!I120)</f>
        <v/>
      </c>
      <c r="J129" s="576" t="str">
        <f>IF('Simmer Pre-Selection'!J120="","",'Simmer Pre-Selection'!J120)</f>
        <v/>
      </c>
      <c r="K129" s="576" t="str">
        <f>IF('Simmer Pre-Selection'!K120="","",'Simmer Pre-Selection'!K120)</f>
        <v/>
      </c>
      <c r="L129" s="576" t="str">
        <f>IF('Simmer Pre-Selection'!L120="","",'Simmer Pre-Selection'!L120)</f>
        <v/>
      </c>
      <c r="M129" s="576" t="str">
        <f>IF('Simmer Pre-Selection'!M120="","",'Simmer Pre-Selection'!M120)</f>
        <v/>
      </c>
      <c r="N129" s="582" t="str">
        <f>IF('Simmer Pre-Selection'!N120="","",'Simmer Pre-Selection'!N120)</f>
        <v/>
      </c>
      <c r="O129" s="588" t="str">
        <f>IF('Simmer Pre-Selection'!O120="","",'Simmer Pre-Selection'!O120)</f>
        <v/>
      </c>
      <c r="P129" s="576" t="str">
        <f>IF('Simmer Pre-Selection'!P120="","",'Simmer Pre-Selection'!P120)</f>
        <v/>
      </c>
      <c r="Q129" s="576" t="str">
        <f>IF('Simmer Pre-Selection'!Q120="","",'Simmer Pre-Selection'!Q120)</f>
        <v/>
      </c>
      <c r="R129" s="576" t="str">
        <f>IF('Simmer Pre-Selection'!R120="","",'Simmer Pre-Selection'!R120)</f>
        <v/>
      </c>
      <c r="S129" s="576" t="str">
        <f>IF('Simmer Pre-Selection'!S120="","",'Simmer Pre-Selection'!S120)</f>
        <v/>
      </c>
      <c r="T129" s="578" t="str">
        <f>IF('Simmer Pre-Selection'!T120="","",'Simmer Pre-Selection'!T120)</f>
        <v/>
      </c>
      <c r="U129" s="588" t="str">
        <f>IF('Simmer Pre-Selection'!U120="","",'Simmer Pre-Selection'!U120)</f>
        <v/>
      </c>
      <c r="V129" s="576" t="str">
        <f>IF('Simmer Pre-Selection'!V120="","",'Simmer Pre-Selection'!V120)</f>
        <v/>
      </c>
      <c r="W129" s="576" t="str">
        <f>IF('Simmer Pre-Selection'!W120="","",'Simmer Pre-Selection'!W120)</f>
        <v/>
      </c>
      <c r="X129" s="576" t="str">
        <f>IF('Simmer Pre-Selection'!X120="","",'Simmer Pre-Selection'!X120)</f>
        <v/>
      </c>
      <c r="Y129" s="576" t="str">
        <f>IF('Simmer Pre-Selection'!Y120="","",'Simmer Pre-Selection'!Y120)</f>
        <v/>
      </c>
      <c r="Z129" s="578" t="str">
        <f>IF('Simmer Pre-Selection'!Z120="","",'Simmer Pre-Selection'!Z120)</f>
        <v/>
      </c>
      <c r="AB129" s="334"/>
    </row>
    <row r="130" spans="2:28" ht="15.75" x14ac:dyDescent="0.3">
      <c r="B130" s="166" t="str">
        <f>IF($C$13="Corrected Volume", "Corrected volume of gas consumed during the 10-minute test (std cu. ft)", "Volume of gas consumed during the 10-minute test (cu. ft)")</f>
        <v>Volume of gas consumed during the 10-minute test (cu. ft)</v>
      </c>
      <c r="C130" s="567" t="str">
        <f>IF('Simmer Pre-Selection'!C121="","",'Simmer Pre-Selection'!C121)</f>
        <v/>
      </c>
      <c r="D130" s="567" t="str">
        <f>IF('Simmer Pre-Selection'!D121="","",'Simmer Pre-Selection'!D121)</f>
        <v/>
      </c>
      <c r="E130" s="567" t="str">
        <f>IF('Simmer Pre-Selection'!E121="","",'Simmer Pre-Selection'!E121)</f>
        <v/>
      </c>
      <c r="F130" s="567" t="str">
        <f>IF('Simmer Pre-Selection'!F121="","",'Simmer Pre-Selection'!F121)</f>
        <v/>
      </c>
      <c r="G130" s="567" t="str">
        <f>IF('Simmer Pre-Selection'!G121="","",'Simmer Pre-Selection'!G121)</f>
        <v/>
      </c>
      <c r="H130" s="567" t="str">
        <f>IF('Simmer Pre-Selection'!H121="","",'Simmer Pre-Selection'!H121)</f>
        <v/>
      </c>
      <c r="I130" s="567" t="str">
        <f>IF('Simmer Pre-Selection'!I121="","",'Simmer Pre-Selection'!I121)</f>
        <v/>
      </c>
      <c r="J130" s="567" t="str">
        <f>IF('Simmer Pre-Selection'!J121="","",'Simmer Pre-Selection'!J121)</f>
        <v/>
      </c>
      <c r="K130" s="567" t="str">
        <f>IF('Simmer Pre-Selection'!K121="","",'Simmer Pre-Selection'!K121)</f>
        <v/>
      </c>
      <c r="L130" s="567" t="str">
        <f>IF('Simmer Pre-Selection'!L121="","",'Simmer Pre-Selection'!L121)</f>
        <v/>
      </c>
      <c r="M130" s="567" t="str">
        <f>IF('Simmer Pre-Selection'!M121="","",'Simmer Pre-Selection'!M121)</f>
        <v/>
      </c>
      <c r="N130" s="570" t="str">
        <f>IF('Simmer Pre-Selection'!N121="","",'Simmer Pre-Selection'!N121)</f>
        <v/>
      </c>
      <c r="O130" s="573" t="str">
        <f>IF('Simmer Pre-Selection'!O121="","",'Simmer Pre-Selection'!O121)</f>
        <v/>
      </c>
      <c r="P130" s="567" t="str">
        <f>IF('Simmer Pre-Selection'!P121="","",'Simmer Pre-Selection'!P121)</f>
        <v/>
      </c>
      <c r="Q130" s="567" t="str">
        <f>IF('Simmer Pre-Selection'!Q121="","",'Simmer Pre-Selection'!Q121)</f>
        <v/>
      </c>
      <c r="R130" s="567" t="str">
        <f>IF('Simmer Pre-Selection'!R121="","",'Simmer Pre-Selection'!R121)</f>
        <v/>
      </c>
      <c r="S130" s="567" t="str">
        <f>IF('Simmer Pre-Selection'!S121="","",'Simmer Pre-Selection'!S121)</f>
        <v/>
      </c>
      <c r="T130" s="574" t="str">
        <f>IF('Simmer Pre-Selection'!T121="","",'Simmer Pre-Selection'!T121)</f>
        <v/>
      </c>
      <c r="U130" s="573" t="str">
        <f>IF('Simmer Pre-Selection'!U121="","",'Simmer Pre-Selection'!U121)</f>
        <v/>
      </c>
      <c r="V130" s="567" t="str">
        <f>IF('Simmer Pre-Selection'!V121="","",'Simmer Pre-Selection'!V121)</f>
        <v/>
      </c>
      <c r="W130" s="567" t="str">
        <f>IF('Simmer Pre-Selection'!W121="","",'Simmer Pre-Selection'!W121)</f>
        <v/>
      </c>
      <c r="X130" s="567" t="str">
        <f>IF('Simmer Pre-Selection'!X121="","",'Simmer Pre-Selection'!X121)</f>
        <v/>
      </c>
      <c r="Y130" s="567" t="str">
        <f>IF('Simmer Pre-Selection'!Y121="","",'Simmer Pre-Selection'!Y121)</f>
        <v/>
      </c>
      <c r="Z130" s="574" t="str">
        <f>IF('Simmer Pre-Selection'!Z121="","",'Simmer Pre-Selection'!Z121)</f>
        <v/>
      </c>
      <c r="AB130" s="334"/>
    </row>
    <row r="131" spans="2:28" ht="15.75" x14ac:dyDescent="0.3">
      <c r="B131" s="166" t="s">
        <v>368</v>
      </c>
      <c r="C131" s="633" t="str">
        <f>IF('Simmer Pre-Selection'!C122="","",'Simmer Pre-Selection'!C122)</f>
        <v/>
      </c>
      <c r="D131" s="633" t="str">
        <f>IF('Simmer Pre-Selection'!D122="","",'Simmer Pre-Selection'!D122)</f>
        <v/>
      </c>
      <c r="E131" s="633" t="str">
        <f>IF('Simmer Pre-Selection'!E122="","",'Simmer Pre-Selection'!E122)</f>
        <v/>
      </c>
      <c r="F131" s="633" t="str">
        <f>IF('Simmer Pre-Selection'!F122="","",'Simmer Pre-Selection'!F122)</f>
        <v/>
      </c>
      <c r="G131" s="633" t="str">
        <f>IF('Simmer Pre-Selection'!G122="","",'Simmer Pre-Selection'!G122)</f>
        <v/>
      </c>
      <c r="H131" s="633" t="str">
        <f>IF('Simmer Pre-Selection'!H122="","",'Simmer Pre-Selection'!H122)</f>
        <v/>
      </c>
      <c r="I131" s="633" t="str">
        <f>IF('Simmer Pre-Selection'!I122="","",'Simmer Pre-Selection'!I122)</f>
        <v/>
      </c>
      <c r="J131" s="633" t="str">
        <f>IF('Simmer Pre-Selection'!J122="","",'Simmer Pre-Selection'!J122)</f>
        <v/>
      </c>
      <c r="K131" s="633" t="str">
        <f>IF('Simmer Pre-Selection'!K122="","",'Simmer Pre-Selection'!K122)</f>
        <v/>
      </c>
      <c r="L131" s="633" t="str">
        <f>IF('Simmer Pre-Selection'!L122="","",'Simmer Pre-Selection'!L122)</f>
        <v/>
      </c>
      <c r="M131" s="633" t="str">
        <f>IF('Simmer Pre-Selection'!M122="","",'Simmer Pre-Selection'!M122)</f>
        <v/>
      </c>
      <c r="N131" s="634" t="str">
        <f>IF('Simmer Pre-Selection'!N122="","",'Simmer Pre-Selection'!N122)</f>
        <v/>
      </c>
      <c r="O131" s="635" t="str">
        <f>IF('Simmer Pre-Selection'!O122="","",'Simmer Pre-Selection'!O122)</f>
        <v/>
      </c>
      <c r="P131" s="633" t="str">
        <f>IF('Simmer Pre-Selection'!P122="","",'Simmer Pre-Selection'!P122)</f>
        <v/>
      </c>
      <c r="Q131" s="633" t="str">
        <f>IF('Simmer Pre-Selection'!Q122="","",'Simmer Pre-Selection'!Q122)</f>
        <v/>
      </c>
      <c r="R131" s="633" t="str">
        <f>IF('Simmer Pre-Selection'!R122="","",'Simmer Pre-Selection'!R122)</f>
        <v/>
      </c>
      <c r="S131" s="633" t="str">
        <f>IF('Simmer Pre-Selection'!S122="","",'Simmer Pre-Selection'!S122)</f>
        <v/>
      </c>
      <c r="T131" s="636" t="str">
        <f>IF('Simmer Pre-Selection'!T122="","",'Simmer Pre-Selection'!T122)</f>
        <v/>
      </c>
      <c r="U131" s="635" t="str">
        <f>IF('Simmer Pre-Selection'!U122="","",'Simmer Pre-Selection'!U122)</f>
        <v/>
      </c>
      <c r="V131" s="633" t="str">
        <f>IF('Simmer Pre-Selection'!V122="","",'Simmer Pre-Selection'!V122)</f>
        <v/>
      </c>
      <c r="W131" s="633" t="str">
        <f>IF('Simmer Pre-Selection'!W122="","",'Simmer Pre-Selection'!W122)</f>
        <v/>
      </c>
      <c r="X131" s="633" t="str">
        <f>IF('Simmer Pre-Selection'!X122="","",'Simmer Pre-Selection'!X122)</f>
        <v/>
      </c>
      <c r="Y131" s="633" t="str">
        <f>IF('Simmer Pre-Selection'!Y122="","",'Simmer Pre-Selection'!Y122)</f>
        <v/>
      </c>
      <c r="Z131" s="636" t="str">
        <f>IF('Simmer Pre-Selection'!Z122="","",'Simmer Pre-Selection'!Z122)</f>
        <v/>
      </c>
      <c r="AB131" s="334"/>
    </row>
    <row r="132" spans="2:28" ht="15.75" x14ac:dyDescent="0.3">
      <c r="B132" s="166" t="s">
        <v>363</v>
      </c>
      <c r="C132" s="568" t="str">
        <f>IF($C$13="Corrected volume","-", IF('Simmer Pre-Selection'!C123&lt;&gt;"", 'Simmer Pre-Selection'!C123,""))</f>
        <v/>
      </c>
      <c r="D132" s="567" t="str">
        <f>IF($C$13="Corrected volume","-", IF('Simmer Pre-Selection'!D123&lt;&gt;"", 'Simmer Pre-Selection'!D123,""))</f>
        <v/>
      </c>
      <c r="E132" s="567" t="str">
        <f>IF($C$13="Corrected volume","-", IF('Simmer Pre-Selection'!E123&lt;&gt;"", 'Simmer Pre-Selection'!E123,""))</f>
        <v/>
      </c>
      <c r="F132" s="567" t="str">
        <f>IF($C$13="Corrected volume","-", IF('Simmer Pre-Selection'!F123&lt;&gt;"", 'Simmer Pre-Selection'!F123,""))</f>
        <v/>
      </c>
      <c r="G132" s="567" t="str">
        <f>IF($C$13="Corrected volume","-", IF('Simmer Pre-Selection'!G123&lt;&gt;"", 'Simmer Pre-Selection'!G123,""))</f>
        <v/>
      </c>
      <c r="H132" s="567" t="str">
        <f>IF($C$13="Corrected volume","-", IF('Simmer Pre-Selection'!H123&lt;&gt;"", 'Simmer Pre-Selection'!H123,""))</f>
        <v/>
      </c>
      <c r="I132" s="567" t="str">
        <f>IF($C$13="Corrected volume","-", IF('Simmer Pre-Selection'!I123&lt;&gt;"", 'Simmer Pre-Selection'!I123,""))</f>
        <v/>
      </c>
      <c r="J132" s="567" t="str">
        <f>IF($C$13="Corrected volume","-", IF('Simmer Pre-Selection'!J123&lt;&gt;"", 'Simmer Pre-Selection'!J123,""))</f>
        <v/>
      </c>
      <c r="K132" s="567" t="str">
        <f>IF($C$13="Corrected volume","-", IF('Simmer Pre-Selection'!K123&lt;&gt;"", 'Simmer Pre-Selection'!K123,""))</f>
        <v/>
      </c>
      <c r="L132" s="567" t="str">
        <f>IF($C$13="Corrected volume","-", IF('Simmer Pre-Selection'!L123&lt;&gt;"", 'Simmer Pre-Selection'!L123,""))</f>
        <v/>
      </c>
      <c r="M132" s="567" t="str">
        <f>IF($C$13="Corrected volume","-", IF('Simmer Pre-Selection'!M123&lt;&gt;"", 'Simmer Pre-Selection'!M123,""))</f>
        <v/>
      </c>
      <c r="N132" s="570" t="str">
        <f>IF($C$13="Corrected volume","-", IF('Simmer Pre-Selection'!N123&lt;&gt;"", 'Simmer Pre-Selection'!N123,""))</f>
        <v/>
      </c>
      <c r="O132" s="573" t="str">
        <f>IF($C$13="Corrected volume","-", IF('Simmer Pre-Selection'!O123&lt;&gt;"", 'Simmer Pre-Selection'!O123,""))</f>
        <v/>
      </c>
      <c r="P132" s="567" t="str">
        <f>IF($C$13="Corrected volume","-", IF('Simmer Pre-Selection'!P123&lt;&gt;"", 'Simmer Pre-Selection'!P123,""))</f>
        <v/>
      </c>
      <c r="Q132" s="567" t="str">
        <f>IF($C$13="Corrected volume","-", IF('Simmer Pre-Selection'!Q123&lt;&gt;"", 'Simmer Pre-Selection'!Q123,""))</f>
        <v/>
      </c>
      <c r="R132" s="567" t="str">
        <f>IF($C$13="Corrected volume","-", IF('Simmer Pre-Selection'!R123&lt;&gt;"", 'Simmer Pre-Selection'!R123,""))</f>
        <v/>
      </c>
      <c r="S132" s="567" t="str">
        <f>IF($C$13="Corrected volume","-", IF('Simmer Pre-Selection'!S123&lt;&gt;"", 'Simmer Pre-Selection'!S123,""))</f>
        <v/>
      </c>
      <c r="T132" s="574" t="str">
        <f>IF($C$13="Corrected volume","-", IF('Simmer Pre-Selection'!T123&lt;&gt;"", 'Simmer Pre-Selection'!T123,""))</f>
        <v/>
      </c>
      <c r="U132" s="573" t="str">
        <f>IF($C$13="Corrected volume","-", IF('Simmer Pre-Selection'!U123&lt;&gt;"", 'Simmer Pre-Selection'!U123,""))</f>
        <v/>
      </c>
      <c r="V132" s="567" t="str">
        <f>IF($C$13="Corrected volume","-", IF('Simmer Pre-Selection'!V123&lt;&gt;"", 'Simmer Pre-Selection'!V123,""))</f>
        <v/>
      </c>
      <c r="W132" s="567" t="str">
        <f>IF($C$13="Corrected volume","-", IF('Simmer Pre-Selection'!W123&lt;&gt;"", 'Simmer Pre-Selection'!W123,""))</f>
        <v/>
      </c>
      <c r="X132" s="567" t="str">
        <f>IF($C$13="Corrected volume","-", IF('Simmer Pre-Selection'!X123&lt;&gt;"", 'Simmer Pre-Selection'!X123,""))</f>
        <v/>
      </c>
      <c r="Y132" s="567" t="str">
        <f>IF($C$13="Corrected volume","-", IF('Simmer Pre-Selection'!Y123&lt;&gt;"", 'Simmer Pre-Selection'!Y123,""))</f>
        <v/>
      </c>
      <c r="Z132" s="574" t="str">
        <f>IF($C$13="Corrected volume","-", IF('Simmer Pre-Selection'!Z123&lt;&gt;"", 'Simmer Pre-Selection'!Z123,""))</f>
        <v/>
      </c>
      <c r="AB132" s="334"/>
    </row>
    <row r="133" spans="2:28" ht="18" x14ac:dyDescent="0.3">
      <c r="B133" s="166" t="str">
        <f xml:space="preserve"> "Power density of the power setting under test" &amp; IF($C$12="Electric"," (W/cm2)",IF($C$12="Gas"," (Btu/h/cm2)",""))</f>
        <v>Power density of the power setting under test</v>
      </c>
      <c r="C133" s="637" t="str">
        <f t="shared" ref="C133:Z133" si="16">IF(OR($C$12="", AND($C$12="Electric",OR(C$19="",C129="")), AND($C$12="Gas", OR(C$19="",C129="",C130="",C131="", AND($C$13="Uncorrected volume",C132=""))))," ",
         IF($C$12="Electric",(C129*6)/C$19,
        IF($C$12="Gas", IF($C$13="Corrected volume", 6*(C130*C131 + C129*Ke)/C$19, 6*(C130*C131*C132 + C129*Ke)/C$19))))</f>
        <v xml:space="preserve"> </v>
      </c>
      <c r="D133" s="637" t="str">
        <f t="shared" si="16"/>
        <v xml:space="preserve"> </v>
      </c>
      <c r="E133" s="637" t="str">
        <f t="shared" si="16"/>
        <v xml:space="preserve"> </v>
      </c>
      <c r="F133" s="637" t="str">
        <f t="shared" si="16"/>
        <v xml:space="preserve"> </v>
      </c>
      <c r="G133" s="637" t="str">
        <f t="shared" si="16"/>
        <v xml:space="preserve"> </v>
      </c>
      <c r="H133" s="637" t="str">
        <f t="shared" si="16"/>
        <v xml:space="preserve"> </v>
      </c>
      <c r="I133" s="637" t="str">
        <f t="shared" si="16"/>
        <v xml:space="preserve"> </v>
      </c>
      <c r="J133" s="637" t="str">
        <f t="shared" si="16"/>
        <v xml:space="preserve"> </v>
      </c>
      <c r="K133" s="637" t="str">
        <f t="shared" si="16"/>
        <v xml:space="preserve"> </v>
      </c>
      <c r="L133" s="637" t="str">
        <f t="shared" si="16"/>
        <v xml:space="preserve"> </v>
      </c>
      <c r="M133" s="637" t="str">
        <f t="shared" si="16"/>
        <v xml:space="preserve"> </v>
      </c>
      <c r="N133" s="638" t="str">
        <f t="shared" si="16"/>
        <v xml:space="preserve"> </v>
      </c>
      <c r="O133" s="639" t="str">
        <f t="shared" si="16"/>
        <v xml:space="preserve"> </v>
      </c>
      <c r="P133" s="637" t="str">
        <f t="shared" si="16"/>
        <v xml:space="preserve"> </v>
      </c>
      <c r="Q133" s="637" t="str">
        <f t="shared" si="16"/>
        <v xml:space="preserve"> </v>
      </c>
      <c r="R133" s="637" t="str">
        <f t="shared" si="16"/>
        <v xml:space="preserve"> </v>
      </c>
      <c r="S133" s="637" t="str">
        <f t="shared" si="16"/>
        <v xml:space="preserve"> </v>
      </c>
      <c r="T133" s="640" t="str">
        <f t="shared" si="16"/>
        <v xml:space="preserve"> </v>
      </c>
      <c r="U133" s="639" t="str">
        <f t="shared" si="16"/>
        <v xml:space="preserve"> </v>
      </c>
      <c r="V133" s="637" t="str">
        <f t="shared" si="16"/>
        <v xml:space="preserve"> </v>
      </c>
      <c r="W133" s="637" t="str">
        <f t="shared" si="16"/>
        <v xml:space="preserve"> </v>
      </c>
      <c r="X133" s="637" t="str">
        <f t="shared" si="16"/>
        <v xml:space="preserve"> </v>
      </c>
      <c r="Y133" s="637" t="str">
        <f t="shared" si="16"/>
        <v xml:space="preserve"> </v>
      </c>
      <c r="Z133" s="640" t="str">
        <f t="shared" si="16"/>
        <v xml:space="preserve"> </v>
      </c>
      <c r="AB133" s="334"/>
    </row>
    <row r="134" spans="2:28" ht="15.75" x14ac:dyDescent="0.3">
      <c r="B134" s="166"/>
      <c r="C134" s="167"/>
      <c r="D134" s="167"/>
      <c r="E134" s="167"/>
      <c r="F134" s="167"/>
      <c r="G134" s="167"/>
      <c r="H134" s="167"/>
      <c r="I134" s="167"/>
      <c r="J134" s="167"/>
      <c r="K134" s="167"/>
      <c r="L134" s="167"/>
      <c r="M134" s="167"/>
      <c r="N134" s="167"/>
      <c r="O134" s="378"/>
      <c r="P134" s="167"/>
      <c r="Q134" s="167"/>
      <c r="R134" s="167"/>
      <c r="S134" s="167"/>
      <c r="T134" s="168"/>
      <c r="U134" s="378"/>
      <c r="V134" s="167"/>
      <c r="W134" s="167"/>
      <c r="X134" s="167"/>
      <c r="Y134" s="167"/>
      <c r="Z134" s="168"/>
      <c r="AB134" s="334"/>
    </row>
    <row r="135" spans="2:28" ht="15.75" x14ac:dyDescent="0.3">
      <c r="B135" s="166" t="s">
        <v>355</v>
      </c>
      <c r="C135" s="566" t="str">
        <f>IF('Simmer Pre-Selection'!C126="","",'Simmer Pre-Selection'!C126)</f>
        <v/>
      </c>
      <c r="D135" s="566" t="str">
        <f>IF('Simmer Pre-Selection'!D126="","",'Simmer Pre-Selection'!D126)</f>
        <v/>
      </c>
      <c r="E135" s="566" t="str">
        <f>IF('Simmer Pre-Selection'!E126="","",'Simmer Pre-Selection'!E126)</f>
        <v/>
      </c>
      <c r="F135" s="566" t="str">
        <f>IF('Simmer Pre-Selection'!F126="","",'Simmer Pre-Selection'!F126)</f>
        <v/>
      </c>
      <c r="G135" s="566" t="str">
        <f>IF('Simmer Pre-Selection'!G126="","",'Simmer Pre-Selection'!G126)</f>
        <v/>
      </c>
      <c r="H135" s="566" t="str">
        <f>IF('Simmer Pre-Selection'!H126="","",'Simmer Pre-Selection'!H126)</f>
        <v/>
      </c>
      <c r="I135" s="566" t="str">
        <f>IF('Simmer Pre-Selection'!I126="","",'Simmer Pre-Selection'!I126)</f>
        <v/>
      </c>
      <c r="J135" s="566" t="str">
        <f>IF('Simmer Pre-Selection'!J126="","",'Simmer Pre-Selection'!J126)</f>
        <v/>
      </c>
      <c r="K135" s="566" t="str">
        <f>IF('Simmer Pre-Selection'!K126="","",'Simmer Pre-Selection'!K126)</f>
        <v/>
      </c>
      <c r="L135" s="566" t="str">
        <f>IF('Simmer Pre-Selection'!L126="","",'Simmer Pre-Selection'!L126)</f>
        <v/>
      </c>
      <c r="M135" s="566" t="str">
        <f>IF('Simmer Pre-Selection'!M126="","",'Simmer Pre-Selection'!M126)</f>
        <v/>
      </c>
      <c r="N135" s="569" t="str">
        <f>IF('Simmer Pre-Selection'!N126="","",'Simmer Pre-Selection'!N126)</f>
        <v/>
      </c>
      <c r="O135" s="571" t="str">
        <f>IF('Simmer Pre-Selection'!O126="","",'Simmer Pre-Selection'!O126)</f>
        <v/>
      </c>
      <c r="P135" s="566" t="str">
        <f>IF('Simmer Pre-Selection'!P126="","",'Simmer Pre-Selection'!P126)</f>
        <v/>
      </c>
      <c r="Q135" s="566" t="str">
        <f>IF('Simmer Pre-Selection'!Q126="","",'Simmer Pre-Selection'!Q126)</f>
        <v/>
      </c>
      <c r="R135" s="566" t="str">
        <f>IF('Simmer Pre-Selection'!R126="","",'Simmer Pre-Selection'!R126)</f>
        <v/>
      </c>
      <c r="S135" s="566" t="str">
        <f>IF('Simmer Pre-Selection'!S126="","",'Simmer Pre-Selection'!S126)</f>
        <v/>
      </c>
      <c r="T135" s="572" t="str">
        <f>IF('Simmer Pre-Selection'!T126="","",'Simmer Pre-Selection'!T126)</f>
        <v/>
      </c>
      <c r="U135" s="571" t="str">
        <f>IF('Simmer Pre-Selection'!U126="","",'Simmer Pre-Selection'!U126)</f>
        <v/>
      </c>
      <c r="V135" s="566" t="str">
        <f>IF('Simmer Pre-Selection'!V126="","",'Simmer Pre-Selection'!V126)</f>
        <v/>
      </c>
      <c r="W135" s="566" t="str">
        <f>IF('Simmer Pre-Selection'!W126="","",'Simmer Pre-Selection'!W126)</f>
        <v/>
      </c>
      <c r="X135" s="566" t="str">
        <f>IF('Simmer Pre-Selection'!X126="","",'Simmer Pre-Selection'!X126)</f>
        <v/>
      </c>
      <c r="Y135" s="566" t="str">
        <f>IF('Simmer Pre-Selection'!Y126="","",'Simmer Pre-Selection'!Y126)</f>
        <v/>
      </c>
      <c r="Z135" s="572" t="str">
        <f>IF('Simmer Pre-Selection'!Z126="","",'Simmer Pre-Selection'!Z126)</f>
        <v/>
      </c>
      <c r="AB135" s="334"/>
    </row>
    <row r="136" spans="2:28" ht="15.75" x14ac:dyDescent="0.3">
      <c r="B136" s="166" t="s">
        <v>367</v>
      </c>
      <c r="C136" s="576" t="str">
        <f>IF('Simmer Pre-Selection'!C127="","",'Simmer Pre-Selection'!C127)</f>
        <v/>
      </c>
      <c r="D136" s="576" t="str">
        <f>IF('Simmer Pre-Selection'!D127="","",'Simmer Pre-Selection'!D127)</f>
        <v/>
      </c>
      <c r="E136" s="576" t="str">
        <f>IF('Simmer Pre-Selection'!E127="","",'Simmer Pre-Selection'!E127)</f>
        <v/>
      </c>
      <c r="F136" s="576" t="str">
        <f>IF('Simmer Pre-Selection'!F127="","",'Simmer Pre-Selection'!F127)</f>
        <v/>
      </c>
      <c r="G136" s="576" t="str">
        <f>IF('Simmer Pre-Selection'!G127="","",'Simmer Pre-Selection'!G127)</f>
        <v/>
      </c>
      <c r="H136" s="576" t="str">
        <f>IF('Simmer Pre-Selection'!H127="","",'Simmer Pre-Selection'!H127)</f>
        <v/>
      </c>
      <c r="I136" s="576" t="str">
        <f>IF('Simmer Pre-Selection'!I127="","",'Simmer Pre-Selection'!I127)</f>
        <v/>
      </c>
      <c r="J136" s="576" t="str">
        <f>IF('Simmer Pre-Selection'!J127="","",'Simmer Pre-Selection'!J127)</f>
        <v/>
      </c>
      <c r="K136" s="576" t="str">
        <f>IF('Simmer Pre-Selection'!K127="","",'Simmer Pre-Selection'!K127)</f>
        <v/>
      </c>
      <c r="L136" s="576" t="str">
        <f>IF('Simmer Pre-Selection'!L127="","",'Simmer Pre-Selection'!L127)</f>
        <v/>
      </c>
      <c r="M136" s="576" t="str">
        <f>IF('Simmer Pre-Selection'!M127="","",'Simmer Pre-Selection'!M127)</f>
        <v/>
      </c>
      <c r="N136" s="582" t="str">
        <f>IF('Simmer Pre-Selection'!N127="","",'Simmer Pre-Selection'!N127)</f>
        <v/>
      </c>
      <c r="O136" s="588" t="str">
        <f>IF('Simmer Pre-Selection'!O127="","",'Simmer Pre-Selection'!O127)</f>
        <v/>
      </c>
      <c r="P136" s="576" t="str">
        <f>IF('Simmer Pre-Selection'!P127="","",'Simmer Pre-Selection'!P127)</f>
        <v/>
      </c>
      <c r="Q136" s="576" t="str">
        <f>IF('Simmer Pre-Selection'!Q127="","",'Simmer Pre-Selection'!Q127)</f>
        <v/>
      </c>
      <c r="R136" s="576" t="str">
        <f>IF('Simmer Pre-Selection'!R127="","",'Simmer Pre-Selection'!R127)</f>
        <v/>
      </c>
      <c r="S136" s="576" t="str">
        <f>IF('Simmer Pre-Selection'!S127="","",'Simmer Pre-Selection'!S127)</f>
        <v/>
      </c>
      <c r="T136" s="578" t="str">
        <f>IF('Simmer Pre-Selection'!T127="","",'Simmer Pre-Selection'!T127)</f>
        <v/>
      </c>
      <c r="U136" s="588" t="str">
        <f>IF('Simmer Pre-Selection'!U127="","",'Simmer Pre-Selection'!U127)</f>
        <v/>
      </c>
      <c r="V136" s="576" t="str">
        <f>IF('Simmer Pre-Selection'!V127="","",'Simmer Pre-Selection'!V127)</f>
        <v/>
      </c>
      <c r="W136" s="576" t="str">
        <f>IF('Simmer Pre-Selection'!W127="","",'Simmer Pre-Selection'!W127)</f>
        <v/>
      </c>
      <c r="X136" s="576" t="str">
        <f>IF('Simmer Pre-Selection'!X127="","",'Simmer Pre-Selection'!X127)</f>
        <v/>
      </c>
      <c r="Y136" s="576" t="str">
        <f>IF('Simmer Pre-Selection'!Y127="","",'Simmer Pre-Selection'!Y127)</f>
        <v/>
      </c>
      <c r="Z136" s="578" t="str">
        <f>IF('Simmer Pre-Selection'!Z127="","",'Simmer Pre-Selection'!Z127)</f>
        <v/>
      </c>
      <c r="AB136" s="334"/>
    </row>
    <row r="137" spans="2:28" ht="15.75" x14ac:dyDescent="0.3">
      <c r="B137" s="166" t="str">
        <f>IF($C$13="Corrected Volume", "Corrected volume of gas consumed during the 10-minute test (std cu. ft)", "Volume of gas consumed during the 10-minute test (cu. ft)")</f>
        <v>Volume of gas consumed during the 10-minute test (cu. ft)</v>
      </c>
      <c r="C137" s="567" t="str">
        <f>IF('Simmer Pre-Selection'!C128="","",'Simmer Pre-Selection'!C128)</f>
        <v/>
      </c>
      <c r="D137" s="567" t="str">
        <f>IF('Simmer Pre-Selection'!D128="","",'Simmer Pre-Selection'!D128)</f>
        <v/>
      </c>
      <c r="E137" s="567" t="str">
        <f>IF('Simmer Pre-Selection'!E128="","",'Simmer Pre-Selection'!E128)</f>
        <v/>
      </c>
      <c r="F137" s="567" t="str">
        <f>IF('Simmer Pre-Selection'!F128="","",'Simmer Pre-Selection'!F128)</f>
        <v/>
      </c>
      <c r="G137" s="567" t="str">
        <f>IF('Simmer Pre-Selection'!G128="","",'Simmer Pre-Selection'!G128)</f>
        <v/>
      </c>
      <c r="H137" s="567" t="str">
        <f>IF('Simmer Pre-Selection'!H128="","",'Simmer Pre-Selection'!H128)</f>
        <v/>
      </c>
      <c r="I137" s="567" t="str">
        <f>IF('Simmer Pre-Selection'!I128="","",'Simmer Pre-Selection'!I128)</f>
        <v/>
      </c>
      <c r="J137" s="567" t="str">
        <f>IF('Simmer Pre-Selection'!J128="","",'Simmer Pre-Selection'!J128)</f>
        <v/>
      </c>
      <c r="K137" s="567" t="str">
        <f>IF('Simmer Pre-Selection'!K128="","",'Simmer Pre-Selection'!K128)</f>
        <v/>
      </c>
      <c r="L137" s="567" t="str">
        <f>IF('Simmer Pre-Selection'!L128="","",'Simmer Pre-Selection'!L128)</f>
        <v/>
      </c>
      <c r="M137" s="567" t="str">
        <f>IF('Simmer Pre-Selection'!M128="","",'Simmer Pre-Selection'!M128)</f>
        <v/>
      </c>
      <c r="N137" s="570" t="str">
        <f>IF('Simmer Pre-Selection'!N128="","",'Simmer Pre-Selection'!N128)</f>
        <v/>
      </c>
      <c r="O137" s="573" t="str">
        <f>IF('Simmer Pre-Selection'!O128="","",'Simmer Pre-Selection'!O128)</f>
        <v/>
      </c>
      <c r="P137" s="567" t="str">
        <f>IF('Simmer Pre-Selection'!P128="","",'Simmer Pre-Selection'!P128)</f>
        <v/>
      </c>
      <c r="Q137" s="567" t="str">
        <f>IF('Simmer Pre-Selection'!Q128="","",'Simmer Pre-Selection'!Q128)</f>
        <v/>
      </c>
      <c r="R137" s="567" t="str">
        <f>IF('Simmer Pre-Selection'!R128="","",'Simmer Pre-Selection'!R128)</f>
        <v/>
      </c>
      <c r="S137" s="567" t="str">
        <f>IF('Simmer Pre-Selection'!S128="","",'Simmer Pre-Selection'!S128)</f>
        <v/>
      </c>
      <c r="T137" s="574" t="str">
        <f>IF('Simmer Pre-Selection'!T128="","",'Simmer Pre-Selection'!T128)</f>
        <v/>
      </c>
      <c r="U137" s="573" t="str">
        <f>IF('Simmer Pre-Selection'!U128="","",'Simmer Pre-Selection'!U128)</f>
        <v/>
      </c>
      <c r="V137" s="567" t="str">
        <f>IF('Simmer Pre-Selection'!V128="","",'Simmer Pre-Selection'!V128)</f>
        <v/>
      </c>
      <c r="W137" s="567" t="str">
        <f>IF('Simmer Pre-Selection'!W128="","",'Simmer Pre-Selection'!W128)</f>
        <v/>
      </c>
      <c r="X137" s="567" t="str">
        <f>IF('Simmer Pre-Selection'!X128="","",'Simmer Pre-Selection'!X128)</f>
        <v/>
      </c>
      <c r="Y137" s="567" t="str">
        <f>IF('Simmer Pre-Selection'!Y128="","",'Simmer Pre-Selection'!Y128)</f>
        <v/>
      </c>
      <c r="Z137" s="574" t="str">
        <f>IF('Simmer Pre-Selection'!Z128="","",'Simmer Pre-Selection'!Z128)</f>
        <v/>
      </c>
      <c r="AB137" s="334"/>
    </row>
    <row r="138" spans="2:28" ht="15.75" x14ac:dyDescent="0.3">
      <c r="B138" s="166" t="s">
        <v>368</v>
      </c>
      <c r="C138" s="633" t="str">
        <f>IF('Simmer Pre-Selection'!C129="","",'Simmer Pre-Selection'!C129)</f>
        <v/>
      </c>
      <c r="D138" s="633" t="str">
        <f>IF('Simmer Pre-Selection'!D129="","",'Simmer Pre-Selection'!D129)</f>
        <v/>
      </c>
      <c r="E138" s="633" t="str">
        <f>IF('Simmer Pre-Selection'!E129="","",'Simmer Pre-Selection'!E129)</f>
        <v/>
      </c>
      <c r="F138" s="633" t="str">
        <f>IF('Simmer Pre-Selection'!F129="","",'Simmer Pre-Selection'!F129)</f>
        <v/>
      </c>
      <c r="G138" s="633" t="str">
        <f>IF('Simmer Pre-Selection'!G129="","",'Simmer Pre-Selection'!G129)</f>
        <v/>
      </c>
      <c r="H138" s="633" t="str">
        <f>IF('Simmer Pre-Selection'!H129="","",'Simmer Pre-Selection'!H129)</f>
        <v/>
      </c>
      <c r="I138" s="633" t="str">
        <f>IF('Simmer Pre-Selection'!I129="","",'Simmer Pre-Selection'!I129)</f>
        <v/>
      </c>
      <c r="J138" s="633" t="str">
        <f>IF('Simmer Pre-Selection'!J129="","",'Simmer Pre-Selection'!J129)</f>
        <v/>
      </c>
      <c r="K138" s="633" t="str">
        <f>IF('Simmer Pre-Selection'!K129="","",'Simmer Pre-Selection'!K129)</f>
        <v/>
      </c>
      <c r="L138" s="633" t="str">
        <f>IF('Simmer Pre-Selection'!L129="","",'Simmer Pre-Selection'!L129)</f>
        <v/>
      </c>
      <c r="M138" s="633" t="str">
        <f>IF('Simmer Pre-Selection'!M129="","",'Simmer Pre-Selection'!M129)</f>
        <v/>
      </c>
      <c r="N138" s="634" t="str">
        <f>IF('Simmer Pre-Selection'!N129="","",'Simmer Pre-Selection'!N129)</f>
        <v/>
      </c>
      <c r="O138" s="635" t="str">
        <f>IF('Simmer Pre-Selection'!O129="","",'Simmer Pre-Selection'!O129)</f>
        <v/>
      </c>
      <c r="P138" s="633" t="str">
        <f>IF('Simmer Pre-Selection'!P129="","",'Simmer Pre-Selection'!P129)</f>
        <v/>
      </c>
      <c r="Q138" s="633" t="str">
        <f>IF('Simmer Pre-Selection'!Q129="","",'Simmer Pre-Selection'!Q129)</f>
        <v/>
      </c>
      <c r="R138" s="633" t="str">
        <f>IF('Simmer Pre-Selection'!R129="","",'Simmer Pre-Selection'!R129)</f>
        <v/>
      </c>
      <c r="S138" s="633" t="str">
        <f>IF('Simmer Pre-Selection'!S129="","",'Simmer Pre-Selection'!S129)</f>
        <v/>
      </c>
      <c r="T138" s="636" t="str">
        <f>IF('Simmer Pre-Selection'!T129="","",'Simmer Pre-Selection'!T129)</f>
        <v/>
      </c>
      <c r="U138" s="635" t="str">
        <f>IF('Simmer Pre-Selection'!U129="","",'Simmer Pre-Selection'!U129)</f>
        <v/>
      </c>
      <c r="V138" s="633" t="str">
        <f>IF('Simmer Pre-Selection'!V129="","",'Simmer Pre-Selection'!V129)</f>
        <v/>
      </c>
      <c r="W138" s="633" t="str">
        <f>IF('Simmer Pre-Selection'!W129="","",'Simmer Pre-Selection'!W129)</f>
        <v/>
      </c>
      <c r="X138" s="633" t="str">
        <f>IF('Simmer Pre-Selection'!X129="","",'Simmer Pre-Selection'!X129)</f>
        <v/>
      </c>
      <c r="Y138" s="633" t="str">
        <f>IF('Simmer Pre-Selection'!Y129="","",'Simmer Pre-Selection'!Y129)</f>
        <v/>
      </c>
      <c r="Z138" s="636" t="str">
        <f>IF('Simmer Pre-Selection'!Z129="","",'Simmer Pre-Selection'!Z129)</f>
        <v/>
      </c>
      <c r="AB138" s="334"/>
    </row>
    <row r="139" spans="2:28" ht="15.75" x14ac:dyDescent="0.3">
      <c r="B139" s="166" t="s">
        <v>363</v>
      </c>
      <c r="C139" s="568" t="str">
        <f>IF($C$13="Corrected volume","-", IF('Simmer Pre-Selection'!C130&lt;&gt;"", 'Simmer Pre-Selection'!C130,""))</f>
        <v/>
      </c>
      <c r="D139" s="567" t="str">
        <f>IF($C$13="Corrected volume","-", IF('Simmer Pre-Selection'!D130&lt;&gt;"", 'Simmer Pre-Selection'!D130,""))</f>
        <v/>
      </c>
      <c r="E139" s="567" t="str">
        <f>IF($C$13="Corrected volume","-", IF('Simmer Pre-Selection'!E130&lt;&gt;"", 'Simmer Pre-Selection'!E130,""))</f>
        <v/>
      </c>
      <c r="F139" s="567" t="str">
        <f>IF($C$13="Corrected volume","-", IF('Simmer Pre-Selection'!F130&lt;&gt;"", 'Simmer Pre-Selection'!F130,""))</f>
        <v/>
      </c>
      <c r="G139" s="567" t="str">
        <f>IF($C$13="Corrected volume","-", IF('Simmer Pre-Selection'!G130&lt;&gt;"", 'Simmer Pre-Selection'!G130,""))</f>
        <v/>
      </c>
      <c r="H139" s="567" t="str">
        <f>IF($C$13="Corrected volume","-", IF('Simmer Pre-Selection'!H130&lt;&gt;"", 'Simmer Pre-Selection'!H130,""))</f>
        <v/>
      </c>
      <c r="I139" s="567" t="str">
        <f>IF($C$13="Corrected volume","-", IF('Simmer Pre-Selection'!I130&lt;&gt;"", 'Simmer Pre-Selection'!I130,""))</f>
        <v/>
      </c>
      <c r="J139" s="567" t="str">
        <f>IF($C$13="Corrected volume","-", IF('Simmer Pre-Selection'!J130&lt;&gt;"", 'Simmer Pre-Selection'!J130,""))</f>
        <v/>
      </c>
      <c r="K139" s="567" t="str">
        <f>IF($C$13="Corrected volume","-", IF('Simmer Pre-Selection'!K130&lt;&gt;"", 'Simmer Pre-Selection'!K130,""))</f>
        <v/>
      </c>
      <c r="L139" s="567" t="str">
        <f>IF($C$13="Corrected volume","-", IF('Simmer Pre-Selection'!L130&lt;&gt;"", 'Simmer Pre-Selection'!L130,""))</f>
        <v/>
      </c>
      <c r="M139" s="567" t="str">
        <f>IF($C$13="Corrected volume","-", IF('Simmer Pre-Selection'!M130&lt;&gt;"", 'Simmer Pre-Selection'!M130,""))</f>
        <v/>
      </c>
      <c r="N139" s="570" t="str">
        <f>IF($C$13="Corrected volume","-", IF('Simmer Pre-Selection'!N130&lt;&gt;"", 'Simmer Pre-Selection'!N130,""))</f>
        <v/>
      </c>
      <c r="O139" s="573" t="str">
        <f>IF($C$13="Corrected volume","-", IF('Simmer Pre-Selection'!O130&lt;&gt;"", 'Simmer Pre-Selection'!O130,""))</f>
        <v/>
      </c>
      <c r="P139" s="567" t="str">
        <f>IF($C$13="Corrected volume","-", IF('Simmer Pre-Selection'!P130&lt;&gt;"", 'Simmer Pre-Selection'!P130,""))</f>
        <v/>
      </c>
      <c r="Q139" s="567" t="str">
        <f>IF($C$13="Corrected volume","-", IF('Simmer Pre-Selection'!Q130&lt;&gt;"", 'Simmer Pre-Selection'!Q130,""))</f>
        <v/>
      </c>
      <c r="R139" s="567" t="str">
        <f>IF($C$13="Corrected volume","-", IF('Simmer Pre-Selection'!R130&lt;&gt;"", 'Simmer Pre-Selection'!R130,""))</f>
        <v/>
      </c>
      <c r="S139" s="567" t="str">
        <f>IF($C$13="Corrected volume","-", IF('Simmer Pre-Selection'!S130&lt;&gt;"", 'Simmer Pre-Selection'!S130,""))</f>
        <v/>
      </c>
      <c r="T139" s="574" t="str">
        <f>IF($C$13="Corrected volume","-", IF('Simmer Pre-Selection'!T130&lt;&gt;"", 'Simmer Pre-Selection'!T130,""))</f>
        <v/>
      </c>
      <c r="U139" s="573" t="str">
        <f>IF($C$13="Corrected volume","-", IF('Simmer Pre-Selection'!U130&lt;&gt;"", 'Simmer Pre-Selection'!U130,""))</f>
        <v/>
      </c>
      <c r="V139" s="567" t="str">
        <f>IF($C$13="Corrected volume","-", IF('Simmer Pre-Selection'!V130&lt;&gt;"", 'Simmer Pre-Selection'!V130,""))</f>
        <v/>
      </c>
      <c r="W139" s="567" t="str">
        <f>IF($C$13="Corrected volume","-", IF('Simmer Pre-Selection'!W130&lt;&gt;"", 'Simmer Pre-Selection'!W130,""))</f>
        <v/>
      </c>
      <c r="X139" s="567" t="str">
        <f>IF($C$13="Corrected volume","-", IF('Simmer Pre-Selection'!X130&lt;&gt;"", 'Simmer Pre-Selection'!X130,""))</f>
        <v/>
      </c>
      <c r="Y139" s="567" t="str">
        <f>IF($C$13="Corrected volume","-", IF('Simmer Pre-Selection'!Y130&lt;&gt;"", 'Simmer Pre-Selection'!Y130,""))</f>
        <v/>
      </c>
      <c r="Z139" s="574" t="str">
        <f>IF($C$13="Corrected volume","-", IF('Simmer Pre-Selection'!Z130&lt;&gt;"", 'Simmer Pre-Selection'!Z130,""))</f>
        <v/>
      </c>
      <c r="AB139" s="334"/>
    </row>
    <row r="140" spans="2:28" ht="18" x14ac:dyDescent="0.3">
      <c r="B140" s="166" t="str">
        <f xml:space="preserve"> "Power density of the power setting under test" &amp; IF($C$12="Electric"," (W/cm2)",IF($C$12="Gas"," (Btu/h/cm2)",""))</f>
        <v>Power density of the power setting under test</v>
      </c>
      <c r="C140" s="637" t="str">
        <f t="shared" ref="C140:Z140" si="17">IF(OR($C$12="", AND($C$12="Electric",OR(C$19="",C136="")), AND($C$12="Gas", OR(C$19="",C136="",C137="",C138="", AND($C$13="Uncorrected volume",C139=""))))," ",
         IF($C$12="Electric",(C136*6)/C$19,
        IF($C$12="Gas", IF($C$13="Corrected volume", 6*(C137*C138 + C136*Ke)/C$19, 6*(C137*C138*C139 + C136*Ke)/C$19))))</f>
        <v xml:space="preserve"> </v>
      </c>
      <c r="D140" s="637" t="str">
        <f t="shared" si="17"/>
        <v xml:space="preserve"> </v>
      </c>
      <c r="E140" s="637" t="str">
        <f t="shared" si="17"/>
        <v xml:space="preserve"> </v>
      </c>
      <c r="F140" s="637" t="str">
        <f t="shared" si="17"/>
        <v xml:space="preserve"> </v>
      </c>
      <c r="G140" s="637" t="str">
        <f t="shared" si="17"/>
        <v xml:space="preserve"> </v>
      </c>
      <c r="H140" s="637" t="str">
        <f t="shared" si="17"/>
        <v xml:space="preserve"> </v>
      </c>
      <c r="I140" s="637" t="str">
        <f t="shared" si="17"/>
        <v xml:space="preserve"> </v>
      </c>
      <c r="J140" s="637" t="str">
        <f t="shared" si="17"/>
        <v xml:space="preserve"> </v>
      </c>
      <c r="K140" s="637" t="str">
        <f t="shared" si="17"/>
        <v xml:space="preserve"> </v>
      </c>
      <c r="L140" s="637" t="str">
        <f t="shared" si="17"/>
        <v xml:space="preserve"> </v>
      </c>
      <c r="M140" s="637" t="str">
        <f t="shared" si="17"/>
        <v xml:space="preserve"> </v>
      </c>
      <c r="N140" s="638" t="str">
        <f t="shared" si="17"/>
        <v xml:space="preserve"> </v>
      </c>
      <c r="O140" s="639" t="str">
        <f t="shared" si="17"/>
        <v xml:space="preserve"> </v>
      </c>
      <c r="P140" s="637" t="str">
        <f t="shared" si="17"/>
        <v xml:space="preserve"> </v>
      </c>
      <c r="Q140" s="637" t="str">
        <f t="shared" si="17"/>
        <v xml:space="preserve"> </v>
      </c>
      <c r="R140" s="637" t="str">
        <f t="shared" si="17"/>
        <v xml:space="preserve"> </v>
      </c>
      <c r="S140" s="637" t="str">
        <f t="shared" si="17"/>
        <v xml:space="preserve"> </v>
      </c>
      <c r="T140" s="640" t="str">
        <f t="shared" si="17"/>
        <v xml:space="preserve"> </v>
      </c>
      <c r="U140" s="639" t="str">
        <f t="shared" si="17"/>
        <v xml:space="preserve"> </v>
      </c>
      <c r="V140" s="637" t="str">
        <f t="shared" si="17"/>
        <v xml:space="preserve"> </v>
      </c>
      <c r="W140" s="637" t="str">
        <f t="shared" si="17"/>
        <v xml:space="preserve"> </v>
      </c>
      <c r="X140" s="637" t="str">
        <f t="shared" si="17"/>
        <v xml:space="preserve"> </v>
      </c>
      <c r="Y140" s="637" t="str">
        <f t="shared" si="17"/>
        <v xml:space="preserve"> </v>
      </c>
      <c r="Z140" s="640" t="str">
        <f t="shared" si="17"/>
        <v xml:space="preserve"> </v>
      </c>
      <c r="AB140" s="334"/>
    </row>
    <row r="141" spans="2:28" ht="15.75" x14ac:dyDescent="0.3">
      <c r="B141" s="166"/>
      <c r="C141" s="167"/>
      <c r="D141" s="167"/>
      <c r="E141" s="167"/>
      <c r="F141" s="167"/>
      <c r="G141" s="167"/>
      <c r="H141" s="167"/>
      <c r="I141" s="167"/>
      <c r="J141" s="167"/>
      <c r="K141" s="167"/>
      <c r="L141" s="167"/>
      <c r="M141" s="167"/>
      <c r="N141" s="167"/>
      <c r="O141" s="378"/>
      <c r="P141" s="167"/>
      <c r="Q141" s="167"/>
      <c r="R141" s="167"/>
      <c r="S141" s="167"/>
      <c r="T141" s="168"/>
      <c r="U141" s="378"/>
      <c r="V141" s="167"/>
      <c r="W141" s="167"/>
      <c r="X141" s="167"/>
      <c r="Y141" s="167"/>
      <c r="Z141" s="168"/>
      <c r="AB141" s="334"/>
    </row>
    <row r="142" spans="2:28" ht="15.75" x14ac:dyDescent="0.3">
      <c r="B142" s="166" t="s">
        <v>355</v>
      </c>
      <c r="C142" s="566" t="str">
        <f>IF('Simmer Pre-Selection'!C133="","",'Simmer Pre-Selection'!C133)</f>
        <v/>
      </c>
      <c r="D142" s="566" t="str">
        <f>IF('Simmer Pre-Selection'!D133="","",'Simmer Pre-Selection'!D133)</f>
        <v/>
      </c>
      <c r="E142" s="566" t="str">
        <f>IF('Simmer Pre-Selection'!E133="","",'Simmer Pre-Selection'!E133)</f>
        <v/>
      </c>
      <c r="F142" s="566" t="str">
        <f>IF('Simmer Pre-Selection'!F133="","",'Simmer Pre-Selection'!F133)</f>
        <v/>
      </c>
      <c r="G142" s="566" t="str">
        <f>IF('Simmer Pre-Selection'!G133="","",'Simmer Pre-Selection'!G133)</f>
        <v/>
      </c>
      <c r="H142" s="566" t="str">
        <f>IF('Simmer Pre-Selection'!H133="","",'Simmer Pre-Selection'!H133)</f>
        <v/>
      </c>
      <c r="I142" s="566" t="str">
        <f>IF('Simmer Pre-Selection'!I133="","",'Simmer Pre-Selection'!I133)</f>
        <v/>
      </c>
      <c r="J142" s="566" t="str">
        <f>IF('Simmer Pre-Selection'!J133="","",'Simmer Pre-Selection'!J133)</f>
        <v/>
      </c>
      <c r="K142" s="566" t="str">
        <f>IF('Simmer Pre-Selection'!K133="","",'Simmer Pre-Selection'!K133)</f>
        <v/>
      </c>
      <c r="L142" s="566" t="str">
        <f>IF('Simmer Pre-Selection'!L133="","",'Simmer Pre-Selection'!L133)</f>
        <v/>
      </c>
      <c r="M142" s="566" t="str">
        <f>IF('Simmer Pre-Selection'!M133="","",'Simmer Pre-Selection'!M133)</f>
        <v/>
      </c>
      <c r="N142" s="569" t="str">
        <f>IF('Simmer Pre-Selection'!N133="","",'Simmer Pre-Selection'!N133)</f>
        <v/>
      </c>
      <c r="O142" s="571" t="str">
        <f>IF('Simmer Pre-Selection'!O133="","",'Simmer Pre-Selection'!O133)</f>
        <v/>
      </c>
      <c r="P142" s="566" t="str">
        <f>IF('Simmer Pre-Selection'!P133="","",'Simmer Pre-Selection'!P133)</f>
        <v/>
      </c>
      <c r="Q142" s="566" t="str">
        <f>IF('Simmer Pre-Selection'!Q133="","",'Simmer Pre-Selection'!Q133)</f>
        <v/>
      </c>
      <c r="R142" s="566" t="str">
        <f>IF('Simmer Pre-Selection'!R133="","",'Simmer Pre-Selection'!R133)</f>
        <v/>
      </c>
      <c r="S142" s="566" t="str">
        <f>IF('Simmer Pre-Selection'!S133="","",'Simmer Pre-Selection'!S133)</f>
        <v/>
      </c>
      <c r="T142" s="572" t="str">
        <f>IF('Simmer Pre-Selection'!T133="","",'Simmer Pre-Selection'!T133)</f>
        <v/>
      </c>
      <c r="U142" s="571" t="str">
        <f>IF('Simmer Pre-Selection'!U133="","",'Simmer Pre-Selection'!U133)</f>
        <v/>
      </c>
      <c r="V142" s="566" t="str">
        <f>IF('Simmer Pre-Selection'!V133="","",'Simmer Pre-Selection'!V133)</f>
        <v/>
      </c>
      <c r="W142" s="566" t="str">
        <f>IF('Simmer Pre-Selection'!W133="","",'Simmer Pre-Selection'!W133)</f>
        <v/>
      </c>
      <c r="X142" s="566" t="str">
        <f>IF('Simmer Pre-Selection'!X133="","",'Simmer Pre-Selection'!X133)</f>
        <v/>
      </c>
      <c r="Y142" s="566" t="str">
        <f>IF('Simmer Pre-Selection'!Y133="","",'Simmer Pre-Selection'!Y133)</f>
        <v/>
      </c>
      <c r="Z142" s="572" t="str">
        <f>IF('Simmer Pre-Selection'!Z133="","",'Simmer Pre-Selection'!Z133)</f>
        <v/>
      </c>
      <c r="AB142" s="334"/>
    </row>
    <row r="143" spans="2:28" ht="15.75" x14ac:dyDescent="0.3">
      <c r="B143" s="166" t="s">
        <v>367</v>
      </c>
      <c r="C143" s="576" t="str">
        <f>IF('Simmer Pre-Selection'!C134="","",'Simmer Pre-Selection'!C134)</f>
        <v/>
      </c>
      <c r="D143" s="576" t="str">
        <f>IF('Simmer Pre-Selection'!D134="","",'Simmer Pre-Selection'!D134)</f>
        <v/>
      </c>
      <c r="E143" s="576" t="str">
        <f>IF('Simmer Pre-Selection'!E134="","",'Simmer Pre-Selection'!E134)</f>
        <v/>
      </c>
      <c r="F143" s="576" t="str">
        <f>IF('Simmer Pre-Selection'!F134="","",'Simmer Pre-Selection'!F134)</f>
        <v/>
      </c>
      <c r="G143" s="576" t="str">
        <f>IF('Simmer Pre-Selection'!G134="","",'Simmer Pre-Selection'!G134)</f>
        <v/>
      </c>
      <c r="H143" s="576" t="str">
        <f>IF('Simmer Pre-Selection'!H134="","",'Simmer Pre-Selection'!H134)</f>
        <v/>
      </c>
      <c r="I143" s="576" t="str">
        <f>IF('Simmer Pre-Selection'!I134="","",'Simmer Pre-Selection'!I134)</f>
        <v/>
      </c>
      <c r="J143" s="576" t="str">
        <f>IF('Simmer Pre-Selection'!J134="","",'Simmer Pre-Selection'!J134)</f>
        <v/>
      </c>
      <c r="K143" s="576" t="str">
        <f>IF('Simmer Pre-Selection'!K134="","",'Simmer Pre-Selection'!K134)</f>
        <v/>
      </c>
      <c r="L143" s="576" t="str">
        <f>IF('Simmer Pre-Selection'!L134="","",'Simmer Pre-Selection'!L134)</f>
        <v/>
      </c>
      <c r="M143" s="576" t="str">
        <f>IF('Simmer Pre-Selection'!M134="","",'Simmer Pre-Selection'!M134)</f>
        <v/>
      </c>
      <c r="N143" s="582" t="str">
        <f>IF('Simmer Pre-Selection'!N134="","",'Simmer Pre-Selection'!N134)</f>
        <v/>
      </c>
      <c r="O143" s="588" t="str">
        <f>IF('Simmer Pre-Selection'!O134="","",'Simmer Pre-Selection'!O134)</f>
        <v/>
      </c>
      <c r="P143" s="576" t="str">
        <f>IF('Simmer Pre-Selection'!P134="","",'Simmer Pre-Selection'!P134)</f>
        <v/>
      </c>
      <c r="Q143" s="576" t="str">
        <f>IF('Simmer Pre-Selection'!Q134="","",'Simmer Pre-Selection'!Q134)</f>
        <v/>
      </c>
      <c r="R143" s="576" t="str">
        <f>IF('Simmer Pre-Selection'!R134="","",'Simmer Pre-Selection'!R134)</f>
        <v/>
      </c>
      <c r="S143" s="576" t="str">
        <f>IF('Simmer Pre-Selection'!S134="","",'Simmer Pre-Selection'!S134)</f>
        <v/>
      </c>
      <c r="T143" s="578" t="str">
        <f>IF('Simmer Pre-Selection'!T134="","",'Simmer Pre-Selection'!T134)</f>
        <v/>
      </c>
      <c r="U143" s="588" t="str">
        <f>IF('Simmer Pre-Selection'!U134="","",'Simmer Pre-Selection'!U134)</f>
        <v/>
      </c>
      <c r="V143" s="576" t="str">
        <f>IF('Simmer Pre-Selection'!V134="","",'Simmer Pre-Selection'!V134)</f>
        <v/>
      </c>
      <c r="W143" s="576" t="str">
        <f>IF('Simmer Pre-Selection'!W134="","",'Simmer Pre-Selection'!W134)</f>
        <v/>
      </c>
      <c r="X143" s="576" t="str">
        <f>IF('Simmer Pre-Selection'!X134="","",'Simmer Pre-Selection'!X134)</f>
        <v/>
      </c>
      <c r="Y143" s="576" t="str">
        <f>IF('Simmer Pre-Selection'!Y134="","",'Simmer Pre-Selection'!Y134)</f>
        <v/>
      </c>
      <c r="Z143" s="578" t="str">
        <f>IF('Simmer Pre-Selection'!Z134="","",'Simmer Pre-Selection'!Z134)</f>
        <v/>
      </c>
      <c r="AB143" s="334"/>
    </row>
    <row r="144" spans="2:28" ht="15.75" x14ac:dyDescent="0.3">
      <c r="B144" s="166" t="str">
        <f>IF($C$13="Corrected Volume", "Corrected volume of gas consumed during the 10-minute test (std cu. ft)", "Volume of gas consumed during the 10-minute test (cu. ft)")</f>
        <v>Volume of gas consumed during the 10-minute test (cu. ft)</v>
      </c>
      <c r="C144" s="567" t="str">
        <f>IF('Simmer Pre-Selection'!C135="","",'Simmer Pre-Selection'!C135)</f>
        <v/>
      </c>
      <c r="D144" s="567" t="str">
        <f>IF('Simmer Pre-Selection'!D135="","",'Simmer Pre-Selection'!D135)</f>
        <v/>
      </c>
      <c r="E144" s="567" t="str">
        <f>IF('Simmer Pre-Selection'!E135="","",'Simmer Pre-Selection'!E135)</f>
        <v/>
      </c>
      <c r="F144" s="567" t="str">
        <f>IF('Simmer Pre-Selection'!F135="","",'Simmer Pre-Selection'!F135)</f>
        <v/>
      </c>
      <c r="G144" s="567" t="str">
        <f>IF('Simmer Pre-Selection'!G135="","",'Simmer Pre-Selection'!G135)</f>
        <v/>
      </c>
      <c r="H144" s="567" t="str">
        <f>IF('Simmer Pre-Selection'!H135="","",'Simmer Pre-Selection'!H135)</f>
        <v/>
      </c>
      <c r="I144" s="567" t="str">
        <f>IF('Simmer Pre-Selection'!I135="","",'Simmer Pre-Selection'!I135)</f>
        <v/>
      </c>
      <c r="J144" s="567" t="str">
        <f>IF('Simmer Pre-Selection'!J135="","",'Simmer Pre-Selection'!J135)</f>
        <v/>
      </c>
      <c r="K144" s="567" t="str">
        <f>IF('Simmer Pre-Selection'!K135="","",'Simmer Pre-Selection'!K135)</f>
        <v/>
      </c>
      <c r="L144" s="567" t="str">
        <f>IF('Simmer Pre-Selection'!L135="","",'Simmer Pre-Selection'!L135)</f>
        <v/>
      </c>
      <c r="M144" s="567" t="str">
        <f>IF('Simmer Pre-Selection'!M135="","",'Simmer Pre-Selection'!M135)</f>
        <v/>
      </c>
      <c r="N144" s="570" t="str">
        <f>IF('Simmer Pre-Selection'!N135="","",'Simmer Pre-Selection'!N135)</f>
        <v/>
      </c>
      <c r="O144" s="573" t="str">
        <f>IF('Simmer Pre-Selection'!O135="","",'Simmer Pre-Selection'!O135)</f>
        <v/>
      </c>
      <c r="P144" s="567" t="str">
        <f>IF('Simmer Pre-Selection'!P135="","",'Simmer Pre-Selection'!P135)</f>
        <v/>
      </c>
      <c r="Q144" s="567" t="str">
        <f>IF('Simmer Pre-Selection'!Q135="","",'Simmer Pre-Selection'!Q135)</f>
        <v/>
      </c>
      <c r="R144" s="567" t="str">
        <f>IF('Simmer Pre-Selection'!R135="","",'Simmer Pre-Selection'!R135)</f>
        <v/>
      </c>
      <c r="S144" s="567" t="str">
        <f>IF('Simmer Pre-Selection'!S135="","",'Simmer Pre-Selection'!S135)</f>
        <v/>
      </c>
      <c r="T144" s="574" t="str">
        <f>IF('Simmer Pre-Selection'!T135="","",'Simmer Pre-Selection'!T135)</f>
        <v/>
      </c>
      <c r="U144" s="573" t="str">
        <f>IF('Simmer Pre-Selection'!U135="","",'Simmer Pre-Selection'!U135)</f>
        <v/>
      </c>
      <c r="V144" s="567" t="str">
        <f>IF('Simmer Pre-Selection'!V135="","",'Simmer Pre-Selection'!V135)</f>
        <v/>
      </c>
      <c r="W144" s="567" t="str">
        <f>IF('Simmer Pre-Selection'!W135="","",'Simmer Pre-Selection'!W135)</f>
        <v/>
      </c>
      <c r="X144" s="567" t="str">
        <f>IF('Simmer Pre-Selection'!X135="","",'Simmer Pre-Selection'!X135)</f>
        <v/>
      </c>
      <c r="Y144" s="567" t="str">
        <f>IF('Simmer Pre-Selection'!Y135="","",'Simmer Pre-Selection'!Y135)</f>
        <v/>
      </c>
      <c r="Z144" s="574" t="str">
        <f>IF('Simmer Pre-Selection'!Z135="","",'Simmer Pre-Selection'!Z135)</f>
        <v/>
      </c>
      <c r="AB144" s="334"/>
    </row>
    <row r="145" spans="2:28" ht="15.75" x14ac:dyDescent="0.3">
      <c r="B145" s="166" t="s">
        <v>368</v>
      </c>
      <c r="C145" s="633" t="str">
        <f>IF('Simmer Pre-Selection'!C136="","",'Simmer Pre-Selection'!C136)</f>
        <v/>
      </c>
      <c r="D145" s="633" t="str">
        <f>IF('Simmer Pre-Selection'!D136="","",'Simmer Pre-Selection'!D136)</f>
        <v/>
      </c>
      <c r="E145" s="633" t="str">
        <f>IF('Simmer Pre-Selection'!E136="","",'Simmer Pre-Selection'!E136)</f>
        <v/>
      </c>
      <c r="F145" s="633" t="str">
        <f>IF('Simmer Pre-Selection'!F136="","",'Simmer Pre-Selection'!F136)</f>
        <v/>
      </c>
      <c r="G145" s="633" t="str">
        <f>IF('Simmer Pre-Selection'!G136="","",'Simmer Pre-Selection'!G136)</f>
        <v/>
      </c>
      <c r="H145" s="633" t="str">
        <f>IF('Simmer Pre-Selection'!H136="","",'Simmer Pre-Selection'!H136)</f>
        <v/>
      </c>
      <c r="I145" s="633" t="str">
        <f>IF('Simmer Pre-Selection'!I136="","",'Simmer Pre-Selection'!I136)</f>
        <v/>
      </c>
      <c r="J145" s="633" t="str">
        <f>IF('Simmer Pre-Selection'!J136="","",'Simmer Pre-Selection'!J136)</f>
        <v/>
      </c>
      <c r="K145" s="633" t="str">
        <f>IF('Simmer Pre-Selection'!K136="","",'Simmer Pre-Selection'!K136)</f>
        <v/>
      </c>
      <c r="L145" s="633" t="str">
        <f>IF('Simmer Pre-Selection'!L136="","",'Simmer Pre-Selection'!L136)</f>
        <v/>
      </c>
      <c r="M145" s="633" t="str">
        <f>IF('Simmer Pre-Selection'!M136="","",'Simmer Pre-Selection'!M136)</f>
        <v/>
      </c>
      <c r="N145" s="634" t="str">
        <f>IF('Simmer Pre-Selection'!N136="","",'Simmer Pre-Selection'!N136)</f>
        <v/>
      </c>
      <c r="O145" s="635" t="str">
        <f>IF('Simmer Pre-Selection'!O136="","",'Simmer Pre-Selection'!O136)</f>
        <v/>
      </c>
      <c r="P145" s="633" t="str">
        <f>IF('Simmer Pre-Selection'!P136="","",'Simmer Pre-Selection'!P136)</f>
        <v/>
      </c>
      <c r="Q145" s="633" t="str">
        <f>IF('Simmer Pre-Selection'!Q136="","",'Simmer Pre-Selection'!Q136)</f>
        <v/>
      </c>
      <c r="R145" s="633" t="str">
        <f>IF('Simmer Pre-Selection'!R136="","",'Simmer Pre-Selection'!R136)</f>
        <v/>
      </c>
      <c r="S145" s="633" t="str">
        <f>IF('Simmer Pre-Selection'!S136="","",'Simmer Pre-Selection'!S136)</f>
        <v/>
      </c>
      <c r="T145" s="636" t="str">
        <f>IF('Simmer Pre-Selection'!T136="","",'Simmer Pre-Selection'!T136)</f>
        <v/>
      </c>
      <c r="U145" s="635" t="str">
        <f>IF('Simmer Pre-Selection'!U136="","",'Simmer Pre-Selection'!U136)</f>
        <v/>
      </c>
      <c r="V145" s="633" t="str">
        <f>IF('Simmer Pre-Selection'!V136="","",'Simmer Pre-Selection'!V136)</f>
        <v/>
      </c>
      <c r="W145" s="633" t="str">
        <f>IF('Simmer Pre-Selection'!W136="","",'Simmer Pre-Selection'!W136)</f>
        <v/>
      </c>
      <c r="X145" s="633" t="str">
        <f>IF('Simmer Pre-Selection'!X136="","",'Simmer Pre-Selection'!X136)</f>
        <v/>
      </c>
      <c r="Y145" s="633" t="str">
        <f>IF('Simmer Pre-Selection'!Y136="","",'Simmer Pre-Selection'!Y136)</f>
        <v/>
      </c>
      <c r="Z145" s="636" t="str">
        <f>IF('Simmer Pre-Selection'!Z136="","",'Simmer Pre-Selection'!Z136)</f>
        <v/>
      </c>
      <c r="AB145" s="334"/>
    </row>
    <row r="146" spans="2:28" ht="15.75" x14ac:dyDescent="0.3">
      <c r="B146" s="166" t="s">
        <v>363</v>
      </c>
      <c r="C146" s="568" t="str">
        <f>IF($C$13="Corrected volume","-", IF('Simmer Pre-Selection'!C137&lt;&gt;"", 'Simmer Pre-Selection'!C137,""))</f>
        <v/>
      </c>
      <c r="D146" s="567" t="str">
        <f>IF($C$13="Corrected volume","-", IF('Simmer Pre-Selection'!D137&lt;&gt;"", 'Simmer Pre-Selection'!D137,""))</f>
        <v/>
      </c>
      <c r="E146" s="567" t="str">
        <f>IF($C$13="Corrected volume","-", IF('Simmer Pre-Selection'!E137&lt;&gt;"", 'Simmer Pre-Selection'!E137,""))</f>
        <v/>
      </c>
      <c r="F146" s="567" t="str">
        <f>IF($C$13="Corrected volume","-", IF('Simmer Pre-Selection'!F137&lt;&gt;"", 'Simmer Pre-Selection'!F137,""))</f>
        <v/>
      </c>
      <c r="G146" s="567" t="str">
        <f>IF($C$13="Corrected volume","-", IF('Simmer Pre-Selection'!G137&lt;&gt;"", 'Simmer Pre-Selection'!G137,""))</f>
        <v/>
      </c>
      <c r="H146" s="567" t="str">
        <f>IF($C$13="Corrected volume","-", IF('Simmer Pre-Selection'!H137&lt;&gt;"", 'Simmer Pre-Selection'!H137,""))</f>
        <v/>
      </c>
      <c r="I146" s="567" t="str">
        <f>IF($C$13="Corrected volume","-", IF('Simmer Pre-Selection'!I137&lt;&gt;"", 'Simmer Pre-Selection'!I137,""))</f>
        <v/>
      </c>
      <c r="J146" s="567" t="str">
        <f>IF($C$13="Corrected volume","-", IF('Simmer Pre-Selection'!J137&lt;&gt;"", 'Simmer Pre-Selection'!J137,""))</f>
        <v/>
      </c>
      <c r="K146" s="567" t="str">
        <f>IF($C$13="Corrected volume","-", IF('Simmer Pre-Selection'!K137&lt;&gt;"", 'Simmer Pre-Selection'!K137,""))</f>
        <v/>
      </c>
      <c r="L146" s="567" t="str">
        <f>IF($C$13="Corrected volume","-", IF('Simmer Pre-Selection'!L137&lt;&gt;"", 'Simmer Pre-Selection'!L137,""))</f>
        <v/>
      </c>
      <c r="M146" s="567" t="str">
        <f>IF($C$13="Corrected volume","-", IF('Simmer Pre-Selection'!M137&lt;&gt;"", 'Simmer Pre-Selection'!M137,""))</f>
        <v/>
      </c>
      <c r="N146" s="570" t="str">
        <f>IF($C$13="Corrected volume","-", IF('Simmer Pre-Selection'!N137&lt;&gt;"", 'Simmer Pre-Selection'!N137,""))</f>
        <v/>
      </c>
      <c r="O146" s="573" t="str">
        <f>IF($C$13="Corrected volume","-", IF('Simmer Pre-Selection'!O137&lt;&gt;"", 'Simmer Pre-Selection'!O137,""))</f>
        <v/>
      </c>
      <c r="P146" s="567" t="str">
        <f>IF($C$13="Corrected volume","-", IF('Simmer Pre-Selection'!P137&lt;&gt;"", 'Simmer Pre-Selection'!P137,""))</f>
        <v/>
      </c>
      <c r="Q146" s="567" t="str">
        <f>IF($C$13="Corrected volume","-", IF('Simmer Pre-Selection'!Q137&lt;&gt;"", 'Simmer Pre-Selection'!Q137,""))</f>
        <v/>
      </c>
      <c r="R146" s="567" t="str">
        <f>IF($C$13="Corrected volume","-", IF('Simmer Pre-Selection'!R137&lt;&gt;"", 'Simmer Pre-Selection'!R137,""))</f>
        <v/>
      </c>
      <c r="S146" s="567" t="str">
        <f>IF($C$13="Corrected volume","-", IF('Simmer Pre-Selection'!S137&lt;&gt;"", 'Simmer Pre-Selection'!S137,""))</f>
        <v/>
      </c>
      <c r="T146" s="574" t="str">
        <f>IF($C$13="Corrected volume","-", IF('Simmer Pre-Selection'!T137&lt;&gt;"", 'Simmer Pre-Selection'!T137,""))</f>
        <v/>
      </c>
      <c r="U146" s="573" t="str">
        <f>IF($C$13="Corrected volume","-", IF('Simmer Pre-Selection'!U137&lt;&gt;"", 'Simmer Pre-Selection'!U137,""))</f>
        <v/>
      </c>
      <c r="V146" s="567" t="str">
        <f>IF($C$13="Corrected volume","-", IF('Simmer Pre-Selection'!V137&lt;&gt;"", 'Simmer Pre-Selection'!V137,""))</f>
        <v/>
      </c>
      <c r="W146" s="567" t="str">
        <f>IF($C$13="Corrected volume","-", IF('Simmer Pre-Selection'!W137&lt;&gt;"", 'Simmer Pre-Selection'!W137,""))</f>
        <v/>
      </c>
      <c r="X146" s="567" t="str">
        <f>IF($C$13="Corrected volume","-", IF('Simmer Pre-Selection'!X137&lt;&gt;"", 'Simmer Pre-Selection'!X137,""))</f>
        <v/>
      </c>
      <c r="Y146" s="567" t="str">
        <f>IF($C$13="Corrected volume","-", IF('Simmer Pre-Selection'!Y137&lt;&gt;"", 'Simmer Pre-Selection'!Y137,""))</f>
        <v/>
      </c>
      <c r="Z146" s="574" t="str">
        <f>IF($C$13="Corrected volume","-", IF('Simmer Pre-Selection'!Z137&lt;&gt;"", 'Simmer Pre-Selection'!Z137,""))</f>
        <v/>
      </c>
      <c r="AB146" s="334"/>
    </row>
    <row r="147" spans="2:28" ht="18" x14ac:dyDescent="0.3">
      <c r="B147" s="166" t="str">
        <f xml:space="preserve"> "Power density of the power setting under test" &amp; IF($C$12="Electric"," (W/cm2)",IF($C$12="Gas"," (Btu/h/cm2)",""))</f>
        <v>Power density of the power setting under test</v>
      </c>
      <c r="C147" s="637" t="str">
        <f t="shared" ref="C147:Z147" si="18">IF(OR($C$12="", AND($C$12="Electric",OR(C$19="",C143="")), AND($C$12="Gas", OR(C$19="",C143="",C144="",C145="", AND($C$13="Uncorrected volume",C146=""))))," ",
         IF($C$12="Electric",(C143*6)/C$19,
        IF($C$12="Gas", IF($C$13="Corrected volume", 6*(C144*C145 + C143*Ke)/C$19, 6*(C144*C145*C146 + C143*Ke)/C$19))))</f>
        <v xml:space="preserve"> </v>
      </c>
      <c r="D147" s="637" t="str">
        <f t="shared" si="18"/>
        <v xml:space="preserve"> </v>
      </c>
      <c r="E147" s="637" t="str">
        <f t="shared" si="18"/>
        <v xml:space="preserve"> </v>
      </c>
      <c r="F147" s="637" t="str">
        <f t="shared" si="18"/>
        <v xml:space="preserve"> </v>
      </c>
      <c r="G147" s="637" t="str">
        <f t="shared" si="18"/>
        <v xml:space="preserve"> </v>
      </c>
      <c r="H147" s="637" t="str">
        <f t="shared" si="18"/>
        <v xml:space="preserve"> </v>
      </c>
      <c r="I147" s="637" t="str">
        <f t="shared" si="18"/>
        <v xml:space="preserve"> </v>
      </c>
      <c r="J147" s="637" t="str">
        <f t="shared" si="18"/>
        <v xml:space="preserve"> </v>
      </c>
      <c r="K147" s="637" t="str">
        <f t="shared" si="18"/>
        <v xml:space="preserve"> </v>
      </c>
      <c r="L147" s="637" t="str">
        <f t="shared" si="18"/>
        <v xml:space="preserve"> </v>
      </c>
      <c r="M147" s="637" t="str">
        <f t="shared" si="18"/>
        <v xml:space="preserve"> </v>
      </c>
      <c r="N147" s="638" t="str">
        <f t="shared" si="18"/>
        <v xml:space="preserve"> </v>
      </c>
      <c r="O147" s="639" t="str">
        <f t="shared" si="18"/>
        <v xml:space="preserve"> </v>
      </c>
      <c r="P147" s="637" t="str">
        <f t="shared" si="18"/>
        <v xml:space="preserve"> </v>
      </c>
      <c r="Q147" s="637" t="str">
        <f t="shared" si="18"/>
        <v xml:space="preserve"> </v>
      </c>
      <c r="R147" s="637" t="str">
        <f t="shared" si="18"/>
        <v xml:space="preserve"> </v>
      </c>
      <c r="S147" s="637" t="str">
        <f t="shared" si="18"/>
        <v xml:space="preserve"> </v>
      </c>
      <c r="T147" s="640" t="str">
        <f t="shared" si="18"/>
        <v xml:space="preserve"> </v>
      </c>
      <c r="U147" s="639" t="str">
        <f t="shared" si="18"/>
        <v xml:space="preserve"> </v>
      </c>
      <c r="V147" s="637" t="str">
        <f t="shared" si="18"/>
        <v xml:space="preserve"> </v>
      </c>
      <c r="W147" s="637" t="str">
        <f t="shared" si="18"/>
        <v xml:space="preserve"> </v>
      </c>
      <c r="X147" s="637" t="str">
        <f t="shared" si="18"/>
        <v xml:space="preserve"> </v>
      </c>
      <c r="Y147" s="637" t="str">
        <f t="shared" si="18"/>
        <v xml:space="preserve"> </v>
      </c>
      <c r="Z147" s="640" t="str">
        <f t="shared" si="18"/>
        <v xml:space="preserve"> </v>
      </c>
      <c r="AB147" s="334"/>
    </row>
    <row r="148" spans="2:28" ht="15.75" x14ac:dyDescent="0.3">
      <c r="B148" s="166"/>
      <c r="C148" s="167"/>
      <c r="D148" s="167"/>
      <c r="E148" s="167"/>
      <c r="F148" s="167"/>
      <c r="G148" s="167"/>
      <c r="H148" s="167"/>
      <c r="I148" s="167"/>
      <c r="J148" s="167"/>
      <c r="K148" s="167"/>
      <c r="L148" s="167"/>
      <c r="M148" s="167"/>
      <c r="N148" s="167"/>
      <c r="O148" s="378"/>
      <c r="P148" s="167"/>
      <c r="Q148" s="167"/>
      <c r="R148" s="167"/>
      <c r="S148" s="167"/>
      <c r="T148" s="168"/>
      <c r="U148" s="378"/>
      <c r="V148" s="167"/>
      <c r="W148" s="167"/>
      <c r="X148" s="167"/>
      <c r="Y148" s="167"/>
      <c r="Z148" s="168"/>
      <c r="AB148" s="334"/>
    </row>
    <row r="149" spans="2:28" ht="15.75" x14ac:dyDescent="0.3">
      <c r="B149" s="166" t="s">
        <v>355</v>
      </c>
      <c r="C149" s="566" t="str">
        <f>IF('Simmer Pre-Selection'!C140="","",'Simmer Pre-Selection'!C140)</f>
        <v/>
      </c>
      <c r="D149" s="566" t="str">
        <f>IF('Simmer Pre-Selection'!D140="","",'Simmer Pre-Selection'!D140)</f>
        <v/>
      </c>
      <c r="E149" s="566" t="str">
        <f>IF('Simmer Pre-Selection'!E140="","",'Simmer Pre-Selection'!E140)</f>
        <v/>
      </c>
      <c r="F149" s="566" t="str">
        <f>IF('Simmer Pre-Selection'!F140="","",'Simmer Pre-Selection'!F140)</f>
        <v/>
      </c>
      <c r="G149" s="566" t="str">
        <f>IF('Simmer Pre-Selection'!G140="","",'Simmer Pre-Selection'!G140)</f>
        <v/>
      </c>
      <c r="H149" s="566" t="str">
        <f>IF('Simmer Pre-Selection'!H140="","",'Simmer Pre-Selection'!H140)</f>
        <v/>
      </c>
      <c r="I149" s="566" t="str">
        <f>IF('Simmer Pre-Selection'!I140="","",'Simmer Pre-Selection'!I140)</f>
        <v/>
      </c>
      <c r="J149" s="566" t="str">
        <f>IF('Simmer Pre-Selection'!J140="","",'Simmer Pre-Selection'!J140)</f>
        <v/>
      </c>
      <c r="K149" s="566" t="str">
        <f>IF('Simmer Pre-Selection'!K140="","",'Simmer Pre-Selection'!K140)</f>
        <v/>
      </c>
      <c r="L149" s="566" t="str">
        <f>IF('Simmer Pre-Selection'!L140="","",'Simmer Pre-Selection'!L140)</f>
        <v/>
      </c>
      <c r="M149" s="566" t="str">
        <f>IF('Simmer Pre-Selection'!M140="","",'Simmer Pre-Selection'!M140)</f>
        <v/>
      </c>
      <c r="N149" s="569" t="str">
        <f>IF('Simmer Pre-Selection'!N140="","",'Simmer Pre-Selection'!N140)</f>
        <v/>
      </c>
      <c r="O149" s="571" t="str">
        <f>IF('Simmer Pre-Selection'!O140="","",'Simmer Pre-Selection'!O140)</f>
        <v/>
      </c>
      <c r="P149" s="566" t="str">
        <f>IF('Simmer Pre-Selection'!P140="","",'Simmer Pre-Selection'!P140)</f>
        <v/>
      </c>
      <c r="Q149" s="566" t="str">
        <f>IF('Simmer Pre-Selection'!Q140="","",'Simmer Pre-Selection'!Q140)</f>
        <v/>
      </c>
      <c r="R149" s="566" t="str">
        <f>IF('Simmer Pre-Selection'!R140="","",'Simmer Pre-Selection'!R140)</f>
        <v/>
      </c>
      <c r="S149" s="566" t="str">
        <f>IF('Simmer Pre-Selection'!S140="","",'Simmer Pre-Selection'!S140)</f>
        <v/>
      </c>
      <c r="T149" s="572" t="str">
        <f>IF('Simmer Pre-Selection'!T140="","",'Simmer Pre-Selection'!T140)</f>
        <v/>
      </c>
      <c r="U149" s="571" t="str">
        <f>IF('Simmer Pre-Selection'!U140="","",'Simmer Pre-Selection'!U140)</f>
        <v/>
      </c>
      <c r="V149" s="566" t="str">
        <f>IF('Simmer Pre-Selection'!V140="","",'Simmer Pre-Selection'!V140)</f>
        <v/>
      </c>
      <c r="W149" s="566" t="str">
        <f>IF('Simmer Pre-Selection'!W140="","",'Simmer Pre-Selection'!W140)</f>
        <v/>
      </c>
      <c r="X149" s="566" t="str">
        <f>IF('Simmer Pre-Selection'!X140="","",'Simmer Pre-Selection'!X140)</f>
        <v/>
      </c>
      <c r="Y149" s="566" t="str">
        <f>IF('Simmer Pre-Selection'!Y140="","",'Simmer Pre-Selection'!Y140)</f>
        <v/>
      </c>
      <c r="Z149" s="572" t="str">
        <f>IF('Simmer Pre-Selection'!Z140="","",'Simmer Pre-Selection'!Z140)</f>
        <v/>
      </c>
      <c r="AB149" s="334"/>
    </row>
    <row r="150" spans="2:28" ht="15.75" x14ac:dyDescent="0.3">
      <c r="B150" s="166" t="s">
        <v>367</v>
      </c>
      <c r="C150" s="576" t="str">
        <f>IF('Simmer Pre-Selection'!C141="","",'Simmer Pre-Selection'!C141)</f>
        <v/>
      </c>
      <c r="D150" s="576" t="str">
        <f>IF('Simmer Pre-Selection'!D141="","",'Simmer Pre-Selection'!D141)</f>
        <v/>
      </c>
      <c r="E150" s="576" t="str">
        <f>IF('Simmer Pre-Selection'!E141="","",'Simmer Pre-Selection'!E141)</f>
        <v/>
      </c>
      <c r="F150" s="576" t="str">
        <f>IF('Simmer Pre-Selection'!F141="","",'Simmer Pre-Selection'!F141)</f>
        <v/>
      </c>
      <c r="G150" s="576" t="str">
        <f>IF('Simmer Pre-Selection'!G141="","",'Simmer Pre-Selection'!G141)</f>
        <v/>
      </c>
      <c r="H150" s="576" t="str">
        <f>IF('Simmer Pre-Selection'!H141="","",'Simmer Pre-Selection'!H141)</f>
        <v/>
      </c>
      <c r="I150" s="576" t="str">
        <f>IF('Simmer Pre-Selection'!I141="","",'Simmer Pre-Selection'!I141)</f>
        <v/>
      </c>
      <c r="J150" s="576" t="str">
        <f>IF('Simmer Pre-Selection'!J141="","",'Simmer Pre-Selection'!J141)</f>
        <v/>
      </c>
      <c r="K150" s="576" t="str">
        <f>IF('Simmer Pre-Selection'!K141="","",'Simmer Pre-Selection'!K141)</f>
        <v/>
      </c>
      <c r="L150" s="576" t="str">
        <f>IF('Simmer Pre-Selection'!L141="","",'Simmer Pre-Selection'!L141)</f>
        <v/>
      </c>
      <c r="M150" s="576" t="str">
        <f>IF('Simmer Pre-Selection'!M141="","",'Simmer Pre-Selection'!M141)</f>
        <v/>
      </c>
      <c r="N150" s="582" t="str">
        <f>IF('Simmer Pre-Selection'!N141="","",'Simmer Pre-Selection'!N141)</f>
        <v/>
      </c>
      <c r="O150" s="588" t="str">
        <f>IF('Simmer Pre-Selection'!O141="","",'Simmer Pre-Selection'!O141)</f>
        <v/>
      </c>
      <c r="P150" s="576" t="str">
        <f>IF('Simmer Pre-Selection'!P141="","",'Simmer Pre-Selection'!P141)</f>
        <v/>
      </c>
      <c r="Q150" s="576" t="str">
        <f>IF('Simmer Pre-Selection'!Q141="","",'Simmer Pre-Selection'!Q141)</f>
        <v/>
      </c>
      <c r="R150" s="576" t="str">
        <f>IF('Simmer Pre-Selection'!R141="","",'Simmer Pre-Selection'!R141)</f>
        <v/>
      </c>
      <c r="S150" s="576" t="str">
        <f>IF('Simmer Pre-Selection'!S141="","",'Simmer Pre-Selection'!S141)</f>
        <v/>
      </c>
      <c r="T150" s="578" t="str">
        <f>IF('Simmer Pre-Selection'!T141="","",'Simmer Pre-Selection'!T141)</f>
        <v/>
      </c>
      <c r="U150" s="588" t="str">
        <f>IF('Simmer Pre-Selection'!U141="","",'Simmer Pre-Selection'!U141)</f>
        <v/>
      </c>
      <c r="V150" s="576" t="str">
        <f>IF('Simmer Pre-Selection'!V141="","",'Simmer Pre-Selection'!V141)</f>
        <v/>
      </c>
      <c r="W150" s="576" t="str">
        <f>IF('Simmer Pre-Selection'!W141="","",'Simmer Pre-Selection'!W141)</f>
        <v/>
      </c>
      <c r="X150" s="576" t="str">
        <f>IF('Simmer Pre-Selection'!X141="","",'Simmer Pre-Selection'!X141)</f>
        <v/>
      </c>
      <c r="Y150" s="576" t="str">
        <f>IF('Simmer Pre-Selection'!Y141="","",'Simmer Pre-Selection'!Y141)</f>
        <v/>
      </c>
      <c r="Z150" s="578" t="str">
        <f>IF('Simmer Pre-Selection'!Z141="","",'Simmer Pre-Selection'!Z141)</f>
        <v/>
      </c>
      <c r="AB150" s="334"/>
    </row>
    <row r="151" spans="2:28" ht="15.75" x14ac:dyDescent="0.3">
      <c r="B151" s="166" t="str">
        <f>IF($C$13="Corrected Volume", "Corrected volume of gas consumed during the 10-minute test (std cu. ft)", "Volume of gas consumed during the 10-minute test (cu. ft)")</f>
        <v>Volume of gas consumed during the 10-minute test (cu. ft)</v>
      </c>
      <c r="C151" s="567" t="str">
        <f>IF('Simmer Pre-Selection'!C142="","",'Simmer Pre-Selection'!C142)</f>
        <v/>
      </c>
      <c r="D151" s="567" t="str">
        <f>IF('Simmer Pre-Selection'!D142="","",'Simmer Pre-Selection'!D142)</f>
        <v/>
      </c>
      <c r="E151" s="567" t="str">
        <f>IF('Simmer Pre-Selection'!E142="","",'Simmer Pre-Selection'!E142)</f>
        <v/>
      </c>
      <c r="F151" s="567" t="str">
        <f>IF('Simmer Pre-Selection'!F142="","",'Simmer Pre-Selection'!F142)</f>
        <v/>
      </c>
      <c r="G151" s="567" t="str">
        <f>IF('Simmer Pre-Selection'!G142="","",'Simmer Pre-Selection'!G142)</f>
        <v/>
      </c>
      <c r="H151" s="567" t="str">
        <f>IF('Simmer Pre-Selection'!H142="","",'Simmer Pre-Selection'!H142)</f>
        <v/>
      </c>
      <c r="I151" s="567" t="str">
        <f>IF('Simmer Pre-Selection'!I142="","",'Simmer Pre-Selection'!I142)</f>
        <v/>
      </c>
      <c r="J151" s="567" t="str">
        <f>IF('Simmer Pre-Selection'!J142="","",'Simmer Pre-Selection'!J142)</f>
        <v/>
      </c>
      <c r="K151" s="567" t="str">
        <f>IF('Simmer Pre-Selection'!K142="","",'Simmer Pre-Selection'!K142)</f>
        <v/>
      </c>
      <c r="L151" s="567" t="str">
        <f>IF('Simmer Pre-Selection'!L142="","",'Simmer Pre-Selection'!L142)</f>
        <v/>
      </c>
      <c r="M151" s="567" t="str">
        <f>IF('Simmer Pre-Selection'!M142="","",'Simmer Pre-Selection'!M142)</f>
        <v/>
      </c>
      <c r="N151" s="570" t="str">
        <f>IF('Simmer Pre-Selection'!N142="","",'Simmer Pre-Selection'!N142)</f>
        <v/>
      </c>
      <c r="O151" s="573" t="str">
        <f>IF('Simmer Pre-Selection'!O142="","",'Simmer Pre-Selection'!O142)</f>
        <v/>
      </c>
      <c r="P151" s="567" t="str">
        <f>IF('Simmer Pre-Selection'!P142="","",'Simmer Pre-Selection'!P142)</f>
        <v/>
      </c>
      <c r="Q151" s="567" t="str">
        <f>IF('Simmer Pre-Selection'!Q142="","",'Simmer Pre-Selection'!Q142)</f>
        <v/>
      </c>
      <c r="R151" s="567" t="str">
        <f>IF('Simmer Pre-Selection'!R142="","",'Simmer Pre-Selection'!R142)</f>
        <v/>
      </c>
      <c r="S151" s="567" t="str">
        <f>IF('Simmer Pre-Selection'!S142="","",'Simmer Pre-Selection'!S142)</f>
        <v/>
      </c>
      <c r="T151" s="574" t="str">
        <f>IF('Simmer Pre-Selection'!T142="","",'Simmer Pre-Selection'!T142)</f>
        <v/>
      </c>
      <c r="U151" s="573" t="str">
        <f>IF('Simmer Pre-Selection'!U142="","",'Simmer Pre-Selection'!U142)</f>
        <v/>
      </c>
      <c r="V151" s="567" t="str">
        <f>IF('Simmer Pre-Selection'!V142="","",'Simmer Pre-Selection'!V142)</f>
        <v/>
      </c>
      <c r="W151" s="567" t="str">
        <f>IF('Simmer Pre-Selection'!W142="","",'Simmer Pre-Selection'!W142)</f>
        <v/>
      </c>
      <c r="X151" s="567" t="str">
        <f>IF('Simmer Pre-Selection'!X142="","",'Simmer Pre-Selection'!X142)</f>
        <v/>
      </c>
      <c r="Y151" s="567" t="str">
        <f>IF('Simmer Pre-Selection'!Y142="","",'Simmer Pre-Selection'!Y142)</f>
        <v/>
      </c>
      <c r="Z151" s="574" t="str">
        <f>IF('Simmer Pre-Selection'!Z142="","",'Simmer Pre-Selection'!Z142)</f>
        <v/>
      </c>
      <c r="AB151" s="334"/>
    </row>
    <row r="152" spans="2:28" ht="15.75" x14ac:dyDescent="0.3">
      <c r="B152" s="166" t="s">
        <v>368</v>
      </c>
      <c r="C152" s="633" t="str">
        <f>IF('Simmer Pre-Selection'!C143="","",'Simmer Pre-Selection'!C143)</f>
        <v/>
      </c>
      <c r="D152" s="633" t="str">
        <f>IF('Simmer Pre-Selection'!D143="","",'Simmer Pre-Selection'!D143)</f>
        <v/>
      </c>
      <c r="E152" s="633" t="str">
        <f>IF('Simmer Pre-Selection'!E143="","",'Simmer Pre-Selection'!E143)</f>
        <v/>
      </c>
      <c r="F152" s="633" t="str">
        <f>IF('Simmer Pre-Selection'!F143="","",'Simmer Pre-Selection'!F143)</f>
        <v/>
      </c>
      <c r="G152" s="633" t="str">
        <f>IF('Simmer Pre-Selection'!G143="","",'Simmer Pre-Selection'!G143)</f>
        <v/>
      </c>
      <c r="H152" s="633" t="str">
        <f>IF('Simmer Pre-Selection'!H143="","",'Simmer Pre-Selection'!H143)</f>
        <v/>
      </c>
      <c r="I152" s="633" t="str">
        <f>IF('Simmer Pre-Selection'!I143="","",'Simmer Pre-Selection'!I143)</f>
        <v/>
      </c>
      <c r="J152" s="633" t="str">
        <f>IF('Simmer Pre-Selection'!J143="","",'Simmer Pre-Selection'!J143)</f>
        <v/>
      </c>
      <c r="K152" s="633" t="str">
        <f>IF('Simmer Pre-Selection'!K143="","",'Simmer Pre-Selection'!K143)</f>
        <v/>
      </c>
      <c r="L152" s="633" t="str">
        <f>IF('Simmer Pre-Selection'!L143="","",'Simmer Pre-Selection'!L143)</f>
        <v/>
      </c>
      <c r="M152" s="633" t="str">
        <f>IF('Simmer Pre-Selection'!M143="","",'Simmer Pre-Selection'!M143)</f>
        <v/>
      </c>
      <c r="N152" s="634" t="str">
        <f>IF('Simmer Pre-Selection'!N143="","",'Simmer Pre-Selection'!N143)</f>
        <v/>
      </c>
      <c r="O152" s="635" t="str">
        <f>IF('Simmer Pre-Selection'!O143="","",'Simmer Pre-Selection'!O143)</f>
        <v/>
      </c>
      <c r="P152" s="633" t="str">
        <f>IF('Simmer Pre-Selection'!P143="","",'Simmer Pre-Selection'!P143)</f>
        <v/>
      </c>
      <c r="Q152" s="633" t="str">
        <f>IF('Simmer Pre-Selection'!Q143="","",'Simmer Pre-Selection'!Q143)</f>
        <v/>
      </c>
      <c r="R152" s="633" t="str">
        <f>IF('Simmer Pre-Selection'!R143="","",'Simmer Pre-Selection'!R143)</f>
        <v/>
      </c>
      <c r="S152" s="633" t="str">
        <f>IF('Simmer Pre-Selection'!S143="","",'Simmer Pre-Selection'!S143)</f>
        <v/>
      </c>
      <c r="T152" s="636" t="str">
        <f>IF('Simmer Pre-Selection'!T143="","",'Simmer Pre-Selection'!T143)</f>
        <v/>
      </c>
      <c r="U152" s="635" t="str">
        <f>IF('Simmer Pre-Selection'!U143="","",'Simmer Pre-Selection'!U143)</f>
        <v/>
      </c>
      <c r="V152" s="633" t="str">
        <f>IF('Simmer Pre-Selection'!V143="","",'Simmer Pre-Selection'!V143)</f>
        <v/>
      </c>
      <c r="W152" s="633" t="str">
        <f>IF('Simmer Pre-Selection'!W143="","",'Simmer Pre-Selection'!W143)</f>
        <v/>
      </c>
      <c r="X152" s="633" t="str">
        <f>IF('Simmer Pre-Selection'!X143="","",'Simmer Pre-Selection'!X143)</f>
        <v/>
      </c>
      <c r="Y152" s="633" t="str">
        <f>IF('Simmer Pre-Selection'!Y143="","",'Simmer Pre-Selection'!Y143)</f>
        <v/>
      </c>
      <c r="Z152" s="636" t="str">
        <f>IF('Simmer Pre-Selection'!Z143="","",'Simmer Pre-Selection'!Z143)</f>
        <v/>
      </c>
      <c r="AB152" s="334"/>
    </row>
    <row r="153" spans="2:28" ht="15.75" x14ac:dyDescent="0.3">
      <c r="B153" s="166" t="s">
        <v>363</v>
      </c>
      <c r="C153" s="568" t="str">
        <f>IF($C$13="Corrected volume","-", IF('Simmer Pre-Selection'!C144&lt;&gt;"", 'Simmer Pre-Selection'!C144,""))</f>
        <v/>
      </c>
      <c r="D153" s="567" t="str">
        <f>IF($C$13="Corrected volume","-", IF('Simmer Pre-Selection'!D144&lt;&gt;"", 'Simmer Pre-Selection'!D144,""))</f>
        <v/>
      </c>
      <c r="E153" s="567" t="str">
        <f>IF($C$13="Corrected volume","-", IF('Simmer Pre-Selection'!E144&lt;&gt;"", 'Simmer Pre-Selection'!E144,""))</f>
        <v/>
      </c>
      <c r="F153" s="567" t="str">
        <f>IF($C$13="Corrected volume","-", IF('Simmer Pre-Selection'!F144&lt;&gt;"", 'Simmer Pre-Selection'!F144,""))</f>
        <v/>
      </c>
      <c r="G153" s="567" t="str">
        <f>IF($C$13="Corrected volume","-", IF('Simmer Pre-Selection'!G144&lt;&gt;"", 'Simmer Pre-Selection'!G144,""))</f>
        <v/>
      </c>
      <c r="H153" s="567" t="str">
        <f>IF($C$13="Corrected volume","-", IF('Simmer Pre-Selection'!H144&lt;&gt;"", 'Simmer Pre-Selection'!H144,""))</f>
        <v/>
      </c>
      <c r="I153" s="567" t="str">
        <f>IF($C$13="Corrected volume","-", IF('Simmer Pre-Selection'!I144&lt;&gt;"", 'Simmer Pre-Selection'!I144,""))</f>
        <v/>
      </c>
      <c r="J153" s="567" t="str">
        <f>IF($C$13="Corrected volume","-", IF('Simmer Pre-Selection'!J144&lt;&gt;"", 'Simmer Pre-Selection'!J144,""))</f>
        <v/>
      </c>
      <c r="K153" s="567" t="str">
        <f>IF($C$13="Corrected volume","-", IF('Simmer Pre-Selection'!K144&lt;&gt;"", 'Simmer Pre-Selection'!K144,""))</f>
        <v/>
      </c>
      <c r="L153" s="567" t="str">
        <f>IF($C$13="Corrected volume","-", IF('Simmer Pre-Selection'!L144&lt;&gt;"", 'Simmer Pre-Selection'!L144,""))</f>
        <v/>
      </c>
      <c r="M153" s="567" t="str">
        <f>IF($C$13="Corrected volume","-", IF('Simmer Pre-Selection'!M144&lt;&gt;"", 'Simmer Pre-Selection'!M144,""))</f>
        <v/>
      </c>
      <c r="N153" s="570" t="str">
        <f>IF($C$13="Corrected volume","-", IF('Simmer Pre-Selection'!N144&lt;&gt;"", 'Simmer Pre-Selection'!N144,""))</f>
        <v/>
      </c>
      <c r="O153" s="573" t="str">
        <f>IF($C$13="Corrected volume","-", IF('Simmer Pre-Selection'!O144&lt;&gt;"", 'Simmer Pre-Selection'!O144,""))</f>
        <v/>
      </c>
      <c r="P153" s="567" t="str">
        <f>IF($C$13="Corrected volume","-", IF('Simmer Pre-Selection'!P144&lt;&gt;"", 'Simmer Pre-Selection'!P144,""))</f>
        <v/>
      </c>
      <c r="Q153" s="567" t="str">
        <f>IF($C$13="Corrected volume","-", IF('Simmer Pre-Selection'!Q144&lt;&gt;"", 'Simmer Pre-Selection'!Q144,""))</f>
        <v/>
      </c>
      <c r="R153" s="567" t="str">
        <f>IF($C$13="Corrected volume","-", IF('Simmer Pre-Selection'!R144&lt;&gt;"", 'Simmer Pre-Selection'!R144,""))</f>
        <v/>
      </c>
      <c r="S153" s="567" t="str">
        <f>IF($C$13="Corrected volume","-", IF('Simmer Pre-Selection'!S144&lt;&gt;"", 'Simmer Pre-Selection'!S144,""))</f>
        <v/>
      </c>
      <c r="T153" s="574" t="str">
        <f>IF($C$13="Corrected volume","-", IF('Simmer Pre-Selection'!T144&lt;&gt;"", 'Simmer Pre-Selection'!T144,""))</f>
        <v/>
      </c>
      <c r="U153" s="573" t="str">
        <f>IF($C$13="Corrected volume","-", IF('Simmer Pre-Selection'!U144&lt;&gt;"", 'Simmer Pre-Selection'!U144,""))</f>
        <v/>
      </c>
      <c r="V153" s="567" t="str">
        <f>IF($C$13="Corrected volume","-", IF('Simmer Pre-Selection'!V144&lt;&gt;"", 'Simmer Pre-Selection'!V144,""))</f>
        <v/>
      </c>
      <c r="W153" s="567" t="str">
        <f>IF($C$13="Corrected volume","-", IF('Simmer Pre-Selection'!W144&lt;&gt;"", 'Simmer Pre-Selection'!W144,""))</f>
        <v/>
      </c>
      <c r="X153" s="567" t="str">
        <f>IF($C$13="Corrected volume","-", IF('Simmer Pre-Selection'!X144&lt;&gt;"", 'Simmer Pre-Selection'!X144,""))</f>
        <v/>
      </c>
      <c r="Y153" s="567" t="str">
        <f>IF($C$13="Corrected volume","-", IF('Simmer Pre-Selection'!Y144&lt;&gt;"", 'Simmer Pre-Selection'!Y144,""))</f>
        <v/>
      </c>
      <c r="Z153" s="574" t="str">
        <f>IF($C$13="Corrected volume","-", IF('Simmer Pre-Selection'!Z144&lt;&gt;"", 'Simmer Pre-Selection'!Z144,""))</f>
        <v/>
      </c>
      <c r="AB153" s="334"/>
    </row>
    <row r="154" spans="2:28" ht="18" x14ac:dyDescent="0.3">
      <c r="B154" s="166" t="str">
        <f xml:space="preserve"> "Power density of the power setting under test" &amp; IF($C$12="Electric"," (W/cm2)",IF($C$12="Gas"," (Btu/h/cm2)",""))</f>
        <v>Power density of the power setting under test</v>
      </c>
      <c r="C154" s="637" t="str">
        <f t="shared" ref="C154:Z154" si="19">IF(OR($C$12="", AND($C$12="Electric",OR(C$19="",C150="")), AND($C$12="Gas", OR(C$19="",C150="",C151="",C152="", AND($C$13="Uncorrected volume",C153=""))))," ",
         IF($C$12="Electric",(C150*6)/C$19,
        IF($C$12="Gas", IF($C$13="Corrected volume", 6*(C151*C152 + C150*Ke)/C$19, 6*(C151*C152*C153 + C150*Ke)/C$19))))</f>
        <v xml:space="preserve"> </v>
      </c>
      <c r="D154" s="637" t="str">
        <f t="shared" si="19"/>
        <v xml:space="preserve"> </v>
      </c>
      <c r="E154" s="637" t="str">
        <f t="shared" si="19"/>
        <v xml:space="preserve"> </v>
      </c>
      <c r="F154" s="637" t="str">
        <f t="shared" si="19"/>
        <v xml:space="preserve"> </v>
      </c>
      <c r="G154" s="637" t="str">
        <f t="shared" si="19"/>
        <v xml:space="preserve"> </v>
      </c>
      <c r="H154" s="637" t="str">
        <f t="shared" si="19"/>
        <v xml:space="preserve"> </v>
      </c>
      <c r="I154" s="637" t="str">
        <f t="shared" si="19"/>
        <v xml:space="preserve"> </v>
      </c>
      <c r="J154" s="637" t="str">
        <f t="shared" si="19"/>
        <v xml:space="preserve"> </v>
      </c>
      <c r="K154" s="637" t="str">
        <f t="shared" si="19"/>
        <v xml:space="preserve"> </v>
      </c>
      <c r="L154" s="637" t="str">
        <f t="shared" si="19"/>
        <v xml:space="preserve"> </v>
      </c>
      <c r="M154" s="637" t="str">
        <f t="shared" si="19"/>
        <v xml:space="preserve"> </v>
      </c>
      <c r="N154" s="638" t="str">
        <f t="shared" si="19"/>
        <v xml:space="preserve"> </v>
      </c>
      <c r="O154" s="639" t="str">
        <f t="shared" si="19"/>
        <v xml:space="preserve"> </v>
      </c>
      <c r="P154" s="637" t="str">
        <f t="shared" si="19"/>
        <v xml:space="preserve"> </v>
      </c>
      <c r="Q154" s="637" t="str">
        <f t="shared" si="19"/>
        <v xml:space="preserve"> </v>
      </c>
      <c r="R154" s="637" t="str">
        <f t="shared" si="19"/>
        <v xml:space="preserve"> </v>
      </c>
      <c r="S154" s="637" t="str">
        <f t="shared" si="19"/>
        <v xml:space="preserve"> </v>
      </c>
      <c r="T154" s="640" t="str">
        <f t="shared" si="19"/>
        <v xml:space="preserve"> </v>
      </c>
      <c r="U154" s="639" t="str">
        <f t="shared" si="19"/>
        <v xml:space="preserve"> </v>
      </c>
      <c r="V154" s="637" t="str">
        <f t="shared" si="19"/>
        <v xml:space="preserve"> </v>
      </c>
      <c r="W154" s="637" t="str">
        <f t="shared" si="19"/>
        <v xml:space="preserve"> </v>
      </c>
      <c r="X154" s="637" t="str">
        <f t="shared" si="19"/>
        <v xml:space="preserve"> </v>
      </c>
      <c r="Y154" s="637" t="str">
        <f t="shared" si="19"/>
        <v xml:space="preserve"> </v>
      </c>
      <c r="Z154" s="640" t="str">
        <f t="shared" si="19"/>
        <v xml:space="preserve"> </v>
      </c>
      <c r="AB154" s="334"/>
    </row>
    <row r="155" spans="2:28" ht="15.75" x14ac:dyDescent="0.3">
      <c r="B155" s="166"/>
      <c r="C155" s="167"/>
      <c r="D155" s="167"/>
      <c r="E155" s="167"/>
      <c r="F155" s="167"/>
      <c r="G155" s="167"/>
      <c r="H155" s="167"/>
      <c r="I155" s="167"/>
      <c r="J155" s="167"/>
      <c r="K155" s="167"/>
      <c r="L155" s="167"/>
      <c r="M155" s="167"/>
      <c r="N155" s="167"/>
      <c r="O155" s="378"/>
      <c r="P155" s="167"/>
      <c r="Q155" s="167"/>
      <c r="R155" s="167"/>
      <c r="S155" s="167"/>
      <c r="T155" s="168"/>
      <c r="U155" s="378"/>
      <c r="V155" s="167"/>
      <c r="W155" s="167"/>
      <c r="X155" s="167"/>
      <c r="Y155" s="167"/>
      <c r="Z155" s="168"/>
      <c r="AB155" s="334"/>
    </row>
    <row r="156" spans="2:28" ht="15.75" x14ac:dyDescent="0.3">
      <c r="B156" s="166" t="s">
        <v>355</v>
      </c>
      <c r="C156" s="566" t="str">
        <f>IF('Simmer Pre-Selection'!C147="","",'Simmer Pre-Selection'!C147)</f>
        <v/>
      </c>
      <c r="D156" s="566" t="str">
        <f>IF('Simmer Pre-Selection'!D147="","",'Simmer Pre-Selection'!D147)</f>
        <v/>
      </c>
      <c r="E156" s="566" t="str">
        <f>IF('Simmer Pre-Selection'!E147="","",'Simmer Pre-Selection'!E147)</f>
        <v/>
      </c>
      <c r="F156" s="566" t="str">
        <f>IF('Simmer Pre-Selection'!F147="","",'Simmer Pre-Selection'!F147)</f>
        <v/>
      </c>
      <c r="G156" s="566" t="str">
        <f>IF('Simmer Pre-Selection'!G147="","",'Simmer Pre-Selection'!G147)</f>
        <v/>
      </c>
      <c r="H156" s="566" t="str">
        <f>IF('Simmer Pre-Selection'!H147="","",'Simmer Pre-Selection'!H147)</f>
        <v/>
      </c>
      <c r="I156" s="566" t="str">
        <f>IF('Simmer Pre-Selection'!I147="","",'Simmer Pre-Selection'!I147)</f>
        <v/>
      </c>
      <c r="J156" s="566" t="str">
        <f>IF('Simmer Pre-Selection'!J147="","",'Simmer Pre-Selection'!J147)</f>
        <v/>
      </c>
      <c r="K156" s="566" t="str">
        <f>IF('Simmer Pre-Selection'!K147="","",'Simmer Pre-Selection'!K147)</f>
        <v/>
      </c>
      <c r="L156" s="566" t="str">
        <f>IF('Simmer Pre-Selection'!L147="","",'Simmer Pre-Selection'!L147)</f>
        <v/>
      </c>
      <c r="M156" s="566" t="str">
        <f>IF('Simmer Pre-Selection'!M147="","",'Simmer Pre-Selection'!M147)</f>
        <v/>
      </c>
      <c r="N156" s="569" t="str">
        <f>IF('Simmer Pre-Selection'!N147="","",'Simmer Pre-Selection'!N147)</f>
        <v/>
      </c>
      <c r="O156" s="571" t="str">
        <f>IF('Simmer Pre-Selection'!O147="","",'Simmer Pre-Selection'!O147)</f>
        <v/>
      </c>
      <c r="P156" s="566" t="str">
        <f>IF('Simmer Pre-Selection'!P147="","",'Simmer Pre-Selection'!P147)</f>
        <v/>
      </c>
      <c r="Q156" s="566" t="str">
        <f>IF('Simmer Pre-Selection'!Q147="","",'Simmer Pre-Selection'!Q147)</f>
        <v/>
      </c>
      <c r="R156" s="566" t="str">
        <f>IF('Simmer Pre-Selection'!R147="","",'Simmer Pre-Selection'!R147)</f>
        <v/>
      </c>
      <c r="S156" s="566" t="str">
        <f>IF('Simmer Pre-Selection'!S147="","",'Simmer Pre-Selection'!S147)</f>
        <v/>
      </c>
      <c r="T156" s="572" t="str">
        <f>IF('Simmer Pre-Selection'!T147="","",'Simmer Pre-Selection'!T147)</f>
        <v/>
      </c>
      <c r="U156" s="571" t="str">
        <f>IF('Simmer Pre-Selection'!U147="","",'Simmer Pre-Selection'!U147)</f>
        <v/>
      </c>
      <c r="V156" s="566" t="str">
        <f>IF('Simmer Pre-Selection'!V147="","",'Simmer Pre-Selection'!V147)</f>
        <v/>
      </c>
      <c r="W156" s="566" t="str">
        <f>IF('Simmer Pre-Selection'!W147="","",'Simmer Pre-Selection'!W147)</f>
        <v/>
      </c>
      <c r="X156" s="566" t="str">
        <f>IF('Simmer Pre-Selection'!X147="","",'Simmer Pre-Selection'!X147)</f>
        <v/>
      </c>
      <c r="Y156" s="566" t="str">
        <f>IF('Simmer Pre-Selection'!Y147="","",'Simmer Pre-Selection'!Y147)</f>
        <v/>
      </c>
      <c r="Z156" s="572" t="str">
        <f>IF('Simmer Pre-Selection'!Z147="","",'Simmer Pre-Selection'!Z147)</f>
        <v/>
      </c>
      <c r="AB156" s="334"/>
    </row>
    <row r="157" spans="2:28" ht="15.75" x14ac:dyDescent="0.3">
      <c r="B157" s="166" t="s">
        <v>367</v>
      </c>
      <c r="C157" s="576" t="str">
        <f>IF('Simmer Pre-Selection'!C148="","",'Simmer Pre-Selection'!C148)</f>
        <v/>
      </c>
      <c r="D157" s="576" t="str">
        <f>IF('Simmer Pre-Selection'!D148="","",'Simmer Pre-Selection'!D148)</f>
        <v/>
      </c>
      <c r="E157" s="576" t="str">
        <f>IF('Simmer Pre-Selection'!E148="","",'Simmer Pre-Selection'!E148)</f>
        <v/>
      </c>
      <c r="F157" s="576" t="str">
        <f>IF('Simmer Pre-Selection'!F148="","",'Simmer Pre-Selection'!F148)</f>
        <v/>
      </c>
      <c r="G157" s="576" t="str">
        <f>IF('Simmer Pre-Selection'!G148="","",'Simmer Pre-Selection'!G148)</f>
        <v/>
      </c>
      <c r="H157" s="576" t="str">
        <f>IF('Simmer Pre-Selection'!H148="","",'Simmer Pre-Selection'!H148)</f>
        <v/>
      </c>
      <c r="I157" s="576" t="str">
        <f>IF('Simmer Pre-Selection'!I148="","",'Simmer Pre-Selection'!I148)</f>
        <v/>
      </c>
      <c r="J157" s="576" t="str">
        <f>IF('Simmer Pre-Selection'!J148="","",'Simmer Pre-Selection'!J148)</f>
        <v/>
      </c>
      <c r="K157" s="576" t="str">
        <f>IF('Simmer Pre-Selection'!K148="","",'Simmer Pre-Selection'!K148)</f>
        <v/>
      </c>
      <c r="L157" s="576" t="str">
        <f>IF('Simmer Pre-Selection'!L148="","",'Simmer Pre-Selection'!L148)</f>
        <v/>
      </c>
      <c r="M157" s="576" t="str">
        <f>IF('Simmer Pre-Selection'!M148="","",'Simmer Pre-Selection'!M148)</f>
        <v/>
      </c>
      <c r="N157" s="582" t="str">
        <f>IF('Simmer Pre-Selection'!N148="","",'Simmer Pre-Selection'!N148)</f>
        <v/>
      </c>
      <c r="O157" s="588" t="str">
        <f>IF('Simmer Pre-Selection'!O148="","",'Simmer Pre-Selection'!O148)</f>
        <v/>
      </c>
      <c r="P157" s="576" t="str">
        <f>IF('Simmer Pre-Selection'!P148="","",'Simmer Pre-Selection'!P148)</f>
        <v/>
      </c>
      <c r="Q157" s="576" t="str">
        <f>IF('Simmer Pre-Selection'!Q148="","",'Simmer Pre-Selection'!Q148)</f>
        <v/>
      </c>
      <c r="R157" s="576" t="str">
        <f>IF('Simmer Pre-Selection'!R148="","",'Simmer Pre-Selection'!R148)</f>
        <v/>
      </c>
      <c r="S157" s="576" t="str">
        <f>IF('Simmer Pre-Selection'!S148="","",'Simmer Pre-Selection'!S148)</f>
        <v/>
      </c>
      <c r="T157" s="578" t="str">
        <f>IF('Simmer Pre-Selection'!T148="","",'Simmer Pre-Selection'!T148)</f>
        <v/>
      </c>
      <c r="U157" s="588" t="str">
        <f>IF('Simmer Pre-Selection'!U148="","",'Simmer Pre-Selection'!U148)</f>
        <v/>
      </c>
      <c r="V157" s="576" t="str">
        <f>IF('Simmer Pre-Selection'!V148="","",'Simmer Pre-Selection'!V148)</f>
        <v/>
      </c>
      <c r="W157" s="576" t="str">
        <f>IF('Simmer Pre-Selection'!W148="","",'Simmer Pre-Selection'!W148)</f>
        <v/>
      </c>
      <c r="X157" s="576" t="str">
        <f>IF('Simmer Pre-Selection'!X148="","",'Simmer Pre-Selection'!X148)</f>
        <v/>
      </c>
      <c r="Y157" s="576" t="str">
        <f>IF('Simmer Pre-Selection'!Y148="","",'Simmer Pre-Selection'!Y148)</f>
        <v/>
      </c>
      <c r="Z157" s="578" t="str">
        <f>IF('Simmer Pre-Selection'!Z148="","",'Simmer Pre-Selection'!Z148)</f>
        <v/>
      </c>
      <c r="AB157" s="334"/>
    </row>
    <row r="158" spans="2:28" ht="15.75" x14ac:dyDescent="0.3">
      <c r="B158" s="166" t="str">
        <f>IF($C$13="Corrected Volume", "Corrected volume of gas consumed during the 10-minute test (std cu. ft)", "Volume of gas consumed during the 10-minute test (cu. ft)")</f>
        <v>Volume of gas consumed during the 10-minute test (cu. ft)</v>
      </c>
      <c r="C158" s="567" t="str">
        <f>IF('Simmer Pre-Selection'!C149="","",'Simmer Pre-Selection'!C149)</f>
        <v/>
      </c>
      <c r="D158" s="567" t="str">
        <f>IF('Simmer Pre-Selection'!D149="","",'Simmer Pre-Selection'!D149)</f>
        <v/>
      </c>
      <c r="E158" s="567" t="str">
        <f>IF('Simmer Pre-Selection'!E149="","",'Simmer Pre-Selection'!E149)</f>
        <v/>
      </c>
      <c r="F158" s="567" t="str">
        <f>IF('Simmer Pre-Selection'!F149="","",'Simmer Pre-Selection'!F149)</f>
        <v/>
      </c>
      <c r="G158" s="567" t="str">
        <f>IF('Simmer Pre-Selection'!G149="","",'Simmer Pre-Selection'!G149)</f>
        <v/>
      </c>
      <c r="H158" s="567" t="str">
        <f>IF('Simmer Pre-Selection'!H149="","",'Simmer Pre-Selection'!H149)</f>
        <v/>
      </c>
      <c r="I158" s="567" t="str">
        <f>IF('Simmer Pre-Selection'!I149="","",'Simmer Pre-Selection'!I149)</f>
        <v/>
      </c>
      <c r="J158" s="567" t="str">
        <f>IF('Simmer Pre-Selection'!J149="","",'Simmer Pre-Selection'!J149)</f>
        <v/>
      </c>
      <c r="K158" s="567" t="str">
        <f>IF('Simmer Pre-Selection'!K149="","",'Simmer Pre-Selection'!K149)</f>
        <v/>
      </c>
      <c r="L158" s="567" t="str">
        <f>IF('Simmer Pre-Selection'!L149="","",'Simmer Pre-Selection'!L149)</f>
        <v/>
      </c>
      <c r="M158" s="567" t="str">
        <f>IF('Simmer Pre-Selection'!M149="","",'Simmer Pre-Selection'!M149)</f>
        <v/>
      </c>
      <c r="N158" s="570" t="str">
        <f>IF('Simmer Pre-Selection'!N149="","",'Simmer Pre-Selection'!N149)</f>
        <v/>
      </c>
      <c r="O158" s="573" t="str">
        <f>IF('Simmer Pre-Selection'!O149="","",'Simmer Pre-Selection'!O149)</f>
        <v/>
      </c>
      <c r="P158" s="567" t="str">
        <f>IF('Simmer Pre-Selection'!P149="","",'Simmer Pre-Selection'!P149)</f>
        <v/>
      </c>
      <c r="Q158" s="567" t="str">
        <f>IF('Simmer Pre-Selection'!Q149="","",'Simmer Pre-Selection'!Q149)</f>
        <v/>
      </c>
      <c r="R158" s="567" t="str">
        <f>IF('Simmer Pre-Selection'!R149="","",'Simmer Pre-Selection'!R149)</f>
        <v/>
      </c>
      <c r="S158" s="567" t="str">
        <f>IF('Simmer Pre-Selection'!S149="","",'Simmer Pre-Selection'!S149)</f>
        <v/>
      </c>
      <c r="T158" s="574" t="str">
        <f>IF('Simmer Pre-Selection'!T149="","",'Simmer Pre-Selection'!T149)</f>
        <v/>
      </c>
      <c r="U158" s="573" t="str">
        <f>IF('Simmer Pre-Selection'!U149="","",'Simmer Pre-Selection'!U149)</f>
        <v/>
      </c>
      <c r="V158" s="567" t="str">
        <f>IF('Simmer Pre-Selection'!V149="","",'Simmer Pre-Selection'!V149)</f>
        <v/>
      </c>
      <c r="W158" s="567" t="str">
        <f>IF('Simmer Pre-Selection'!W149="","",'Simmer Pre-Selection'!W149)</f>
        <v/>
      </c>
      <c r="X158" s="567" t="str">
        <f>IF('Simmer Pre-Selection'!X149="","",'Simmer Pre-Selection'!X149)</f>
        <v/>
      </c>
      <c r="Y158" s="567" t="str">
        <f>IF('Simmer Pre-Selection'!Y149="","",'Simmer Pre-Selection'!Y149)</f>
        <v/>
      </c>
      <c r="Z158" s="574" t="str">
        <f>IF('Simmer Pre-Selection'!Z149="","",'Simmer Pre-Selection'!Z149)</f>
        <v/>
      </c>
      <c r="AB158" s="334"/>
    </row>
    <row r="159" spans="2:28" ht="15.75" x14ac:dyDescent="0.3">
      <c r="B159" s="166" t="s">
        <v>368</v>
      </c>
      <c r="C159" s="633" t="str">
        <f>IF('Simmer Pre-Selection'!C150="","",'Simmer Pre-Selection'!C150)</f>
        <v/>
      </c>
      <c r="D159" s="633" t="str">
        <f>IF('Simmer Pre-Selection'!D150="","",'Simmer Pre-Selection'!D150)</f>
        <v/>
      </c>
      <c r="E159" s="633" t="str">
        <f>IF('Simmer Pre-Selection'!E150="","",'Simmer Pre-Selection'!E150)</f>
        <v/>
      </c>
      <c r="F159" s="633" t="str">
        <f>IF('Simmer Pre-Selection'!F150="","",'Simmer Pre-Selection'!F150)</f>
        <v/>
      </c>
      <c r="G159" s="633" t="str">
        <f>IF('Simmer Pre-Selection'!G150="","",'Simmer Pre-Selection'!G150)</f>
        <v/>
      </c>
      <c r="H159" s="633" t="str">
        <f>IF('Simmer Pre-Selection'!H150="","",'Simmer Pre-Selection'!H150)</f>
        <v/>
      </c>
      <c r="I159" s="633" t="str">
        <f>IF('Simmer Pre-Selection'!I150="","",'Simmer Pre-Selection'!I150)</f>
        <v/>
      </c>
      <c r="J159" s="633" t="str">
        <f>IF('Simmer Pre-Selection'!J150="","",'Simmer Pre-Selection'!J150)</f>
        <v/>
      </c>
      <c r="K159" s="633" t="str">
        <f>IF('Simmer Pre-Selection'!K150="","",'Simmer Pre-Selection'!K150)</f>
        <v/>
      </c>
      <c r="L159" s="633" t="str">
        <f>IF('Simmer Pre-Selection'!L150="","",'Simmer Pre-Selection'!L150)</f>
        <v/>
      </c>
      <c r="M159" s="633" t="str">
        <f>IF('Simmer Pre-Selection'!M150="","",'Simmer Pre-Selection'!M150)</f>
        <v/>
      </c>
      <c r="N159" s="634" t="str">
        <f>IF('Simmer Pre-Selection'!N150="","",'Simmer Pre-Selection'!N150)</f>
        <v/>
      </c>
      <c r="O159" s="635" t="str">
        <f>IF('Simmer Pre-Selection'!O150="","",'Simmer Pre-Selection'!O150)</f>
        <v/>
      </c>
      <c r="P159" s="633" t="str">
        <f>IF('Simmer Pre-Selection'!P150="","",'Simmer Pre-Selection'!P150)</f>
        <v/>
      </c>
      <c r="Q159" s="633" t="str">
        <f>IF('Simmer Pre-Selection'!Q150="","",'Simmer Pre-Selection'!Q150)</f>
        <v/>
      </c>
      <c r="R159" s="633" t="str">
        <f>IF('Simmer Pre-Selection'!R150="","",'Simmer Pre-Selection'!R150)</f>
        <v/>
      </c>
      <c r="S159" s="633" t="str">
        <f>IF('Simmer Pre-Selection'!S150="","",'Simmer Pre-Selection'!S150)</f>
        <v/>
      </c>
      <c r="T159" s="636" t="str">
        <f>IF('Simmer Pre-Selection'!T150="","",'Simmer Pre-Selection'!T150)</f>
        <v/>
      </c>
      <c r="U159" s="635" t="str">
        <f>IF('Simmer Pre-Selection'!U150="","",'Simmer Pre-Selection'!U150)</f>
        <v/>
      </c>
      <c r="V159" s="633" t="str">
        <f>IF('Simmer Pre-Selection'!V150="","",'Simmer Pre-Selection'!V150)</f>
        <v/>
      </c>
      <c r="W159" s="633" t="str">
        <f>IF('Simmer Pre-Selection'!W150="","",'Simmer Pre-Selection'!W150)</f>
        <v/>
      </c>
      <c r="X159" s="633" t="str">
        <f>IF('Simmer Pre-Selection'!X150="","",'Simmer Pre-Selection'!X150)</f>
        <v/>
      </c>
      <c r="Y159" s="633" t="str">
        <f>IF('Simmer Pre-Selection'!Y150="","",'Simmer Pre-Selection'!Y150)</f>
        <v/>
      </c>
      <c r="Z159" s="636" t="str">
        <f>IF('Simmer Pre-Selection'!Z150="","",'Simmer Pre-Selection'!Z150)</f>
        <v/>
      </c>
      <c r="AB159" s="334"/>
    </row>
    <row r="160" spans="2:28" ht="15.75" x14ac:dyDescent="0.3">
      <c r="B160" s="166" t="s">
        <v>363</v>
      </c>
      <c r="C160" s="568" t="str">
        <f>IF($C$13="Corrected volume","-", IF('Simmer Pre-Selection'!C151&lt;&gt;"", 'Simmer Pre-Selection'!C151,""))</f>
        <v/>
      </c>
      <c r="D160" s="567" t="str">
        <f>IF($C$13="Corrected volume","-", IF('Simmer Pre-Selection'!D151&lt;&gt;"", 'Simmer Pre-Selection'!D151,""))</f>
        <v/>
      </c>
      <c r="E160" s="567" t="str">
        <f>IF($C$13="Corrected volume","-", IF('Simmer Pre-Selection'!E151&lt;&gt;"", 'Simmer Pre-Selection'!E151,""))</f>
        <v/>
      </c>
      <c r="F160" s="567" t="str">
        <f>IF($C$13="Corrected volume","-", IF('Simmer Pre-Selection'!F151&lt;&gt;"", 'Simmer Pre-Selection'!F151,""))</f>
        <v/>
      </c>
      <c r="G160" s="567" t="str">
        <f>IF($C$13="Corrected volume","-", IF('Simmer Pre-Selection'!G151&lt;&gt;"", 'Simmer Pre-Selection'!G151,""))</f>
        <v/>
      </c>
      <c r="H160" s="567" t="str">
        <f>IF($C$13="Corrected volume","-", IF('Simmer Pre-Selection'!H151&lt;&gt;"", 'Simmer Pre-Selection'!H151,""))</f>
        <v/>
      </c>
      <c r="I160" s="567" t="str">
        <f>IF($C$13="Corrected volume","-", IF('Simmer Pre-Selection'!I151&lt;&gt;"", 'Simmer Pre-Selection'!I151,""))</f>
        <v/>
      </c>
      <c r="J160" s="567" t="str">
        <f>IF($C$13="Corrected volume","-", IF('Simmer Pre-Selection'!J151&lt;&gt;"", 'Simmer Pre-Selection'!J151,""))</f>
        <v/>
      </c>
      <c r="K160" s="567" t="str">
        <f>IF($C$13="Corrected volume","-", IF('Simmer Pre-Selection'!K151&lt;&gt;"", 'Simmer Pre-Selection'!K151,""))</f>
        <v/>
      </c>
      <c r="L160" s="567" t="str">
        <f>IF($C$13="Corrected volume","-", IF('Simmer Pre-Selection'!L151&lt;&gt;"", 'Simmer Pre-Selection'!L151,""))</f>
        <v/>
      </c>
      <c r="M160" s="567" t="str">
        <f>IF($C$13="Corrected volume","-", IF('Simmer Pre-Selection'!M151&lt;&gt;"", 'Simmer Pre-Selection'!M151,""))</f>
        <v/>
      </c>
      <c r="N160" s="570" t="str">
        <f>IF($C$13="Corrected volume","-", IF('Simmer Pre-Selection'!N151&lt;&gt;"", 'Simmer Pre-Selection'!N151,""))</f>
        <v/>
      </c>
      <c r="O160" s="573" t="str">
        <f>IF($C$13="Corrected volume","-", IF('Simmer Pre-Selection'!O151&lt;&gt;"", 'Simmer Pre-Selection'!O151,""))</f>
        <v/>
      </c>
      <c r="P160" s="567" t="str">
        <f>IF($C$13="Corrected volume","-", IF('Simmer Pre-Selection'!P151&lt;&gt;"", 'Simmer Pre-Selection'!P151,""))</f>
        <v/>
      </c>
      <c r="Q160" s="567" t="str">
        <f>IF($C$13="Corrected volume","-", IF('Simmer Pre-Selection'!Q151&lt;&gt;"", 'Simmer Pre-Selection'!Q151,""))</f>
        <v/>
      </c>
      <c r="R160" s="567" t="str">
        <f>IF($C$13="Corrected volume","-", IF('Simmer Pre-Selection'!R151&lt;&gt;"", 'Simmer Pre-Selection'!R151,""))</f>
        <v/>
      </c>
      <c r="S160" s="567" t="str">
        <f>IF($C$13="Corrected volume","-", IF('Simmer Pre-Selection'!S151&lt;&gt;"", 'Simmer Pre-Selection'!S151,""))</f>
        <v/>
      </c>
      <c r="T160" s="574" t="str">
        <f>IF($C$13="Corrected volume","-", IF('Simmer Pre-Selection'!T151&lt;&gt;"", 'Simmer Pre-Selection'!T151,""))</f>
        <v/>
      </c>
      <c r="U160" s="573" t="str">
        <f>IF($C$13="Corrected volume","-", IF('Simmer Pre-Selection'!U151&lt;&gt;"", 'Simmer Pre-Selection'!U151,""))</f>
        <v/>
      </c>
      <c r="V160" s="567" t="str">
        <f>IF($C$13="Corrected volume","-", IF('Simmer Pre-Selection'!V151&lt;&gt;"", 'Simmer Pre-Selection'!V151,""))</f>
        <v/>
      </c>
      <c r="W160" s="567" t="str">
        <f>IF($C$13="Corrected volume","-", IF('Simmer Pre-Selection'!W151&lt;&gt;"", 'Simmer Pre-Selection'!W151,""))</f>
        <v/>
      </c>
      <c r="X160" s="567" t="str">
        <f>IF($C$13="Corrected volume","-", IF('Simmer Pre-Selection'!X151&lt;&gt;"", 'Simmer Pre-Selection'!X151,""))</f>
        <v/>
      </c>
      <c r="Y160" s="567" t="str">
        <f>IF($C$13="Corrected volume","-", IF('Simmer Pre-Selection'!Y151&lt;&gt;"", 'Simmer Pre-Selection'!Y151,""))</f>
        <v/>
      </c>
      <c r="Z160" s="574" t="str">
        <f>IF($C$13="Corrected volume","-", IF('Simmer Pre-Selection'!Z151&lt;&gt;"", 'Simmer Pre-Selection'!Z151,""))</f>
        <v/>
      </c>
      <c r="AB160" s="334"/>
    </row>
    <row r="161" spans="2:28" ht="18" x14ac:dyDescent="0.3">
      <c r="B161" s="166" t="str">
        <f xml:space="preserve"> "Power density of the power setting under test" &amp; IF($C$12="Electric"," (W/cm2)",IF($C$12="Gas"," (Btu/h/cm2)",""))</f>
        <v>Power density of the power setting under test</v>
      </c>
      <c r="C161" s="637" t="str">
        <f t="shared" ref="C161:Z161" si="20">IF(OR($C$12="", AND($C$12="Electric",OR(C$19="",C157="")), AND($C$12="Gas", OR(C$19="",C157="",C158="",C159="", AND($C$13="Uncorrected volume",C160=""))))," ",
         IF($C$12="Electric",(C157*6)/C$19,
        IF($C$12="Gas", IF($C$13="Corrected volume", 6*(C158*C159 + C157*Ke)/C$19, 6*(C158*C159*C160 + C157*Ke)/C$19))))</f>
        <v xml:space="preserve"> </v>
      </c>
      <c r="D161" s="637" t="str">
        <f t="shared" si="20"/>
        <v xml:space="preserve"> </v>
      </c>
      <c r="E161" s="637" t="str">
        <f t="shared" si="20"/>
        <v xml:space="preserve"> </v>
      </c>
      <c r="F161" s="637" t="str">
        <f t="shared" si="20"/>
        <v xml:space="preserve"> </v>
      </c>
      <c r="G161" s="637" t="str">
        <f t="shared" si="20"/>
        <v xml:space="preserve"> </v>
      </c>
      <c r="H161" s="637" t="str">
        <f t="shared" si="20"/>
        <v xml:space="preserve"> </v>
      </c>
      <c r="I161" s="637" t="str">
        <f t="shared" si="20"/>
        <v xml:space="preserve"> </v>
      </c>
      <c r="J161" s="637" t="str">
        <f t="shared" si="20"/>
        <v xml:space="preserve"> </v>
      </c>
      <c r="K161" s="637" t="str">
        <f t="shared" si="20"/>
        <v xml:space="preserve"> </v>
      </c>
      <c r="L161" s="637" t="str">
        <f t="shared" si="20"/>
        <v xml:space="preserve"> </v>
      </c>
      <c r="M161" s="637" t="str">
        <f t="shared" si="20"/>
        <v xml:space="preserve"> </v>
      </c>
      <c r="N161" s="638" t="str">
        <f t="shared" si="20"/>
        <v xml:space="preserve"> </v>
      </c>
      <c r="O161" s="639" t="str">
        <f t="shared" si="20"/>
        <v xml:space="preserve"> </v>
      </c>
      <c r="P161" s="637" t="str">
        <f t="shared" si="20"/>
        <v xml:space="preserve"> </v>
      </c>
      <c r="Q161" s="637" t="str">
        <f t="shared" si="20"/>
        <v xml:space="preserve"> </v>
      </c>
      <c r="R161" s="637" t="str">
        <f t="shared" si="20"/>
        <v xml:space="preserve"> </v>
      </c>
      <c r="S161" s="637" t="str">
        <f t="shared" si="20"/>
        <v xml:space="preserve"> </v>
      </c>
      <c r="T161" s="640" t="str">
        <f t="shared" si="20"/>
        <v xml:space="preserve"> </v>
      </c>
      <c r="U161" s="639" t="str">
        <f t="shared" si="20"/>
        <v xml:space="preserve"> </v>
      </c>
      <c r="V161" s="637" t="str">
        <f t="shared" si="20"/>
        <v xml:space="preserve"> </v>
      </c>
      <c r="W161" s="637" t="str">
        <f t="shared" si="20"/>
        <v xml:space="preserve"> </v>
      </c>
      <c r="X161" s="637" t="str">
        <f t="shared" si="20"/>
        <v xml:space="preserve"> </v>
      </c>
      <c r="Y161" s="637" t="str">
        <f t="shared" si="20"/>
        <v xml:space="preserve"> </v>
      </c>
      <c r="Z161" s="640" t="str">
        <f t="shared" si="20"/>
        <v xml:space="preserve"> </v>
      </c>
      <c r="AB161" s="334"/>
    </row>
    <row r="162" spans="2:28" ht="15.75" x14ac:dyDescent="0.3">
      <c r="B162" s="166"/>
      <c r="C162" s="167"/>
      <c r="D162" s="167"/>
      <c r="E162" s="167"/>
      <c r="F162" s="167"/>
      <c r="G162" s="167"/>
      <c r="H162" s="167"/>
      <c r="I162" s="167"/>
      <c r="J162" s="167"/>
      <c r="K162" s="167"/>
      <c r="L162" s="167"/>
      <c r="M162" s="167"/>
      <c r="N162" s="167"/>
      <c r="O162" s="378"/>
      <c r="P162" s="167"/>
      <c r="Q162" s="167"/>
      <c r="R162" s="167"/>
      <c r="S162" s="167"/>
      <c r="T162" s="168"/>
      <c r="U162" s="378"/>
      <c r="V162" s="167"/>
      <c r="W162" s="167"/>
      <c r="X162" s="167"/>
      <c r="Y162" s="167"/>
      <c r="Z162" s="168"/>
      <c r="AB162" s="334"/>
    </row>
    <row r="163" spans="2:28" ht="15.75" x14ac:dyDescent="0.3">
      <c r="B163" s="166" t="s">
        <v>355</v>
      </c>
      <c r="C163" s="566" t="str">
        <f>IF('Simmer Pre-Selection'!C154="","",'Simmer Pre-Selection'!C154)</f>
        <v/>
      </c>
      <c r="D163" s="566" t="str">
        <f>IF('Simmer Pre-Selection'!D154="","",'Simmer Pre-Selection'!D154)</f>
        <v/>
      </c>
      <c r="E163" s="566" t="str">
        <f>IF('Simmer Pre-Selection'!E154="","",'Simmer Pre-Selection'!E154)</f>
        <v/>
      </c>
      <c r="F163" s="566" t="str">
        <f>IF('Simmer Pre-Selection'!F154="","",'Simmer Pre-Selection'!F154)</f>
        <v/>
      </c>
      <c r="G163" s="566" t="str">
        <f>IF('Simmer Pre-Selection'!G154="","",'Simmer Pre-Selection'!G154)</f>
        <v/>
      </c>
      <c r="H163" s="566" t="str">
        <f>IF('Simmer Pre-Selection'!H154="","",'Simmer Pre-Selection'!H154)</f>
        <v/>
      </c>
      <c r="I163" s="566" t="str">
        <f>IF('Simmer Pre-Selection'!I154="","",'Simmer Pre-Selection'!I154)</f>
        <v/>
      </c>
      <c r="J163" s="566" t="str">
        <f>IF('Simmer Pre-Selection'!J154="","",'Simmer Pre-Selection'!J154)</f>
        <v/>
      </c>
      <c r="K163" s="566" t="str">
        <f>IF('Simmer Pre-Selection'!K154="","",'Simmer Pre-Selection'!K154)</f>
        <v/>
      </c>
      <c r="L163" s="566" t="str">
        <f>IF('Simmer Pre-Selection'!L154="","",'Simmer Pre-Selection'!L154)</f>
        <v/>
      </c>
      <c r="M163" s="566" t="str">
        <f>IF('Simmer Pre-Selection'!M154="","",'Simmer Pre-Selection'!M154)</f>
        <v/>
      </c>
      <c r="N163" s="569" t="str">
        <f>IF('Simmer Pre-Selection'!N154="","",'Simmer Pre-Selection'!N154)</f>
        <v/>
      </c>
      <c r="O163" s="571" t="str">
        <f>IF('Simmer Pre-Selection'!O154="","",'Simmer Pre-Selection'!O154)</f>
        <v/>
      </c>
      <c r="P163" s="566" t="str">
        <f>IF('Simmer Pre-Selection'!P154="","",'Simmer Pre-Selection'!P154)</f>
        <v/>
      </c>
      <c r="Q163" s="566" t="str">
        <f>IF('Simmer Pre-Selection'!Q154="","",'Simmer Pre-Selection'!Q154)</f>
        <v/>
      </c>
      <c r="R163" s="566" t="str">
        <f>IF('Simmer Pre-Selection'!R154="","",'Simmer Pre-Selection'!R154)</f>
        <v/>
      </c>
      <c r="S163" s="566" t="str">
        <f>IF('Simmer Pre-Selection'!S154="","",'Simmer Pre-Selection'!S154)</f>
        <v/>
      </c>
      <c r="T163" s="572" t="str">
        <f>IF('Simmer Pre-Selection'!T154="","",'Simmer Pre-Selection'!T154)</f>
        <v/>
      </c>
      <c r="U163" s="571" t="str">
        <f>IF('Simmer Pre-Selection'!U154="","",'Simmer Pre-Selection'!U154)</f>
        <v/>
      </c>
      <c r="V163" s="566" t="str">
        <f>IF('Simmer Pre-Selection'!V154="","",'Simmer Pre-Selection'!V154)</f>
        <v/>
      </c>
      <c r="W163" s="566" t="str">
        <f>IF('Simmer Pre-Selection'!W154="","",'Simmer Pre-Selection'!W154)</f>
        <v/>
      </c>
      <c r="X163" s="566" t="str">
        <f>IF('Simmer Pre-Selection'!X154="","",'Simmer Pre-Selection'!X154)</f>
        <v/>
      </c>
      <c r="Y163" s="566" t="str">
        <f>IF('Simmer Pre-Selection'!Y154="","",'Simmer Pre-Selection'!Y154)</f>
        <v/>
      </c>
      <c r="Z163" s="572" t="str">
        <f>IF('Simmer Pre-Selection'!Z154="","",'Simmer Pre-Selection'!Z154)</f>
        <v/>
      </c>
      <c r="AB163" s="334"/>
    </row>
    <row r="164" spans="2:28" ht="15.75" x14ac:dyDescent="0.3">
      <c r="B164" s="166" t="s">
        <v>367</v>
      </c>
      <c r="C164" s="576" t="str">
        <f>IF('Simmer Pre-Selection'!C155="","",'Simmer Pre-Selection'!C155)</f>
        <v/>
      </c>
      <c r="D164" s="576" t="str">
        <f>IF('Simmer Pre-Selection'!D155="","",'Simmer Pre-Selection'!D155)</f>
        <v/>
      </c>
      <c r="E164" s="576" t="str">
        <f>IF('Simmer Pre-Selection'!E155="","",'Simmer Pre-Selection'!E155)</f>
        <v/>
      </c>
      <c r="F164" s="576" t="str">
        <f>IF('Simmer Pre-Selection'!F155="","",'Simmer Pre-Selection'!F155)</f>
        <v/>
      </c>
      <c r="G164" s="576" t="str">
        <f>IF('Simmer Pre-Selection'!G155="","",'Simmer Pre-Selection'!G155)</f>
        <v/>
      </c>
      <c r="H164" s="576" t="str">
        <f>IF('Simmer Pre-Selection'!H155="","",'Simmer Pre-Selection'!H155)</f>
        <v/>
      </c>
      <c r="I164" s="576" t="str">
        <f>IF('Simmer Pre-Selection'!I155="","",'Simmer Pre-Selection'!I155)</f>
        <v/>
      </c>
      <c r="J164" s="576" t="str">
        <f>IF('Simmer Pre-Selection'!J155="","",'Simmer Pre-Selection'!J155)</f>
        <v/>
      </c>
      <c r="K164" s="576" t="str">
        <f>IF('Simmer Pre-Selection'!K155="","",'Simmer Pre-Selection'!K155)</f>
        <v/>
      </c>
      <c r="L164" s="576" t="str">
        <f>IF('Simmer Pre-Selection'!L155="","",'Simmer Pre-Selection'!L155)</f>
        <v/>
      </c>
      <c r="M164" s="576" t="str">
        <f>IF('Simmer Pre-Selection'!M155="","",'Simmer Pre-Selection'!M155)</f>
        <v/>
      </c>
      <c r="N164" s="582" t="str">
        <f>IF('Simmer Pre-Selection'!N155="","",'Simmer Pre-Selection'!N155)</f>
        <v/>
      </c>
      <c r="O164" s="588" t="str">
        <f>IF('Simmer Pre-Selection'!O155="","",'Simmer Pre-Selection'!O155)</f>
        <v/>
      </c>
      <c r="P164" s="576" t="str">
        <f>IF('Simmer Pre-Selection'!P155="","",'Simmer Pre-Selection'!P155)</f>
        <v/>
      </c>
      <c r="Q164" s="576" t="str">
        <f>IF('Simmer Pre-Selection'!Q155="","",'Simmer Pre-Selection'!Q155)</f>
        <v/>
      </c>
      <c r="R164" s="576" t="str">
        <f>IF('Simmer Pre-Selection'!R155="","",'Simmer Pre-Selection'!R155)</f>
        <v/>
      </c>
      <c r="S164" s="576" t="str">
        <f>IF('Simmer Pre-Selection'!S155="","",'Simmer Pre-Selection'!S155)</f>
        <v/>
      </c>
      <c r="T164" s="578" t="str">
        <f>IF('Simmer Pre-Selection'!T155="","",'Simmer Pre-Selection'!T155)</f>
        <v/>
      </c>
      <c r="U164" s="588" t="str">
        <f>IF('Simmer Pre-Selection'!U155="","",'Simmer Pre-Selection'!U155)</f>
        <v/>
      </c>
      <c r="V164" s="576" t="str">
        <f>IF('Simmer Pre-Selection'!V155="","",'Simmer Pre-Selection'!V155)</f>
        <v/>
      </c>
      <c r="W164" s="576" t="str">
        <f>IF('Simmer Pre-Selection'!W155="","",'Simmer Pre-Selection'!W155)</f>
        <v/>
      </c>
      <c r="X164" s="576" t="str">
        <f>IF('Simmer Pre-Selection'!X155="","",'Simmer Pre-Selection'!X155)</f>
        <v/>
      </c>
      <c r="Y164" s="576" t="str">
        <f>IF('Simmer Pre-Selection'!Y155="","",'Simmer Pre-Selection'!Y155)</f>
        <v/>
      </c>
      <c r="Z164" s="578" t="str">
        <f>IF('Simmer Pre-Selection'!Z155="","",'Simmer Pre-Selection'!Z155)</f>
        <v/>
      </c>
      <c r="AB164" s="334"/>
    </row>
    <row r="165" spans="2:28" ht="15.75" x14ac:dyDescent="0.3">
      <c r="B165" s="166" t="str">
        <f>IF($C$13="Corrected Volume", "Corrected volume of gas consumed during the 10-minute test (std cu. ft)", "Volume of gas consumed during the 10-minute test (cu. ft)")</f>
        <v>Volume of gas consumed during the 10-minute test (cu. ft)</v>
      </c>
      <c r="C165" s="567" t="str">
        <f>IF('Simmer Pre-Selection'!C156="","",'Simmer Pre-Selection'!C156)</f>
        <v/>
      </c>
      <c r="D165" s="567" t="str">
        <f>IF('Simmer Pre-Selection'!D156="","",'Simmer Pre-Selection'!D156)</f>
        <v/>
      </c>
      <c r="E165" s="567" t="str">
        <f>IF('Simmer Pre-Selection'!E156="","",'Simmer Pre-Selection'!E156)</f>
        <v/>
      </c>
      <c r="F165" s="567" t="str">
        <f>IF('Simmer Pre-Selection'!F156="","",'Simmer Pre-Selection'!F156)</f>
        <v/>
      </c>
      <c r="G165" s="567" t="str">
        <f>IF('Simmer Pre-Selection'!G156="","",'Simmer Pre-Selection'!G156)</f>
        <v/>
      </c>
      <c r="H165" s="567" t="str">
        <f>IF('Simmer Pre-Selection'!H156="","",'Simmer Pre-Selection'!H156)</f>
        <v/>
      </c>
      <c r="I165" s="567" t="str">
        <f>IF('Simmer Pre-Selection'!I156="","",'Simmer Pre-Selection'!I156)</f>
        <v/>
      </c>
      <c r="J165" s="567" t="str">
        <f>IF('Simmer Pre-Selection'!J156="","",'Simmer Pre-Selection'!J156)</f>
        <v/>
      </c>
      <c r="K165" s="567" t="str">
        <f>IF('Simmer Pre-Selection'!K156="","",'Simmer Pre-Selection'!K156)</f>
        <v/>
      </c>
      <c r="L165" s="567" t="str">
        <f>IF('Simmer Pre-Selection'!L156="","",'Simmer Pre-Selection'!L156)</f>
        <v/>
      </c>
      <c r="M165" s="567" t="str">
        <f>IF('Simmer Pre-Selection'!M156="","",'Simmer Pre-Selection'!M156)</f>
        <v/>
      </c>
      <c r="N165" s="570" t="str">
        <f>IF('Simmer Pre-Selection'!N156="","",'Simmer Pre-Selection'!N156)</f>
        <v/>
      </c>
      <c r="O165" s="573" t="str">
        <f>IF('Simmer Pre-Selection'!O156="","",'Simmer Pre-Selection'!O156)</f>
        <v/>
      </c>
      <c r="P165" s="567" t="str">
        <f>IF('Simmer Pre-Selection'!P156="","",'Simmer Pre-Selection'!P156)</f>
        <v/>
      </c>
      <c r="Q165" s="567" t="str">
        <f>IF('Simmer Pre-Selection'!Q156="","",'Simmer Pre-Selection'!Q156)</f>
        <v/>
      </c>
      <c r="R165" s="567" t="str">
        <f>IF('Simmer Pre-Selection'!R156="","",'Simmer Pre-Selection'!R156)</f>
        <v/>
      </c>
      <c r="S165" s="567" t="str">
        <f>IF('Simmer Pre-Selection'!S156="","",'Simmer Pre-Selection'!S156)</f>
        <v/>
      </c>
      <c r="T165" s="574" t="str">
        <f>IF('Simmer Pre-Selection'!T156="","",'Simmer Pre-Selection'!T156)</f>
        <v/>
      </c>
      <c r="U165" s="573" t="str">
        <f>IF('Simmer Pre-Selection'!U156="","",'Simmer Pre-Selection'!U156)</f>
        <v/>
      </c>
      <c r="V165" s="567" t="str">
        <f>IF('Simmer Pre-Selection'!V156="","",'Simmer Pre-Selection'!V156)</f>
        <v/>
      </c>
      <c r="W165" s="567" t="str">
        <f>IF('Simmer Pre-Selection'!W156="","",'Simmer Pre-Selection'!W156)</f>
        <v/>
      </c>
      <c r="X165" s="567" t="str">
        <f>IF('Simmer Pre-Selection'!X156="","",'Simmer Pre-Selection'!X156)</f>
        <v/>
      </c>
      <c r="Y165" s="567" t="str">
        <f>IF('Simmer Pre-Selection'!Y156="","",'Simmer Pre-Selection'!Y156)</f>
        <v/>
      </c>
      <c r="Z165" s="574" t="str">
        <f>IF('Simmer Pre-Selection'!Z156="","",'Simmer Pre-Selection'!Z156)</f>
        <v/>
      </c>
      <c r="AB165" s="334"/>
    </row>
    <row r="166" spans="2:28" ht="15.75" x14ac:dyDescent="0.3">
      <c r="B166" s="166" t="s">
        <v>368</v>
      </c>
      <c r="C166" s="633" t="str">
        <f>IF('Simmer Pre-Selection'!C157="","",'Simmer Pre-Selection'!C157)</f>
        <v/>
      </c>
      <c r="D166" s="633" t="str">
        <f>IF('Simmer Pre-Selection'!D157="","",'Simmer Pre-Selection'!D157)</f>
        <v/>
      </c>
      <c r="E166" s="633" t="str">
        <f>IF('Simmer Pre-Selection'!E157="","",'Simmer Pre-Selection'!E157)</f>
        <v/>
      </c>
      <c r="F166" s="633" t="str">
        <f>IF('Simmer Pre-Selection'!F157="","",'Simmer Pre-Selection'!F157)</f>
        <v/>
      </c>
      <c r="G166" s="633" t="str">
        <f>IF('Simmer Pre-Selection'!G157="","",'Simmer Pre-Selection'!G157)</f>
        <v/>
      </c>
      <c r="H166" s="633" t="str">
        <f>IF('Simmer Pre-Selection'!H157="","",'Simmer Pre-Selection'!H157)</f>
        <v/>
      </c>
      <c r="I166" s="633" t="str">
        <f>IF('Simmer Pre-Selection'!I157="","",'Simmer Pre-Selection'!I157)</f>
        <v/>
      </c>
      <c r="J166" s="633" t="str">
        <f>IF('Simmer Pre-Selection'!J157="","",'Simmer Pre-Selection'!J157)</f>
        <v/>
      </c>
      <c r="K166" s="633" t="str">
        <f>IF('Simmer Pre-Selection'!K157="","",'Simmer Pre-Selection'!K157)</f>
        <v/>
      </c>
      <c r="L166" s="633" t="str">
        <f>IF('Simmer Pre-Selection'!L157="","",'Simmer Pre-Selection'!L157)</f>
        <v/>
      </c>
      <c r="M166" s="633" t="str">
        <f>IF('Simmer Pre-Selection'!M157="","",'Simmer Pre-Selection'!M157)</f>
        <v/>
      </c>
      <c r="N166" s="634" t="str">
        <f>IF('Simmer Pre-Selection'!N157="","",'Simmer Pre-Selection'!N157)</f>
        <v/>
      </c>
      <c r="O166" s="635" t="str">
        <f>IF('Simmer Pre-Selection'!O157="","",'Simmer Pre-Selection'!O157)</f>
        <v/>
      </c>
      <c r="P166" s="633" t="str">
        <f>IF('Simmer Pre-Selection'!P157="","",'Simmer Pre-Selection'!P157)</f>
        <v/>
      </c>
      <c r="Q166" s="633" t="str">
        <f>IF('Simmer Pre-Selection'!Q157="","",'Simmer Pre-Selection'!Q157)</f>
        <v/>
      </c>
      <c r="R166" s="633" t="str">
        <f>IF('Simmer Pre-Selection'!R157="","",'Simmer Pre-Selection'!R157)</f>
        <v/>
      </c>
      <c r="S166" s="633" t="str">
        <f>IF('Simmer Pre-Selection'!S157="","",'Simmer Pre-Selection'!S157)</f>
        <v/>
      </c>
      <c r="T166" s="636" t="str">
        <f>IF('Simmer Pre-Selection'!T157="","",'Simmer Pre-Selection'!T157)</f>
        <v/>
      </c>
      <c r="U166" s="635" t="str">
        <f>IF('Simmer Pre-Selection'!U157="","",'Simmer Pre-Selection'!U157)</f>
        <v/>
      </c>
      <c r="V166" s="633" t="str">
        <f>IF('Simmer Pre-Selection'!V157="","",'Simmer Pre-Selection'!V157)</f>
        <v/>
      </c>
      <c r="W166" s="633" t="str">
        <f>IF('Simmer Pre-Selection'!W157="","",'Simmer Pre-Selection'!W157)</f>
        <v/>
      </c>
      <c r="X166" s="633" t="str">
        <f>IF('Simmer Pre-Selection'!X157="","",'Simmer Pre-Selection'!X157)</f>
        <v/>
      </c>
      <c r="Y166" s="633" t="str">
        <f>IF('Simmer Pre-Selection'!Y157="","",'Simmer Pre-Selection'!Y157)</f>
        <v/>
      </c>
      <c r="Z166" s="636" t="str">
        <f>IF('Simmer Pre-Selection'!Z157="","",'Simmer Pre-Selection'!Z157)</f>
        <v/>
      </c>
      <c r="AB166" s="334"/>
    </row>
    <row r="167" spans="2:28" ht="15.75" x14ac:dyDescent="0.3">
      <c r="B167" s="166" t="s">
        <v>363</v>
      </c>
      <c r="C167" s="568" t="str">
        <f>IF($C$13="Corrected volume","-", IF('Simmer Pre-Selection'!C158&lt;&gt;"", 'Simmer Pre-Selection'!C158,""))</f>
        <v/>
      </c>
      <c r="D167" s="567" t="str">
        <f>IF($C$13="Corrected volume","-", IF('Simmer Pre-Selection'!D158&lt;&gt;"", 'Simmer Pre-Selection'!D158,""))</f>
        <v/>
      </c>
      <c r="E167" s="567" t="str">
        <f>IF($C$13="Corrected volume","-", IF('Simmer Pre-Selection'!E158&lt;&gt;"", 'Simmer Pre-Selection'!E158,""))</f>
        <v/>
      </c>
      <c r="F167" s="567" t="str">
        <f>IF($C$13="Corrected volume","-", IF('Simmer Pre-Selection'!F158&lt;&gt;"", 'Simmer Pre-Selection'!F158,""))</f>
        <v/>
      </c>
      <c r="G167" s="567" t="str">
        <f>IF($C$13="Corrected volume","-", IF('Simmer Pre-Selection'!G158&lt;&gt;"", 'Simmer Pre-Selection'!G158,""))</f>
        <v/>
      </c>
      <c r="H167" s="567" t="str">
        <f>IF($C$13="Corrected volume","-", IF('Simmer Pre-Selection'!H158&lt;&gt;"", 'Simmer Pre-Selection'!H158,""))</f>
        <v/>
      </c>
      <c r="I167" s="567" t="str">
        <f>IF($C$13="Corrected volume","-", IF('Simmer Pre-Selection'!I158&lt;&gt;"", 'Simmer Pre-Selection'!I158,""))</f>
        <v/>
      </c>
      <c r="J167" s="567" t="str">
        <f>IF($C$13="Corrected volume","-", IF('Simmer Pre-Selection'!J158&lt;&gt;"", 'Simmer Pre-Selection'!J158,""))</f>
        <v/>
      </c>
      <c r="K167" s="567" t="str">
        <f>IF($C$13="Corrected volume","-", IF('Simmer Pre-Selection'!K158&lt;&gt;"", 'Simmer Pre-Selection'!K158,""))</f>
        <v/>
      </c>
      <c r="L167" s="567" t="str">
        <f>IF($C$13="Corrected volume","-", IF('Simmer Pre-Selection'!L158&lt;&gt;"", 'Simmer Pre-Selection'!L158,""))</f>
        <v/>
      </c>
      <c r="M167" s="567" t="str">
        <f>IF($C$13="Corrected volume","-", IF('Simmer Pre-Selection'!M158&lt;&gt;"", 'Simmer Pre-Selection'!M158,""))</f>
        <v/>
      </c>
      <c r="N167" s="570" t="str">
        <f>IF($C$13="Corrected volume","-", IF('Simmer Pre-Selection'!N158&lt;&gt;"", 'Simmer Pre-Selection'!N158,""))</f>
        <v/>
      </c>
      <c r="O167" s="573" t="str">
        <f>IF($C$13="Corrected volume","-", IF('Simmer Pre-Selection'!O158&lt;&gt;"", 'Simmer Pre-Selection'!O158,""))</f>
        <v/>
      </c>
      <c r="P167" s="567" t="str">
        <f>IF($C$13="Corrected volume","-", IF('Simmer Pre-Selection'!P158&lt;&gt;"", 'Simmer Pre-Selection'!P158,""))</f>
        <v/>
      </c>
      <c r="Q167" s="567" t="str">
        <f>IF($C$13="Corrected volume","-", IF('Simmer Pre-Selection'!Q158&lt;&gt;"", 'Simmer Pre-Selection'!Q158,""))</f>
        <v/>
      </c>
      <c r="R167" s="567" t="str">
        <f>IF($C$13="Corrected volume","-", IF('Simmer Pre-Selection'!R158&lt;&gt;"", 'Simmer Pre-Selection'!R158,""))</f>
        <v/>
      </c>
      <c r="S167" s="567" t="str">
        <f>IF($C$13="Corrected volume","-", IF('Simmer Pre-Selection'!S158&lt;&gt;"", 'Simmer Pre-Selection'!S158,""))</f>
        <v/>
      </c>
      <c r="T167" s="574" t="str">
        <f>IF($C$13="Corrected volume","-", IF('Simmer Pre-Selection'!T158&lt;&gt;"", 'Simmer Pre-Selection'!T158,""))</f>
        <v/>
      </c>
      <c r="U167" s="573" t="str">
        <f>IF($C$13="Corrected volume","-", IF('Simmer Pre-Selection'!U158&lt;&gt;"", 'Simmer Pre-Selection'!U158,""))</f>
        <v/>
      </c>
      <c r="V167" s="567" t="str">
        <f>IF($C$13="Corrected volume","-", IF('Simmer Pre-Selection'!V158&lt;&gt;"", 'Simmer Pre-Selection'!V158,""))</f>
        <v/>
      </c>
      <c r="W167" s="567" t="str">
        <f>IF($C$13="Corrected volume","-", IF('Simmer Pre-Selection'!W158&lt;&gt;"", 'Simmer Pre-Selection'!W158,""))</f>
        <v/>
      </c>
      <c r="X167" s="567" t="str">
        <f>IF($C$13="Corrected volume","-", IF('Simmer Pre-Selection'!X158&lt;&gt;"", 'Simmer Pre-Selection'!X158,""))</f>
        <v/>
      </c>
      <c r="Y167" s="567" t="str">
        <f>IF($C$13="Corrected volume","-", IF('Simmer Pre-Selection'!Y158&lt;&gt;"", 'Simmer Pre-Selection'!Y158,""))</f>
        <v/>
      </c>
      <c r="Z167" s="574" t="str">
        <f>IF($C$13="Corrected volume","-", IF('Simmer Pre-Selection'!Z158&lt;&gt;"", 'Simmer Pre-Selection'!Z158,""))</f>
        <v/>
      </c>
      <c r="AB167" s="334"/>
    </row>
    <row r="168" spans="2:28" ht="18" x14ac:dyDescent="0.3">
      <c r="B168" s="166" t="str">
        <f xml:space="preserve"> "Power density of the power setting under test" &amp; IF($C$12="Electric"," (W/cm2)",IF($C$12="Gas"," (Btu/h/cm2)",""))</f>
        <v>Power density of the power setting under test</v>
      </c>
      <c r="C168" s="637" t="str">
        <f t="shared" ref="C168:Z168" si="21">IF(OR($C$12="", AND($C$12="Electric",OR(C$19="",C164="")), AND($C$12="Gas", OR(C$19="",C164="",C165="",C166="", AND($C$13="Uncorrected volume",C167=""))))," ",
         IF($C$12="Electric",(C164*6)/C$19,
        IF($C$12="Gas", IF($C$13="Corrected volume", 6*(C165*C166 + C164*Ke)/C$19, 6*(C165*C166*C167 + C164*Ke)/C$19))))</f>
        <v xml:space="preserve"> </v>
      </c>
      <c r="D168" s="637" t="str">
        <f t="shared" si="21"/>
        <v xml:space="preserve"> </v>
      </c>
      <c r="E168" s="637" t="str">
        <f t="shared" si="21"/>
        <v xml:space="preserve"> </v>
      </c>
      <c r="F168" s="637" t="str">
        <f t="shared" si="21"/>
        <v xml:space="preserve"> </v>
      </c>
      <c r="G168" s="637" t="str">
        <f t="shared" si="21"/>
        <v xml:space="preserve"> </v>
      </c>
      <c r="H168" s="637" t="str">
        <f t="shared" si="21"/>
        <v xml:space="preserve"> </v>
      </c>
      <c r="I168" s="637" t="str">
        <f t="shared" si="21"/>
        <v xml:space="preserve"> </v>
      </c>
      <c r="J168" s="637" t="str">
        <f t="shared" si="21"/>
        <v xml:space="preserve"> </v>
      </c>
      <c r="K168" s="637" t="str">
        <f t="shared" si="21"/>
        <v xml:space="preserve"> </v>
      </c>
      <c r="L168" s="637" t="str">
        <f t="shared" si="21"/>
        <v xml:space="preserve"> </v>
      </c>
      <c r="M168" s="637" t="str">
        <f t="shared" si="21"/>
        <v xml:space="preserve"> </v>
      </c>
      <c r="N168" s="638" t="str">
        <f t="shared" si="21"/>
        <v xml:space="preserve"> </v>
      </c>
      <c r="O168" s="639" t="str">
        <f t="shared" si="21"/>
        <v xml:space="preserve"> </v>
      </c>
      <c r="P168" s="637" t="str">
        <f t="shared" si="21"/>
        <v xml:space="preserve"> </v>
      </c>
      <c r="Q168" s="637" t="str">
        <f t="shared" si="21"/>
        <v xml:space="preserve"> </v>
      </c>
      <c r="R168" s="637" t="str">
        <f t="shared" si="21"/>
        <v xml:space="preserve"> </v>
      </c>
      <c r="S168" s="637" t="str">
        <f t="shared" si="21"/>
        <v xml:space="preserve"> </v>
      </c>
      <c r="T168" s="640" t="str">
        <f t="shared" si="21"/>
        <v xml:space="preserve"> </v>
      </c>
      <c r="U168" s="639" t="str">
        <f t="shared" si="21"/>
        <v xml:space="preserve"> </v>
      </c>
      <c r="V168" s="637" t="str">
        <f t="shared" si="21"/>
        <v xml:space="preserve"> </v>
      </c>
      <c r="W168" s="637" t="str">
        <f t="shared" si="21"/>
        <v xml:space="preserve"> </v>
      </c>
      <c r="X168" s="637" t="str">
        <f t="shared" si="21"/>
        <v xml:space="preserve"> </v>
      </c>
      <c r="Y168" s="637" t="str">
        <f t="shared" si="21"/>
        <v xml:space="preserve"> </v>
      </c>
      <c r="Z168" s="640" t="str">
        <f t="shared" si="21"/>
        <v xml:space="preserve"> </v>
      </c>
      <c r="AB168" s="334"/>
    </row>
    <row r="169" spans="2:28" ht="15.75" x14ac:dyDescent="0.3">
      <c r="B169" s="166"/>
      <c r="C169" s="167"/>
      <c r="D169" s="167"/>
      <c r="E169" s="167"/>
      <c r="F169" s="167"/>
      <c r="G169" s="167"/>
      <c r="H169" s="167"/>
      <c r="I169" s="167"/>
      <c r="J169" s="167"/>
      <c r="K169" s="167"/>
      <c r="L169" s="167"/>
      <c r="M169" s="167"/>
      <c r="N169" s="167"/>
      <c r="O169" s="378"/>
      <c r="P169" s="167"/>
      <c r="Q169" s="167"/>
      <c r="R169" s="167"/>
      <c r="S169" s="167"/>
      <c r="T169" s="168"/>
      <c r="U169" s="378"/>
      <c r="V169" s="167"/>
      <c r="W169" s="167"/>
      <c r="X169" s="167"/>
      <c r="Y169" s="167"/>
      <c r="Z169" s="168"/>
      <c r="AB169" s="334"/>
    </row>
    <row r="170" spans="2:28" ht="15.75" x14ac:dyDescent="0.3">
      <c r="B170" s="166" t="s">
        <v>355</v>
      </c>
      <c r="C170" s="566" t="str">
        <f>IF('Simmer Pre-Selection'!C161="","",'Simmer Pre-Selection'!C161)</f>
        <v/>
      </c>
      <c r="D170" s="566" t="str">
        <f>IF('Simmer Pre-Selection'!D161="","",'Simmer Pre-Selection'!D161)</f>
        <v/>
      </c>
      <c r="E170" s="566" t="str">
        <f>IF('Simmer Pre-Selection'!E161="","",'Simmer Pre-Selection'!E161)</f>
        <v/>
      </c>
      <c r="F170" s="566" t="str">
        <f>IF('Simmer Pre-Selection'!F161="","",'Simmer Pre-Selection'!F161)</f>
        <v/>
      </c>
      <c r="G170" s="566" t="str">
        <f>IF('Simmer Pre-Selection'!G161="","",'Simmer Pre-Selection'!G161)</f>
        <v/>
      </c>
      <c r="H170" s="566" t="str">
        <f>IF('Simmer Pre-Selection'!H161="","",'Simmer Pre-Selection'!H161)</f>
        <v/>
      </c>
      <c r="I170" s="566" t="str">
        <f>IF('Simmer Pre-Selection'!I161="","",'Simmer Pre-Selection'!I161)</f>
        <v/>
      </c>
      <c r="J170" s="566" t="str">
        <f>IF('Simmer Pre-Selection'!J161="","",'Simmer Pre-Selection'!J161)</f>
        <v/>
      </c>
      <c r="K170" s="566" t="str">
        <f>IF('Simmer Pre-Selection'!K161="","",'Simmer Pre-Selection'!K161)</f>
        <v/>
      </c>
      <c r="L170" s="566" t="str">
        <f>IF('Simmer Pre-Selection'!L161="","",'Simmer Pre-Selection'!L161)</f>
        <v/>
      </c>
      <c r="M170" s="566" t="str">
        <f>IF('Simmer Pre-Selection'!M161="","",'Simmer Pre-Selection'!M161)</f>
        <v/>
      </c>
      <c r="N170" s="569" t="str">
        <f>IF('Simmer Pre-Selection'!N161="","",'Simmer Pre-Selection'!N161)</f>
        <v/>
      </c>
      <c r="O170" s="571" t="str">
        <f>IF('Simmer Pre-Selection'!O161="","",'Simmer Pre-Selection'!O161)</f>
        <v/>
      </c>
      <c r="P170" s="566" t="str">
        <f>IF('Simmer Pre-Selection'!P161="","",'Simmer Pre-Selection'!P161)</f>
        <v/>
      </c>
      <c r="Q170" s="566" t="str">
        <f>IF('Simmer Pre-Selection'!Q161="","",'Simmer Pre-Selection'!Q161)</f>
        <v/>
      </c>
      <c r="R170" s="566" t="str">
        <f>IF('Simmer Pre-Selection'!R161="","",'Simmer Pre-Selection'!R161)</f>
        <v/>
      </c>
      <c r="S170" s="566" t="str">
        <f>IF('Simmer Pre-Selection'!S161="","",'Simmer Pre-Selection'!S161)</f>
        <v/>
      </c>
      <c r="T170" s="572" t="str">
        <f>IF('Simmer Pre-Selection'!T161="","",'Simmer Pre-Selection'!T161)</f>
        <v/>
      </c>
      <c r="U170" s="571" t="str">
        <f>IF('Simmer Pre-Selection'!U161="","",'Simmer Pre-Selection'!U161)</f>
        <v/>
      </c>
      <c r="V170" s="566" t="str">
        <f>IF('Simmer Pre-Selection'!V161="","",'Simmer Pre-Selection'!V161)</f>
        <v/>
      </c>
      <c r="W170" s="566" t="str">
        <f>IF('Simmer Pre-Selection'!W161="","",'Simmer Pre-Selection'!W161)</f>
        <v/>
      </c>
      <c r="X170" s="566" t="str">
        <f>IF('Simmer Pre-Selection'!X161="","",'Simmer Pre-Selection'!X161)</f>
        <v/>
      </c>
      <c r="Y170" s="566" t="str">
        <f>IF('Simmer Pre-Selection'!Y161="","",'Simmer Pre-Selection'!Y161)</f>
        <v/>
      </c>
      <c r="Z170" s="572" t="str">
        <f>IF('Simmer Pre-Selection'!Z161="","",'Simmer Pre-Selection'!Z161)</f>
        <v/>
      </c>
      <c r="AB170" s="334"/>
    </row>
    <row r="171" spans="2:28" ht="15.75" x14ac:dyDescent="0.3">
      <c r="B171" s="166" t="s">
        <v>367</v>
      </c>
      <c r="C171" s="576" t="str">
        <f>IF('Simmer Pre-Selection'!C162="","",'Simmer Pre-Selection'!C162)</f>
        <v/>
      </c>
      <c r="D171" s="576" t="str">
        <f>IF('Simmer Pre-Selection'!D162="","",'Simmer Pre-Selection'!D162)</f>
        <v/>
      </c>
      <c r="E171" s="576" t="str">
        <f>IF('Simmer Pre-Selection'!E162="","",'Simmer Pre-Selection'!E162)</f>
        <v/>
      </c>
      <c r="F171" s="576" t="str">
        <f>IF('Simmer Pre-Selection'!F162="","",'Simmer Pre-Selection'!F162)</f>
        <v/>
      </c>
      <c r="G171" s="576" t="str">
        <f>IF('Simmer Pre-Selection'!G162="","",'Simmer Pre-Selection'!G162)</f>
        <v/>
      </c>
      <c r="H171" s="576" t="str">
        <f>IF('Simmer Pre-Selection'!H162="","",'Simmer Pre-Selection'!H162)</f>
        <v/>
      </c>
      <c r="I171" s="576" t="str">
        <f>IF('Simmer Pre-Selection'!I162="","",'Simmer Pre-Selection'!I162)</f>
        <v/>
      </c>
      <c r="J171" s="576" t="str">
        <f>IF('Simmer Pre-Selection'!J162="","",'Simmer Pre-Selection'!J162)</f>
        <v/>
      </c>
      <c r="K171" s="576" t="str">
        <f>IF('Simmer Pre-Selection'!K162="","",'Simmer Pre-Selection'!K162)</f>
        <v/>
      </c>
      <c r="L171" s="576" t="str">
        <f>IF('Simmer Pre-Selection'!L162="","",'Simmer Pre-Selection'!L162)</f>
        <v/>
      </c>
      <c r="M171" s="576" t="str">
        <f>IF('Simmer Pre-Selection'!M162="","",'Simmer Pre-Selection'!M162)</f>
        <v/>
      </c>
      <c r="N171" s="582" t="str">
        <f>IF('Simmer Pre-Selection'!N162="","",'Simmer Pre-Selection'!N162)</f>
        <v/>
      </c>
      <c r="O171" s="588" t="str">
        <f>IF('Simmer Pre-Selection'!O162="","",'Simmer Pre-Selection'!O162)</f>
        <v/>
      </c>
      <c r="P171" s="576" t="str">
        <f>IF('Simmer Pre-Selection'!P162="","",'Simmer Pre-Selection'!P162)</f>
        <v/>
      </c>
      <c r="Q171" s="576" t="str">
        <f>IF('Simmer Pre-Selection'!Q162="","",'Simmer Pre-Selection'!Q162)</f>
        <v/>
      </c>
      <c r="R171" s="576" t="str">
        <f>IF('Simmer Pre-Selection'!R162="","",'Simmer Pre-Selection'!R162)</f>
        <v/>
      </c>
      <c r="S171" s="576" t="str">
        <f>IF('Simmer Pre-Selection'!S162="","",'Simmer Pre-Selection'!S162)</f>
        <v/>
      </c>
      <c r="T171" s="578" t="str">
        <f>IF('Simmer Pre-Selection'!T162="","",'Simmer Pre-Selection'!T162)</f>
        <v/>
      </c>
      <c r="U171" s="588" t="str">
        <f>IF('Simmer Pre-Selection'!U162="","",'Simmer Pre-Selection'!U162)</f>
        <v/>
      </c>
      <c r="V171" s="576" t="str">
        <f>IF('Simmer Pre-Selection'!V162="","",'Simmer Pre-Selection'!V162)</f>
        <v/>
      </c>
      <c r="W171" s="576" t="str">
        <f>IF('Simmer Pre-Selection'!W162="","",'Simmer Pre-Selection'!W162)</f>
        <v/>
      </c>
      <c r="X171" s="576" t="str">
        <f>IF('Simmer Pre-Selection'!X162="","",'Simmer Pre-Selection'!X162)</f>
        <v/>
      </c>
      <c r="Y171" s="576" t="str">
        <f>IF('Simmer Pre-Selection'!Y162="","",'Simmer Pre-Selection'!Y162)</f>
        <v/>
      </c>
      <c r="Z171" s="578" t="str">
        <f>IF('Simmer Pre-Selection'!Z162="","",'Simmer Pre-Selection'!Z162)</f>
        <v/>
      </c>
      <c r="AB171" s="334"/>
    </row>
    <row r="172" spans="2:28" ht="15.75" x14ac:dyDescent="0.3">
      <c r="B172" s="166" t="str">
        <f>IF($C$13="Corrected Volume", "Corrected volume of gas consumed during the 10-minute test (std cu. ft)", "Volume of gas consumed during the 10-minute test (cu. ft)")</f>
        <v>Volume of gas consumed during the 10-minute test (cu. ft)</v>
      </c>
      <c r="C172" s="567" t="str">
        <f>IF('Simmer Pre-Selection'!C163="","",'Simmer Pre-Selection'!C163)</f>
        <v/>
      </c>
      <c r="D172" s="567" t="str">
        <f>IF('Simmer Pre-Selection'!D163="","",'Simmer Pre-Selection'!D163)</f>
        <v/>
      </c>
      <c r="E172" s="567" t="str">
        <f>IF('Simmer Pre-Selection'!E163="","",'Simmer Pre-Selection'!E163)</f>
        <v/>
      </c>
      <c r="F172" s="567" t="str">
        <f>IF('Simmer Pre-Selection'!F163="","",'Simmer Pre-Selection'!F163)</f>
        <v/>
      </c>
      <c r="G172" s="567" t="str">
        <f>IF('Simmer Pre-Selection'!G163="","",'Simmer Pre-Selection'!G163)</f>
        <v/>
      </c>
      <c r="H172" s="567" t="str">
        <f>IF('Simmer Pre-Selection'!H163="","",'Simmer Pre-Selection'!H163)</f>
        <v/>
      </c>
      <c r="I172" s="567" t="str">
        <f>IF('Simmer Pre-Selection'!I163="","",'Simmer Pre-Selection'!I163)</f>
        <v/>
      </c>
      <c r="J172" s="567" t="str">
        <f>IF('Simmer Pre-Selection'!J163="","",'Simmer Pre-Selection'!J163)</f>
        <v/>
      </c>
      <c r="K172" s="567" t="str">
        <f>IF('Simmer Pre-Selection'!K163="","",'Simmer Pre-Selection'!K163)</f>
        <v/>
      </c>
      <c r="L172" s="567" t="str">
        <f>IF('Simmer Pre-Selection'!L163="","",'Simmer Pre-Selection'!L163)</f>
        <v/>
      </c>
      <c r="M172" s="567" t="str">
        <f>IF('Simmer Pre-Selection'!M163="","",'Simmer Pre-Selection'!M163)</f>
        <v/>
      </c>
      <c r="N172" s="570" t="str">
        <f>IF('Simmer Pre-Selection'!N163="","",'Simmer Pre-Selection'!N163)</f>
        <v/>
      </c>
      <c r="O172" s="573" t="str">
        <f>IF('Simmer Pre-Selection'!O163="","",'Simmer Pre-Selection'!O163)</f>
        <v/>
      </c>
      <c r="P172" s="567" t="str">
        <f>IF('Simmer Pre-Selection'!P163="","",'Simmer Pre-Selection'!P163)</f>
        <v/>
      </c>
      <c r="Q172" s="567" t="str">
        <f>IF('Simmer Pre-Selection'!Q163="","",'Simmer Pre-Selection'!Q163)</f>
        <v/>
      </c>
      <c r="R172" s="567" t="str">
        <f>IF('Simmer Pre-Selection'!R163="","",'Simmer Pre-Selection'!R163)</f>
        <v/>
      </c>
      <c r="S172" s="567" t="str">
        <f>IF('Simmer Pre-Selection'!S163="","",'Simmer Pre-Selection'!S163)</f>
        <v/>
      </c>
      <c r="T172" s="574" t="str">
        <f>IF('Simmer Pre-Selection'!T163="","",'Simmer Pre-Selection'!T163)</f>
        <v/>
      </c>
      <c r="U172" s="573" t="str">
        <f>IF('Simmer Pre-Selection'!U163="","",'Simmer Pre-Selection'!U163)</f>
        <v/>
      </c>
      <c r="V172" s="567" t="str">
        <f>IF('Simmer Pre-Selection'!V163="","",'Simmer Pre-Selection'!V163)</f>
        <v/>
      </c>
      <c r="W172" s="567" t="str">
        <f>IF('Simmer Pre-Selection'!W163="","",'Simmer Pre-Selection'!W163)</f>
        <v/>
      </c>
      <c r="X172" s="567" t="str">
        <f>IF('Simmer Pre-Selection'!X163="","",'Simmer Pre-Selection'!X163)</f>
        <v/>
      </c>
      <c r="Y172" s="567" t="str">
        <f>IF('Simmer Pre-Selection'!Y163="","",'Simmer Pre-Selection'!Y163)</f>
        <v/>
      </c>
      <c r="Z172" s="574" t="str">
        <f>IF('Simmer Pre-Selection'!Z163="","",'Simmer Pre-Selection'!Z163)</f>
        <v/>
      </c>
      <c r="AB172" s="334"/>
    </row>
    <row r="173" spans="2:28" ht="15.75" x14ac:dyDescent="0.3">
      <c r="B173" s="166" t="s">
        <v>368</v>
      </c>
      <c r="C173" s="633" t="str">
        <f>IF('Simmer Pre-Selection'!C164="","",'Simmer Pre-Selection'!C164)</f>
        <v/>
      </c>
      <c r="D173" s="633" t="str">
        <f>IF('Simmer Pre-Selection'!D164="","",'Simmer Pre-Selection'!D164)</f>
        <v/>
      </c>
      <c r="E173" s="633" t="str">
        <f>IF('Simmer Pre-Selection'!E164="","",'Simmer Pre-Selection'!E164)</f>
        <v/>
      </c>
      <c r="F173" s="633" t="str">
        <f>IF('Simmer Pre-Selection'!F164="","",'Simmer Pre-Selection'!F164)</f>
        <v/>
      </c>
      <c r="G173" s="633" t="str">
        <f>IF('Simmer Pre-Selection'!G164="","",'Simmer Pre-Selection'!G164)</f>
        <v/>
      </c>
      <c r="H173" s="633" t="str">
        <f>IF('Simmer Pre-Selection'!H164="","",'Simmer Pre-Selection'!H164)</f>
        <v/>
      </c>
      <c r="I173" s="633" t="str">
        <f>IF('Simmer Pre-Selection'!I164="","",'Simmer Pre-Selection'!I164)</f>
        <v/>
      </c>
      <c r="J173" s="633" t="str">
        <f>IF('Simmer Pre-Selection'!J164="","",'Simmer Pre-Selection'!J164)</f>
        <v/>
      </c>
      <c r="K173" s="633" t="str">
        <f>IF('Simmer Pre-Selection'!K164="","",'Simmer Pre-Selection'!K164)</f>
        <v/>
      </c>
      <c r="L173" s="633" t="str">
        <f>IF('Simmer Pre-Selection'!L164="","",'Simmer Pre-Selection'!L164)</f>
        <v/>
      </c>
      <c r="M173" s="633" t="str">
        <f>IF('Simmer Pre-Selection'!M164="","",'Simmer Pre-Selection'!M164)</f>
        <v/>
      </c>
      <c r="N173" s="634" t="str">
        <f>IF('Simmer Pre-Selection'!N164="","",'Simmer Pre-Selection'!N164)</f>
        <v/>
      </c>
      <c r="O173" s="635" t="str">
        <f>IF('Simmer Pre-Selection'!O164="","",'Simmer Pre-Selection'!O164)</f>
        <v/>
      </c>
      <c r="P173" s="633" t="str">
        <f>IF('Simmer Pre-Selection'!P164="","",'Simmer Pre-Selection'!P164)</f>
        <v/>
      </c>
      <c r="Q173" s="633" t="str">
        <f>IF('Simmer Pre-Selection'!Q164="","",'Simmer Pre-Selection'!Q164)</f>
        <v/>
      </c>
      <c r="R173" s="633" t="str">
        <f>IF('Simmer Pre-Selection'!R164="","",'Simmer Pre-Selection'!R164)</f>
        <v/>
      </c>
      <c r="S173" s="633" t="str">
        <f>IF('Simmer Pre-Selection'!S164="","",'Simmer Pre-Selection'!S164)</f>
        <v/>
      </c>
      <c r="T173" s="636" t="str">
        <f>IF('Simmer Pre-Selection'!T164="","",'Simmer Pre-Selection'!T164)</f>
        <v/>
      </c>
      <c r="U173" s="635" t="str">
        <f>IF('Simmer Pre-Selection'!U164="","",'Simmer Pre-Selection'!U164)</f>
        <v/>
      </c>
      <c r="V173" s="633" t="str">
        <f>IF('Simmer Pre-Selection'!V164="","",'Simmer Pre-Selection'!V164)</f>
        <v/>
      </c>
      <c r="W173" s="633" t="str">
        <f>IF('Simmer Pre-Selection'!W164="","",'Simmer Pre-Selection'!W164)</f>
        <v/>
      </c>
      <c r="X173" s="633" t="str">
        <f>IF('Simmer Pre-Selection'!X164="","",'Simmer Pre-Selection'!X164)</f>
        <v/>
      </c>
      <c r="Y173" s="633" t="str">
        <f>IF('Simmer Pre-Selection'!Y164="","",'Simmer Pre-Selection'!Y164)</f>
        <v/>
      </c>
      <c r="Z173" s="636" t="str">
        <f>IF('Simmer Pre-Selection'!Z164="","",'Simmer Pre-Selection'!Z164)</f>
        <v/>
      </c>
      <c r="AB173" s="334"/>
    </row>
    <row r="174" spans="2:28" ht="15.75" x14ac:dyDescent="0.3">
      <c r="B174" s="166" t="s">
        <v>363</v>
      </c>
      <c r="C174" s="568" t="str">
        <f>IF($C$13="Corrected volume","-", IF('Simmer Pre-Selection'!C165&lt;&gt;"", 'Simmer Pre-Selection'!C165,""))</f>
        <v/>
      </c>
      <c r="D174" s="567" t="str">
        <f>IF($C$13="Corrected volume","-", IF('Simmer Pre-Selection'!D165&lt;&gt;"", 'Simmer Pre-Selection'!D165,""))</f>
        <v/>
      </c>
      <c r="E174" s="567" t="str">
        <f>IF($C$13="Corrected volume","-", IF('Simmer Pre-Selection'!E165&lt;&gt;"", 'Simmer Pre-Selection'!E165,""))</f>
        <v/>
      </c>
      <c r="F174" s="567" t="str">
        <f>IF($C$13="Corrected volume","-", IF('Simmer Pre-Selection'!F165&lt;&gt;"", 'Simmer Pre-Selection'!F165,""))</f>
        <v/>
      </c>
      <c r="G174" s="567" t="str">
        <f>IF($C$13="Corrected volume","-", IF('Simmer Pre-Selection'!G165&lt;&gt;"", 'Simmer Pre-Selection'!G165,""))</f>
        <v/>
      </c>
      <c r="H174" s="567" t="str">
        <f>IF($C$13="Corrected volume","-", IF('Simmer Pre-Selection'!H165&lt;&gt;"", 'Simmer Pre-Selection'!H165,""))</f>
        <v/>
      </c>
      <c r="I174" s="567" t="str">
        <f>IF($C$13="Corrected volume","-", IF('Simmer Pre-Selection'!I165&lt;&gt;"", 'Simmer Pre-Selection'!I165,""))</f>
        <v/>
      </c>
      <c r="J174" s="567" t="str">
        <f>IF($C$13="Corrected volume","-", IF('Simmer Pre-Selection'!J165&lt;&gt;"", 'Simmer Pre-Selection'!J165,""))</f>
        <v/>
      </c>
      <c r="K174" s="567" t="str">
        <f>IF($C$13="Corrected volume","-", IF('Simmer Pre-Selection'!K165&lt;&gt;"", 'Simmer Pre-Selection'!K165,""))</f>
        <v/>
      </c>
      <c r="L174" s="567" t="str">
        <f>IF($C$13="Corrected volume","-", IF('Simmer Pre-Selection'!L165&lt;&gt;"", 'Simmer Pre-Selection'!L165,""))</f>
        <v/>
      </c>
      <c r="M174" s="567" t="str">
        <f>IF($C$13="Corrected volume","-", IF('Simmer Pre-Selection'!M165&lt;&gt;"", 'Simmer Pre-Selection'!M165,""))</f>
        <v/>
      </c>
      <c r="N174" s="570" t="str">
        <f>IF($C$13="Corrected volume","-", IF('Simmer Pre-Selection'!N165&lt;&gt;"", 'Simmer Pre-Selection'!N165,""))</f>
        <v/>
      </c>
      <c r="O174" s="573" t="str">
        <f>IF($C$13="Corrected volume","-", IF('Simmer Pre-Selection'!O165&lt;&gt;"", 'Simmer Pre-Selection'!O165,""))</f>
        <v/>
      </c>
      <c r="P174" s="567" t="str">
        <f>IF($C$13="Corrected volume","-", IF('Simmer Pre-Selection'!P165&lt;&gt;"", 'Simmer Pre-Selection'!P165,""))</f>
        <v/>
      </c>
      <c r="Q174" s="567" t="str">
        <f>IF($C$13="Corrected volume","-", IF('Simmer Pre-Selection'!Q165&lt;&gt;"", 'Simmer Pre-Selection'!Q165,""))</f>
        <v/>
      </c>
      <c r="R174" s="567" t="str">
        <f>IF($C$13="Corrected volume","-", IF('Simmer Pre-Selection'!R165&lt;&gt;"", 'Simmer Pre-Selection'!R165,""))</f>
        <v/>
      </c>
      <c r="S174" s="567" t="str">
        <f>IF($C$13="Corrected volume","-", IF('Simmer Pre-Selection'!S165&lt;&gt;"", 'Simmer Pre-Selection'!S165,""))</f>
        <v/>
      </c>
      <c r="T174" s="574" t="str">
        <f>IF($C$13="Corrected volume","-", IF('Simmer Pre-Selection'!T165&lt;&gt;"", 'Simmer Pre-Selection'!T165,""))</f>
        <v/>
      </c>
      <c r="U174" s="573" t="str">
        <f>IF($C$13="Corrected volume","-", IF('Simmer Pre-Selection'!U165&lt;&gt;"", 'Simmer Pre-Selection'!U165,""))</f>
        <v/>
      </c>
      <c r="V174" s="567" t="str">
        <f>IF($C$13="Corrected volume","-", IF('Simmer Pre-Selection'!V165&lt;&gt;"", 'Simmer Pre-Selection'!V165,""))</f>
        <v/>
      </c>
      <c r="W174" s="567" t="str">
        <f>IF($C$13="Corrected volume","-", IF('Simmer Pre-Selection'!W165&lt;&gt;"", 'Simmer Pre-Selection'!W165,""))</f>
        <v/>
      </c>
      <c r="X174" s="567" t="str">
        <f>IF($C$13="Corrected volume","-", IF('Simmer Pre-Selection'!X165&lt;&gt;"", 'Simmer Pre-Selection'!X165,""))</f>
        <v/>
      </c>
      <c r="Y174" s="567" t="str">
        <f>IF($C$13="Corrected volume","-", IF('Simmer Pre-Selection'!Y165&lt;&gt;"", 'Simmer Pre-Selection'!Y165,""))</f>
        <v/>
      </c>
      <c r="Z174" s="574" t="str">
        <f>IF($C$13="Corrected volume","-", IF('Simmer Pre-Selection'!Z165&lt;&gt;"", 'Simmer Pre-Selection'!Z165,""))</f>
        <v/>
      </c>
      <c r="AB174" s="334"/>
    </row>
    <row r="175" spans="2:28" ht="18" x14ac:dyDescent="0.3">
      <c r="B175" s="166" t="str">
        <f xml:space="preserve"> "Power density of the power setting under test" &amp; IF($C$12="Electric"," (W/cm2)",IF($C$12="Gas"," (Btu/h/cm2)",""))</f>
        <v>Power density of the power setting under test</v>
      </c>
      <c r="C175" s="637" t="str">
        <f t="shared" ref="C175:Z175" si="22">IF(OR($C$12="", AND($C$12="Electric",OR(C$19="",C171="")), AND($C$12="Gas", OR(C$19="",C171="",C172="",C173="", AND($C$13="Uncorrected volume",C174=""))))," ",
         IF($C$12="Electric",(C171*6)/C$19,
        IF($C$12="Gas", IF($C$13="Corrected volume", 6*(C172*C173 + C171*Ke)/C$19, 6*(C172*C173*C174 + C171*Ke)/C$19))))</f>
        <v xml:space="preserve"> </v>
      </c>
      <c r="D175" s="637" t="str">
        <f t="shared" si="22"/>
        <v xml:space="preserve"> </v>
      </c>
      <c r="E175" s="637" t="str">
        <f t="shared" si="22"/>
        <v xml:space="preserve"> </v>
      </c>
      <c r="F175" s="637" t="str">
        <f t="shared" si="22"/>
        <v xml:space="preserve"> </v>
      </c>
      <c r="G175" s="637" t="str">
        <f t="shared" si="22"/>
        <v xml:space="preserve"> </v>
      </c>
      <c r="H175" s="637" t="str">
        <f t="shared" si="22"/>
        <v xml:space="preserve"> </v>
      </c>
      <c r="I175" s="637" t="str">
        <f t="shared" si="22"/>
        <v xml:space="preserve"> </v>
      </c>
      <c r="J175" s="637" t="str">
        <f t="shared" si="22"/>
        <v xml:space="preserve"> </v>
      </c>
      <c r="K175" s="637" t="str">
        <f t="shared" si="22"/>
        <v xml:space="preserve"> </v>
      </c>
      <c r="L175" s="637" t="str">
        <f t="shared" si="22"/>
        <v xml:space="preserve"> </v>
      </c>
      <c r="M175" s="637" t="str">
        <f t="shared" si="22"/>
        <v xml:space="preserve"> </v>
      </c>
      <c r="N175" s="638" t="str">
        <f t="shared" si="22"/>
        <v xml:space="preserve"> </v>
      </c>
      <c r="O175" s="639" t="str">
        <f t="shared" si="22"/>
        <v xml:space="preserve"> </v>
      </c>
      <c r="P175" s="637" t="str">
        <f t="shared" si="22"/>
        <v xml:space="preserve"> </v>
      </c>
      <c r="Q175" s="637" t="str">
        <f t="shared" si="22"/>
        <v xml:space="preserve"> </v>
      </c>
      <c r="R175" s="637" t="str">
        <f t="shared" si="22"/>
        <v xml:space="preserve"> </v>
      </c>
      <c r="S175" s="637" t="str">
        <f t="shared" si="22"/>
        <v xml:space="preserve"> </v>
      </c>
      <c r="T175" s="640" t="str">
        <f t="shared" si="22"/>
        <v xml:space="preserve"> </v>
      </c>
      <c r="U175" s="639" t="str">
        <f t="shared" si="22"/>
        <v xml:space="preserve"> </v>
      </c>
      <c r="V175" s="637" t="str">
        <f t="shared" si="22"/>
        <v xml:space="preserve"> </v>
      </c>
      <c r="W175" s="637" t="str">
        <f t="shared" si="22"/>
        <v xml:space="preserve"> </v>
      </c>
      <c r="X175" s="637" t="str">
        <f t="shared" si="22"/>
        <v xml:space="preserve"> </v>
      </c>
      <c r="Y175" s="637" t="str">
        <f t="shared" si="22"/>
        <v xml:space="preserve"> </v>
      </c>
      <c r="Z175" s="640" t="str">
        <f t="shared" si="22"/>
        <v xml:space="preserve"> </v>
      </c>
      <c r="AB175" s="334"/>
    </row>
    <row r="176" spans="2:28" ht="15.75" x14ac:dyDescent="0.3">
      <c r="B176" s="166"/>
      <c r="C176" s="167"/>
      <c r="D176" s="167"/>
      <c r="E176" s="167"/>
      <c r="F176" s="167"/>
      <c r="G176" s="167"/>
      <c r="H176" s="167"/>
      <c r="I176" s="167"/>
      <c r="J176" s="167"/>
      <c r="K176" s="167"/>
      <c r="L176" s="167"/>
      <c r="M176" s="167"/>
      <c r="N176" s="167"/>
      <c r="O176" s="378"/>
      <c r="P176" s="167"/>
      <c r="Q176" s="167"/>
      <c r="R176" s="167"/>
      <c r="S176" s="167"/>
      <c r="T176" s="168"/>
      <c r="U176" s="378"/>
      <c r="V176" s="167"/>
      <c r="W176" s="167"/>
      <c r="X176" s="167"/>
      <c r="Y176" s="167"/>
      <c r="Z176" s="168"/>
      <c r="AB176" s="334"/>
    </row>
    <row r="177" spans="1:28" ht="15.75" x14ac:dyDescent="0.3">
      <c r="B177" s="166" t="s">
        <v>355</v>
      </c>
      <c r="C177" s="566" t="str">
        <f>IF('Simmer Pre-Selection'!C168="","",'Simmer Pre-Selection'!C168)</f>
        <v/>
      </c>
      <c r="D177" s="566" t="str">
        <f>IF('Simmer Pre-Selection'!D168="","",'Simmer Pre-Selection'!D168)</f>
        <v/>
      </c>
      <c r="E177" s="566" t="str">
        <f>IF('Simmer Pre-Selection'!E168="","",'Simmer Pre-Selection'!E168)</f>
        <v/>
      </c>
      <c r="F177" s="566" t="str">
        <f>IF('Simmer Pre-Selection'!F168="","",'Simmer Pre-Selection'!F168)</f>
        <v/>
      </c>
      <c r="G177" s="566" t="str">
        <f>IF('Simmer Pre-Selection'!G168="","",'Simmer Pre-Selection'!G168)</f>
        <v/>
      </c>
      <c r="H177" s="566" t="str">
        <f>IF('Simmer Pre-Selection'!H168="","",'Simmer Pre-Selection'!H168)</f>
        <v/>
      </c>
      <c r="I177" s="566" t="str">
        <f>IF('Simmer Pre-Selection'!I168="","",'Simmer Pre-Selection'!I168)</f>
        <v/>
      </c>
      <c r="J177" s="566" t="str">
        <f>IF('Simmer Pre-Selection'!J168="","",'Simmer Pre-Selection'!J168)</f>
        <v/>
      </c>
      <c r="K177" s="566" t="str">
        <f>IF('Simmer Pre-Selection'!K168="","",'Simmer Pre-Selection'!K168)</f>
        <v/>
      </c>
      <c r="L177" s="566" t="str">
        <f>IF('Simmer Pre-Selection'!L168="","",'Simmer Pre-Selection'!L168)</f>
        <v/>
      </c>
      <c r="M177" s="566" t="str">
        <f>IF('Simmer Pre-Selection'!M168="","",'Simmer Pre-Selection'!M168)</f>
        <v/>
      </c>
      <c r="N177" s="569" t="str">
        <f>IF('Simmer Pre-Selection'!N168="","",'Simmer Pre-Selection'!N168)</f>
        <v/>
      </c>
      <c r="O177" s="571" t="str">
        <f>IF('Simmer Pre-Selection'!O168="","",'Simmer Pre-Selection'!O168)</f>
        <v/>
      </c>
      <c r="P177" s="566" t="str">
        <f>IF('Simmer Pre-Selection'!P168="","",'Simmer Pre-Selection'!P168)</f>
        <v/>
      </c>
      <c r="Q177" s="566" t="str">
        <f>IF('Simmer Pre-Selection'!Q168="","",'Simmer Pre-Selection'!Q168)</f>
        <v/>
      </c>
      <c r="R177" s="566" t="str">
        <f>IF('Simmer Pre-Selection'!R168="","",'Simmer Pre-Selection'!R168)</f>
        <v/>
      </c>
      <c r="S177" s="566" t="str">
        <f>IF('Simmer Pre-Selection'!S168="","",'Simmer Pre-Selection'!S168)</f>
        <v/>
      </c>
      <c r="T177" s="572" t="str">
        <f>IF('Simmer Pre-Selection'!T168="","",'Simmer Pre-Selection'!T168)</f>
        <v/>
      </c>
      <c r="U177" s="571" t="str">
        <f>IF('Simmer Pre-Selection'!U168="","",'Simmer Pre-Selection'!U168)</f>
        <v/>
      </c>
      <c r="V177" s="566" t="str">
        <f>IF('Simmer Pre-Selection'!V168="","",'Simmer Pre-Selection'!V168)</f>
        <v/>
      </c>
      <c r="W177" s="566" t="str">
        <f>IF('Simmer Pre-Selection'!W168="","",'Simmer Pre-Selection'!W168)</f>
        <v/>
      </c>
      <c r="X177" s="566" t="str">
        <f>IF('Simmer Pre-Selection'!X168="","",'Simmer Pre-Selection'!X168)</f>
        <v/>
      </c>
      <c r="Y177" s="566" t="str">
        <f>IF('Simmer Pre-Selection'!Y168="","",'Simmer Pre-Selection'!Y168)</f>
        <v/>
      </c>
      <c r="Z177" s="572" t="str">
        <f>IF('Simmer Pre-Selection'!Z168="","",'Simmer Pre-Selection'!Z168)</f>
        <v/>
      </c>
      <c r="AB177" s="334"/>
    </row>
    <row r="178" spans="1:28" ht="15.75" x14ac:dyDescent="0.3">
      <c r="B178" s="166" t="s">
        <v>367</v>
      </c>
      <c r="C178" s="576" t="str">
        <f>IF('Simmer Pre-Selection'!C169="","",'Simmer Pre-Selection'!C169)</f>
        <v/>
      </c>
      <c r="D178" s="576" t="str">
        <f>IF('Simmer Pre-Selection'!D169="","",'Simmer Pre-Selection'!D169)</f>
        <v/>
      </c>
      <c r="E178" s="576" t="str">
        <f>IF('Simmer Pre-Selection'!E169="","",'Simmer Pre-Selection'!E169)</f>
        <v/>
      </c>
      <c r="F178" s="576" t="str">
        <f>IF('Simmer Pre-Selection'!F169="","",'Simmer Pre-Selection'!F169)</f>
        <v/>
      </c>
      <c r="G178" s="576" t="str">
        <f>IF('Simmer Pre-Selection'!G169="","",'Simmer Pre-Selection'!G169)</f>
        <v/>
      </c>
      <c r="H178" s="576" t="str">
        <f>IF('Simmer Pre-Selection'!H169="","",'Simmer Pre-Selection'!H169)</f>
        <v/>
      </c>
      <c r="I178" s="576" t="str">
        <f>IF('Simmer Pre-Selection'!I169="","",'Simmer Pre-Selection'!I169)</f>
        <v/>
      </c>
      <c r="J178" s="576" t="str">
        <f>IF('Simmer Pre-Selection'!J169="","",'Simmer Pre-Selection'!J169)</f>
        <v/>
      </c>
      <c r="K178" s="576" t="str">
        <f>IF('Simmer Pre-Selection'!K169="","",'Simmer Pre-Selection'!K169)</f>
        <v/>
      </c>
      <c r="L178" s="576" t="str">
        <f>IF('Simmer Pre-Selection'!L169="","",'Simmer Pre-Selection'!L169)</f>
        <v/>
      </c>
      <c r="M178" s="576" t="str">
        <f>IF('Simmer Pre-Selection'!M169="","",'Simmer Pre-Selection'!M169)</f>
        <v/>
      </c>
      <c r="N178" s="582" t="str">
        <f>IF('Simmer Pre-Selection'!N169="","",'Simmer Pre-Selection'!N169)</f>
        <v/>
      </c>
      <c r="O178" s="588" t="str">
        <f>IF('Simmer Pre-Selection'!O169="","",'Simmer Pre-Selection'!O169)</f>
        <v/>
      </c>
      <c r="P178" s="576" t="str">
        <f>IF('Simmer Pre-Selection'!P169="","",'Simmer Pre-Selection'!P169)</f>
        <v/>
      </c>
      <c r="Q178" s="576" t="str">
        <f>IF('Simmer Pre-Selection'!Q169="","",'Simmer Pre-Selection'!Q169)</f>
        <v/>
      </c>
      <c r="R178" s="576" t="str">
        <f>IF('Simmer Pre-Selection'!R169="","",'Simmer Pre-Selection'!R169)</f>
        <v/>
      </c>
      <c r="S178" s="576" t="str">
        <f>IF('Simmer Pre-Selection'!S169="","",'Simmer Pre-Selection'!S169)</f>
        <v/>
      </c>
      <c r="T178" s="578" t="str">
        <f>IF('Simmer Pre-Selection'!T169="","",'Simmer Pre-Selection'!T169)</f>
        <v/>
      </c>
      <c r="U178" s="588" t="str">
        <f>IF('Simmer Pre-Selection'!U169="","",'Simmer Pre-Selection'!U169)</f>
        <v/>
      </c>
      <c r="V178" s="576" t="str">
        <f>IF('Simmer Pre-Selection'!V169="","",'Simmer Pre-Selection'!V169)</f>
        <v/>
      </c>
      <c r="W178" s="576" t="str">
        <f>IF('Simmer Pre-Selection'!W169="","",'Simmer Pre-Selection'!W169)</f>
        <v/>
      </c>
      <c r="X178" s="576" t="str">
        <f>IF('Simmer Pre-Selection'!X169="","",'Simmer Pre-Selection'!X169)</f>
        <v/>
      </c>
      <c r="Y178" s="576" t="str">
        <f>IF('Simmer Pre-Selection'!Y169="","",'Simmer Pre-Selection'!Y169)</f>
        <v/>
      </c>
      <c r="Z178" s="578" t="str">
        <f>IF('Simmer Pre-Selection'!Z169="","",'Simmer Pre-Selection'!Z169)</f>
        <v/>
      </c>
      <c r="AB178" s="334"/>
    </row>
    <row r="179" spans="1:28" ht="15.75" x14ac:dyDescent="0.3">
      <c r="B179" s="166" t="str">
        <f>IF($C$13="Corrected Volume", "Corrected volume of gas consumed during the 10-minute test (std cu. ft)", "Volume of gas consumed during the 10-minute test (cu. ft)")</f>
        <v>Volume of gas consumed during the 10-minute test (cu. ft)</v>
      </c>
      <c r="C179" s="567" t="str">
        <f>IF('Simmer Pre-Selection'!C170="","",'Simmer Pre-Selection'!C170)</f>
        <v/>
      </c>
      <c r="D179" s="567" t="str">
        <f>IF('Simmer Pre-Selection'!D170="","",'Simmer Pre-Selection'!D170)</f>
        <v/>
      </c>
      <c r="E179" s="567" t="str">
        <f>IF('Simmer Pre-Selection'!E170="","",'Simmer Pre-Selection'!E170)</f>
        <v/>
      </c>
      <c r="F179" s="567" t="str">
        <f>IF('Simmer Pre-Selection'!F170="","",'Simmer Pre-Selection'!F170)</f>
        <v/>
      </c>
      <c r="G179" s="567" t="str">
        <f>IF('Simmer Pre-Selection'!G170="","",'Simmer Pre-Selection'!G170)</f>
        <v/>
      </c>
      <c r="H179" s="567" t="str">
        <f>IF('Simmer Pre-Selection'!H170="","",'Simmer Pre-Selection'!H170)</f>
        <v/>
      </c>
      <c r="I179" s="567" t="str">
        <f>IF('Simmer Pre-Selection'!I170="","",'Simmer Pre-Selection'!I170)</f>
        <v/>
      </c>
      <c r="J179" s="567" t="str">
        <f>IF('Simmer Pre-Selection'!J170="","",'Simmer Pre-Selection'!J170)</f>
        <v/>
      </c>
      <c r="K179" s="567" t="str">
        <f>IF('Simmer Pre-Selection'!K170="","",'Simmer Pre-Selection'!K170)</f>
        <v/>
      </c>
      <c r="L179" s="567" t="str">
        <f>IF('Simmer Pre-Selection'!L170="","",'Simmer Pre-Selection'!L170)</f>
        <v/>
      </c>
      <c r="M179" s="567" t="str">
        <f>IF('Simmer Pre-Selection'!M170="","",'Simmer Pre-Selection'!M170)</f>
        <v/>
      </c>
      <c r="N179" s="570" t="str">
        <f>IF('Simmer Pre-Selection'!N170="","",'Simmer Pre-Selection'!N170)</f>
        <v/>
      </c>
      <c r="O179" s="573" t="str">
        <f>IF('Simmer Pre-Selection'!O170="","",'Simmer Pre-Selection'!O170)</f>
        <v/>
      </c>
      <c r="P179" s="567" t="str">
        <f>IF('Simmer Pre-Selection'!P170="","",'Simmer Pre-Selection'!P170)</f>
        <v/>
      </c>
      <c r="Q179" s="567" t="str">
        <f>IF('Simmer Pre-Selection'!Q170="","",'Simmer Pre-Selection'!Q170)</f>
        <v/>
      </c>
      <c r="R179" s="567" t="str">
        <f>IF('Simmer Pre-Selection'!R170="","",'Simmer Pre-Selection'!R170)</f>
        <v/>
      </c>
      <c r="S179" s="567" t="str">
        <f>IF('Simmer Pre-Selection'!S170="","",'Simmer Pre-Selection'!S170)</f>
        <v/>
      </c>
      <c r="T179" s="574" t="str">
        <f>IF('Simmer Pre-Selection'!T170="","",'Simmer Pre-Selection'!T170)</f>
        <v/>
      </c>
      <c r="U179" s="573" t="str">
        <f>IF('Simmer Pre-Selection'!U170="","",'Simmer Pre-Selection'!U170)</f>
        <v/>
      </c>
      <c r="V179" s="567" t="str">
        <f>IF('Simmer Pre-Selection'!V170="","",'Simmer Pre-Selection'!V170)</f>
        <v/>
      </c>
      <c r="W179" s="567" t="str">
        <f>IF('Simmer Pre-Selection'!W170="","",'Simmer Pre-Selection'!W170)</f>
        <v/>
      </c>
      <c r="X179" s="567" t="str">
        <f>IF('Simmer Pre-Selection'!X170="","",'Simmer Pre-Selection'!X170)</f>
        <v/>
      </c>
      <c r="Y179" s="567" t="str">
        <f>IF('Simmer Pre-Selection'!Y170="","",'Simmer Pre-Selection'!Y170)</f>
        <v/>
      </c>
      <c r="Z179" s="574" t="str">
        <f>IF('Simmer Pre-Selection'!Z170="","",'Simmer Pre-Selection'!Z170)</f>
        <v/>
      </c>
      <c r="AB179" s="334"/>
    </row>
    <row r="180" spans="1:28" ht="15.75" x14ac:dyDescent="0.3">
      <c r="B180" s="166" t="s">
        <v>368</v>
      </c>
      <c r="C180" s="633" t="str">
        <f>IF('Simmer Pre-Selection'!C171="","",'Simmer Pre-Selection'!C171)</f>
        <v/>
      </c>
      <c r="D180" s="633" t="str">
        <f>IF('Simmer Pre-Selection'!D171="","",'Simmer Pre-Selection'!D171)</f>
        <v/>
      </c>
      <c r="E180" s="633" t="str">
        <f>IF('Simmer Pre-Selection'!E171="","",'Simmer Pre-Selection'!E171)</f>
        <v/>
      </c>
      <c r="F180" s="633" t="str">
        <f>IF('Simmer Pre-Selection'!F171="","",'Simmer Pre-Selection'!F171)</f>
        <v/>
      </c>
      <c r="G180" s="633" t="str">
        <f>IF('Simmer Pre-Selection'!G171="","",'Simmer Pre-Selection'!G171)</f>
        <v/>
      </c>
      <c r="H180" s="633" t="str">
        <f>IF('Simmer Pre-Selection'!H171="","",'Simmer Pre-Selection'!H171)</f>
        <v/>
      </c>
      <c r="I180" s="633" t="str">
        <f>IF('Simmer Pre-Selection'!I171="","",'Simmer Pre-Selection'!I171)</f>
        <v/>
      </c>
      <c r="J180" s="633" t="str">
        <f>IF('Simmer Pre-Selection'!J171="","",'Simmer Pre-Selection'!J171)</f>
        <v/>
      </c>
      <c r="K180" s="633" t="str">
        <f>IF('Simmer Pre-Selection'!K171="","",'Simmer Pre-Selection'!K171)</f>
        <v/>
      </c>
      <c r="L180" s="633" t="str">
        <f>IF('Simmer Pre-Selection'!L171="","",'Simmer Pre-Selection'!L171)</f>
        <v/>
      </c>
      <c r="M180" s="633" t="str">
        <f>IF('Simmer Pre-Selection'!M171="","",'Simmer Pre-Selection'!M171)</f>
        <v/>
      </c>
      <c r="N180" s="634" t="str">
        <f>IF('Simmer Pre-Selection'!N171="","",'Simmer Pre-Selection'!N171)</f>
        <v/>
      </c>
      <c r="O180" s="635" t="str">
        <f>IF('Simmer Pre-Selection'!O171="","",'Simmer Pre-Selection'!O171)</f>
        <v/>
      </c>
      <c r="P180" s="633" t="str">
        <f>IF('Simmer Pre-Selection'!P171="","",'Simmer Pre-Selection'!P171)</f>
        <v/>
      </c>
      <c r="Q180" s="633" t="str">
        <f>IF('Simmer Pre-Selection'!Q171="","",'Simmer Pre-Selection'!Q171)</f>
        <v/>
      </c>
      <c r="R180" s="633" t="str">
        <f>IF('Simmer Pre-Selection'!R171="","",'Simmer Pre-Selection'!R171)</f>
        <v/>
      </c>
      <c r="S180" s="633" t="str">
        <f>IF('Simmer Pre-Selection'!S171="","",'Simmer Pre-Selection'!S171)</f>
        <v/>
      </c>
      <c r="T180" s="636" t="str">
        <f>IF('Simmer Pre-Selection'!T171="","",'Simmer Pre-Selection'!T171)</f>
        <v/>
      </c>
      <c r="U180" s="635" t="str">
        <f>IF('Simmer Pre-Selection'!U171="","",'Simmer Pre-Selection'!U171)</f>
        <v/>
      </c>
      <c r="V180" s="633" t="str">
        <f>IF('Simmer Pre-Selection'!V171="","",'Simmer Pre-Selection'!V171)</f>
        <v/>
      </c>
      <c r="W180" s="633" t="str">
        <f>IF('Simmer Pre-Selection'!W171="","",'Simmer Pre-Selection'!W171)</f>
        <v/>
      </c>
      <c r="X180" s="633" t="str">
        <f>IF('Simmer Pre-Selection'!X171="","",'Simmer Pre-Selection'!X171)</f>
        <v/>
      </c>
      <c r="Y180" s="633" t="str">
        <f>IF('Simmer Pre-Selection'!Y171="","",'Simmer Pre-Selection'!Y171)</f>
        <v/>
      </c>
      <c r="Z180" s="636" t="str">
        <f>IF('Simmer Pre-Selection'!Z171="","",'Simmer Pre-Selection'!Z171)</f>
        <v/>
      </c>
      <c r="AB180" s="334"/>
    </row>
    <row r="181" spans="1:28" ht="15.75" x14ac:dyDescent="0.3">
      <c r="B181" s="166" t="s">
        <v>363</v>
      </c>
      <c r="C181" s="568" t="str">
        <f>IF($C$13="Corrected volume","-", IF('Simmer Pre-Selection'!C172&lt;&gt;"", 'Simmer Pre-Selection'!C172,""))</f>
        <v/>
      </c>
      <c r="D181" s="567" t="str">
        <f>IF($C$13="Corrected volume","-", IF('Simmer Pre-Selection'!D172&lt;&gt;"", 'Simmer Pre-Selection'!D172,""))</f>
        <v/>
      </c>
      <c r="E181" s="567" t="str">
        <f>IF($C$13="Corrected volume","-", IF('Simmer Pre-Selection'!E172&lt;&gt;"", 'Simmer Pre-Selection'!E172,""))</f>
        <v/>
      </c>
      <c r="F181" s="567" t="str">
        <f>IF($C$13="Corrected volume","-", IF('Simmer Pre-Selection'!F172&lt;&gt;"", 'Simmer Pre-Selection'!F172,""))</f>
        <v/>
      </c>
      <c r="G181" s="567" t="str">
        <f>IF($C$13="Corrected volume","-", IF('Simmer Pre-Selection'!G172&lt;&gt;"", 'Simmer Pre-Selection'!G172,""))</f>
        <v/>
      </c>
      <c r="H181" s="567" t="str">
        <f>IF($C$13="Corrected volume","-", IF('Simmer Pre-Selection'!H172&lt;&gt;"", 'Simmer Pre-Selection'!H172,""))</f>
        <v/>
      </c>
      <c r="I181" s="567" t="str">
        <f>IF($C$13="Corrected volume","-", IF('Simmer Pre-Selection'!I172&lt;&gt;"", 'Simmer Pre-Selection'!I172,""))</f>
        <v/>
      </c>
      <c r="J181" s="567" t="str">
        <f>IF($C$13="Corrected volume","-", IF('Simmer Pre-Selection'!J172&lt;&gt;"", 'Simmer Pre-Selection'!J172,""))</f>
        <v/>
      </c>
      <c r="K181" s="567" t="str">
        <f>IF($C$13="Corrected volume","-", IF('Simmer Pre-Selection'!K172&lt;&gt;"", 'Simmer Pre-Selection'!K172,""))</f>
        <v/>
      </c>
      <c r="L181" s="567" t="str">
        <f>IF($C$13="Corrected volume","-", IF('Simmer Pre-Selection'!L172&lt;&gt;"", 'Simmer Pre-Selection'!L172,""))</f>
        <v/>
      </c>
      <c r="M181" s="567" t="str">
        <f>IF($C$13="Corrected volume","-", IF('Simmer Pre-Selection'!M172&lt;&gt;"", 'Simmer Pre-Selection'!M172,""))</f>
        <v/>
      </c>
      <c r="N181" s="570" t="str">
        <f>IF($C$13="Corrected volume","-", IF('Simmer Pre-Selection'!N172&lt;&gt;"", 'Simmer Pre-Selection'!N172,""))</f>
        <v/>
      </c>
      <c r="O181" s="573" t="str">
        <f>IF($C$13="Corrected volume","-", IF('Simmer Pre-Selection'!O172&lt;&gt;"", 'Simmer Pre-Selection'!O172,""))</f>
        <v/>
      </c>
      <c r="P181" s="567" t="str">
        <f>IF($C$13="Corrected volume","-", IF('Simmer Pre-Selection'!P172&lt;&gt;"", 'Simmer Pre-Selection'!P172,""))</f>
        <v/>
      </c>
      <c r="Q181" s="567" t="str">
        <f>IF($C$13="Corrected volume","-", IF('Simmer Pre-Selection'!Q172&lt;&gt;"", 'Simmer Pre-Selection'!Q172,""))</f>
        <v/>
      </c>
      <c r="R181" s="567" t="str">
        <f>IF($C$13="Corrected volume","-", IF('Simmer Pre-Selection'!R172&lt;&gt;"", 'Simmer Pre-Selection'!R172,""))</f>
        <v/>
      </c>
      <c r="S181" s="567" t="str">
        <f>IF($C$13="Corrected volume","-", IF('Simmer Pre-Selection'!S172&lt;&gt;"", 'Simmer Pre-Selection'!S172,""))</f>
        <v/>
      </c>
      <c r="T181" s="574" t="str">
        <f>IF($C$13="Corrected volume","-", IF('Simmer Pre-Selection'!T172&lt;&gt;"", 'Simmer Pre-Selection'!T172,""))</f>
        <v/>
      </c>
      <c r="U181" s="573" t="str">
        <f>IF($C$13="Corrected volume","-", IF('Simmer Pre-Selection'!U172&lt;&gt;"", 'Simmer Pre-Selection'!U172,""))</f>
        <v/>
      </c>
      <c r="V181" s="567" t="str">
        <f>IF($C$13="Corrected volume","-", IF('Simmer Pre-Selection'!V172&lt;&gt;"", 'Simmer Pre-Selection'!V172,""))</f>
        <v/>
      </c>
      <c r="W181" s="567" t="str">
        <f>IF($C$13="Corrected volume","-", IF('Simmer Pre-Selection'!W172&lt;&gt;"", 'Simmer Pre-Selection'!W172,""))</f>
        <v/>
      </c>
      <c r="X181" s="567" t="str">
        <f>IF($C$13="Corrected volume","-", IF('Simmer Pre-Selection'!X172&lt;&gt;"", 'Simmer Pre-Selection'!X172,""))</f>
        <v/>
      </c>
      <c r="Y181" s="567" t="str">
        <f>IF($C$13="Corrected volume","-", IF('Simmer Pre-Selection'!Y172&lt;&gt;"", 'Simmer Pre-Selection'!Y172,""))</f>
        <v/>
      </c>
      <c r="Z181" s="574" t="str">
        <f>IF($C$13="Corrected volume","-", IF('Simmer Pre-Selection'!Z172&lt;&gt;"", 'Simmer Pre-Selection'!Z172,""))</f>
        <v/>
      </c>
      <c r="AB181" s="334"/>
    </row>
    <row r="182" spans="1:28" ht="18" x14ac:dyDescent="0.3">
      <c r="B182" s="166" t="str">
        <f xml:space="preserve"> "Power density of the power setting under test" &amp; IF($C$12="Electric"," (W/cm2)",IF($C$12="Gas"," (Btu/h/cm2)",""))</f>
        <v>Power density of the power setting under test</v>
      </c>
      <c r="C182" s="637" t="str">
        <f t="shared" ref="C182:Z182" si="23">IF(OR($C$12="", AND($C$12="Electric",OR(C$19="",C178="")), AND($C$12="Gas", OR(C$19="",C178="",C179="",C180="", AND($C$13="Uncorrected volume",C181=""))))," ",
         IF($C$12="Electric",(C178*6)/C$19,
        IF($C$12="Gas", IF($C$13="Corrected volume", 6*(C179*C180 + C178*Ke)/C$19, 6*(C179*C180*C181 + C178*Ke)/C$19))))</f>
        <v xml:space="preserve"> </v>
      </c>
      <c r="D182" s="637" t="str">
        <f t="shared" si="23"/>
        <v xml:space="preserve"> </v>
      </c>
      <c r="E182" s="637" t="str">
        <f t="shared" si="23"/>
        <v xml:space="preserve"> </v>
      </c>
      <c r="F182" s="637" t="str">
        <f t="shared" si="23"/>
        <v xml:space="preserve"> </v>
      </c>
      <c r="G182" s="637" t="str">
        <f t="shared" si="23"/>
        <v xml:space="preserve"> </v>
      </c>
      <c r="H182" s="637" t="str">
        <f t="shared" si="23"/>
        <v xml:space="preserve"> </v>
      </c>
      <c r="I182" s="637" t="str">
        <f t="shared" si="23"/>
        <v xml:space="preserve"> </v>
      </c>
      <c r="J182" s="637" t="str">
        <f t="shared" si="23"/>
        <v xml:space="preserve"> </v>
      </c>
      <c r="K182" s="637" t="str">
        <f t="shared" si="23"/>
        <v xml:space="preserve"> </v>
      </c>
      <c r="L182" s="637" t="str">
        <f t="shared" si="23"/>
        <v xml:space="preserve"> </v>
      </c>
      <c r="M182" s="637" t="str">
        <f t="shared" si="23"/>
        <v xml:space="preserve"> </v>
      </c>
      <c r="N182" s="638" t="str">
        <f t="shared" si="23"/>
        <v xml:space="preserve"> </v>
      </c>
      <c r="O182" s="639" t="str">
        <f t="shared" si="23"/>
        <v xml:space="preserve"> </v>
      </c>
      <c r="P182" s="637" t="str">
        <f t="shared" si="23"/>
        <v xml:space="preserve"> </v>
      </c>
      <c r="Q182" s="637" t="str">
        <f t="shared" si="23"/>
        <v xml:space="preserve"> </v>
      </c>
      <c r="R182" s="637" t="str">
        <f t="shared" si="23"/>
        <v xml:space="preserve"> </v>
      </c>
      <c r="S182" s="637" t="str">
        <f t="shared" si="23"/>
        <v xml:space="preserve"> </v>
      </c>
      <c r="T182" s="640" t="str">
        <f t="shared" si="23"/>
        <v xml:space="preserve"> </v>
      </c>
      <c r="U182" s="639" t="str">
        <f t="shared" si="23"/>
        <v xml:space="preserve"> </v>
      </c>
      <c r="V182" s="637" t="str">
        <f t="shared" si="23"/>
        <v xml:space="preserve"> </v>
      </c>
      <c r="W182" s="637" t="str">
        <f t="shared" si="23"/>
        <v xml:space="preserve"> </v>
      </c>
      <c r="X182" s="637" t="str">
        <f t="shared" si="23"/>
        <v xml:space="preserve"> </v>
      </c>
      <c r="Y182" s="637" t="str">
        <f t="shared" si="23"/>
        <v xml:space="preserve"> </v>
      </c>
      <c r="Z182" s="640" t="str">
        <f t="shared" si="23"/>
        <v xml:space="preserve"> </v>
      </c>
      <c r="AB182" s="334"/>
    </row>
    <row r="183" spans="1:28" ht="15.75" x14ac:dyDescent="0.3">
      <c r="B183" s="166"/>
      <c r="C183" s="167"/>
      <c r="D183" s="167"/>
      <c r="E183" s="167"/>
      <c r="F183" s="167"/>
      <c r="G183" s="167"/>
      <c r="H183" s="167"/>
      <c r="I183" s="167"/>
      <c r="J183" s="167"/>
      <c r="K183" s="167"/>
      <c r="L183" s="167"/>
      <c r="M183" s="167"/>
      <c r="N183" s="167"/>
      <c r="O183" s="378"/>
      <c r="P183" s="167"/>
      <c r="Q183" s="167"/>
      <c r="R183" s="167"/>
      <c r="S183" s="167"/>
      <c r="T183" s="168"/>
      <c r="U183" s="378"/>
      <c r="V183" s="167"/>
      <c r="W183" s="167"/>
      <c r="X183" s="167"/>
      <c r="Y183" s="167"/>
      <c r="Z183" s="168"/>
      <c r="AB183" s="334"/>
    </row>
    <row r="184" spans="1:28" ht="15.75" x14ac:dyDescent="0.3">
      <c r="B184" s="166" t="s">
        <v>355</v>
      </c>
      <c r="C184" s="566" t="str">
        <f>IF('Simmer Pre-Selection'!C175="","",'Simmer Pre-Selection'!C175)</f>
        <v/>
      </c>
      <c r="D184" s="566" t="str">
        <f>IF('Simmer Pre-Selection'!D175="","",'Simmer Pre-Selection'!D175)</f>
        <v/>
      </c>
      <c r="E184" s="566" t="str">
        <f>IF('Simmer Pre-Selection'!E175="","",'Simmer Pre-Selection'!E175)</f>
        <v/>
      </c>
      <c r="F184" s="566" t="str">
        <f>IF('Simmer Pre-Selection'!F175="","",'Simmer Pre-Selection'!F175)</f>
        <v/>
      </c>
      <c r="G184" s="566" t="str">
        <f>IF('Simmer Pre-Selection'!G175="","",'Simmer Pre-Selection'!G175)</f>
        <v/>
      </c>
      <c r="H184" s="566" t="str">
        <f>IF('Simmer Pre-Selection'!H175="","",'Simmer Pre-Selection'!H175)</f>
        <v/>
      </c>
      <c r="I184" s="566" t="str">
        <f>IF('Simmer Pre-Selection'!I175="","",'Simmer Pre-Selection'!I175)</f>
        <v/>
      </c>
      <c r="J184" s="566" t="str">
        <f>IF('Simmer Pre-Selection'!J175="","",'Simmer Pre-Selection'!J175)</f>
        <v/>
      </c>
      <c r="K184" s="566" t="str">
        <f>IF('Simmer Pre-Selection'!K175="","",'Simmer Pre-Selection'!K175)</f>
        <v/>
      </c>
      <c r="L184" s="566" t="str">
        <f>IF('Simmer Pre-Selection'!L175="","",'Simmer Pre-Selection'!L175)</f>
        <v/>
      </c>
      <c r="M184" s="566" t="str">
        <f>IF('Simmer Pre-Selection'!M175="","",'Simmer Pre-Selection'!M175)</f>
        <v/>
      </c>
      <c r="N184" s="569" t="str">
        <f>IF('Simmer Pre-Selection'!N175="","",'Simmer Pre-Selection'!N175)</f>
        <v/>
      </c>
      <c r="O184" s="571" t="str">
        <f>IF('Simmer Pre-Selection'!O175="","",'Simmer Pre-Selection'!O175)</f>
        <v/>
      </c>
      <c r="P184" s="566" t="str">
        <f>IF('Simmer Pre-Selection'!P175="","",'Simmer Pre-Selection'!P175)</f>
        <v/>
      </c>
      <c r="Q184" s="566" t="str">
        <f>IF('Simmer Pre-Selection'!Q175="","",'Simmer Pre-Selection'!Q175)</f>
        <v/>
      </c>
      <c r="R184" s="566" t="str">
        <f>IF('Simmer Pre-Selection'!R175="","",'Simmer Pre-Selection'!R175)</f>
        <v/>
      </c>
      <c r="S184" s="566" t="str">
        <f>IF('Simmer Pre-Selection'!S175="","",'Simmer Pre-Selection'!S175)</f>
        <v/>
      </c>
      <c r="T184" s="572" t="str">
        <f>IF('Simmer Pre-Selection'!T175="","",'Simmer Pre-Selection'!T175)</f>
        <v/>
      </c>
      <c r="U184" s="571" t="str">
        <f>IF('Simmer Pre-Selection'!U175="","",'Simmer Pre-Selection'!U175)</f>
        <v/>
      </c>
      <c r="V184" s="566" t="str">
        <f>IF('Simmer Pre-Selection'!V175="","",'Simmer Pre-Selection'!V175)</f>
        <v/>
      </c>
      <c r="W184" s="566" t="str">
        <f>IF('Simmer Pre-Selection'!W175="","",'Simmer Pre-Selection'!W175)</f>
        <v/>
      </c>
      <c r="X184" s="566" t="str">
        <f>IF('Simmer Pre-Selection'!X175="","",'Simmer Pre-Selection'!X175)</f>
        <v/>
      </c>
      <c r="Y184" s="566" t="str">
        <f>IF('Simmer Pre-Selection'!Y175="","",'Simmer Pre-Selection'!Y175)</f>
        <v/>
      </c>
      <c r="Z184" s="572" t="str">
        <f>IF('Simmer Pre-Selection'!Z175="","",'Simmer Pre-Selection'!Z175)</f>
        <v/>
      </c>
      <c r="AB184" s="334"/>
    </row>
    <row r="185" spans="1:28" ht="15.75" x14ac:dyDescent="0.3">
      <c r="B185" s="166" t="s">
        <v>367</v>
      </c>
      <c r="C185" s="576" t="str">
        <f>IF('Simmer Pre-Selection'!C176="","",'Simmer Pre-Selection'!C176)</f>
        <v/>
      </c>
      <c r="D185" s="576" t="str">
        <f>IF('Simmer Pre-Selection'!D176="","",'Simmer Pre-Selection'!D176)</f>
        <v/>
      </c>
      <c r="E185" s="576" t="str">
        <f>IF('Simmer Pre-Selection'!E176="","",'Simmer Pre-Selection'!E176)</f>
        <v/>
      </c>
      <c r="F185" s="576" t="str">
        <f>IF('Simmer Pre-Selection'!F176="","",'Simmer Pre-Selection'!F176)</f>
        <v/>
      </c>
      <c r="G185" s="576" t="str">
        <f>IF('Simmer Pre-Selection'!G176="","",'Simmer Pre-Selection'!G176)</f>
        <v/>
      </c>
      <c r="H185" s="576" t="str">
        <f>IF('Simmer Pre-Selection'!H176="","",'Simmer Pre-Selection'!H176)</f>
        <v/>
      </c>
      <c r="I185" s="576" t="str">
        <f>IF('Simmer Pre-Selection'!I176="","",'Simmer Pre-Selection'!I176)</f>
        <v/>
      </c>
      <c r="J185" s="576" t="str">
        <f>IF('Simmer Pre-Selection'!J176="","",'Simmer Pre-Selection'!J176)</f>
        <v/>
      </c>
      <c r="K185" s="576" t="str">
        <f>IF('Simmer Pre-Selection'!K176="","",'Simmer Pre-Selection'!K176)</f>
        <v/>
      </c>
      <c r="L185" s="576" t="str">
        <f>IF('Simmer Pre-Selection'!L176="","",'Simmer Pre-Selection'!L176)</f>
        <v/>
      </c>
      <c r="M185" s="576" t="str">
        <f>IF('Simmer Pre-Selection'!M176="","",'Simmer Pre-Selection'!M176)</f>
        <v/>
      </c>
      <c r="N185" s="582" t="str">
        <f>IF('Simmer Pre-Selection'!N176="","",'Simmer Pre-Selection'!N176)</f>
        <v/>
      </c>
      <c r="O185" s="588" t="str">
        <f>IF('Simmer Pre-Selection'!O176="","",'Simmer Pre-Selection'!O176)</f>
        <v/>
      </c>
      <c r="P185" s="576" t="str">
        <f>IF('Simmer Pre-Selection'!P176="","",'Simmer Pre-Selection'!P176)</f>
        <v/>
      </c>
      <c r="Q185" s="576" t="str">
        <f>IF('Simmer Pre-Selection'!Q176="","",'Simmer Pre-Selection'!Q176)</f>
        <v/>
      </c>
      <c r="R185" s="576" t="str">
        <f>IF('Simmer Pre-Selection'!R176="","",'Simmer Pre-Selection'!R176)</f>
        <v/>
      </c>
      <c r="S185" s="576" t="str">
        <f>IF('Simmer Pre-Selection'!S176="","",'Simmer Pre-Selection'!S176)</f>
        <v/>
      </c>
      <c r="T185" s="578" t="str">
        <f>IF('Simmer Pre-Selection'!T176="","",'Simmer Pre-Selection'!T176)</f>
        <v/>
      </c>
      <c r="U185" s="588" t="str">
        <f>IF('Simmer Pre-Selection'!U176="","",'Simmer Pre-Selection'!U176)</f>
        <v/>
      </c>
      <c r="V185" s="576" t="str">
        <f>IF('Simmer Pre-Selection'!V176="","",'Simmer Pre-Selection'!V176)</f>
        <v/>
      </c>
      <c r="W185" s="576" t="str">
        <f>IF('Simmer Pre-Selection'!W176="","",'Simmer Pre-Selection'!W176)</f>
        <v/>
      </c>
      <c r="X185" s="576" t="str">
        <f>IF('Simmer Pre-Selection'!X176="","",'Simmer Pre-Selection'!X176)</f>
        <v/>
      </c>
      <c r="Y185" s="576" t="str">
        <f>IF('Simmer Pre-Selection'!Y176="","",'Simmer Pre-Selection'!Y176)</f>
        <v/>
      </c>
      <c r="Z185" s="578" t="str">
        <f>IF('Simmer Pre-Selection'!Z176="","",'Simmer Pre-Selection'!Z176)</f>
        <v/>
      </c>
      <c r="AB185" s="334"/>
    </row>
    <row r="186" spans="1:28" ht="15.75" x14ac:dyDescent="0.3">
      <c r="B186" s="166" t="str">
        <f>IF($C$13="Corrected Volume", "Corrected volume of gas consumed during the 10-minute test (std cu. ft)", "Volume of gas consumed during the 10-minute test (cu. ft)")</f>
        <v>Volume of gas consumed during the 10-minute test (cu. ft)</v>
      </c>
      <c r="C186" s="567" t="str">
        <f>IF('Simmer Pre-Selection'!C177="","",'Simmer Pre-Selection'!C177)</f>
        <v/>
      </c>
      <c r="D186" s="567" t="str">
        <f>IF('Simmer Pre-Selection'!D177="","",'Simmer Pre-Selection'!D177)</f>
        <v/>
      </c>
      <c r="E186" s="567" t="str">
        <f>IF('Simmer Pre-Selection'!E177="","",'Simmer Pre-Selection'!E177)</f>
        <v/>
      </c>
      <c r="F186" s="567" t="str">
        <f>IF('Simmer Pre-Selection'!F177="","",'Simmer Pre-Selection'!F177)</f>
        <v/>
      </c>
      <c r="G186" s="567" t="str">
        <f>IF('Simmer Pre-Selection'!G177="","",'Simmer Pre-Selection'!G177)</f>
        <v/>
      </c>
      <c r="H186" s="567" t="str">
        <f>IF('Simmer Pre-Selection'!H177="","",'Simmer Pre-Selection'!H177)</f>
        <v/>
      </c>
      <c r="I186" s="567" t="str">
        <f>IF('Simmer Pre-Selection'!I177="","",'Simmer Pre-Selection'!I177)</f>
        <v/>
      </c>
      <c r="J186" s="567" t="str">
        <f>IF('Simmer Pre-Selection'!J177="","",'Simmer Pre-Selection'!J177)</f>
        <v/>
      </c>
      <c r="K186" s="567" t="str">
        <f>IF('Simmer Pre-Selection'!K177="","",'Simmer Pre-Selection'!K177)</f>
        <v/>
      </c>
      <c r="L186" s="567" t="str">
        <f>IF('Simmer Pre-Selection'!L177="","",'Simmer Pre-Selection'!L177)</f>
        <v/>
      </c>
      <c r="M186" s="567" t="str">
        <f>IF('Simmer Pre-Selection'!M177="","",'Simmer Pre-Selection'!M177)</f>
        <v/>
      </c>
      <c r="N186" s="570" t="str">
        <f>IF('Simmer Pre-Selection'!N177="","",'Simmer Pre-Selection'!N177)</f>
        <v/>
      </c>
      <c r="O186" s="573" t="str">
        <f>IF('Simmer Pre-Selection'!O177="","",'Simmer Pre-Selection'!O177)</f>
        <v/>
      </c>
      <c r="P186" s="567" t="str">
        <f>IF('Simmer Pre-Selection'!P177="","",'Simmer Pre-Selection'!P177)</f>
        <v/>
      </c>
      <c r="Q186" s="567" t="str">
        <f>IF('Simmer Pre-Selection'!Q177="","",'Simmer Pre-Selection'!Q177)</f>
        <v/>
      </c>
      <c r="R186" s="567" t="str">
        <f>IF('Simmer Pre-Selection'!R177="","",'Simmer Pre-Selection'!R177)</f>
        <v/>
      </c>
      <c r="S186" s="567" t="str">
        <f>IF('Simmer Pre-Selection'!S177="","",'Simmer Pre-Selection'!S177)</f>
        <v/>
      </c>
      <c r="T186" s="574" t="str">
        <f>IF('Simmer Pre-Selection'!T177="","",'Simmer Pre-Selection'!T177)</f>
        <v/>
      </c>
      <c r="U186" s="573" t="str">
        <f>IF('Simmer Pre-Selection'!U177="","",'Simmer Pre-Selection'!U177)</f>
        <v/>
      </c>
      <c r="V186" s="567" t="str">
        <f>IF('Simmer Pre-Selection'!V177="","",'Simmer Pre-Selection'!V177)</f>
        <v/>
      </c>
      <c r="W186" s="567" t="str">
        <f>IF('Simmer Pre-Selection'!W177="","",'Simmer Pre-Selection'!W177)</f>
        <v/>
      </c>
      <c r="X186" s="567" t="str">
        <f>IF('Simmer Pre-Selection'!X177="","",'Simmer Pre-Selection'!X177)</f>
        <v/>
      </c>
      <c r="Y186" s="567" t="str">
        <f>IF('Simmer Pre-Selection'!Y177="","",'Simmer Pre-Selection'!Y177)</f>
        <v/>
      </c>
      <c r="Z186" s="574" t="str">
        <f>IF('Simmer Pre-Selection'!Z177="","",'Simmer Pre-Selection'!Z177)</f>
        <v/>
      </c>
      <c r="AB186" s="334"/>
    </row>
    <row r="187" spans="1:28" ht="15.75" x14ac:dyDescent="0.3">
      <c r="B187" s="166" t="s">
        <v>368</v>
      </c>
      <c r="C187" s="633" t="str">
        <f>IF('Simmer Pre-Selection'!C178="","",'Simmer Pre-Selection'!C178)</f>
        <v/>
      </c>
      <c r="D187" s="633" t="str">
        <f>IF('Simmer Pre-Selection'!D178="","",'Simmer Pre-Selection'!D178)</f>
        <v/>
      </c>
      <c r="E187" s="633" t="str">
        <f>IF('Simmer Pre-Selection'!E178="","",'Simmer Pre-Selection'!E178)</f>
        <v/>
      </c>
      <c r="F187" s="633" t="str">
        <f>IF('Simmer Pre-Selection'!F178="","",'Simmer Pre-Selection'!F178)</f>
        <v/>
      </c>
      <c r="G187" s="633" t="str">
        <f>IF('Simmer Pre-Selection'!G178="","",'Simmer Pre-Selection'!G178)</f>
        <v/>
      </c>
      <c r="H187" s="633" t="str">
        <f>IF('Simmer Pre-Selection'!H178="","",'Simmer Pre-Selection'!H178)</f>
        <v/>
      </c>
      <c r="I187" s="633" t="str">
        <f>IF('Simmer Pre-Selection'!I178="","",'Simmer Pre-Selection'!I178)</f>
        <v/>
      </c>
      <c r="J187" s="633" t="str">
        <f>IF('Simmer Pre-Selection'!J178="","",'Simmer Pre-Selection'!J178)</f>
        <v/>
      </c>
      <c r="K187" s="633" t="str">
        <f>IF('Simmer Pre-Selection'!K178="","",'Simmer Pre-Selection'!K178)</f>
        <v/>
      </c>
      <c r="L187" s="633" t="str">
        <f>IF('Simmer Pre-Selection'!L178="","",'Simmer Pre-Selection'!L178)</f>
        <v/>
      </c>
      <c r="M187" s="633" t="str">
        <f>IF('Simmer Pre-Selection'!M178="","",'Simmer Pre-Selection'!M178)</f>
        <v/>
      </c>
      <c r="N187" s="634" t="str">
        <f>IF('Simmer Pre-Selection'!N178="","",'Simmer Pre-Selection'!N178)</f>
        <v/>
      </c>
      <c r="O187" s="635" t="str">
        <f>IF('Simmer Pre-Selection'!O178="","",'Simmer Pre-Selection'!O178)</f>
        <v/>
      </c>
      <c r="P187" s="633" t="str">
        <f>IF('Simmer Pre-Selection'!P178="","",'Simmer Pre-Selection'!P178)</f>
        <v/>
      </c>
      <c r="Q187" s="633" t="str">
        <f>IF('Simmer Pre-Selection'!Q178="","",'Simmer Pre-Selection'!Q178)</f>
        <v/>
      </c>
      <c r="R187" s="633" t="str">
        <f>IF('Simmer Pre-Selection'!R178="","",'Simmer Pre-Selection'!R178)</f>
        <v/>
      </c>
      <c r="S187" s="633" t="str">
        <f>IF('Simmer Pre-Selection'!S178="","",'Simmer Pre-Selection'!S178)</f>
        <v/>
      </c>
      <c r="T187" s="636" t="str">
        <f>IF('Simmer Pre-Selection'!T178="","",'Simmer Pre-Selection'!T178)</f>
        <v/>
      </c>
      <c r="U187" s="635" t="str">
        <f>IF('Simmer Pre-Selection'!U178="","",'Simmer Pre-Selection'!U178)</f>
        <v/>
      </c>
      <c r="V187" s="633" t="str">
        <f>IF('Simmer Pre-Selection'!V178="","",'Simmer Pre-Selection'!V178)</f>
        <v/>
      </c>
      <c r="W187" s="633" t="str">
        <f>IF('Simmer Pre-Selection'!W178="","",'Simmer Pre-Selection'!W178)</f>
        <v/>
      </c>
      <c r="X187" s="633" t="str">
        <f>IF('Simmer Pre-Selection'!X178="","",'Simmer Pre-Selection'!X178)</f>
        <v/>
      </c>
      <c r="Y187" s="633" t="str">
        <f>IF('Simmer Pre-Selection'!Y178="","",'Simmer Pre-Selection'!Y178)</f>
        <v/>
      </c>
      <c r="Z187" s="636" t="str">
        <f>IF('Simmer Pre-Selection'!Z178="","",'Simmer Pre-Selection'!Z178)</f>
        <v/>
      </c>
      <c r="AB187" s="334"/>
    </row>
    <row r="188" spans="1:28" ht="15.75" x14ac:dyDescent="0.3">
      <c r="B188" s="166" t="s">
        <v>363</v>
      </c>
      <c r="C188" s="568" t="str">
        <f>IF($C$13="Corrected volume","-", IF('Simmer Pre-Selection'!C179&lt;&gt;"", 'Simmer Pre-Selection'!C179,""))</f>
        <v/>
      </c>
      <c r="D188" s="567" t="str">
        <f>IF($C$13="Corrected volume","-", IF('Simmer Pre-Selection'!D179&lt;&gt;"", 'Simmer Pre-Selection'!D179,""))</f>
        <v/>
      </c>
      <c r="E188" s="567" t="str">
        <f>IF($C$13="Corrected volume","-", IF('Simmer Pre-Selection'!E179&lt;&gt;"", 'Simmer Pre-Selection'!E179,""))</f>
        <v/>
      </c>
      <c r="F188" s="567" t="str">
        <f>IF($C$13="Corrected volume","-", IF('Simmer Pre-Selection'!F179&lt;&gt;"", 'Simmer Pre-Selection'!F179,""))</f>
        <v/>
      </c>
      <c r="G188" s="567" t="str">
        <f>IF($C$13="Corrected volume","-", IF('Simmer Pre-Selection'!G179&lt;&gt;"", 'Simmer Pre-Selection'!G179,""))</f>
        <v/>
      </c>
      <c r="H188" s="567" t="str">
        <f>IF($C$13="Corrected volume","-", IF('Simmer Pre-Selection'!H179&lt;&gt;"", 'Simmer Pre-Selection'!H179,""))</f>
        <v/>
      </c>
      <c r="I188" s="567" t="str">
        <f>IF($C$13="Corrected volume","-", IF('Simmer Pre-Selection'!I179&lt;&gt;"", 'Simmer Pre-Selection'!I179,""))</f>
        <v/>
      </c>
      <c r="J188" s="567" t="str">
        <f>IF($C$13="Corrected volume","-", IF('Simmer Pre-Selection'!J179&lt;&gt;"", 'Simmer Pre-Selection'!J179,""))</f>
        <v/>
      </c>
      <c r="K188" s="567" t="str">
        <f>IF($C$13="Corrected volume","-", IF('Simmer Pre-Selection'!K179&lt;&gt;"", 'Simmer Pre-Selection'!K179,""))</f>
        <v/>
      </c>
      <c r="L188" s="567" t="str">
        <f>IF($C$13="Corrected volume","-", IF('Simmer Pre-Selection'!L179&lt;&gt;"", 'Simmer Pre-Selection'!L179,""))</f>
        <v/>
      </c>
      <c r="M188" s="567" t="str">
        <f>IF($C$13="Corrected volume","-", IF('Simmer Pre-Selection'!M179&lt;&gt;"", 'Simmer Pre-Selection'!M179,""))</f>
        <v/>
      </c>
      <c r="N188" s="570" t="str">
        <f>IF($C$13="Corrected volume","-", IF('Simmer Pre-Selection'!N179&lt;&gt;"", 'Simmer Pre-Selection'!N179,""))</f>
        <v/>
      </c>
      <c r="O188" s="573" t="str">
        <f>IF($C$13="Corrected volume","-", IF('Simmer Pre-Selection'!O179&lt;&gt;"", 'Simmer Pre-Selection'!O179,""))</f>
        <v/>
      </c>
      <c r="P188" s="567" t="str">
        <f>IF($C$13="Corrected volume","-", IF('Simmer Pre-Selection'!P179&lt;&gt;"", 'Simmer Pre-Selection'!P179,""))</f>
        <v/>
      </c>
      <c r="Q188" s="567" t="str">
        <f>IF($C$13="Corrected volume","-", IF('Simmer Pre-Selection'!Q179&lt;&gt;"", 'Simmer Pre-Selection'!Q179,""))</f>
        <v/>
      </c>
      <c r="R188" s="567" t="str">
        <f>IF($C$13="Corrected volume","-", IF('Simmer Pre-Selection'!R179&lt;&gt;"", 'Simmer Pre-Selection'!R179,""))</f>
        <v/>
      </c>
      <c r="S188" s="567" t="str">
        <f>IF($C$13="Corrected volume","-", IF('Simmer Pre-Selection'!S179&lt;&gt;"", 'Simmer Pre-Selection'!S179,""))</f>
        <v/>
      </c>
      <c r="T188" s="574" t="str">
        <f>IF($C$13="Corrected volume","-", IF('Simmer Pre-Selection'!T179&lt;&gt;"", 'Simmer Pre-Selection'!T179,""))</f>
        <v/>
      </c>
      <c r="U188" s="573" t="str">
        <f>IF($C$13="Corrected volume","-", IF('Simmer Pre-Selection'!U179&lt;&gt;"", 'Simmer Pre-Selection'!U179,""))</f>
        <v/>
      </c>
      <c r="V188" s="567" t="str">
        <f>IF($C$13="Corrected volume","-", IF('Simmer Pre-Selection'!V179&lt;&gt;"", 'Simmer Pre-Selection'!V179,""))</f>
        <v/>
      </c>
      <c r="W188" s="567" t="str">
        <f>IF($C$13="Corrected volume","-", IF('Simmer Pre-Selection'!W179&lt;&gt;"", 'Simmer Pre-Selection'!W179,""))</f>
        <v/>
      </c>
      <c r="X188" s="567" t="str">
        <f>IF($C$13="Corrected volume","-", IF('Simmer Pre-Selection'!X179&lt;&gt;"", 'Simmer Pre-Selection'!X179,""))</f>
        <v/>
      </c>
      <c r="Y188" s="567" t="str">
        <f>IF($C$13="Corrected volume","-", IF('Simmer Pre-Selection'!Y179&lt;&gt;"", 'Simmer Pre-Selection'!Y179,""))</f>
        <v/>
      </c>
      <c r="Z188" s="574" t="str">
        <f>IF($C$13="Corrected volume","-", IF('Simmer Pre-Selection'!Z179&lt;&gt;"", 'Simmer Pre-Selection'!Z179,""))</f>
        <v/>
      </c>
      <c r="AB188" s="334"/>
    </row>
    <row r="189" spans="1:28" ht="18.75" thickBot="1" x14ac:dyDescent="0.35">
      <c r="B189" s="169" t="str">
        <f xml:space="preserve"> "Power density of the power setting under test" &amp; IF($C$12="Electric"," (W/cm2)",IF($C$12="Gas"," (Btu/h/cm2)",""))</f>
        <v>Power density of the power setting under test</v>
      </c>
      <c r="C189" s="641" t="str">
        <f t="shared" ref="C189:Z189" si="24">IF(OR($C$12="", AND($C$12="Electric",OR(C$19="",C185="")), AND($C$12="Gas", OR(C$19="",C185="",C186="",C187="", AND($C$13="Uncorrected volume",C188=""))))," ",
         IF($C$12="Electric",(C185*6)/C$19,
        IF($C$12="Gas", IF($C$13="Corrected volume", 6*(C186*C187 + C185*Ke)/C$19, 6*(C186*C187*C188 + C185*Ke)/C$19))))</f>
        <v xml:space="preserve"> </v>
      </c>
      <c r="D189" s="641" t="str">
        <f t="shared" si="24"/>
        <v xml:space="preserve"> </v>
      </c>
      <c r="E189" s="641" t="str">
        <f t="shared" si="24"/>
        <v xml:space="preserve"> </v>
      </c>
      <c r="F189" s="641" t="str">
        <f t="shared" si="24"/>
        <v xml:space="preserve"> </v>
      </c>
      <c r="G189" s="641" t="str">
        <f t="shared" si="24"/>
        <v xml:space="preserve"> </v>
      </c>
      <c r="H189" s="641" t="str">
        <f t="shared" si="24"/>
        <v xml:space="preserve"> </v>
      </c>
      <c r="I189" s="641" t="str">
        <f t="shared" si="24"/>
        <v xml:space="preserve"> </v>
      </c>
      <c r="J189" s="641" t="str">
        <f t="shared" si="24"/>
        <v xml:space="preserve"> </v>
      </c>
      <c r="K189" s="641" t="str">
        <f t="shared" si="24"/>
        <v xml:space="preserve"> </v>
      </c>
      <c r="L189" s="641" t="str">
        <f t="shared" si="24"/>
        <v xml:space="preserve"> </v>
      </c>
      <c r="M189" s="641" t="str">
        <f t="shared" si="24"/>
        <v xml:space="preserve"> </v>
      </c>
      <c r="N189" s="642" t="str">
        <f t="shared" si="24"/>
        <v xml:space="preserve"> </v>
      </c>
      <c r="O189" s="643" t="str">
        <f t="shared" si="24"/>
        <v xml:space="preserve"> </v>
      </c>
      <c r="P189" s="641" t="str">
        <f t="shared" si="24"/>
        <v xml:space="preserve"> </v>
      </c>
      <c r="Q189" s="641" t="str">
        <f t="shared" si="24"/>
        <v xml:space="preserve"> </v>
      </c>
      <c r="R189" s="641" t="str">
        <f t="shared" si="24"/>
        <v xml:space="preserve"> </v>
      </c>
      <c r="S189" s="641" t="str">
        <f t="shared" si="24"/>
        <v xml:space="preserve"> </v>
      </c>
      <c r="T189" s="644" t="str">
        <f t="shared" si="24"/>
        <v xml:space="preserve"> </v>
      </c>
      <c r="U189" s="643" t="str">
        <f t="shared" si="24"/>
        <v xml:space="preserve"> </v>
      </c>
      <c r="V189" s="641" t="str">
        <f t="shared" si="24"/>
        <v xml:space="preserve"> </v>
      </c>
      <c r="W189" s="641" t="str">
        <f t="shared" si="24"/>
        <v xml:space="preserve"> </v>
      </c>
      <c r="X189" s="641" t="str">
        <f t="shared" si="24"/>
        <v xml:space="preserve"> </v>
      </c>
      <c r="Y189" s="641" t="str">
        <f t="shared" si="24"/>
        <v xml:space="preserve"> </v>
      </c>
      <c r="Z189" s="644" t="str">
        <f t="shared" si="24"/>
        <v xml:space="preserve"> </v>
      </c>
      <c r="AB189" s="334"/>
    </row>
    <row r="190" spans="1:28" x14ac:dyDescent="0.25">
      <c r="J190" s="342"/>
      <c r="AB190" s="334"/>
    </row>
    <row r="191" spans="1:28" x14ac:dyDescent="0.25">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row>
  </sheetData>
  <sheetProtection algorithmName="SHA-512" hashValue="7p1vknI1Hcopm5XC0T8qBQsRnnRQVGBjoGAvo1q2BmlxaHqnu8l705MQ6PjNbcNcMN6UoX64ZryurvORmSdW9A==" saltValue="5lV7Huyh+i5sbFtXocX6FA=="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59F7B409-8030-404D-A2B2-210EF322D75A}"/>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472D-3F45-4FEB-AF66-D9EB6BB0BF2C}">
  <dimension ref="A1:L37"/>
  <sheetViews>
    <sheetView zoomScale="80" zoomScaleNormal="80" workbookViewId="0">
      <selection activeCell="F5" sqref="F5"/>
    </sheetView>
  </sheetViews>
  <sheetFormatPr defaultColWidth="8.85546875" defaultRowHeight="15" x14ac:dyDescent="0.25"/>
  <cols>
    <col min="1" max="1" width="4.85546875" style="342" customWidth="1"/>
    <col min="2" max="2" width="57" style="342" customWidth="1"/>
    <col min="3" max="3" width="22.140625" style="342" customWidth="1"/>
    <col min="4" max="4" width="18.42578125" style="342" customWidth="1"/>
    <col min="5" max="5" width="10" style="342" customWidth="1"/>
    <col min="6" max="6" width="20" style="342" customWidth="1"/>
    <col min="7" max="7" width="8.85546875" style="342"/>
    <col min="8" max="8" width="4.85546875" style="342" customWidth="1"/>
    <col min="9" max="16384" width="8.85546875" style="342"/>
  </cols>
  <sheetData>
    <row r="1" spans="2:8" s="89" customFormat="1" ht="15.75" thickBot="1" x14ac:dyDescent="0.35">
      <c r="H1" s="90"/>
    </row>
    <row r="2" spans="2:8" s="89" customFormat="1" ht="15.75" thickBot="1" x14ac:dyDescent="0.35">
      <c r="B2" s="934" t="str">
        <f>'Version Control'!$B$2</f>
        <v>Title Block</v>
      </c>
      <c r="C2" s="935"/>
      <c r="D2" s="936"/>
      <c r="H2" s="90"/>
    </row>
    <row r="3" spans="2:8" s="89" customFormat="1" ht="30.6" customHeight="1" x14ac:dyDescent="0.3">
      <c r="B3" s="152" t="str">
        <f>'Version Control'!$B$3</f>
        <v>Test Report Template Name:</v>
      </c>
      <c r="C3" s="926" t="str">
        <f>'Version Control'!$C$3</f>
        <v>Conventional Cooking Top</v>
      </c>
      <c r="D3" s="927"/>
      <c r="H3" s="90"/>
    </row>
    <row r="4" spans="2:8" s="89" customFormat="1" x14ac:dyDescent="0.3">
      <c r="B4" s="153" t="str">
        <f>'Version Control'!$B$4</f>
        <v>Version Number:</v>
      </c>
      <c r="C4" s="928" t="str">
        <f>'Version Control'!$C$4</f>
        <v>v1.0</v>
      </c>
      <c r="D4" s="929"/>
      <c r="H4" s="90"/>
    </row>
    <row r="5" spans="2:8" s="89" customFormat="1" x14ac:dyDescent="0.3">
      <c r="B5" s="154" t="str">
        <f>'Version Control'!$B$5</f>
        <v xml:space="preserve">Latest Template Revision: </v>
      </c>
      <c r="C5" s="930">
        <f>'Version Control'!$C$5</f>
        <v>44979</v>
      </c>
      <c r="D5" s="931"/>
      <c r="F5" s="37" t="s">
        <v>59</v>
      </c>
      <c r="H5" s="90"/>
    </row>
    <row r="6" spans="2:8" s="89" customFormat="1" x14ac:dyDescent="0.3">
      <c r="B6" s="154" t="str">
        <f>'Version Control'!$B$6</f>
        <v>Tab Name:</v>
      </c>
      <c r="C6" s="928" t="str">
        <f ca="1">MID(CELL("filename",A1), FIND("]", CELL("filename", A1))+ 1, 255)</f>
        <v>Calculations - Low-Power</v>
      </c>
      <c r="D6" s="929"/>
      <c r="H6" s="90"/>
    </row>
    <row r="7" spans="2:8" s="89" customFormat="1" ht="32.25" customHeight="1" x14ac:dyDescent="0.3">
      <c r="B7" s="155" t="str">
        <f>'Version Control'!$B$7</f>
        <v>File Name:</v>
      </c>
      <c r="C7" s="932" t="str">
        <f ca="1">'Version Control'!$C$7</f>
        <v>Conventional Cooking Top v1.0.xlsx</v>
      </c>
      <c r="D7" s="933"/>
      <c r="H7" s="90"/>
    </row>
    <row r="8" spans="2:8" s="89" customFormat="1" ht="16.5" customHeight="1" thickBot="1" x14ac:dyDescent="0.35">
      <c r="B8" s="156" t="str">
        <f>'Version Control'!$B$8</f>
        <v xml:space="preserve">Test Completion Date: </v>
      </c>
      <c r="C8" s="921" t="str">
        <f>'Version Control'!$C$8</f>
        <v>[MM/DD/YYYY]</v>
      </c>
      <c r="D8" s="922"/>
      <c r="H8" s="90"/>
    </row>
    <row r="9" spans="2:8" s="89" customFormat="1" ht="16.5" customHeight="1" x14ac:dyDescent="0.3">
      <c r="B9" s="493"/>
      <c r="C9" s="494"/>
      <c r="D9" s="494"/>
      <c r="H9" s="90"/>
    </row>
    <row r="10" spans="2:8" s="89" customFormat="1" ht="16.5" customHeight="1" thickBot="1" x14ac:dyDescent="0.35">
      <c r="B10" s="493"/>
      <c r="C10" s="494"/>
      <c r="D10" s="494"/>
      <c r="H10" s="90"/>
    </row>
    <row r="11" spans="2:8" s="89" customFormat="1" ht="16.5" customHeight="1" thickBot="1" x14ac:dyDescent="0.35">
      <c r="B11" s="183" t="s">
        <v>329</v>
      </c>
      <c r="C11" s="373"/>
      <c r="D11" s="494"/>
      <c r="H11" s="90"/>
    </row>
    <row r="12" spans="2:8" s="89" customFormat="1" ht="16.5" customHeight="1" thickBot="1" x14ac:dyDescent="0.35">
      <c r="B12" s="517" t="s">
        <v>173</v>
      </c>
      <c r="C12" s="729" t="str">
        <f>IF(C15=B34, C34, IF(C15=B35, C35, ""))</f>
        <v/>
      </c>
      <c r="D12" s="494"/>
      <c r="H12" s="90"/>
    </row>
    <row r="13" spans="2:8" s="89" customFormat="1" ht="16.5" customHeight="1" thickBot="1" x14ac:dyDescent="0.35">
      <c r="B13" s="493"/>
      <c r="C13" s="494"/>
      <c r="D13" s="494"/>
      <c r="H13" s="90"/>
    </row>
    <row r="14" spans="2:8" s="89" customFormat="1" ht="16.5" customHeight="1" thickBot="1" x14ac:dyDescent="0.35">
      <c r="B14" s="176" t="s">
        <v>122</v>
      </c>
      <c r="C14" s="177"/>
      <c r="D14" s="177"/>
      <c r="E14" s="175"/>
      <c r="F14" s="498"/>
      <c r="H14" s="90"/>
    </row>
    <row r="15" spans="2:8" s="89" customFormat="1" ht="16.5" customHeight="1" x14ac:dyDescent="0.3">
      <c r="B15" s="495" t="s">
        <v>184</v>
      </c>
      <c r="C15" s="466" t="str">
        <f>IF('General Info &amp; Results'!C28="","",'General Info &amp; Results'!C28)</f>
        <v/>
      </c>
      <c r="D15" s="359"/>
      <c r="E15" s="348"/>
      <c r="H15" s="90"/>
    </row>
    <row r="16" spans="2:8" s="89" customFormat="1" ht="16.5" customHeight="1" x14ac:dyDescent="0.3">
      <c r="B16" s="492" t="s">
        <v>203</v>
      </c>
      <c r="C16" s="464" t="str">
        <f>IF('General Info &amp; Results'!C29="","",'General Info &amp; Results'!C29)</f>
        <v/>
      </c>
      <c r="D16" s="97"/>
      <c r="E16" s="103"/>
      <c r="H16" s="90"/>
    </row>
    <row r="17" spans="2:12" s="89" customFormat="1" ht="16.5" customHeight="1" thickBot="1" x14ac:dyDescent="0.35">
      <c r="B17" s="497" t="s">
        <v>128</v>
      </c>
      <c r="C17" s="465" t="str">
        <f>IF('General Info &amp; Results'!C37="","",'General Info &amp; Results'!C37)</f>
        <v/>
      </c>
      <c r="D17" s="99"/>
      <c r="E17" s="349"/>
      <c r="H17" s="90"/>
    </row>
    <row r="18" spans="2:12" s="89" customFormat="1" ht="16.5" customHeight="1" thickBot="1" x14ac:dyDescent="0.35">
      <c r="B18" s="493"/>
      <c r="C18" s="494"/>
      <c r="D18" s="494"/>
      <c r="H18" s="90"/>
    </row>
    <row r="19" spans="2:12" s="89" customFormat="1" ht="15.75" thickBot="1" x14ac:dyDescent="0.35">
      <c r="B19" s="157" t="s">
        <v>332</v>
      </c>
      <c r="C19" s="159"/>
      <c r="D19" s="481"/>
      <c r="F19" s="165"/>
      <c r="H19" s="90"/>
      <c r="L19" s="107"/>
    </row>
    <row r="20" spans="2:12" s="89" customFormat="1" x14ac:dyDescent="0.3">
      <c r="B20" s="162"/>
      <c r="C20" s="163" t="s">
        <v>112</v>
      </c>
      <c r="D20" s="164" t="s">
        <v>111</v>
      </c>
      <c r="F20" s="165"/>
      <c r="H20" s="90"/>
    </row>
    <row r="21" spans="2:12" s="89" customFormat="1" ht="15.75" x14ac:dyDescent="0.3">
      <c r="B21" s="166" t="s">
        <v>168</v>
      </c>
      <c r="C21" s="327" t="str">
        <f>IF($C$17="","",INDEX(FIARange, MATCH($C$17,'Drop-Downs and Tables'!$D$62:$D$64, 0)))</f>
        <v/>
      </c>
      <c r="D21" s="171" t="s">
        <v>170</v>
      </c>
      <c r="F21" s="98"/>
      <c r="H21" s="90"/>
    </row>
    <row r="22" spans="2:12" s="89" customFormat="1" ht="15.75" x14ac:dyDescent="0.3">
      <c r="B22" s="166" t="s">
        <v>169</v>
      </c>
      <c r="C22" s="327" t="str">
        <f>IF($C$17="","",INDEX(FOMRange, MATCH($C$17, 'Drop-Downs and Tables'!$D$62:$D$64,0)))</f>
        <v/>
      </c>
      <c r="D22" s="171" t="s">
        <v>171</v>
      </c>
      <c r="F22" s="98"/>
      <c r="H22" s="90"/>
    </row>
    <row r="23" spans="2:12" s="89" customFormat="1" ht="30" x14ac:dyDescent="0.3">
      <c r="B23" s="499" t="s">
        <v>431</v>
      </c>
      <c r="C23" s="364">
        <v>8544</v>
      </c>
      <c r="D23" s="551" t="s">
        <v>172</v>
      </c>
      <c r="F23" s="98"/>
      <c r="H23" s="90"/>
    </row>
    <row r="24" spans="2:12" s="89" customFormat="1" ht="30" x14ac:dyDescent="0.3">
      <c r="B24" s="499" t="s">
        <v>326</v>
      </c>
      <c r="C24" s="364" t="str">
        <f>IF($C$16="","", INDEX(STOTRange, MATCH($C$16,'Drop-Downs and Tables'!$D$68:$D$70,0)))</f>
        <v/>
      </c>
      <c r="D24" s="510" t="s">
        <v>121</v>
      </c>
      <c r="F24" s="98"/>
      <c r="G24" s="98"/>
      <c r="H24" s="402"/>
      <c r="I24" s="98"/>
    </row>
    <row r="25" spans="2:12" s="89" customFormat="1" ht="30.75" thickBot="1" x14ac:dyDescent="0.35">
      <c r="B25" s="503" t="s">
        <v>327</v>
      </c>
      <c r="C25" s="515" t="str">
        <f>IF($C$16="","", INDEX(HCRange, MATCH($C$16,'Drop-Downs and Tables'!$D$68:$D$70,0)))</f>
        <v/>
      </c>
      <c r="D25" s="516" t="s">
        <v>163</v>
      </c>
      <c r="F25" s="98"/>
      <c r="G25" s="98"/>
      <c r="H25" s="402"/>
      <c r="I25" s="98"/>
    </row>
    <row r="26" spans="2:12" s="89" customFormat="1" ht="16.5" thickBot="1" x14ac:dyDescent="0.35">
      <c r="B26" s="342"/>
      <c r="C26" s="342"/>
      <c r="D26" s="342"/>
      <c r="H26" s="90"/>
    </row>
    <row r="27" spans="2:12" s="89" customFormat="1" ht="16.5" thickBot="1" x14ac:dyDescent="0.35">
      <c r="B27" s="183" t="s">
        <v>328</v>
      </c>
      <c r="C27" s="184"/>
      <c r="D27" s="175"/>
      <c r="F27" s="98"/>
      <c r="G27" s="98"/>
      <c r="H27" s="90"/>
    </row>
    <row r="28" spans="2:12" ht="15.75" x14ac:dyDescent="0.3">
      <c r="B28" s="162"/>
      <c r="C28" s="163" t="s">
        <v>112</v>
      </c>
      <c r="D28" s="164" t="s">
        <v>111</v>
      </c>
      <c r="E28" s="89"/>
      <c r="F28" s="89"/>
      <c r="G28" s="89"/>
      <c r="H28" s="334"/>
    </row>
    <row r="29" spans="2:12" ht="15.75" x14ac:dyDescent="0.3">
      <c r="B29" s="166" t="s">
        <v>116</v>
      </c>
      <c r="C29" s="715">
        <f>'Test Data Inputs'!$C$13</f>
        <v>0</v>
      </c>
      <c r="D29" s="171" t="s">
        <v>114</v>
      </c>
      <c r="E29" s="89"/>
      <c r="F29" s="98"/>
      <c r="G29" s="98"/>
      <c r="H29" s="334"/>
      <c r="I29" s="337"/>
    </row>
    <row r="30" spans="2:12" ht="16.5" thickBot="1" x14ac:dyDescent="0.35">
      <c r="B30" s="169" t="s">
        <v>117</v>
      </c>
      <c r="C30" s="716">
        <f>'Test Data Inputs'!$C$14</f>
        <v>0</v>
      </c>
      <c r="D30" s="173" t="s">
        <v>115</v>
      </c>
      <c r="E30" s="89"/>
      <c r="F30" s="89"/>
      <c r="G30" s="89"/>
      <c r="H30" s="334"/>
    </row>
    <row r="31" spans="2:12" s="89" customFormat="1" ht="16.5" thickBot="1" x14ac:dyDescent="0.35">
      <c r="B31" s="342"/>
      <c r="C31" s="342"/>
      <c r="D31" s="342"/>
      <c r="H31" s="90"/>
    </row>
    <row r="32" spans="2:12" ht="16.5" thickBot="1" x14ac:dyDescent="0.35">
      <c r="B32" s="183" t="s">
        <v>329</v>
      </c>
      <c r="C32" s="184"/>
      <c r="D32" s="185"/>
      <c r="E32" s="459"/>
      <c r="F32" s="373"/>
      <c r="H32" s="334"/>
    </row>
    <row r="33" spans="1:8" ht="15.75" x14ac:dyDescent="0.3">
      <c r="B33" s="162"/>
      <c r="C33" s="163" t="s">
        <v>112</v>
      </c>
      <c r="D33" s="163" t="s">
        <v>111</v>
      </c>
      <c r="E33" s="163" t="s">
        <v>242</v>
      </c>
      <c r="F33" s="356"/>
      <c r="H33" s="334"/>
    </row>
    <row r="34" spans="1:8" ht="15.75" x14ac:dyDescent="0.3">
      <c r="B34" s="166" t="s">
        <v>330</v>
      </c>
      <c r="C34" s="167">
        <f>IF(AND(PIA=0,POM=0),0,((PIA*FIA)+(POM*FOM))*K*ST)</f>
        <v>0</v>
      </c>
      <c r="D34" s="170" t="s">
        <v>173</v>
      </c>
      <c r="E34" s="174" t="s">
        <v>275</v>
      </c>
      <c r="F34" s="357"/>
      <c r="H34" s="334"/>
    </row>
    <row r="35" spans="1:8" ht="16.5" thickBot="1" x14ac:dyDescent="0.35">
      <c r="B35" s="169" t="s">
        <v>331</v>
      </c>
      <c r="C35" s="673" t="str">
        <f>IF(HC="", "", IF(AND(PIA=0,POM=0),0,((PIA*FIA)+(POM*FOM))*K*STOT*HC))</f>
        <v/>
      </c>
      <c r="D35" s="172" t="s">
        <v>173</v>
      </c>
      <c r="E35" s="449" t="s">
        <v>325</v>
      </c>
      <c r="F35" s="358"/>
      <c r="H35" s="334"/>
    </row>
    <row r="36" spans="1:8" x14ac:dyDescent="0.25">
      <c r="H36" s="334"/>
    </row>
    <row r="37" spans="1:8" x14ac:dyDescent="0.25">
      <c r="A37" s="334"/>
      <c r="B37" s="334"/>
      <c r="C37" s="334"/>
      <c r="D37" s="334"/>
      <c r="E37" s="334"/>
      <c r="F37" s="334"/>
      <c r="G37" s="334"/>
      <c r="H37" s="334"/>
    </row>
  </sheetData>
  <sheetProtection algorithmName="SHA-512" hashValue="479wyVKKC3E+g8eV1li0Q6N2NBJGcEFlJNwSbxfOnzcUp3siBL6ezq3yih+qqZqtqSsgkHacmMioR7r/tL/+Iw==" saltValue="99aKh/6NviLkDJVh/Ex68Q==" spinCount="100000" sheet="1" selectLockedCells="1"/>
  <mergeCells count="7">
    <mergeCell ref="C8:D8"/>
    <mergeCell ref="B2:D2"/>
    <mergeCell ref="C3:D3"/>
    <mergeCell ref="C4:D4"/>
    <mergeCell ref="C5:D5"/>
    <mergeCell ref="C6:D6"/>
    <mergeCell ref="C7:D7"/>
  </mergeCells>
  <hyperlinks>
    <hyperlink ref="F5" location="Instructions!C35" display="Back to Instructions tab" xr:uid="{BCC8A98C-AF7E-4944-BBB7-59416CA17BBC}"/>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58"/>
  <sheetViews>
    <sheetView zoomScale="80" zoomScaleNormal="80" workbookViewId="0">
      <selection activeCell="F5" sqref="F5"/>
    </sheetView>
  </sheetViews>
  <sheetFormatPr defaultColWidth="9.140625" defaultRowHeight="15" x14ac:dyDescent="0.3"/>
  <cols>
    <col min="1" max="1" width="4.85546875" style="89" customWidth="1"/>
    <col min="2" max="2" width="62.42578125" style="89" customWidth="1"/>
    <col min="3" max="3" width="18.42578125" style="89" customWidth="1"/>
    <col min="4" max="4" width="17.140625" style="89" customWidth="1"/>
    <col min="5" max="5" width="20" style="89" customWidth="1"/>
    <col min="6" max="6" width="17.85546875" style="89" customWidth="1"/>
    <col min="7" max="8" width="17.5703125" style="89" customWidth="1"/>
    <col min="9" max="9" width="20.140625" style="89" customWidth="1"/>
    <col min="10" max="14" width="17.5703125" style="89" customWidth="1"/>
    <col min="15" max="26" width="18.140625" style="89" bestFit="1" customWidth="1"/>
    <col min="27" max="27" width="49.140625" style="89" customWidth="1"/>
    <col min="28" max="16384" width="9.140625" style="89"/>
  </cols>
  <sheetData>
    <row r="1" spans="2:29" ht="15.75" thickBot="1" x14ac:dyDescent="0.35">
      <c r="AC1" s="90"/>
    </row>
    <row r="2" spans="2:29" ht="15.75" thickBot="1" x14ac:dyDescent="0.35">
      <c r="B2" s="923" t="str">
        <f>'Version Control'!$B$2</f>
        <v>Title Block</v>
      </c>
      <c r="C2" s="924"/>
      <c r="D2" s="925"/>
      <c r="AC2" s="90"/>
    </row>
    <row r="3" spans="2:29" ht="30.6" customHeight="1" x14ac:dyDescent="0.3">
      <c r="B3" s="152" t="str">
        <f>'Version Control'!$B$3</f>
        <v>Test Report Template Name:</v>
      </c>
      <c r="C3" s="926" t="str">
        <f>'Version Control'!$C$3</f>
        <v>Conventional Cooking Top</v>
      </c>
      <c r="D3" s="927"/>
      <c r="AC3" s="90"/>
    </row>
    <row r="4" spans="2:29" x14ac:dyDescent="0.3">
      <c r="B4" s="153" t="str">
        <f>'Version Control'!$B$4</f>
        <v>Version Number:</v>
      </c>
      <c r="C4" s="928" t="str">
        <f>'Version Control'!$C$4</f>
        <v>v1.0</v>
      </c>
      <c r="D4" s="929"/>
      <c r="AC4" s="90"/>
    </row>
    <row r="5" spans="2:29" x14ac:dyDescent="0.3">
      <c r="B5" s="154" t="str">
        <f>'Version Control'!$B$5</f>
        <v xml:space="preserve">Latest Template Revision: </v>
      </c>
      <c r="C5" s="930">
        <f>'Version Control'!$C$5</f>
        <v>44979</v>
      </c>
      <c r="D5" s="931"/>
      <c r="F5" s="37" t="s">
        <v>59</v>
      </c>
      <c r="AC5" s="90"/>
    </row>
    <row r="6" spans="2:29" x14ac:dyDescent="0.3">
      <c r="B6" s="154" t="str">
        <f>'Version Control'!$B$6</f>
        <v>Tab Name:</v>
      </c>
      <c r="C6" s="928" t="str">
        <f ca="1">MID(CELL("filename",A1), FIND("]", CELL("filename", A1))+ 1, 255)</f>
        <v>Calculations - Active Mode</v>
      </c>
      <c r="D6" s="929"/>
      <c r="AC6" s="90"/>
    </row>
    <row r="7" spans="2:29" ht="32.25" customHeight="1" x14ac:dyDescent="0.3">
      <c r="B7" s="155" t="str">
        <f>'Version Control'!$B$7</f>
        <v>File Name:</v>
      </c>
      <c r="C7" s="932" t="str">
        <f ca="1">'Version Control'!$C$7</f>
        <v>Conventional Cooking Top v1.0.xlsx</v>
      </c>
      <c r="D7" s="933"/>
      <c r="AC7" s="90"/>
    </row>
    <row r="8" spans="2:29" ht="16.5" customHeight="1" thickBot="1" x14ac:dyDescent="0.35">
      <c r="B8" s="156" t="str">
        <f>'Version Control'!$B$8</f>
        <v xml:space="preserve">Test Completion Date: </v>
      </c>
      <c r="C8" s="921" t="str">
        <f>'Version Control'!$C$8</f>
        <v>[MM/DD/YYYY]</v>
      </c>
      <c r="D8" s="922"/>
      <c r="AC8" s="90"/>
    </row>
    <row r="9" spans="2:29" x14ac:dyDescent="0.3">
      <c r="AC9" s="90"/>
    </row>
    <row r="10" spans="2:29" ht="15.75" thickBot="1" x14ac:dyDescent="0.35">
      <c r="AC10" s="90"/>
    </row>
    <row r="11" spans="2:29" ht="15.75" thickBot="1" x14ac:dyDescent="0.35">
      <c r="B11" s="176" t="s">
        <v>122</v>
      </c>
      <c r="C11" s="177"/>
      <c r="D11" s="177"/>
      <c r="E11" s="178"/>
      <c r="K11" s="107"/>
      <c r="AC11" s="90"/>
    </row>
    <row r="12" spans="2:29" x14ac:dyDescent="0.3">
      <c r="B12" s="496" t="s">
        <v>92</v>
      </c>
      <c r="C12" s="464" t="str">
        <f>IF('General Info &amp; Results'!C30="","",'General Info &amp; Results'!C30)</f>
        <v/>
      </c>
      <c r="D12" s="97"/>
      <c r="E12" s="103"/>
      <c r="AC12" s="90"/>
    </row>
    <row r="13" spans="2:29" ht="15.75" thickBot="1" x14ac:dyDescent="0.35">
      <c r="B13" s="497" t="s">
        <v>158</v>
      </c>
      <c r="C13" s="465" t="str">
        <f>IF('General Info &amp; Results'!C32="","",'General Info &amp; Results'!C32)</f>
        <v/>
      </c>
      <c r="D13" s="99"/>
      <c r="E13" s="349"/>
      <c r="AC13" s="90"/>
    </row>
    <row r="14" spans="2:29" ht="16.5" thickBot="1" x14ac:dyDescent="0.35">
      <c r="B14" s="449"/>
      <c r="C14" s="182"/>
      <c r="D14" s="172"/>
      <c r="E14" s="165"/>
      <c r="F14" s="98"/>
      <c r="G14" s="98"/>
      <c r="H14" s="98"/>
      <c r="I14" s="98"/>
      <c r="L14" s="107"/>
      <c r="AC14" s="90"/>
    </row>
    <row r="15" spans="2:29" ht="15.75" thickBot="1" x14ac:dyDescent="0.35">
      <c r="B15" s="157" t="s">
        <v>350</v>
      </c>
      <c r="C15" s="158"/>
      <c r="D15" s="159"/>
      <c r="E15" s="158"/>
      <c r="F15" s="159"/>
      <c r="G15" s="158"/>
      <c r="H15" s="158"/>
      <c r="I15" s="158"/>
      <c r="J15" s="158"/>
      <c r="K15" s="158"/>
      <c r="L15" s="159"/>
      <c r="M15" s="158"/>
      <c r="N15" s="158"/>
      <c r="O15" s="158"/>
      <c r="P15" s="158"/>
      <c r="Q15" s="158"/>
      <c r="R15" s="158"/>
      <c r="S15" s="158"/>
      <c r="T15" s="158"/>
      <c r="U15" s="158"/>
      <c r="V15" s="158"/>
      <c r="W15" s="158"/>
      <c r="X15" s="158"/>
      <c r="Y15" s="158"/>
      <c r="Z15" s="160"/>
      <c r="AA15" s="355"/>
      <c r="AC15" s="90"/>
    </row>
    <row r="16" spans="2:29" s="472" customFormat="1" ht="30" x14ac:dyDescent="0.3">
      <c r="B16" s="467"/>
      <c r="C16" s="468" t="str">
        <f>"Cooking Zone 1" &amp; IF('General Info &amp; Results'!C$49="",""," - " &amp; 'General Info &amp; Results'!C$49)</f>
        <v>Cooking Zone 1</v>
      </c>
      <c r="D16" s="468" t="str">
        <f>"Cooking Zone 2" &amp; IF('General Info &amp; Results'!D$49="",""," - " &amp; 'General Info &amp; Results'!D$49)</f>
        <v>Cooking Zone 2</v>
      </c>
      <c r="E16" s="468" t="str">
        <f>"Cooking Zone 3" &amp; IF('General Info &amp; Results'!E$49="",""," - " &amp; 'General Info &amp; Results'!E$49)</f>
        <v>Cooking Zone 3</v>
      </c>
      <c r="F16" s="468" t="str">
        <f>"Cooking Zone 4" &amp; IF('General Info &amp; Results'!F$49="",""," - " &amp; 'General Info &amp; Results'!F$49)</f>
        <v>Cooking Zone 4</v>
      </c>
      <c r="G16" s="468" t="str">
        <f>"Cooking Zone 5" &amp; IF('General Info &amp; Results'!G$49="",""," - " &amp; 'General Info &amp; Results'!G$49)</f>
        <v>Cooking Zone 5</v>
      </c>
      <c r="H16" s="468" t="str">
        <f>"Cooking Zone 6" &amp; IF('General Info &amp; Results'!H$49="",""," - " &amp; 'General Info &amp; Results'!H$49)</f>
        <v>Cooking Zone 6</v>
      </c>
      <c r="I16" s="468" t="str">
        <f>"Cooking Zone 7" &amp; IF('General Info &amp; Results'!I$49="",""," - " &amp; 'General Info &amp; Results'!I$49)</f>
        <v>Cooking Zone 7</v>
      </c>
      <c r="J16" s="468" t="str">
        <f>"Cooking Zone 8" &amp; IF('General Info &amp; Results'!J$49="",""," - " &amp; 'General Info &amp; Results'!J$49)</f>
        <v>Cooking Zone 8</v>
      </c>
      <c r="K16" s="468" t="str">
        <f>"Cooking Zone 9" &amp; IF('General Info &amp; Results'!K$49="",""," - " &amp; 'General Info &amp; Results'!K$49)</f>
        <v>Cooking Zone 9</v>
      </c>
      <c r="L16" s="468" t="str">
        <f>"Cooking Zone 10" &amp; IF('General Info &amp; Results'!L$49="",""," - " &amp; 'General Info &amp; Results'!L$49)</f>
        <v>Cooking Zone 10</v>
      </c>
      <c r="M16" s="468" t="str">
        <f>"Cooking Zone 11" &amp; IF('General Info &amp; Results'!M$49="",""," - " &amp; 'General Info &amp; Results'!M$49)</f>
        <v>Cooking Zone 11</v>
      </c>
      <c r="N16" s="468" t="str">
        <f>"Cooking Zone 12" &amp; IF('General Info &amp; Results'!N$49="",""," - " &amp; 'General Info &amp; Results'!N$49)</f>
        <v>Cooking Zone 12</v>
      </c>
      <c r="O16" s="470" t="s">
        <v>263</v>
      </c>
      <c r="P16" s="468" t="s">
        <v>264</v>
      </c>
      <c r="Q16" s="468" t="s">
        <v>265</v>
      </c>
      <c r="R16" s="468" t="s">
        <v>266</v>
      </c>
      <c r="S16" s="468" t="s">
        <v>267</v>
      </c>
      <c r="T16" s="469" t="s">
        <v>268</v>
      </c>
      <c r="U16" s="468" t="s">
        <v>269</v>
      </c>
      <c r="V16" s="468" t="s">
        <v>270</v>
      </c>
      <c r="W16" s="468" t="s">
        <v>271</v>
      </c>
      <c r="X16" s="468" t="s">
        <v>272</v>
      </c>
      <c r="Y16" s="468" t="s">
        <v>273</v>
      </c>
      <c r="Z16" s="469" t="s">
        <v>274</v>
      </c>
      <c r="AA16" s="471"/>
      <c r="AC16" s="473"/>
    </row>
    <row r="17" spans="2:29" ht="15" customHeight="1" x14ac:dyDescent="0.3">
      <c r="B17" s="166" t="s">
        <v>343</v>
      </c>
      <c r="C17" s="590" t="str">
        <f>IF('General Info &amp; Results'!C52="","",'General Info &amp; Results'!C52)</f>
        <v/>
      </c>
      <c r="D17" s="590" t="str">
        <f>IF('General Info &amp; Results'!D52="","",'General Info &amp; Results'!D52)</f>
        <v/>
      </c>
      <c r="E17" s="590" t="str">
        <f>IF('General Info &amp; Results'!E52="","",'General Info &amp; Results'!E52)</f>
        <v/>
      </c>
      <c r="F17" s="590" t="str">
        <f>IF('General Info &amp; Results'!F52="","",'General Info &amp; Results'!F52)</f>
        <v/>
      </c>
      <c r="G17" s="590" t="str">
        <f>IF('General Info &amp; Results'!G52="","",'General Info &amp; Results'!G52)</f>
        <v/>
      </c>
      <c r="H17" s="590" t="str">
        <f>IF('General Info &amp; Results'!H52="","",'General Info &amp; Results'!H52)</f>
        <v/>
      </c>
      <c r="I17" s="590" t="str">
        <f>IF('General Info &amp; Results'!I52="","",'General Info &amp; Results'!I52)</f>
        <v/>
      </c>
      <c r="J17" s="590" t="str">
        <f>IF('General Info &amp; Results'!J52="","",'General Info &amp; Results'!J52)</f>
        <v/>
      </c>
      <c r="K17" s="590" t="str">
        <f>IF('General Info &amp; Results'!K52="","",'General Info &amp; Results'!K52)</f>
        <v/>
      </c>
      <c r="L17" s="590" t="str">
        <f>IF('General Info &amp; Results'!L52="","",'General Info &amp; Results'!L52)</f>
        <v/>
      </c>
      <c r="M17" s="590" t="str">
        <f>IF('General Info &amp; Results'!M52="","",'General Info &amp; Results'!M52)</f>
        <v/>
      </c>
      <c r="N17" s="592" t="str">
        <f>IF('General Info &amp; Results'!N52="","",'General Info &amp; Results'!N52)</f>
        <v/>
      </c>
      <c r="O17" s="594" t="str">
        <f>IF('General Info &amp; Results'!C58="","",'General Info &amp; Results'!C58)</f>
        <v/>
      </c>
      <c r="P17" s="590" t="str">
        <f>IF('General Info &amp; Results'!D58="","",'General Info &amp; Results'!D58)</f>
        <v/>
      </c>
      <c r="Q17" s="590" t="str">
        <f>IF('General Info &amp; Results'!E58="","",'General Info &amp; Results'!E58)</f>
        <v/>
      </c>
      <c r="R17" s="590" t="str">
        <f>IF('General Info &amp; Results'!F58="","",'General Info &amp; Results'!F58)</f>
        <v/>
      </c>
      <c r="S17" s="590" t="str">
        <f>IF('General Info &amp; Results'!G58="","",'General Info &amp; Results'!G58)</f>
        <v/>
      </c>
      <c r="T17" s="591" t="str">
        <f>IF('General Info &amp; Results'!H58="","",'General Info &amp; Results'!H58)</f>
        <v/>
      </c>
      <c r="U17" s="593" t="str">
        <f>IF('General Info &amp; Results'!I58="","",'General Info &amp; Results'!I58)</f>
        <v/>
      </c>
      <c r="V17" s="590" t="str">
        <f>IF('General Info &amp; Results'!J58="","",'General Info &amp; Results'!J58)</f>
        <v/>
      </c>
      <c r="W17" s="590" t="str">
        <f>IF('General Info &amp; Results'!K58="","",'General Info &amp; Results'!K58)</f>
        <v/>
      </c>
      <c r="X17" s="590" t="str">
        <f>IF('General Info &amp; Results'!L58="","",'General Info &amp; Results'!L58)</f>
        <v/>
      </c>
      <c r="Y17" s="590" t="str">
        <f>IF('General Info &amp; Results'!M58="","",'General Info &amp; Results'!M58)</f>
        <v/>
      </c>
      <c r="Z17" s="591" t="str">
        <f>IF('General Info &amp; Results'!N58="","",'General Info &amp; Results'!N58)</f>
        <v/>
      </c>
      <c r="AA17" s="167"/>
      <c r="AC17" s="90"/>
    </row>
    <row r="18" spans="2:29" ht="15.75" thickBot="1" x14ac:dyDescent="0.35">
      <c r="B18" s="169" t="s">
        <v>127</v>
      </c>
      <c r="C18" s="730" t="str">
        <f>IF(C17="","",INDEX('Drop-Downs and Tables'!$G$14:$G$21,MATCH(C17,'Drop-Downs and Tables'!$F$14:$F$21,0)))</f>
        <v/>
      </c>
      <c r="D18" s="730" t="str">
        <f>IF(D17="","",INDEX('Drop-Downs and Tables'!$G$14:$G$21,MATCH(D17,'Drop-Downs and Tables'!$F$14:$F$21,0)))</f>
        <v/>
      </c>
      <c r="E18" s="730" t="str">
        <f>IF(E17="","",INDEX('Drop-Downs and Tables'!$G$14:$G$21,MATCH(E17,'Drop-Downs and Tables'!$F$14:$F$21,0)))</f>
        <v/>
      </c>
      <c r="F18" s="730" t="str">
        <f>IF(F17="","",INDEX('Drop-Downs and Tables'!$G$14:$G$21,MATCH(F17,'Drop-Downs and Tables'!$F$14:$F$21,0)))</f>
        <v/>
      </c>
      <c r="G18" s="730" t="str">
        <f>IF(G17="","",INDEX('Drop-Downs and Tables'!$G$14:$G$21,MATCH(G17,'Drop-Downs and Tables'!$F$14:$F$21,0)))</f>
        <v/>
      </c>
      <c r="H18" s="730" t="str">
        <f>IF(H17="","",INDEX('Drop-Downs and Tables'!$G$14:$G$21,MATCH(H17,'Drop-Downs and Tables'!$F$14:$F$21,0)))</f>
        <v/>
      </c>
      <c r="I18" s="730" t="str">
        <f>IF(I17="","",INDEX('Drop-Downs and Tables'!$G$14:$G$21,MATCH(I17,'Drop-Downs and Tables'!$F$14:$F$21,0)))</f>
        <v/>
      </c>
      <c r="J18" s="730" t="str">
        <f>IF(J17="","",INDEX('Drop-Downs and Tables'!$G$14:$G$21,MATCH(J17,'Drop-Downs and Tables'!$F$14:$F$21,0)))</f>
        <v/>
      </c>
      <c r="K18" s="730" t="str">
        <f>IF(K17="","",INDEX('Drop-Downs and Tables'!$G$14:$G$21,MATCH(K17,'Drop-Downs and Tables'!$F$14:$F$21,0)))</f>
        <v/>
      </c>
      <c r="L18" s="730" t="str">
        <f>IF(L17="","",INDEX('Drop-Downs and Tables'!$G$14:$G$21,MATCH(L17,'Drop-Downs and Tables'!$F$14:$F$21,0)))</f>
        <v/>
      </c>
      <c r="M18" s="730" t="str">
        <f>IF(M17="","",INDEX('Drop-Downs and Tables'!$G$14:$G$21,MATCH(M17,'Drop-Downs and Tables'!$F$14:$F$21,0)))</f>
        <v/>
      </c>
      <c r="N18" s="731" t="str">
        <f>IF(N17="","",INDEX('Drop-Downs and Tables'!$G$14:$G$21,MATCH(N17,'Drop-Downs and Tables'!$F$14:$F$21,0)))</f>
        <v/>
      </c>
      <c r="O18" s="732" t="str">
        <f>IF(O17="","",INDEX('Drop-Downs and Tables'!$G$14:$G$21,MATCH(O17,'Drop-Downs and Tables'!$F$14:$F$21,0)))</f>
        <v/>
      </c>
      <c r="P18" s="730" t="str">
        <f>IF(P17="","",INDEX('Drop-Downs and Tables'!$G$14:$G$21,MATCH(P17,'Drop-Downs and Tables'!$F$14:$F$21,0)))</f>
        <v/>
      </c>
      <c r="Q18" s="730" t="str">
        <f>IF(Q17="","",INDEX('Drop-Downs and Tables'!$G$14:$G$21,MATCH(Q17,'Drop-Downs and Tables'!$F$14:$F$21,0)))</f>
        <v/>
      </c>
      <c r="R18" s="730" t="str">
        <f>IF(R17="","",INDEX('Drop-Downs and Tables'!$G$14:$G$21,MATCH(R17,'Drop-Downs and Tables'!$F$14:$F$21,0)))</f>
        <v/>
      </c>
      <c r="S18" s="730" t="str">
        <f>IF(S17="","",INDEX('Drop-Downs and Tables'!$G$14:$G$21,MATCH(S17,'Drop-Downs and Tables'!$F$14:$F$21,0)))</f>
        <v/>
      </c>
      <c r="T18" s="733" t="str">
        <f>IF(T17="","",INDEX('Drop-Downs and Tables'!$G$14:$G$21,MATCH(T17,'Drop-Downs and Tables'!$F$14:$F$21,0)))</f>
        <v/>
      </c>
      <c r="U18" s="734" t="str">
        <f>IF(U17="","",INDEX('Drop-Downs and Tables'!$G$14:$G$21,MATCH(U17,'Drop-Downs and Tables'!$F$14:$F$21,0)))</f>
        <v/>
      </c>
      <c r="V18" s="730" t="str">
        <f>IF(V17="","",INDEX('Drop-Downs and Tables'!$G$14:$G$21,MATCH(V17,'Drop-Downs and Tables'!$F$14:$F$21,0)))</f>
        <v/>
      </c>
      <c r="W18" s="730" t="str">
        <f>IF(W17="","",INDEX('Drop-Downs and Tables'!$G$14:$G$21,MATCH(W17,'Drop-Downs and Tables'!$F$14:$F$21,0)))</f>
        <v/>
      </c>
      <c r="X18" s="730" t="str">
        <f>IF(X17="","",INDEX('Drop-Downs and Tables'!$G$14:$G$21,MATCH(X17,'Drop-Downs and Tables'!$F$14:$F$21,0)))</f>
        <v/>
      </c>
      <c r="Y18" s="730" t="str">
        <f>IF(Y17="","",INDEX('Drop-Downs and Tables'!$G$14:$G$21,MATCH(Y17,'Drop-Downs and Tables'!$F$14:$F$21,0)))</f>
        <v/>
      </c>
      <c r="Z18" s="733" t="str">
        <f>IF(Z17="","",INDEX('Drop-Downs and Tables'!$G$14:$G$21,MATCH(Z17,'Drop-Downs and Tables'!$F$14:$F$21,0)))</f>
        <v/>
      </c>
      <c r="AA18" s="167"/>
      <c r="AC18" s="90"/>
    </row>
    <row r="19" spans="2:29" ht="15.75" thickBot="1" x14ac:dyDescent="0.35">
      <c r="AC19" s="90"/>
    </row>
    <row r="20" spans="2:29" ht="15.75" thickBot="1" x14ac:dyDescent="0.35">
      <c r="B20" s="157" t="s">
        <v>91</v>
      </c>
      <c r="C20" s="158"/>
      <c r="D20" s="159"/>
      <c r="E20" s="158"/>
      <c r="F20" s="159"/>
      <c r="G20" s="158"/>
      <c r="H20" s="158"/>
      <c r="I20" s="158"/>
      <c r="J20" s="158"/>
      <c r="K20" s="158"/>
      <c r="L20" s="158"/>
      <c r="M20" s="158"/>
      <c r="N20" s="158"/>
      <c r="O20" s="158"/>
      <c r="P20" s="158"/>
      <c r="Q20" s="158"/>
      <c r="R20" s="158"/>
      <c r="S20" s="158"/>
      <c r="T20" s="158"/>
      <c r="U20" s="158"/>
      <c r="V20" s="158"/>
      <c r="W20" s="158"/>
      <c r="X20" s="158"/>
      <c r="Y20" s="158"/>
      <c r="Z20" s="185"/>
      <c r="AA20" s="373" t="s">
        <v>286</v>
      </c>
      <c r="AC20" s="90"/>
    </row>
    <row r="21" spans="2:29" s="472" customFormat="1" ht="30" x14ac:dyDescent="0.3">
      <c r="B21" s="467"/>
      <c r="C21" s="468" t="str">
        <f>"Cooking Zone 1" &amp; IF('General Info &amp; Results'!C$49="",""," - " &amp; 'General Info &amp; Results'!C$49)</f>
        <v>Cooking Zone 1</v>
      </c>
      <c r="D21" s="468" t="str">
        <f>"Cooking Zone 2" &amp; IF('General Info &amp; Results'!D$49="",""," - " &amp; 'General Info &amp; Results'!D$49)</f>
        <v>Cooking Zone 2</v>
      </c>
      <c r="E21" s="468" t="str">
        <f>"Cooking Zone 3" &amp; IF('General Info &amp; Results'!E$49="",""," - " &amp; 'General Info &amp; Results'!E$49)</f>
        <v>Cooking Zone 3</v>
      </c>
      <c r="F21" s="468" t="str">
        <f>"Cooking Zone 4" &amp; IF('General Info &amp; Results'!F$49="",""," - " &amp; 'General Info &amp; Results'!F$49)</f>
        <v>Cooking Zone 4</v>
      </c>
      <c r="G21" s="468" t="str">
        <f>"Cooking Zone 5" &amp; IF('General Info &amp; Results'!G$49="",""," - " &amp; 'General Info &amp; Results'!G$49)</f>
        <v>Cooking Zone 5</v>
      </c>
      <c r="H21" s="468" t="str">
        <f>"Cooking Zone 6" &amp; IF('General Info &amp; Results'!H$49="",""," - " &amp; 'General Info &amp; Results'!H$49)</f>
        <v>Cooking Zone 6</v>
      </c>
      <c r="I21" s="468" t="str">
        <f>"Cooking Zone 7" &amp; IF('General Info &amp; Results'!I$49="",""," - " &amp; 'General Info &amp; Results'!I$49)</f>
        <v>Cooking Zone 7</v>
      </c>
      <c r="J21" s="468" t="str">
        <f>"Cooking Zone 8" &amp; IF('General Info &amp; Results'!J$49="",""," - " &amp; 'General Info &amp; Results'!J$49)</f>
        <v>Cooking Zone 8</v>
      </c>
      <c r="K21" s="468" t="str">
        <f>"Cooking Zone 9" &amp; IF('General Info &amp; Results'!K$49="",""," - " &amp; 'General Info &amp; Results'!K$49)</f>
        <v>Cooking Zone 9</v>
      </c>
      <c r="L21" s="468" t="str">
        <f>"Cooking Zone 10" &amp; IF('General Info &amp; Results'!L$49="",""," - " &amp; 'General Info &amp; Results'!L$49)</f>
        <v>Cooking Zone 10</v>
      </c>
      <c r="M21" s="468" t="str">
        <f>"Cooking Zone 11" &amp; IF('General Info &amp; Results'!M$49="",""," - " &amp; 'General Info &amp; Results'!M$49)</f>
        <v>Cooking Zone 11</v>
      </c>
      <c r="N21" s="468" t="str">
        <f>"Cooking Zone 12" &amp; IF('General Info &amp; Results'!N$49="",""," - " &amp; 'General Info &amp; Results'!N$49)</f>
        <v>Cooking Zone 12</v>
      </c>
      <c r="O21" s="470" t="s">
        <v>263</v>
      </c>
      <c r="P21" s="468" t="s">
        <v>264</v>
      </c>
      <c r="Q21" s="468" t="s">
        <v>265</v>
      </c>
      <c r="R21" s="468" t="s">
        <v>266</v>
      </c>
      <c r="S21" s="468" t="s">
        <v>267</v>
      </c>
      <c r="T21" s="469" t="s">
        <v>268</v>
      </c>
      <c r="U21" s="468" t="s">
        <v>269</v>
      </c>
      <c r="V21" s="468" t="s">
        <v>270</v>
      </c>
      <c r="W21" s="468" t="s">
        <v>271</v>
      </c>
      <c r="X21" s="468" t="s">
        <v>272</v>
      </c>
      <c r="Y21" s="468" t="s">
        <v>273</v>
      </c>
      <c r="Z21" s="469" t="s">
        <v>274</v>
      </c>
      <c r="AA21" s="469"/>
      <c r="AC21" s="473"/>
    </row>
    <row r="22" spans="2:29" s="595" customFormat="1" ht="45" x14ac:dyDescent="0.25">
      <c r="B22" s="597" t="s">
        <v>421</v>
      </c>
      <c r="C22" s="576">
        <f>'Test Data Inputs'!C18</f>
        <v>0</v>
      </c>
      <c r="D22" s="576">
        <f>'Test Data Inputs'!D18</f>
        <v>0</v>
      </c>
      <c r="E22" s="576">
        <f>'Test Data Inputs'!E18</f>
        <v>0</v>
      </c>
      <c r="F22" s="576">
        <f>'Test Data Inputs'!F18</f>
        <v>0</v>
      </c>
      <c r="G22" s="576">
        <f>'Test Data Inputs'!G18</f>
        <v>0</v>
      </c>
      <c r="H22" s="576">
        <f>'Test Data Inputs'!H18</f>
        <v>0</v>
      </c>
      <c r="I22" s="576">
        <f>'Test Data Inputs'!I18</f>
        <v>0</v>
      </c>
      <c r="J22" s="576">
        <f>'Test Data Inputs'!J18</f>
        <v>0</v>
      </c>
      <c r="K22" s="576">
        <f>'Test Data Inputs'!K18</f>
        <v>0</v>
      </c>
      <c r="L22" s="576">
        <f>'Test Data Inputs'!L18</f>
        <v>0</v>
      </c>
      <c r="M22" s="576">
        <f>'Test Data Inputs'!M18</f>
        <v>0</v>
      </c>
      <c r="N22" s="582">
        <f>'Test Data Inputs'!N18</f>
        <v>0</v>
      </c>
      <c r="O22" s="588">
        <f>'Test Data Inputs'!O18</f>
        <v>0</v>
      </c>
      <c r="P22" s="576">
        <f>'Test Data Inputs'!P18</f>
        <v>0</v>
      </c>
      <c r="Q22" s="576">
        <f>'Test Data Inputs'!Q18</f>
        <v>0</v>
      </c>
      <c r="R22" s="576">
        <f>'Test Data Inputs'!R18</f>
        <v>0</v>
      </c>
      <c r="S22" s="576">
        <f>'Test Data Inputs'!S18</f>
        <v>0</v>
      </c>
      <c r="T22" s="578">
        <f>'Test Data Inputs'!T18</f>
        <v>0</v>
      </c>
      <c r="U22" s="585">
        <f>'Test Data Inputs'!U18</f>
        <v>0</v>
      </c>
      <c r="V22" s="576">
        <f>'Test Data Inputs'!V18</f>
        <v>0</v>
      </c>
      <c r="W22" s="576">
        <f>'Test Data Inputs'!W18</f>
        <v>0</v>
      </c>
      <c r="X22" s="576">
        <f>'Test Data Inputs'!X18</f>
        <v>0</v>
      </c>
      <c r="Y22" s="576">
        <f>'Test Data Inputs'!Y18</f>
        <v>0</v>
      </c>
      <c r="Z22" s="578">
        <f>'Test Data Inputs'!Z18</f>
        <v>0</v>
      </c>
      <c r="AA22" s="551"/>
      <c r="AC22" s="596"/>
    </row>
    <row r="23" spans="2:29" x14ac:dyDescent="0.3">
      <c r="B23" s="421" t="s">
        <v>422</v>
      </c>
      <c r="C23" s="575">
        <f>'Test Data Inputs'!C19</f>
        <v>0</v>
      </c>
      <c r="D23" s="575">
        <f>'Test Data Inputs'!D19</f>
        <v>0</v>
      </c>
      <c r="E23" s="575">
        <f>'Test Data Inputs'!E19</f>
        <v>0</v>
      </c>
      <c r="F23" s="575">
        <f>'Test Data Inputs'!F19</f>
        <v>0</v>
      </c>
      <c r="G23" s="575">
        <f>'Test Data Inputs'!G19</f>
        <v>0</v>
      </c>
      <c r="H23" s="575">
        <f>'Test Data Inputs'!H19</f>
        <v>0</v>
      </c>
      <c r="I23" s="575">
        <f>'Test Data Inputs'!I19</f>
        <v>0</v>
      </c>
      <c r="J23" s="575">
        <f>'Test Data Inputs'!J19</f>
        <v>0</v>
      </c>
      <c r="K23" s="575">
        <f>'Test Data Inputs'!K19</f>
        <v>0</v>
      </c>
      <c r="L23" s="575">
        <f>'Test Data Inputs'!L19</f>
        <v>0</v>
      </c>
      <c r="M23" s="575">
        <f>'Test Data Inputs'!M19</f>
        <v>0</v>
      </c>
      <c r="N23" s="581">
        <f>'Test Data Inputs'!N19</f>
        <v>0</v>
      </c>
      <c r="O23" s="587">
        <f>'Test Data Inputs'!O19</f>
        <v>0</v>
      </c>
      <c r="P23" s="575">
        <f>'Test Data Inputs'!P19</f>
        <v>0</v>
      </c>
      <c r="Q23" s="575">
        <f>'Test Data Inputs'!Q19</f>
        <v>0</v>
      </c>
      <c r="R23" s="575">
        <f>'Test Data Inputs'!R19</f>
        <v>0</v>
      </c>
      <c r="S23" s="575">
        <f>'Test Data Inputs'!S19</f>
        <v>0</v>
      </c>
      <c r="T23" s="577">
        <f>'Test Data Inputs'!T19</f>
        <v>0</v>
      </c>
      <c r="U23" s="584">
        <f>'Test Data Inputs'!U19</f>
        <v>0</v>
      </c>
      <c r="V23" s="575">
        <f>'Test Data Inputs'!V19</f>
        <v>0</v>
      </c>
      <c r="W23" s="575">
        <f>'Test Data Inputs'!W19</f>
        <v>0</v>
      </c>
      <c r="X23" s="575">
        <f>'Test Data Inputs'!X19</f>
        <v>0</v>
      </c>
      <c r="Y23" s="575">
        <f>'Test Data Inputs'!Y19</f>
        <v>0</v>
      </c>
      <c r="Z23" s="577">
        <f>'Test Data Inputs'!Z19</f>
        <v>0</v>
      </c>
      <c r="AA23" s="171"/>
      <c r="AC23" s="90"/>
    </row>
    <row r="24" spans="2:29" ht="18" x14ac:dyDescent="0.3">
      <c r="B24" s="166" t="s">
        <v>420</v>
      </c>
      <c r="C24" s="624" t="str">
        <f>IF(OR(C22=0, C23=0),"",MAX(80, MROUND(93-(C23-C22),1)))</f>
        <v/>
      </c>
      <c r="D24" s="624" t="str">
        <f t="shared" ref="D24:M24" si="0">IF(OR(D22=0, D23=0),"",MAX(80, MROUND(93-(D23-D22),1)))</f>
        <v/>
      </c>
      <c r="E24" s="624" t="str">
        <f t="shared" si="0"/>
        <v/>
      </c>
      <c r="F24" s="624" t="str">
        <f t="shared" si="0"/>
        <v/>
      </c>
      <c r="G24" s="624" t="str">
        <f t="shared" si="0"/>
        <v/>
      </c>
      <c r="H24" s="624" t="str">
        <f t="shared" si="0"/>
        <v/>
      </c>
      <c r="I24" s="624" t="str">
        <f t="shared" si="0"/>
        <v/>
      </c>
      <c r="J24" s="624" t="str">
        <f t="shared" si="0"/>
        <v/>
      </c>
      <c r="K24" s="624" t="str">
        <f t="shared" si="0"/>
        <v/>
      </c>
      <c r="L24" s="624" t="str">
        <f t="shared" si="0"/>
        <v/>
      </c>
      <c r="M24" s="624" t="str">
        <f t="shared" si="0"/>
        <v/>
      </c>
      <c r="N24" s="625" t="str">
        <f t="shared" ref="N24:Z24" si="1">IF(OR(N22=0, N23=0),"",MAX(80, MROUND(93-(N23-N22),1)))</f>
        <v/>
      </c>
      <c r="O24" s="626" t="str">
        <f t="shared" si="1"/>
        <v/>
      </c>
      <c r="P24" s="624" t="str">
        <f t="shared" si="1"/>
        <v/>
      </c>
      <c r="Q24" s="624" t="str">
        <f t="shared" si="1"/>
        <v/>
      </c>
      <c r="R24" s="624" t="str">
        <f t="shared" si="1"/>
        <v/>
      </c>
      <c r="S24" s="624" t="str">
        <f t="shared" si="1"/>
        <v/>
      </c>
      <c r="T24" s="627" t="str">
        <f t="shared" si="1"/>
        <v/>
      </c>
      <c r="U24" s="628" t="str">
        <f t="shared" si="1"/>
        <v/>
      </c>
      <c r="V24" s="624" t="str">
        <f t="shared" si="1"/>
        <v/>
      </c>
      <c r="W24" s="624" t="str">
        <f t="shared" si="1"/>
        <v/>
      </c>
      <c r="X24" s="624" t="str">
        <f t="shared" si="1"/>
        <v/>
      </c>
      <c r="Y24" s="624" t="str">
        <f t="shared" si="1"/>
        <v/>
      </c>
      <c r="Z24" s="627" t="str">
        <f t="shared" si="1"/>
        <v/>
      </c>
      <c r="AA24" s="374" t="s">
        <v>287</v>
      </c>
      <c r="AC24" s="90"/>
    </row>
    <row r="25" spans="2:29" x14ac:dyDescent="0.3">
      <c r="B25" s="166" t="s">
        <v>423</v>
      </c>
      <c r="C25" s="576" t="str">
        <f t="shared" ref="C25:H25" si="2">IF(C24="","",C24+1)</f>
        <v/>
      </c>
      <c r="D25" s="576" t="str">
        <f t="shared" si="2"/>
        <v/>
      </c>
      <c r="E25" s="576" t="str">
        <f t="shared" si="2"/>
        <v/>
      </c>
      <c r="F25" s="576" t="str">
        <f t="shared" si="2"/>
        <v/>
      </c>
      <c r="G25" s="576" t="str">
        <f t="shared" si="2"/>
        <v/>
      </c>
      <c r="H25" s="576" t="str">
        <f t="shared" si="2"/>
        <v/>
      </c>
      <c r="I25" s="576" t="str">
        <f t="shared" ref="I25:Z25" si="3">IF(I24="","",I24+1)</f>
        <v/>
      </c>
      <c r="J25" s="576" t="str">
        <f t="shared" si="3"/>
        <v/>
      </c>
      <c r="K25" s="576" t="str">
        <f t="shared" si="3"/>
        <v/>
      </c>
      <c r="L25" s="576" t="str">
        <f t="shared" si="3"/>
        <v/>
      </c>
      <c r="M25" s="576" t="str">
        <f t="shared" si="3"/>
        <v/>
      </c>
      <c r="N25" s="582" t="str">
        <f t="shared" si="3"/>
        <v/>
      </c>
      <c r="O25" s="588" t="str">
        <f t="shared" si="3"/>
        <v/>
      </c>
      <c r="P25" s="576" t="str">
        <f t="shared" si="3"/>
        <v/>
      </c>
      <c r="Q25" s="576" t="str">
        <f t="shared" si="3"/>
        <v/>
      </c>
      <c r="R25" s="576" t="str">
        <f t="shared" si="3"/>
        <v/>
      </c>
      <c r="S25" s="576" t="str">
        <f t="shared" si="3"/>
        <v/>
      </c>
      <c r="T25" s="578" t="str">
        <f t="shared" si="3"/>
        <v/>
      </c>
      <c r="U25" s="585" t="str">
        <f t="shared" si="3"/>
        <v/>
      </c>
      <c r="V25" s="576" t="str">
        <f t="shared" si="3"/>
        <v/>
      </c>
      <c r="W25" s="576" t="str">
        <f t="shared" si="3"/>
        <v/>
      </c>
      <c r="X25" s="576" t="str">
        <f t="shared" si="3"/>
        <v/>
      </c>
      <c r="Y25" s="576" t="str">
        <f t="shared" si="3"/>
        <v/>
      </c>
      <c r="Z25" s="578" t="str">
        <f t="shared" si="3"/>
        <v/>
      </c>
      <c r="AA25" s="171"/>
      <c r="AC25" s="90"/>
    </row>
    <row r="26" spans="2:29" ht="15.75" thickBot="1" x14ac:dyDescent="0.35">
      <c r="B26" s="169" t="s">
        <v>424</v>
      </c>
      <c r="C26" s="579" t="str">
        <f t="shared" ref="C26:H26" si="4">IF(C24="","",C24-0.5)</f>
        <v/>
      </c>
      <c r="D26" s="579" t="str">
        <f t="shared" si="4"/>
        <v/>
      </c>
      <c r="E26" s="579" t="str">
        <f t="shared" si="4"/>
        <v/>
      </c>
      <c r="F26" s="579" t="str">
        <f t="shared" si="4"/>
        <v/>
      </c>
      <c r="G26" s="579" t="str">
        <f t="shared" si="4"/>
        <v/>
      </c>
      <c r="H26" s="579" t="str">
        <f t="shared" si="4"/>
        <v/>
      </c>
      <c r="I26" s="579" t="str">
        <f t="shared" ref="I26:Z26" si="5">IF(I24="","",I24-0.5)</f>
        <v/>
      </c>
      <c r="J26" s="579" t="str">
        <f t="shared" si="5"/>
        <v/>
      </c>
      <c r="K26" s="579" t="str">
        <f t="shared" si="5"/>
        <v/>
      </c>
      <c r="L26" s="579" t="str">
        <f t="shared" si="5"/>
        <v/>
      </c>
      <c r="M26" s="579" t="str">
        <f t="shared" si="5"/>
        <v/>
      </c>
      <c r="N26" s="583" t="str">
        <f t="shared" si="5"/>
        <v/>
      </c>
      <c r="O26" s="589" t="str">
        <f t="shared" si="5"/>
        <v/>
      </c>
      <c r="P26" s="579" t="str">
        <f t="shared" si="5"/>
        <v/>
      </c>
      <c r="Q26" s="579" t="str">
        <f t="shared" si="5"/>
        <v/>
      </c>
      <c r="R26" s="579" t="str">
        <f t="shared" si="5"/>
        <v/>
      </c>
      <c r="S26" s="579" t="str">
        <f t="shared" si="5"/>
        <v/>
      </c>
      <c r="T26" s="580" t="str">
        <f t="shared" si="5"/>
        <v/>
      </c>
      <c r="U26" s="586" t="str">
        <f t="shared" si="5"/>
        <v/>
      </c>
      <c r="V26" s="579" t="str">
        <f t="shared" si="5"/>
        <v/>
      </c>
      <c r="W26" s="579" t="str">
        <f t="shared" si="5"/>
        <v/>
      </c>
      <c r="X26" s="579" t="str">
        <f t="shared" si="5"/>
        <v/>
      </c>
      <c r="Y26" s="579" t="str">
        <f t="shared" si="5"/>
        <v/>
      </c>
      <c r="Z26" s="580" t="str">
        <f t="shared" si="5"/>
        <v/>
      </c>
      <c r="AA26" s="173"/>
      <c r="AC26" s="90"/>
    </row>
    <row r="27" spans="2:29" ht="15.75" thickBot="1" x14ac:dyDescent="0.35">
      <c r="AC27" s="90"/>
    </row>
    <row r="28" spans="2:29" ht="15.75" thickBot="1" x14ac:dyDescent="0.35">
      <c r="B28" s="157" t="s">
        <v>414</v>
      </c>
      <c r="C28" s="158"/>
      <c r="D28" s="159"/>
      <c r="E28" s="158"/>
      <c r="F28" s="159"/>
      <c r="G28" s="158"/>
      <c r="H28" s="158"/>
      <c r="I28" s="158"/>
      <c r="J28" s="158"/>
      <c r="K28" s="158"/>
      <c r="L28" s="158"/>
      <c r="M28" s="158"/>
      <c r="N28" s="158"/>
      <c r="O28" s="158"/>
      <c r="P28" s="158"/>
      <c r="Q28" s="158"/>
      <c r="R28" s="158"/>
      <c r="S28" s="158"/>
      <c r="T28" s="158"/>
      <c r="U28" s="158"/>
      <c r="V28" s="185"/>
      <c r="W28" s="185"/>
      <c r="X28" s="185"/>
      <c r="Y28" s="185"/>
      <c r="Z28" s="185"/>
      <c r="AA28" s="373" t="s">
        <v>286</v>
      </c>
      <c r="AC28" s="90"/>
    </row>
    <row r="29" spans="2:29" s="472" customFormat="1" ht="30" x14ac:dyDescent="0.3">
      <c r="B29" s="467"/>
      <c r="C29" s="468" t="str">
        <f>"Cooking Zone 1" &amp; IF('General Info &amp; Results'!C$49="",""," - " &amp; 'General Info &amp; Results'!C$49)</f>
        <v>Cooking Zone 1</v>
      </c>
      <c r="D29" s="468" t="str">
        <f>"Cooking Zone 2" &amp; IF('General Info &amp; Results'!D$49="",""," - " &amp; 'General Info &amp; Results'!D$49)</f>
        <v>Cooking Zone 2</v>
      </c>
      <c r="E29" s="468" t="str">
        <f>"Cooking Zone 3" &amp; IF('General Info &amp; Results'!E$49="",""," - " &amp; 'General Info &amp; Results'!E$49)</f>
        <v>Cooking Zone 3</v>
      </c>
      <c r="F29" s="468" t="str">
        <f>"Cooking Zone 4" &amp; IF('General Info &amp; Results'!F$49="",""," - " &amp; 'General Info &amp; Results'!F$49)</f>
        <v>Cooking Zone 4</v>
      </c>
      <c r="G29" s="468" t="str">
        <f>"Cooking Zone 5" &amp; IF('General Info &amp; Results'!G$49="",""," - " &amp; 'General Info &amp; Results'!G$49)</f>
        <v>Cooking Zone 5</v>
      </c>
      <c r="H29" s="468" t="str">
        <f>"Cooking Zone 6" &amp; IF('General Info &amp; Results'!H$49="",""," - " &amp; 'General Info &amp; Results'!H$49)</f>
        <v>Cooking Zone 6</v>
      </c>
      <c r="I29" s="468" t="str">
        <f>"Cooking Zone 7" &amp; IF('General Info &amp; Results'!I$49="",""," - " &amp; 'General Info &amp; Results'!I$49)</f>
        <v>Cooking Zone 7</v>
      </c>
      <c r="J29" s="468" t="str">
        <f>"Cooking Zone 8" &amp; IF('General Info &amp; Results'!J$49="",""," - " &amp; 'General Info &amp; Results'!J$49)</f>
        <v>Cooking Zone 8</v>
      </c>
      <c r="K29" s="468" t="str">
        <f>"Cooking Zone 9" &amp; IF('General Info &amp; Results'!K$49="",""," - " &amp; 'General Info &amp; Results'!K$49)</f>
        <v>Cooking Zone 9</v>
      </c>
      <c r="L29" s="468" t="str">
        <f>"Cooking Zone 10" &amp; IF('General Info &amp; Results'!L$49="",""," - " &amp; 'General Info &amp; Results'!L$49)</f>
        <v>Cooking Zone 10</v>
      </c>
      <c r="M29" s="468" t="str">
        <f>"Cooking Zone 11" &amp; IF('General Info &amp; Results'!M$49="",""," - " &amp; 'General Info &amp; Results'!M$49)</f>
        <v>Cooking Zone 11</v>
      </c>
      <c r="N29" s="468" t="str">
        <f>"Cooking Zone 12" &amp; IF('General Info &amp; Results'!N$49="",""," - " &amp; 'General Info &amp; Results'!N$49)</f>
        <v>Cooking Zone 12</v>
      </c>
      <c r="O29" s="470" t="s">
        <v>263</v>
      </c>
      <c r="P29" s="468" t="s">
        <v>264</v>
      </c>
      <c r="Q29" s="468" t="s">
        <v>265</v>
      </c>
      <c r="R29" s="468" t="s">
        <v>266</v>
      </c>
      <c r="S29" s="468" t="s">
        <v>267</v>
      </c>
      <c r="T29" s="469" t="s">
        <v>268</v>
      </c>
      <c r="U29" s="470" t="s">
        <v>269</v>
      </c>
      <c r="V29" s="468" t="s">
        <v>270</v>
      </c>
      <c r="W29" s="468" t="s">
        <v>271</v>
      </c>
      <c r="X29" s="468" t="s">
        <v>272</v>
      </c>
      <c r="Y29" s="468" t="s">
        <v>273</v>
      </c>
      <c r="Z29" s="469" t="s">
        <v>274</v>
      </c>
      <c r="AA29" s="469"/>
      <c r="AC29" s="473"/>
    </row>
    <row r="30" spans="2:29" x14ac:dyDescent="0.3">
      <c r="B30" s="166" t="str">
        <f>IF($C$13="Corrected Volume", "Corrected volume of gas consumed, V (std cu. ft)", "Volume of gas consumed, V (cu. ft)")</f>
        <v>Volume of gas consumed, V (cu. ft)</v>
      </c>
      <c r="C30" s="677">
        <f>'Test Data Inputs'!C34</f>
        <v>0</v>
      </c>
      <c r="D30" s="677">
        <f>'Test Data Inputs'!D34</f>
        <v>0</v>
      </c>
      <c r="E30" s="677">
        <f>'Test Data Inputs'!E34</f>
        <v>0</v>
      </c>
      <c r="F30" s="677">
        <f>'Test Data Inputs'!F34</f>
        <v>0</v>
      </c>
      <c r="G30" s="677">
        <f>'Test Data Inputs'!G34</f>
        <v>0</v>
      </c>
      <c r="H30" s="677">
        <f>'Test Data Inputs'!H34</f>
        <v>0</v>
      </c>
      <c r="I30" s="677">
        <f>'Test Data Inputs'!I34</f>
        <v>0</v>
      </c>
      <c r="J30" s="677">
        <f>'Test Data Inputs'!J34</f>
        <v>0</v>
      </c>
      <c r="K30" s="677">
        <f>'Test Data Inputs'!K34</f>
        <v>0</v>
      </c>
      <c r="L30" s="677">
        <f>'Test Data Inputs'!L34</f>
        <v>0</v>
      </c>
      <c r="M30" s="677">
        <f>'Test Data Inputs'!M34</f>
        <v>0</v>
      </c>
      <c r="N30" s="678">
        <f>'Test Data Inputs'!N34</f>
        <v>0</v>
      </c>
      <c r="O30" s="679">
        <f>'Test Data Inputs'!O34</f>
        <v>0</v>
      </c>
      <c r="P30" s="677">
        <f>'Test Data Inputs'!P34</f>
        <v>0</v>
      </c>
      <c r="Q30" s="677">
        <f>'Test Data Inputs'!Q34</f>
        <v>0</v>
      </c>
      <c r="R30" s="677">
        <f>'Test Data Inputs'!R34</f>
        <v>0</v>
      </c>
      <c r="S30" s="677">
        <f>'Test Data Inputs'!S34</f>
        <v>0</v>
      </c>
      <c r="T30" s="680">
        <f>'Test Data Inputs'!T34</f>
        <v>0</v>
      </c>
      <c r="U30" s="679">
        <f>'Test Data Inputs'!U34</f>
        <v>0</v>
      </c>
      <c r="V30" s="677">
        <f>'Test Data Inputs'!V34</f>
        <v>0</v>
      </c>
      <c r="W30" s="677">
        <f>'Test Data Inputs'!W34</f>
        <v>0</v>
      </c>
      <c r="X30" s="677">
        <f>'Test Data Inputs'!X34</f>
        <v>0</v>
      </c>
      <c r="Y30" s="677">
        <f>'Test Data Inputs'!Y34</f>
        <v>0</v>
      </c>
      <c r="Z30" s="680">
        <f>'Test Data Inputs'!Z34</f>
        <v>0</v>
      </c>
      <c r="AA30" s="559"/>
      <c r="AC30" s="90"/>
    </row>
    <row r="31" spans="2:29" x14ac:dyDescent="0.3">
      <c r="B31" s="166" t="s">
        <v>362</v>
      </c>
      <c r="C31" s="590">
        <f>'Test Data Inputs'!C35</f>
        <v>0</v>
      </c>
      <c r="D31" s="590">
        <f>'Test Data Inputs'!D35</f>
        <v>0</v>
      </c>
      <c r="E31" s="590">
        <f>'Test Data Inputs'!E35</f>
        <v>0</v>
      </c>
      <c r="F31" s="590">
        <f>'Test Data Inputs'!F35</f>
        <v>0</v>
      </c>
      <c r="G31" s="590">
        <f>'Test Data Inputs'!G35</f>
        <v>0</v>
      </c>
      <c r="H31" s="590">
        <f>'Test Data Inputs'!H35</f>
        <v>0</v>
      </c>
      <c r="I31" s="590">
        <f>'Test Data Inputs'!I35</f>
        <v>0</v>
      </c>
      <c r="J31" s="590">
        <f>'Test Data Inputs'!J35</f>
        <v>0</v>
      </c>
      <c r="K31" s="590">
        <f>'Test Data Inputs'!K35</f>
        <v>0</v>
      </c>
      <c r="L31" s="590">
        <f>'Test Data Inputs'!L35</f>
        <v>0</v>
      </c>
      <c r="M31" s="590">
        <f>'Test Data Inputs'!M35</f>
        <v>0</v>
      </c>
      <c r="N31" s="592">
        <f>'Test Data Inputs'!N35</f>
        <v>0</v>
      </c>
      <c r="O31" s="594">
        <f>'Test Data Inputs'!O35</f>
        <v>0</v>
      </c>
      <c r="P31" s="590">
        <f>'Test Data Inputs'!P35</f>
        <v>0</v>
      </c>
      <c r="Q31" s="590">
        <f>'Test Data Inputs'!Q35</f>
        <v>0</v>
      </c>
      <c r="R31" s="590">
        <f>'Test Data Inputs'!R35</f>
        <v>0</v>
      </c>
      <c r="S31" s="590">
        <f>'Test Data Inputs'!S35</f>
        <v>0</v>
      </c>
      <c r="T31" s="591">
        <f>'Test Data Inputs'!T35</f>
        <v>0</v>
      </c>
      <c r="U31" s="594">
        <f>'Test Data Inputs'!U35</f>
        <v>0</v>
      </c>
      <c r="V31" s="590">
        <f>'Test Data Inputs'!V35</f>
        <v>0</v>
      </c>
      <c r="W31" s="590">
        <f>'Test Data Inputs'!W35</f>
        <v>0</v>
      </c>
      <c r="X31" s="590">
        <f>'Test Data Inputs'!X35</f>
        <v>0</v>
      </c>
      <c r="Y31" s="590">
        <f>'Test Data Inputs'!Y35</f>
        <v>0</v>
      </c>
      <c r="Z31" s="591">
        <f>'Test Data Inputs'!Z35</f>
        <v>0</v>
      </c>
      <c r="AA31" s="559"/>
      <c r="AC31" s="90"/>
    </row>
    <row r="32" spans="2:29" x14ac:dyDescent="0.3">
      <c r="B32" s="166" t="s">
        <v>363</v>
      </c>
      <c r="C32" s="677" t="str">
        <f>IF($C$13="Uncorrected volume",'Test Data Inputs'!C36,"-")</f>
        <v>-</v>
      </c>
      <c r="D32" s="677" t="str">
        <f>IF($C$13="Uncorrected volume",'Test Data Inputs'!D36,"-")</f>
        <v>-</v>
      </c>
      <c r="E32" s="677" t="str">
        <f>IF($C$13="Uncorrected volume",'Test Data Inputs'!E36,"-")</f>
        <v>-</v>
      </c>
      <c r="F32" s="677" t="str">
        <f>IF($C$13="Uncorrected volume",'Test Data Inputs'!F36,"-")</f>
        <v>-</v>
      </c>
      <c r="G32" s="677" t="str">
        <f>IF($C$13="Uncorrected volume",'Test Data Inputs'!G36,"-")</f>
        <v>-</v>
      </c>
      <c r="H32" s="677" t="str">
        <f>IF($C$13="Uncorrected volume",'Test Data Inputs'!H36,"-")</f>
        <v>-</v>
      </c>
      <c r="I32" s="677" t="str">
        <f>IF($C$13="Uncorrected volume",'Test Data Inputs'!I36,"-")</f>
        <v>-</v>
      </c>
      <c r="J32" s="677" t="str">
        <f>IF($C$13="Uncorrected volume",'Test Data Inputs'!J36,"-")</f>
        <v>-</v>
      </c>
      <c r="K32" s="677" t="str">
        <f>IF($C$13="Uncorrected volume",'Test Data Inputs'!K36,"-")</f>
        <v>-</v>
      </c>
      <c r="L32" s="677" t="str">
        <f>IF($C$13="Uncorrected volume",'Test Data Inputs'!L36,"-")</f>
        <v>-</v>
      </c>
      <c r="M32" s="677" t="str">
        <f>IF($C$13="Uncorrected volume",'Test Data Inputs'!M36,"-")</f>
        <v>-</v>
      </c>
      <c r="N32" s="678" t="str">
        <f>IF($C$13="Uncorrected volume",'Test Data Inputs'!N36,"-")</f>
        <v>-</v>
      </c>
      <c r="O32" s="679" t="str">
        <f>IF($C$13="Uncorrected volume",'Test Data Inputs'!O36,"-")</f>
        <v>-</v>
      </c>
      <c r="P32" s="677" t="str">
        <f>IF($C$13="Uncorrected volume",'Test Data Inputs'!P36,"-")</f>
        <v>-</v>
      </c>
      <c r="Q32" s="677" t="str">
        <f>IF($C$13="Uncorrected volume",'Test Data Inputs'!Q36,"-")</f>
        <v>-</v>
      </c>
      <c r="R32" s="677" t="str">
        <f>IF($C$13="Uncorrected volume",'Test Data Inputs'!R36,"-")</f>
        <v>-</v>
      </c>
      <c r="S32" s="677" t="str">
        <f>IF($C$13="Uncorrected volume",'Test Data Inputs'!S36,"-")</f>
        <v>-</v>
      </c>
      <c r="T32" s="680" t="str">
        <f>IF($C$13="Uncorrected volume",'Test Data Inputs'!T36,"-")</f>
        <v>-</v>
      </c>
      <c r="U32" s="679" t="str">
        <f>IF($C$13="Uncorrected volume",'Test Data Inputs'!U36,"-")</f>
        <v>-</v>
      </c>
      <c r="V32" s="677" t="str">
        <f>IF($C$13="Uncorrected volume",'Test Data Inputs'!V36,"-")</f>
        <v>-</v>
      </c>
      <c r="W32" s="677" t="str">
        <f>IF($C$13="Uncorrected volume",'Test Data Inputs'!W36,"-")</f>
        <v>-</v>
      </c>
      <c r="X32" s="677" t="str">
        <f>IF($C$13="Uncorrected volume",'Test Data Inputs'!X36,"-")</f>
        <v>-</v>
      </c>
      <c r="Y32" s="677" t="str">
        <f>IF($C$13="Uncorrected volume",'Test Data Inputs'!Y36,"-")</f>
        <v>-</v>
      </c>
      <c r="Z32" s="680" t="str">
        <f>IF($C$13="Uncorrected volume",'Test Data Inputs'!Z36,"-")</f>
        <v>-</v>
      </c>
      <c r="AA32" s="300"/>
      <c r="AC32" s="90"/>
    </row>
    <row r="33" spans="1:29" x14ac:dyDescent="0.3">
      <c r="B33" s="166" t="s">
        <v>447</v>
      </c>
      <c r="C33" s="735" t="str">
        <f t="shared" ref="C33:Z33" si="6">IF($C$13="Corrected volume",C30*C31,IF($C$13="Uncorrected volume",C30*C31*C32,""))</f>
        <v/>
      </c>
      <c r="D33" s="735" t="str">
        <f>IF($C$13="Corrected volume",D30*D31,IF($C$13="Uncorrected volume",D30*D31*D32,""))</f>
        <v/>
      </c>
      <c r="E33" s="735" t="str">
        <f t="shared" si="6"/>
        <v/>
      </c>
      <c r="F33" s="735" t="str">
        <f t="shared" si="6"/>
        <v/>
      </c>
      <c r="G33" s="735" t="str">
        <f t="shared" si="6"/>
        <v/>
      </c>
      <c r="H33" s="735" t="str">
        <f t="shared" si="6"/>
        <v/>
      </c>
      <c r="I33" s="735" t="str">
        <f t="shared" si="6"/>
        <v/>
      </c>
      <c r="J33" s="735" t="str">
        <f t="shared" si="6"/>
        <v/>
      </c>
      <c r="K33" s="735" t="str">
        <f t="shared" si="6"/>
        <v/>
      </c>
      <c r="L33" s="735" t="str">
        <f t="shared" si="6"/>
        <v/>
      </c>
      <c r="M33" s="735" t="str">
        <f t="shared" si="6"/>
        <v/>
      </c>
      <c r="N33" s="736" t="str">
        <f t="shared" si="6"/>
        <v/>
      </c>
      <c r="O33" s="737" t="str">
        <f t="shared" si="6"/>
        <v/>
      </c>
      <c r="P33" s="735" t="str">
        <f t="shared" si="6"/>
        <v/>
      </c>
      <c r="Q33" s="735" t="str">
        <f t="shared" si="6"/>
        <v/>
      </c>
      <c r="R33" s="735" t="str">
        <f t="shared" si="6"/>
        <v/>
      </c>
      <c r="S33" s="735" t="str">
        <f t="shared" si="6"/>
        <v/>
      </c>
      <c r="T33" s="738" t="str">
        <f t="shared" si="6"/>
        <v/>
      </c>
      <c r="U33" s="737" t="str">
        <f t="shared" si="6"/>
        <v/>
      </c>
      <c r="V33" s="735" t="str">
        <f t="shared" si="6"/>
        <v/>
      </c>
      <c r="W33" s="735" t="str">
        <f t="shared" si="6"/>
        <v/>
      </c>
      <c r="X33" s="735" t="str">
        <f t="shared" si="6"/>
        <v/>
      </c>
      <c r="Y33" s="735" t="str">
        <f t="shared" si="6"/>
        <v/>
      </c>
      <c r="Z33" s="738" t="str">
        <f t="shared" si="6"/>
        <v/>
      </c>
      <c r="AA33" s="377" t="s">
        <v>288</v>
      </c>
      <c r="AC33" s="90"/>
    </row>
    <row r="34" spans="1:29" ht="15.75" thickBot="1" x14ac:dyDescent="0.35">
      <c r="B34" s="169" t="str">
        <f>IF($C$12="Gas", "Electrical energy consumption, Ee (Wh)", "Electrical energy consumption, E (Wh)")</f>
        <v>Electrical energy consumption, E (Wh)</v>
      </c>
      <c r="C34" s="739">
        <f>'Test Data Inputs'!C39</f>
        <v>0</v>
      </c>
      <c r="D34" s="739">
        <f>'Test Data Inputs'!D39</f>
        <v>0</v>
      </c>
      <c r="E34" s="739">
        <f>'Test Data Inputs'!E39</f>
        <v>0</v>
      </c>
      <c r="F34" s="739">
        <f>'Test Data Inputs'!F39</f>
        <v>0</v>
      </c>
      <c r="G34" s="739">
        <f>'Test Data Inputs'!G39</f>
        <v>0</v>
      </c>
      <c r="H34" s="739">
        <f>'Test Data Inputs'!H39</f>
        <v>0</v>
      </c>
      <c r="I34" s="739">
        <f>'Test Data Inputs'!I39</f>
        <v>0</v>
      </c>
      <c r="J34" s="739">
        <f>'Test Data Inputs'!J39</f>
        <v>0</v>
      </c>
      <c r="K34" s="739">
        <f>'Test Data Inputs'!K39</f>
        <v>0</v>
      </c>
      <c r="L34" s="739">
        <f>'Test Data Inputs'!L39</f>
        <v>0</v>
      </c>
      <c r="M34" s="739">
        <f>'Test Data Inputs'!M39</f>
        <v>0</v>
      </c>
      <c r="N34" s="740">
        <f>'Test Data Inputs'!N39</f>
        <v>0</v>
      </c>
      <c r="O34" s="741">
        <f>'Test Data Inputs'!O39</f>
        <v>0</v>
      </c>
      <c r="P34" s="739">
        <f>'Test Data Inputs'!P39</f>
        <v>0</v>
      </c>
      <c r="Q34" s="739">
        <f>'Test Data Inputs'!Q39</f>
        <v>0</v>
      </c>
      <c r="R34" s="739">
        <f>'Test Data Inputs'!R39</f>
        <v>0</v>
      </c>
      <c r="S34" s="739">
        <f>'Test Data Inputs'!S39</f>
        <v>0</v>
      </c>
      <c r="T34" s="742">
        <f>'Test Data Inputs'!T39</f>
        <v>0</v>
      </c>
      <c r="U34" s="741">
        <f>'Test Data Inputs'!U39</f>
        <v>0</v>
      </c>
      <c r="V34" s="739">
        <f>'Test Data Inputs'!V39</f>
        <v>0</v>
      </c>
      <c r="W34" s="739">
        <f>'Test Data Inputs'!W39</f>
        <v>0</v>
      </c>
      <c r="X34" s="739">
        <f>'Test Data Inputs'!X39</f>
        <v>0</v>
      </c>
      <c r="Y34" s="739">
        <f>'Test Data Inputs'!Y39</f>
        <v>0</v>
      </c>
      <c r="Z34" s="742">
        <f>'Test Data Inputs'!Z39</f>
        <v>0</v>
      </c>
      <c r="AA34" s="550"/>
      <c r="AC34" s="90"/>
    </row>
    <row r="35" spans="1:29" ht="15.75" thickBot="1" x14ac:dyDescent="0.35">
      <c r="B35" s="174"/>
      <c r="C35" s="165"/>
      <c r="D35" s="165"/>
      <c r="E35" s="165"/>
      <c r="F35" s="165"/>
      <c r="G35" s="165"/>
      <c r="H35" s="165"/>
      <c r="I35" s="165"/>
      <c r="AC35" s="90"/>
    </row>
    <row r="36" spans="1:29" ht="15.75" thickBot="1" x14ac:dyDescent="0.35">
      <c r="B36" s="157" t="s">
        <v>415</v>
      </c>
      <c r="C36" s="158"/>
      <c r="D36" s="159"/>
      <c r="E36" s="158"/>
      <c r="F36" s="159"/>
      <c r="G36" s="158"/>
      <c r="H36" s="158"/>
      <c r="I36" s="158"/>
      <c r="J36" s="158"/>
      <c r="K36" s="158"/>
      <c r="L36" s="158"/>
      <c r="M36" s="158"/>
      <c r="N36" s="158"/>
      <c r="O36" s="158"/>
      <c r="P36" s="158"/>
      <c r="Q36" s="158"/>
      <c r="R36" s="158"/>
      <c r="S36" s="158"/>
      <c r="T36" s="158"/>
      <c r="U36" s="158"/>
      <c r="V36" s="185"/>
      <c r="W36" s="185"/>
      <c r="X36" s="185"/>
      <c r="Y36" s="185"/>
      <c r="Z36" s="185"/>
      <c r="AA36" s="373" t="s">
        <v>286</v>
      </c>
      <c r="AC36" s="90"/>
    </row>
    <row r="37" spans="1:29" s="472" customFormat="1" ht="30" x14ac:dyDescent="0.3">
      <c r="B37" s="467"/>
      <c r="C37" s="468" t="str">
        <f>"Cooking Zone 1" &amp; IF('General Info &amp; Results'!C$49="",""," - " &amp; 'General Info &amp; Results'!C$49)</f>
        <v>Cooking Zone 1</v>
      </c>
      <c r="D37" s="468" t="str">
        <f>"Cooking Zone 2" &amp; IF('General Info &amp; Results'!D$49="",""," - " &amp; 'General Info &amp; Results'!D$49)</f>
        <v>Cooking Zone 2</v>
      </c>
      <c r="E37" s="468" t="str">
        <f>"Cooking Zone 3" &amp; IF('General Info &amp; Results'!E$49="",""," - " &amp; 'General Info &amp; Results'!E$49)</f>
        <v>Cooking Zone 3</v>
      </c>
      <c r="F37" s="468" t="str">
        <f>"Cooking Zone 4" &amp; IF('General Info &amp; Results'!F$49="",""," - " &amp; 'General Info &amp; Results'!F$49)</f>
        <v>Cooking Zone 4</v>
      </c>
      <c r="G37" s="468" t="str">
        <f>"Cooking Zone 5" &amp; IF('General Info &amp; Results'!G$49="",""," - " &amp; 'General Info &amp; Results'!G$49)</f>
        <v>Cooking Zone 5</v>
      </c>
      <c r="H37" s="468" t="str">
        <f>"Cooking Zone 6" &amp; IF('General Info &amp; Results'!H$49="",""," - " &amp; 'General Info &amp; Results'!H$49)</f>
        <v>Cooking Zone 6</v>
      </c>
      <c r="I37" s="468" t="str">
        <f>"Cooking Zone 7" &amp; IF('General Info &amp; Results'!I$49="",""," - " &amp; 'General Info &amp; Results'!I$49)</f>
        <v>Cooking Zone 7</v>
      </c>
      <c r="J37" s="468" t="str">
        <f>"Cooking Zone 8" &amp; IF('General Info &amp; Results'!J$49="",""," - " &amp; 'General Info &amp; Results'!J$49)</f>
        <v>Cooking Zone 8</v>
      </c>
      <c r="K37" s="468" t="str">
        <f>"Cooking Zone 9" &amp; IF('General Info &amp; Results'!K$49="",""," - " &amp; 'General Info &amp; Results'!K$49)</f>
        <v>Cooking Zone 9</v>
      </c>
      <c r="L37" s="468" t="str">
        <f>"Cooking Zone 10" &amp; IF('General Info &amp; Results'!L$49="",""," - " &amp; 'General Info &amp; Results'!L$49)</f>
        <v>Cooking Zone 10</v>
      </c>
      <c r="M37" s="468" t="str">
        <f>"Cooking Zone 11" &amp; IF('General Info &amp; Results'!M$49="",""," - " &amp; 'General Info &amp; Results'!M$49)</f>
        <v>Cooking Zone 11</v>
      </c>
      <c r="N37" s="468" t="str">
        <f>"Cooking Zone 12" &amp; IF('General Info &amp; Results'!N$49="",""," - " &amp; 'General Info &amp; Results'!N$49)</f>
        <v>Cooking Zone 12</v>
      </c>
      <c r="O37" s="470" t="s">
        <v>263</v>
      </c>
      <c r="P37" s="468" t="s">
        <v>264</v>
      </c>
      <c r="Q37" s="468" t="s">
        <v>265</v>
      </c>
      <c r="R37" s="468" t="s">
        <v>266</v>
      </c>
      <c r="S37" s="468" t="s">
        <v>267</v>
      </c>
      <c r="T37" s="469" t="s">
        <v>268</v>
      </c>
      <c r="U37" s="470" t="s">
        <v>269</v>
      </c>
      <c r="V37" s="468" t="s">
        <v>270</v>
      </c>
      <c r="W37" s="468" t="s">
        <v>271</v>
      </c>
      <c r="X37" s="468" t="s">
        <v>272</v>
      </c>
      <c r="Y37" s="468" t="s">
        <v>273</v>
      </c>
      <c r="Z37" s="469" t="s">
        <v>274</v>
      </c>
      <c r="AA37" s="469"/>
      <c r="AC37" s="473"/>
    </row>
    <row r="38" spans="1:29" x14ac:dyDescent="0.3">
      <c r="B38" s="166" t="str">
        <f>IF($C$13="Corrected Volume", "Corrected volume of gas consumed, V (std cu. ft)", "Volume of gas consumed, V (cu. ft)")</f>
        <v>Volume of gas consumed, V (cu. ft)</v>
      </c>
      <c r="C38" s="677">
        <f>'Test Data Inputs'!C53</f>
        <v>0</v>
      </c>
      <c r="D38" s="677">
        <f>'Test Data Inputs'!D53</f>
        <v>0</v>
      </c>
      <c r="E38" s="677">
        <f>'Test Data Inputs'!E53</f>
        <v>0</v>
      </c>
      <c r="F38" s="677">
        <f>'Test Data Inputs'!F53</f>
        <v>0</v>
      </c>
      <c r="G38" s="677">
        <f>'Test Data Inputs'!G53</f>
        <v>0</v>
      </c>
      <c r="H38" s="677">
        <f>'Test Data Inputs'!H53</f>
        <v>0</v>
      </c>
      <c r="I38" s="677">
        <f>'Test Data Inputs'!I53</f>
        <v>0</v>
      </c>
      <c r="J38" s="677">
        <f>'Test Data Inputs'!J53</f>
        <v>0</v>
      </c>
      <c r="K38" s="677">
        <f>'Test Data Inputs'!K53</f>
        <v>0</v>
      </c>
      <c r="L38" s="677">
        <f>'Test Data Inputs'!L53</f>
        <v>0</v>
      </c>
      <c r="M38" s="677">
        <f>'Test Data Inputs'!M53</f>
        <v>0</v>
      </c>
      <c r="N38" s="678">
        <f>'Test Data Inputs'!N53</f>
        <v>0</v>
      </c>
      <c r="O38" s="679">
        <f>'Test Data Inputs'!O53</f>
        <v>0</v>
      </c>
      <c r="P38" s="677">
        <f>'Test Data Inputs'!P53</f>
        <v>0</v>
      </c>
      <c r="Q38" s="677">
        <f>'Test Data Inputs'!Q53</f>
        <v>0</v>
      </c>
      <c r="R38" s="677">
        <f>'Test Data Inputs'!R53</f>
        <v>0</v>
      </c>
      <c r="S38" s="677">
        <f>'Test Data Inputs'!S53</f>
        <v>0</v>
      </c>
      <c r="T38" s="680">
        <f>'Test Data Inputs'!T53</f>
        <v>0</v>
      </c>
      <c r="U38" s="679">
        <f>'Test Data Inputs'!U53</f>
        <v>0</v>
      </c>
      <c r="V38" s="677">
        <f>'Test Data Inputs'!V53</f>
        <v>0</v>
      </c>
      <c r="W38" s="677">
        <f>'Test Data Inputs'!W53</f>
        <v>0</v>
      </c>
      <c r="X38" s="677">
        <f>'Test Data Inputs'!X53</f>
        <v>0</v>
      </c>
      <c r="Y38" s="677">
        <f>'Test Data Inputs'!Y53</f>
        <v>0</v>
      </c>
      <c r="Z38" s="680">
        <f>'Test Data Inputs'!Z53</f>
        <v>0</v>
      </c>
      <c r="AA38" s="559"/>
      <c r="AC38" s="90"/>
    </row>
    <row r="39" spans="1:29" x14ac:dyDescent="0.3">
      <c r="B39" s="166" t="s">
        <v>362</v>
      </c>
      <c r="C39" s="590">
        <f>'Test Data Inputs'!C54</f>
        <v>0</v>
      </c>
      <c r="D39" s="590">
        <f>'Test Data Inputs'!D54</f>
        <v>0</v>
      </c>
      <c r="E39" s="590">
        <f>'Test Data Inputs'!E54</f>
        <v>0</v>
      </c>
      <c r="F39" s="590">
        <f>'Test Data Inputs'!F54</f>
        <v>0</v>
      </c>
      <c r="G39" s="590">
        <f>'Test Data Inputs'!G54</f>
        <v>0</v>
      </c>
      <c r="H39" s="590">
        <f>'Test Data Inputs'!H54</f>
        <v>0</v>
      </c>
      <c r="I39" s="590">
        <f>'Test Data Inputs'!I54</f>
        <v>0</v>
      </c>
      <c r="J39" s="590">
        <f>'Test Data Inputs'!J54</f>
        <v>0</v>
      </c>
      <c r="K39" s="590">
        <f>'Test Data Inputs'!K54</f>
        <v>0</v>
      </c>
      <c r="L39" s="590">
        <f>'Test Data Inputs'!L54</f>
        <v>0</v>
      </c>
      <c r="M39" s="590">
        <f>'Test Data Inputs'!M54</f>
        <v>0</v>
      </c>
      <c r="N39" s="592">
        <f>'Test Data Inputs'!N54</f>
        <v>0</v>
      </c>
      <c r="O39" s="594">
        <f>'Test Data Inputs'!O54</f>
        <v>0</v>
      </c>
      <c r="P39" s="590">
        <f>'Test Data Inputs'!P54</f>
        <v>0</v>
      </c>
      <c r="Q39" s="590">
        <f>'Test Data Inputs'!Q54</f>
        <v>0</v>
      </c>
      <c r="R39" s="590">
        <f>'Test Data Inputs'!R54</f>
        <v>0</v>
      </c>
      <c r="S39" s="590">
        <f>'Test Data Inputs'!S54</f>
        <v>0</v>
      </c>
      <c r="T39" s="591">
        <f>'Test Data Inputs'!T54</f>
        <v>0</v>
      </c>
      <c r="U39" s="594">
        <f>'Test Data Inputs'!U54</f>
        <v>0</v>
      </c>
      <c r="V39" s="590">
        <f>'Test Data Inputs'!V54</f>
        <v>0</v>
      </c>
      <c r="W39" s="590">
        <f>'Test Data Inputs'!W54</f>
        <v>0</v>
      </c>
      <c r="X39" s="590">
        <f>'Test Data Inputs'!X54</f>
        <v>0</v>
      </c>
      <c r="Y39" s="590">
        <f>'Test Data Inputs'!Y54</f>
        <v>0</v>
      </c>
      <c r="Z39" s="591">
        <f>'Test Data Inputs'!Z54</f>
        <v>0</v>
      </c>
      <c r="AA39" s="559"/>
      <c r="AC39" s="90"/>
    </row>
    <row r="40" spans="1:29" x14ac:dyDescent="0.3">
      <c r="B40" s="166" t="s">
        <v>363</v>
      </c>
      <c r="C40" s="677" t="str">
        <f>IF($C$13="Uncorrected volume",'Test Data Inputs'!C55,"-")</f>
        <v>-</v>
      </c>
      <c r="D40" s="677" t="str">
        <f>IF($C$13="Uncorrected volume",'Test Data Inputs'!D55,"-")</f>
        <v>-</v>
      </c>
      <c r="E40" s="677" t="str">
        <f>IF($C$13="Uncorrected volume",'Test Data Inputs'!E55,"-")</f>
        <v>-</v>
      </c>
      <c r="F40" s="677" t="str">
        <f>IF($C$13="Uncorrected volume",'Test Data Inputs'!F55,"-")</f>
        <v>-</v>
      </c>
      <c r="G40" s="677" t="str">
        <f>IF($C$13="Uncorrected volume",'Test Data Inputs'!G55,"-")</f>
        <v>-</v>
      </c>
      <c r="H40" s="677" t="str">
        <f>IF($C$13="Uncorrected volume",'Test Data Inputs'!H55,"-")</f>
        <v>-</v>
      </c>
      <c r="I40" s="677" t="str">
        <f>IF($C$13="Uncorrected volume",'Test Data Inputs'!I55,"-")</f>
        <v>-</v>
      </c>
      <c r="J40" s="677" t="str">
        <f>IF($C$13="Uncorrected volume",'Test Data Inputs'!J55,"-")</f>
        <v>-</v>
      </c>
      <c r="K40" s="677" t="str">
        <f>IF($C$13="Uncorrected volume",'Test Data Inputs'!K55,"-")</f>
        <v>-</v>
      </c>
      <c r="L40" s="677" t="str">
        <f>IF($C$13="Uncorrected volume",'Test Data Inputs'!L55,"-")</f>
        <v>-</v>
      </c>
      <c r="M40" s="677" t="str">
        <f>IF($C$13="Uncorrected volume",'Test Data Inputs'!M55,"-")</f>
        <v>-</v>
      </c>
      <c r="N40" s="678" t="str">
        <f>IF($C$13="Uncorrected volume",'Test Data Inputs'!N55,"-")</f>
        <v>-</v>
      </c>
      <c r="O40" s="679" t="str">
        <f>IF($C$13="Uncorrected volume",'Test Data Inputs'!O55,"-")</f>
        <v>-</v>
      </c>
      <c r="P40" s="677" t="str">
        <f>IF($C$13="Uncorrected volume",'Test Data Inputs'!P55,"-")</f>
        <v>-</v>
      </c>
      <c r="Q40" s="677" t="str">
        <f>IF($C$13="Uncorrected volume",'Test Data Inputs'!Q55,"-")</f>
        <v>-</v>
      </c>
      <c r="R40" s="677" t="str">
        <f>IF($C$13="Uncorrected volume",'Test Data Inputs'!R55,"-")</f>
        <v>-</v>
      </c>
      <c r="S40" s="677" t="str">
        <f>IF($C$13="Uncorrected volume",'Test Data Inputs'!S55,"-")</f>
        <v>-</v>
      </c>
      <c r="T40" s="680" t="str">
        <f>IF($C$13="Uncorrected volume",'Test Data Inputs'!T55,"-")</f>
        <v>-</v>
      </c>
      <c r="U40" s="679" t="str">
        <f>IF($C$13="Uncorrected volume",'Test Data Inputs'!U55,"-")</f>
        <v>-</v>
      </c>
      <c r="V40" s="677" t="str">
        <f>IF($C$13="Uncorrected volume",'Test Data Inputs'!V55,"-")</f>
        <v>-</v>
      </c>
      <c r="W40" s="677" t="str">
        <f>IF($C$13="Uncorrected volume",'Test Data Inputs'!W55,"-")</f>
        <v>-</v>
      </c>
      <c r="X40" s="677" t="str">
        <f>IF($C$13="Uncorrected volume",'Test Data Inputs'!X55,"-")</f>
        <v>-</v>
      </c>
      <c r="Y40" s="677" t="str">
        <f>IF($C$13="Uncorrected volume",'Test Data Inputs'!Y55,"-")</f>
        <v>-</v>
      </c>
      <c r="Z40" s="680" t="str">
        <f>IF($C$13="Uncorrected volume",'Test Data Inputs'!Z55,"-")</f>
        <v>-</v>
      </c>
      <c r="AA40" s="300"/>
      <c r="AC40" s="90"/>
    </row>
    <row r="41" spans="1:29" x14ac:dyDescent="0.3">
      <c r="B41" s="166" t="s">
        <v>447</v>
      </c>
      <c r="C41" s="743" t="str">
        <f t="shared" ref="C41:Z41" si="7">IF($C$13="Corrected volume",C38*C39,IF($C$13="Uncorrected volume",C38*C39*C40,""))</f>
        <v/>
      </c>
      <c r="D41" s="743" t="str">
        <f>IF($C$13="Corrected volume",D38*D39,IF($C$13="Uncorrected volume",D38*D39*D40,""))</f>
        <v/>
      </c>
      <c r="E41" s="743" t="str">
        <f t="shared" si="7"/>
        <v/>
      </c>
      <c r="F41" s="743" t="str">
        <f t="shared" si="7"/>
        <v/>
      </c>
      <c r="G41" s="743" t="str">
        <f t="shared" si="7"/>
        <v/>
      </c>
      <c r="H41" s="743" t="str">
        <f t="shared" si="7"/>
        <v/>
      </c>
      <c r="I41" s="743" t="str">
        <f t="shared" si="7"/>
        <v/>
      </c>
      <c r="J41" s="743" t="str">
        <f t="shared" si="7"/>
        <v/>
      </c>
      <c r="K41" s="743" t="str">
        <f t="shared" si="7"/>
        <v/>
      </c>
      <c r="L41" s="743" t="str">
        <f t="shared" si="7"/>
        <v/>
      </c>
      <c r="M41" s="743" t="str">
        <f t="shared" si="7"/>
        <v/>
      </c>
      <c r="N41" s="744" t="str">
        <f t="shared" si="7"/>
        <v/>
      </c>
      <c r="O41" s="745" t="str">
        <f t="shared" si="7"/>
        <v/>
      </c>
      <c r="P41" s="743" t="str">
        <f t="shared" si="7"/>
        <v/>
      </c>
      <c r="Q41" s="743" t="str">
        <f t="shared" si="7"/>
        <v/>
      </c>
      <c r="R41" s="743" t="str">
        <f t="shared" si="7"/>
        <v/>
      </c>
      <c r="S41" s="743" t="str">
        <f t="shared" si="7"/>
        <v/>
      </c>
      <c r="T41" s="746" t="str">
        <f t="shared" si="7"/>
        <v/>
      </c>
      <c r="U41" s="745" t="str">
        <f t="shared" si="7"/>
        <v/>
      </c>
      <c r="V41" s="743" t="str">
        <f t="shared" si="7"/>
        <v/>
      </c>
      <c r="W41" s="743" t="str">
        <f t="shared" si="7"/>
        <v/>
      </c>
      <c r="X41" s="743" t="str">
        <f t="shared" si="7"/>
        <v/>
      </c>
      <c r="Y41" s="743" t="str">
        <f t="shared" si="7"/>
        <v/>
      </c>
      <c r="Z41" s="746" t="str">
        <f t="shared" si="7"/>
        <v/>
      </c>
      <c r="AA41" s="377" t="s">
        <v>288</v>
      </c>
      <c r="AC41" s="90"/>
    </row>
    <row r="42" spans="1:29" ht="15.75" thickBot="1" x14ac:dyDescent="0.35">
      <c r="B42" s="169" t="str">
        <f>IF($C$12="Gas", "Electrical energy consumption, Ee (Wh)", "Electrical energy consumption, E (Wh)")</f>
        <v>Electrical energy consumption, E (Wh)</v>
      </c>
      <c r="C42" s="739">
        <f>'Test Data Inputs'!C58</f>
        <v>0</v>
      </c>
      <c r="D42" s="739">
        <f>'Test Data Inputs'!D58</f>
        <v>0</v>
      </c>
      <c r="E42" s="739">
        <f>'Test Data Inputs'!E58</f>
        <v>0</v>
      </c>
      <c r="F42" s="739">
        <f>'Test Data Inputs'!F58</f>
        <v>0</v>
      </c>
      <c r="G42" s="739">
        <f>'Test Data Inputs'!G58</f>
        <v>0</v>
      </c>
      <c r="H42" s="739">
        <f>'Test Data Inputs'!H58</f>
        <v>0</v>
      </c>
      <c r="I42" s="739">
        <f>'Test Data Inputs'!I58</f>
        <v>0</v>
      </c>
      <c r="J42" s="739">
        <f>'Test Data Inputs'!J58</f>
        <v>0</v>
      </c>
      <c r="K42" s="739">
        <f>'Test Data Inputs'!K58</f>
        <v>0</v>
      </c>
      <c r="L42" s="739">
        <f>'Test Data Inputs'!L58</f>
        <v>0</v>
      </c>
      <c r="M42" s="739">
        <f>'Test Data Inputs'!M58</f>
        <v>0</v>
      </c>
      <c r="N42" s="740">
        <f>'Test Data Inputs'!N58</f>
        <v>0</v>
      </c>
      <c r="O42" s="741">
        <f>'Test Data Inputs'!O58</f>
        <v>0</v>
      </c>
      <c r="P42" s="739">
        <f>'Test Data Inputs'!P58</f>
        <v>0</v>
      </c>
      <c r="Q42" s="739">
        <f>'Test Data Inputs'!Q58</f>
        <v>0</v>
      </c>
      <c r="R42" s="739">
        <f>'Test Data Inputs'!R58</f>
        <v>0</v>
      </c>
      <c r="S42" s="739">
        <f>'Test Data Inputs'!S58</f>
        <v>0</v>
      </c>
      <c r="T42" s="742">
        <f>'Test Data Inputs'!T58</f>
        <v>0</v>
      </c>
      <c r="U42" s="741">
        <f>'Test Data Inputs'!U58</f>
        <v>0</v>
      </c>
      <c r="V42" s="739">
        <f>'Test Data Inputs'!V58</f>
        <v>0</v>
      </c>
      <c r="W42" s="739">
        <f>'Test Data Inputs'!W58</f>
        <v>0</v>
      </c>
      <c r="X42" s="739">
        <f>'Test Data Inputs'!X58</f>
        <v>0</v>
      </c>
      <c r="Y42" s="739">
        <f>'Test Data Inputs'!Y58</f>
        <v>0</v>
      </c>
      <c r="Z42" s="742">
        <f>'Test Data Inputs'!Z58</f>
        <v>0</v>
      </c>
      <c r="AA42" s="550"/>
      <c r="AC42" s="90"/>
    </row>
    <row r="43" spans="1:29" ht="15.75" thickBot="1" x14ac:dyDescent="0.35">
      <c r="B43" s="174"/>
      <c r="C43" s="165"/>
      <c r="D43" s="165"/>
      <c r="E43" s="165"/>
      <c r="F43" s="165"/>
      <c r="G43" s="165"/>
      <c r="H43" s="165"/>
      <c r="I43" s="165"/>
      <c r="AC43" s="90"/>
    </row>
    <row r="44" spans="1:29" ht="15.75" thickBot="1" x14ac:dyDescent="0.35">
      <c r="B44" s="157" t="s">
        <v>428</v>
      </c>
      <c r="C44" s="158"/>
      <c r="D44" s="159"/>
      <c r="E44" s="158"/>
      <c r="F44" s="159"/>
      <c r="G44" s="158"/>
      <c r="H44" s="158"/>
      <c r="I44" s="158"/>
      <c r="J44" s="158"/>
      <c r="K44" s="158"/>
      <c r="L44" s="158"/>
      <c r="M44" s="158"/>
      <c r="N44" s="158"/>
      <c r="O44" s="158"/>
      <c r="P44" s="158"/>
      <c r="Q44" s="158"/>
      <c r="R44" s="158"/>
      <c r="S44" s="158"/>
      <c r="T44" s="158"/>
      <c r="U44" s="185"/>
      <c r="V44" s="185"/>
      <c r="W44" s="185"/>
      <c r="X44" s="185"/>
      <c r="Y44" s="185"/>
      <c r="Z44" s="185"/>
      <c r="AA44" s="373" t="s">
        <v>286</v>
      </c>
      <c r="AC44" s="90"/>
    </row>
    <row r="45" spans="1:29" s="472" customFormat="1" ht="30" x14ac:dyDescent="0.3">
      <c r="B45" s="467"/>
      <c r="C45" s="468" t="str">
        <f>"Cooking Zone 1" &amp; IF('General Info &amp; Results'!C$49="",""," - " &amp; 'General Info &amp; Results'!C$49)</f>
        <v>Cooking Zone 1</v>
      </c>
      <c r="D45" s="468" t="str">
        <f>"Cooking Zone 2" &amp; IF('General Info &amp; Results'!D$49="",""," - " &amp; 'General Info &amp; Results'!D$49)</f>
        <v>Cooking Zone 2</v>
      </c>
      <c r="E45" s="468" t="str">
        <f>"Cooking Zone 3" &amp; IF('General Info &amp; Results'!E$49="",""," - " &amp; 'General Info &amp; Results'!E$49)</f>
        <v>Cooking Zone 3</v>
      </c>
      <c r="F45" s="468" t="str">
        <f>"Cooking Zone 4" &amp; IF('General Info &amp; Results'!F$49="",""," - " &amp; 'General Info &amp; Results'!F$49)</f>
        <v>Cooking Zone 4</v>
      </c>
      <c r="G45" s="468" t="str">
        <f>"Cooking Zone 5" &amp; IF('General Info &amp; Results'!G$49="",""," - " &amp; 'General Info &amp; Results'!G$49)</f>
        <v>Cooking Zone 5</v>
      </c>
      <c r="H45" s="468" t="str">
        <f>"Cooking Zone 6" &amp; IF('General Info &amp; Results'!H$49="",""," - " &amp; 'General Info &amp; Results'!H$49)</f>
        <v>Cooking Zone 6</v>
      </c>
      <c r="I45" s="468" t="str">
        <f>"Cooking Zone 7" &amp; IF('General Info &amp; Results'!I$49="",""," - " &amp; 'General Info &amp; Results'!I$49)</f>
        <v>Cooking Zone 7</v>
      </c>
      <c r="J45" s="468" t="str">
        <f>"Cooking Zone 8" &amp; IF('General Info &amp; Results'!J$49="",""," - " &amp; 'General Info &amp; Results'!J$49)</f>
        <v>Cooking Zone 8</v>
      </c>
      <c r="K45" s="468" t="str">
        <f>"Cooking Zone 9" &amp; IF('General Info &amp; Results'!K$49="",""," - " &amp; 'General Info &amp; Results'!K$49)</f>
        <v>Cooking Zone 9</v>
      </c>
      <c r="L45" s="468" t="str">
        <f>"Cooking Zone 10" &amp; IF('General Info &amp; Results'!L$49="",""," - " &amp; 'General Info &amp; Results'!L$49)</f>
        <v>Cooking Zone 10</v>
      </c>
      <c r="M45" s="468" t="str">
        <f>"Cooking Zone 11" &amp; IF('General Info &amp; Results'!M$49="",""," - " &amp; 'General Info &amp; Results'!M$49)</f>
        <v>Cooking Zone 11</v>
      </c>
      <c r="N45" s="468" t="str">
        <f>"Cooking Zone 12" &amp; IF('General Info &amp; Results'!N$49="",""," - " &amp; 'General Info &amp; Results'!N$49)</f>
        <v>Cooking Zone 12</v>
      </c>
      <c r="O45" s="470" t="s">
        <v>263</v>
      </c>
      <c r="P45" s="468" t="s">
        <v>264</v>
      </c>
      <c r="Q45" s="468" t="s">
        <v>265</v>
      </c>
      <c r="R45" s="468" t="s">
        <v>266</v>
      </c>
      <c r="S45" s="468" t="s">
        <v>267</v>
      </c>
      <c r="T45" s="469" t="s">
        <v>268</v>
      </c>
      <c r="U45" s="468" t="s">
        <v>269</v>
      </c>
      <c r="V45" s="468" t="s">
        <v>270</v>
      </c>
      <c r="W45" s="468" t="s">
        <v>271</v>
      </c>
      <c r="X45" s="468" t="s">
        <v>272</v>
      </c>
      <c r="Y45" s="468" t="s">
        <v>273</v>
      </c>
      <c r="Z45" s="469" t="s">
        <v>274</v>
      </c>
      <c r="AA45" s="469"/>
      <c r="AC45" s="473"/>
    </row>
    <row r="46" spans="1:29" s="710" customFormat="1" x14ac:dyDescent="0.25">
      <c r="A46" s="595"/>
      <c r="B46" s="712" t="s">
        <v>448</v>
      </c>
      <c r="C46" s="566" t="str">
        <f>'Test Data Inputs'!C43</f>
        <v/>
      </c>
      <c r="D46" s="566" t="str">
        <f>'Test Data Inputs'!D43</f>
        <v/>
      </c>
      <c r="E46" s="566" t="str">
        <f>'Test Data Inputs'!E43</f>
        <v/>
      </c>
      <c r="F46" s="566" t="str">
        <f>'Test Data Inputs'!F43</f>
        <v/>
      </c>
      <c r="G46" s="566" t="str">
        <f>'Test Data Inputs'!G43</f>
        <v/>
      </c>
      <c r="H46" s="566" t="str">
        <f>'Test Data Inputs'!H43</f>
        <v/>
      </c>
      <c r="I46" s="566" t="str">
        <f>'Test Data Inputs'!I43</f>
        <v/>
      </c>
      <c r="J46" s="566" t="str">
        <f>'Test Data Inputs'!J43</f>
        <v/>
      </c>
      <c r="K46" s="566" t="str">
        <f>'Test Data Inputs'!K43</f>
        <v/>
      </c>
      <c r="L46" s="566" t="str">
        <f>'Test Data Inputs'!L43</f>
        <v/>
      </c>
      <c r="M46" s="566" t="str">
        <f>'Test Data Inputs'!M43</f>
        <v/>
      </c>
      <c r="N46" s="569" t="str">
        <f>'Test Data Inputs'!N43</f>
        <v/>
      </c>
      <c r="O46" s="571" t="str">
        <f>'Test Data Inputs'!O43</f>
        <v/>
      </c>
      <c r="P46" s="566" t="str">
        <f>'Test Data Inputs'!P43</f>
        <v/>
      </c>
      <c r="Q46" s="566" t="str">
        <f>'Test Data Inputs'!Q43</f>
        <v/>
      </c>
      <c r="R46" s="566" t="str">
        <f>'Test Data Inputs'!R43</f>
        <v/>
      </c>
      <c r="S46" s="566" t="str">
        <f>'Test Data Inputs'!S43</f>
        <v/>
      </c>
      <c r="T46" s="572" t="str">
        <f>'Test Data Inputs'!T43</f>
        <v/>
      </c>
      <c r="U46" s="708" t="str">
        <f>'Test Data Inputs'!U43</f>
        <v/>
      </c>
      <c r="V46" s="566" t="str">
        <f>'Test Data Inputs'!V43</f>
        <v/>
      </c>
      <c r="W46" s="566" t="str">
        <f>'Test Data Inputs'!W43</f>
        <v/>
      </c>
      <c r="X46" s="566" t="str">
        <f>'Test Data Inputs'!X43</f>
        <v/>
      </c>
      <c r="Y46" s="566" t="str">
        <f>'Test Data Inputs'!Y43</f>
        <v/>
      </c>
      <c r="Z46" s="572" t="str">
        <f>'Test Data Inputs'!Z43</f>
        <v/>
      </c>
      <c r="AA46" s="709"/>
      <c r="AC46" s="711"/>
    </row>
    <row r="47" spans="1:29" s="710" customFormat="1" ht="45" x14ac:dyDescent="0.3">
      <c r="A47" s="595"/>
      <c r="B47" s="526" t="s">
        <v>449</v>
      </c>
      <c r="C47" s="566" t="str">
        <f>IF('Test Data Inputs'!C45="","",'Test Data Inputs'!C45)</f>
        <v/>
      </c>
      <c r="D47" s="566" t="str">
        <f>IF('Test Data Inputs'!D45="","",'Test Data Inputs'!D45)</f>
        <v/>
      </c>
      <c r="E47" s="566" t="str">
        <f>IF('Test Data Inputs'!E45="","",'Test Data Inputs'!E45)</f>
        <v/>
      </c>
      <c r="F47" s="566" t="str">
        <f>IF('Test Data Inputs'!F45="","",'Test Data Inputs'!F45)</f>
        <v/>
      </c>
      <c r="G47" s="566" t="str">
        <f>IF('Test Data Inputs'!G45="","",'Test Data Inputs'!G45)</f>
        <v/>
      </c>
      <c r="H47" s="566" t="str">
        <f>IF('Test Data Inputs'!H45="","",'Test Data Inputs'!H45)</f>
        <v/>
      </c>
      <c r="I47" s="566" t="str">
        <f>IF('Test Data Inputs'!I45="","",'Test Data Inputs'!I45)</f>
        <v/>
      </c>
      <c r="J47" s="566" t="str">
        <f>IF('Test Data Inputs'!J45="","",'Test Data Inputs'!J45)</f>
        <v/>
      </c>
      <c r="K47" s="566" t="str">
        <f>IF('Test Data Inputs'!K45="","",'Test Data Inputs'!K45)</f>
        <v/>
      </c>
      <c r="L47" s="566" t="str">
        <f>IF('Test Data Inputs'!L45="","",'Test Data Inputs'!L45)</f>
        <v/>
      </c>
      <c r="M47" s="566" t="str">
        <f>IF('Test Data Inputs'!M45="","",'Test Data Inputs'!M45)</f>
        <v/>
      </c>
      <c r="N47" s="569" t="str">
        <f>IF('Test Data Inputs'!N45="","",'Test Data Inputs'!N45)</f>
        <v/>
      </c>
      <c r="O47" s="571" t="str">
        <f>IF('Test Data Inputs'!O45="","",'Test Data Inputs'!O45)</f>
        <v/>
      </c>
      <c r="P47" s="566" t="str">
        <f>IF('Test Data Inputs'!P45="","",'Test Data Inputs'!P45)</f>
        <v/>
      </c>
      <c r="Q47" s="566" t="str">
        <f>IF('Test Data Inputs'!Q45="","",'Test Data Inputs'!Q45)</f>
        <v/>
      </c>
      <c r="R47" s="566" t="str">
        <f>IF('Test Data Inputs'!R45="","",'Test Data Inputs'!R45)</f>
        <v/>
      </c>
      <c r="S47" s="566" t="str">
        <f>IF('Test Data Inputs'!S45="","",'Test Data Inputs'!S45)</f>
        <v/>
      </c>
      <c r="T47" s="572" t="str">
        <f>IF('Test Data Inputs'!T45="","",'Test Data Inputs'!T45)</f>
        <v/>
      </c>
      <c r="U47" s="708" t="str">
        <f>IF('Test Data Inputs'!U45="","",'Test Data Inputs'!U45)</f>
        <v/>
      </c>
      <c r="V47" s="566" t="str">
        <f>IF('Test Data Inputs'!V45="","",'Test Data Inputs'!V45)</f>
        <v/>
      </c>
      <c r="W47" s="566" t="str">
        <f>IF('Test Data Inputs'!W45="","",'Test Data Inputs'!W45)</f>
        <v/>
      </c>
      <c r="X47" s="566" t="str">
        <f>IF('Test Data Inputs'!X45="","",'Test Data Inputs'!X45)</f>
        <v/>
      </c>
      <c r="Y47" s="566" t="str">
        <f>IF('Test Data Inputs'!Y45="","",'Test Data Inputs'!Y45)</f>
        <v/>
      </c>
      <c r="Z47" s="572" t="str">
        <f>IF('Test Data Inputs'!Z45="","",'Test Data Inputs'!Z45)</f>
        <v/>
      </c>
      <c r="AA47" s="709"/>
      <c r="AC47" s="711"/>
    </row>
    <row r="48" spans="1:29" ht="18" x14ac:dyDescent="0.3">
      <c r="B48" s="166" t="s">
        <v>419</v>
      </c>
      <c r="C48" s="703" t="str">
        <f>IF(OR(C46="", AND(C46="Yes",C47="")), "",
        IF(AND(C46="Yes", C47="Yes"), "No",
              IF(OR(C46="No", C47="No"), "Yes", "error")))</f>
        <v/>
      </c>
      <c r="D48" s="703" t="str">
        <f t="shared" ref="D48:Z48" si="8">IF(OR(D46="", AND(D46="Yes",D47="")), "",
        IF(AND(D46="Yes", D47="Yes"), "No",
              IF(OR(D46="No", D47="No"), "Yes", "error")))</f>
        <v/>
      </c>
      <c r="E48" s="703" t="str">
        <f t="shared" si="8"/>
        <v/>
      </c>
      <c r="F48" s="703" t="str">
        <f t="shared" si="8"/>
        <v/>
      </c>
      <c r="G48" s="703" t="str">
        <f t="shared" si="8"/>
        <v/>
      </c>
      <c r="H48" s="703" t="str">
        <f t="shared" si="8"/>
        <v/>
      </c>
      <c r="I48" s="703" t="str">
        <f t="shared" si="8"/>
        <v/>
      </c>
      <c r="J48" s="703" t="str">
        <f t="shared" si="8"/>
        <v/>
      </c>
      <c r="K48" s="703" t="str">
        <f t="shared" si="8"/>
        <v/>
      </c>
      <c r="L48" s="703" t="str">
        <f t="shared" si="8"/>
        <v/>
      </c>
      <c r="M48" s="703" t="str">
        <f t="shared" si="8"/>
        <v/>
      </c>
      <c r="N48" s="704" t="str">
        <f t="shared" si="8"/>
        <v/>
      </c>
      <c r="O48" s="705" t="str">
        <f t="shared" si="8"/>
        <v/>
      </c>
      <c r="P48" s="703" t="str">
        <f t="shared" si="8"/>
        <v/>
      </c>
      <c r="Q48" s="703" t="str">
        <f t="shared" si="8"/>
        <v/>
      </c>
      <c r="R48" s="703" t="str">
        <f t="shared" si="8"/>
        <v/>
      </c>
      <c r="S48" s="703" t="str">
        <f t="shared" si="8"/>
        <v/>
      </c>
      <c r="T48" s="706" t="str">
        <f t="shared" si="8"/>
        <v/>
      </c>
      <c r="U48" s="707" t="str">
        <f t="shared" si="8"/>
        <v/>
      </c>
      <c r="V48" s="703" t="str">
        <f t="shared" si="8"/>
        <v/>
      </c>
      <c r="W48" s="703" t="str">
        <f t="shared" si="8"/>
        <v/>
      </c>
      <c r="X48" s="703" t="str">
        <f t="shared" si="8"/>
        <v/>
      </c>
      <c r="Y48" s="703" t="str">
        <f t="shared" si="8"/>
        <v/>
      </c>
      <c r="Z48" s="706" t="str">
        <f t="shared" si="8"/>
        <v/>
      </c>
      <c r="AA48" s="377"/>
      <c r="AC48" s="90"/>
    </row>
    <row r="49" spans="1:29" x14ac:dyDescent="0.3">
      <c r="B49" s="166"/>
      <c r="C49" s="558"/>
      <c r="D49" s="558"/>
      <c r="E49" s="558"/>
      <c r="F49" s="558"/>
      <c r="G49" s="558"/>
      <c r="H49" s="558"/>
      <c r="I49" s="558"/>
      <c r="J49" s="558"/>
      <c r="K49" s="558"/>
      <c r="L49" s="558"/>
      <c r="M49" s="558"/>
      <c r="N49" s="558"/>
      <c r="O49" s="375"/>
      <c r="P49" s="558"/>
      <c r="Q49" s="558"/>
      <c r="R49" s="558"/>
      <c r="S49" s="558"/>
      <c r="T49" s="559"/>
      <c r="U49" s="558"/>
      <c r="V49" s="558"/>
      <c r="W49" s="558"/>
      <c r="X49" s="558"/>
      <c r="Y49" s="558"/>
      <c r="Z49" s="559"/>
      <c r="AA49" s="171"/>
      <c r="AC49" s="90"/>
    </row>
    <row r="50" spans="1:29" s="595" customFormat="1" ht="30" x14ac:dyDescent="0.25">
      <c r="B50" s="598" t="s">
        <v>425</v>
      </c>
      <c r="C50" s="576" t="str">
        <f>IF('Test Data Inputs'!C30="","",'Test Data Inputs'!C30)</f>
        <v/>
      </c>
      <c r="D50" s="576" t="str">
        <f>IF('Test Data Inputs'!D30="","",'Test Data Inputs'!D30)</f>
        <v/>
      </c>
      <c r="E50" s="576" t="str">
        <f>IF('Test Data Inputs'!E30="","",'Test Data Inputs'!E30)</f>
        <v/>
      </c>
      <c r="F50" s="576" t="str">
        <f>IF('Test Data Inputs'!F30="","",'Test Data Inputs'!F30)</f>
        <v/>
      </c>
      <c r="G50" s="576" t="str">
        <f>IF('Test Data Inputs'!G30="","",'Test Data Inputs'!G30)</f>
        <v/>
      </c>
      <c r="H50" s="576" t="str">
        <f>IF('Test Data Inputs'!H30="","",'Test Data Inputs'!H30)</f>
        <v/>
      </c>
      <c r="I50" s="576" t="str">
        <f>IF('Test Data Inputs'!I30="","",'Test Data Inputs'!I30)</f>
        <v/>
      </c>
      <c r="J50" s="576" t="str">
        <f>IF('Test Data Inputs'!J30="","",'Test Data Inputs'!J30)</f>
        <v/>
      </c>
      <c r="K50" s="576" t="str">
        <f>IF('Test Data Inputs'!K30="","",'Test Data Inputs'!K30)</f>
        <v/>
      </c>
      <c r="L50" s="576" t="str">
        <f>IF('Test Data Inputs'!L30="","",'Test Data Inputs'!L30)</f>
        <v/>
      </c>
      <c r="M50" s="576" t="str">
        <f>IF('Test Data Inputs'!M30="","",'Test Data Inputs'!M30)</f>
        <v/>
      </c>
      <c r="N50" s="582" t="str">
        <f>IF('Test Data Inputs'!N30="","",'Test Data Inputs'!N30)</f>
        <v/>
      </c>
      <c r="O50" s="588" t="str">
        <f>IF('Test Data Inputs'!O30="","",'Test Data Inputs'!O30)</f>
        <v/>
      </c>
      <c r="P50" s="576" t="str">
        <f>IF('Test Data Inputs'!P30="","",'Test Data Inputs'!P30)</f>
        <v/>
      </c>
      <c r="Q50" s="576" t="str">
        <f>IF('Test Data Inputs'!Q30="","",'Test Data Inputs'!Q30)</f>
        <v/>
      </c>
      <c r="R50" s="576" t="str">
        <f>IF('Test Data Inputs'!R30="","",'Test Data Inputs'!R30)</f>
        <v/>
      </c>
      <c r="S50" s="576" t="str">
        <f>IF('Test Data Inputs'!S30="","",'Test Data Inputs'!S30)</f>
        <v/>
      </c>
      <c r="T50" s="578" t="str">
        <f>IF('Test Data Inputs'!T30="","",'Test Data Inputs'!T30)</f>
        <v/>
      </c>
      <c r="U50" s="585" t="str">
        <f>IF('Test Data Inputs'!U30="","",'Test Data Inputs'!U30)</f>
        <v/>
      </c>
      <c r="V50" s="576" t="str">
        <f>IF('Test Data Inputs'!V30="","",'Test Data Inputs'!V30)</f>
        <v/>
      </c>
      <c r="W50" s="576" t="str">
        <f>IF('Test Data Inputs'!W30="","",'Test Data Inputs'!W30)</f>
        <v/>
      </c>
      <c r="X50" s="576" t="str">
        <f>IF('Test Data Inputs'!X30="","",'Test Data Inputs'!X30)</f>
        <v/>
      </c>
      <c r="Y50" s="576" t="str">
        <f>IF('Test Data Inputs'!Y30="","",'Test Data Inputs'!Y30)</f>
        <v/>
      </c>
      <c r="Z50" s="578" t="str">
        <f>IF('Test Data Inputs'!Z30="","",'Test Data Inputs'!Z30)</f>
        <v/>
      </c>
      <c r="AA50" s="551"/>
      <c r="AC50" s="596"/>
    </row>
    <row r="51" spans="1:29" s="595" customFormat="1" ht="30" x14ac:dyDescent="0.25">
      <c r="B51" s="598" t="s">
        <v>426</v>
      </c>
      <c r="C51" s="576" t="str">
        <f>IF(C48="Yes","N/A",IF('Test Data Inputs'!C50="","",'Test Data Inputs'!C50))</f>
        <v/>
      </c>
      <c r="D51" s="576" t="str">
        <f>IF(D48="Yes","N/A",IF('Test Data Inputs'!D50="","",'Test Data Inputs'!D50))</f>
        <v/>
      </c>
      <c r="E51" s="576" t="str">
        <f>IF(E48="Yes","N/A",IF('Test Data Inputs'!E50="","",'Test Data Inputs'!E50))</f>
        <v/>
      </c>
      <c r="F51" s="576" t="str">
        <f>IF(F48="Yes","N/A",IF('Test Data Inputs'!F50="","",'Test Data Inputs'!F50))</f>
        <v/>
      </c>
      <c r="G51" s="576" t="str">
        <f>IF(G48="Yes","N/A",IF('Test Data Inputs'!G50="","",'Test Data Inputs'!G50))</f>
        <v/>
      </c>
      <c r="H51" s="576" t="str">
        <f>IF(H48="Yes","N/A",IF('Test Data Inputs'!H50="","",'Test Data Inputs'!H50))</f>
        <v/>
      </c>
      <c r="I51" s="576" t="str">
        <f>IF(I48="Yes","N/A",IF('Test Data Inputs'!I50="","",'Test Data Inputs'!I50))</f>
        <v/>
      </c>
      <c r="J51" s="576" t="str">
        <f>IF(J48="Yes","N/A",IF('Test Data Inputs'!J50="","",'Test Data Inputs'!J50))</f>
        <v/>
      </c>
      <c r="K51" s="576" t="str">
        <f>IF(K48="Yes","N/A",IF('Test Data Inputs'!K50="","",'Test Data Inputs'!K50))</f>
        <v/>
      </c>
      <c r="L51" s="576" t="str">
        <f>IF(L48="Yes","N/A",IF('Test Data Inputs'!L50="","",'Test Data Inputs'!L50))</f>
        <v/>
      </c>
      <c r="M51" s="576" t="str">
        <f>IF(M48="Yes","N/A",IF('Test Data Inputs'!M50="","",'Test Data Inputs'!M50))</f>
        <v/>
      </c>
      <c r="N51" s="582" t="str">
        <f>IF(N48="Yes","N/A",IF('Test Data Inputs'!N50="","",'Test Data Inputs'!N50))</f>
        <v/>
      </c>
      <c r="O51" s="588" t="str">
        <f>IF(O48="Yes","N/A",IF('Test Data Inputs'!O50="","",'Test Data Inputs'!O50))</f>
        <v/>
      </c>
      <c r="P51" s="576" t="str">
        <f>IF(P48="Yes","N/A",IF('Test Data Inputs'!P50="","",'Test Data Inputs'!P50))</f>
        <v/>
      </c>
      <c r="Q51" s="576" t="str">
        <f>IF(Q48="Yes","N/A",IF('Test Data Inputs'!Q50="","",'Test Data Inputs'!Q50))</f>
        <v/>
      </c>
      <c r="R51" s="576" t="str">
        <f>IF(R48="Yes","N/A",IF('Test Data Inputs'!R50="","",'Test Data Inputs'!R50))</f>
        <v/>
      </c>
      <c r="S51" s="576" t="str">
        <f>IF(S48="Yes","N/A",IF('Test Data Inputs'!S50="","",'Test Data Inputs'!S50))</f>
        <v/>
      </c>
      <c r="T51" s="578" t="str">
        <f>IF(T48="Yes","N/A",IF('Test Data Inputs'!T50="","",'Test Data Inputs'!T50))</f>
        <v/>
      </c>
      <c r="U51" s="585" t="str">
        <f>IF(U48="Yes","N/A",IF('Test Data Inputs'!U50="","",'Test Data Inputs'!U50))</f>
        <v/>
      </c>
      <c r="V51" s="576" t="str">
        <f>IF(V48="Yes","N/A",IF('Test Data Inputs'!V50="","",'Test Data Inputs'!V50))</f>
        <v/>
      </c>
      <c r="W51" s="576" t="str">
        <f>IF(W48="Yes","N/A",IF('Test Data Inputs'!W50="","",'Test Data Inputs'!W50))</f>
        <v/>
      </c>
      <c r="X51" s="576" t="str">
        <f>IF(X48="Yes","N/A",IF('Test Data Inputs'!X50="","",'Test Data Inputs'!X50))</f>
        <v/>
      </c>
      <c r="Y51" s="576" t="str">
        <f>IF(Y48="Yes","N/A",IF('Test Data Inputs'!Y50="","",'Test Data Inputs'!Y50))</f>
        <v/>
      </c>
      <c r="Z51" s="578" t="str">
        <f>IF(Z48="Yes","N/A",IF('Test Data Inputs'!Z50="","",'Test Data Inputs'!Z50))</f>
        <v/>
      </c>
      <c r="AA51" s="551"/>
      <c r="AC51" s="596"/>
    </row>
    <row r="52" spans="1:29" ht="18" x14ac:dyDescent="0.3">
      <c r="B52" s="166" t="s">
        <v>450</v>
      </c>
      <c r="C52" s="668" t="str">
        <f>IF(OR(C33="",C41="",C$48=""),"",IF(C$48="Yes",C33, C33-((C33-C41)/(C$50-C$51))*(C$50-90)))</f>
        <v/>
      </c>
      <c r="D52" s="668" t="str">
        <f t="shared" ref="D52:Z52" si="9">IF(OR(D33="",D41="",D$48=""),"",IF(D$48="Yes",D33, D33-((D33-D41)/(D$50-D$51))*(D$50-90)))</f>
        <v/>
      </c>
      <c r="E52" s="668" t="str">
        <f t="shared" si="9"/>
        <v/>
      </c>
      <c r="F52" s="668" t="str">
        <f t="shared" si="9"/>
        <v/>
      </c>
      <c r="G52" s="668" t="str">
        <f t="shared" si="9"/>
        <v/>
      </c>
      <c r="H52" s="668" t="str">
        <f t="shared" si="9"/>
        <v/>
      </c>
      <c r="I52" s="668" t="str">
        <f t="shared" si="9"/>
        <v/>
      </c>
      <c r="J52" s="668" t="str">
        <f t="shared" si="9"/>
        <v/>
      </c>
      <c r="K52" s="668" t="str">
        <f t="shared" si="9"/>
        <v/>
      </c>
      <c r="L52" s="668" t="str">
        <f t="shared" si="9"/>
        <v/>
      </c>
      <c r="M52" s="668" t="str">
        <f t="shared" si="9"/>
        <v/>
      </c>
      <c r="N52" s="669" t="str">
        <f t="shared" si="9"/>
        <v/>
      </c>
      <c r="O52" s="670" t="str">
        <f t="shared" si="9"/>
        <v/>
      </c>
      <c r="P52" s="668" t="str">
        <f t="shared" si="9"/>
        <v/>
      </c>
      <c r="Q52" s="668" t="str">
        <f t="shared" si="9"/>
        <v/>
      </c>
      <c r="R52" s="668" t="str">
        <f t="shared" si="9"/>
        <v/>
      </c>
      <c r="S52" s="668" t="str">
        <f t="shared" si="9"/>
        <v/>
      </c>
      <c r="T52" s="671" t="str">
        <f t="shared" si="9"/>
        <v/>
      </c>
      <c r="U52" s="672" t="str">
        <f t="shared" si="9"/>
        <v/>
      </c>
      <c r="V52" s="668" t="str">
        <f t="shared" si="9"/>
        <v/>
      </c>
      <c r="W52" s="668" t="str">
        <f t="shared" si="9"/>
        <v/>
      </c>
      <c r="X52" s="668" t="str">
        <f t="shared" si="9"/>
        <v/>
      </c>
      <c r="Y52" s="668" t="str">
        <f t="shared" si="9"/>
        <v/>
      </c>
      <c r="Z52" s="671" t="str">
        <f t="shared" si="9"/>
        <v/>
      </c>
      <c r="AA52" s="377" t="s">
        <v>288</v>
      </c>
      <c r="AC52" s="90"/>
    </row>
    <row r="53" spans="1:29" ht="18" x14ac:dyDescent="0.3">
      <c r="B53" s="166" t="str">
        <f>IF($C$12="Gas", "Normalized active mode electrical energy consumption, Ee (Wh)", "Normalized active mode electrical energy consumption, E (Wh)")</f>
        <v>Normalized active mode electrical energy consumption, E (Wh)</v>
      </c>
      <c r="C53" s="624" t="str">
        <f>IF(OR(C34="",C42="",C$48=""),"",IF(C$48="Yes",C34, C34-((C34-C42)/(C$50-C$51))*(C$50-90)))</f>
        <v/>
      </c>
      <c r="D53" s="624" t="str">
        <f t="shared" ref="D53:Z53" si="10">IF(OR(D34="",D42="",D$48=""),"",IF(D$48="Yes",D34, D34-((D34-D42)/(D$50-D$51))*(D$50-90)))</f>
        <v/>
      </c>
      <c r="E53" s="624" t="str">
        <f t="shared" si="10"/>
        <v/>
      </c>
      <c r="F53" s="624" t="str">
        <f t="shared" si="10"/>
        <v/>
      </c>
      <c r="G53" s="624" t="str">
        <f t="shared" si="10"/>
        <v/>
      </c>
      <c r="H53" s="624" t="str">
        <f t="shared" si="10"/>
        <v/>
      </c>
      <c r="I53" s="624" t="str">
        <f t="shared" si="10"/>
        <v/>
      </c>
      <c r="J53" s="624" t="str">
        <f t="shared" si="10"/>
        <v/>
      </c>
      <c r="K53" s="624" t="str">
        <f t="shared" si="10"/>
        <v/>
      </c>
      <c r="L53" s="624" t="str">
        <f t="shared" si="10"/>
        <v/>
      </c>
      <c r="M53" s="624" t="str">
        <f t="shared" si="10"/>
        <v/>
      </c>
      <c r="N53" s="625" t="str">
        <f t="shared" si="10"/>
        <v/>
      </c>
      <c r="O53" s="626" t="str">
        <f t="shared" si="10"/>
        <v/>
      </c>
      <c r="P53" s="624" t="str">
        <f t="shared" si="10"/>
        <v/>
      </c>
      <c r="Q53" s="624" t="str">
        <f t="shared" si="10"/>
        <v/>
      </c>
      <c r="R53" s="624" t="str">
        <f t="shared" si="10"/>
        <v/>
      </c>
      <c r="S53" s="624" t="str">
        <f t="shared" si="10"/>
        <v/>
      </c>
      <c r="T53" s="627" t="str">
        <f t="shared" si="10"/>
        <v/>
      </c>
      <c r="U53" s="628" t="str">
        <f t="shared" si="10"/>
        <v/>
      </c>
      <c r="V53" s="624" t="str">
        <f t="shared" si="10"/>
        <v/>
      </c>
      <c r="W53" s="624" t="str">
        <f t="shared" si="10"/>
        <v/>
      </c>
      <c r="X53" s="624" t="str">
        <f t="shared" si="10"/>
        <v/>
      </c>
      <c r="Y53" s="624" t="str">
        <f t="shared" si="10"/>
        <v/>
      </c>
      <c r="Z53" s="627" t="str">
        <f t="shared" si="10"/>
        <v/>
      </c>
      <c r="AA53" s="377" t="s">
        <v>427</v>
      </c>
      <c r="AC53" s="90"/>
    </row>
    <row r="54" spans="1:29" x14ac:dyDescent="0.3">
      <c r="B54" s="166"/>
      <c r="C54" s="182"/>
      <c r="D54" s="182"/>
      <c r="E54" s="182"/>
      <c r="F54" s="182"/>
      <c r="G54" s="182"/>
      <c r="H54" s="182"/>
      <c r="I54" s="182"/>
      <c r="J54" s="182"/>
      <c r="K54" s="182"/>
      <c r="L54" s="182"/>
      <c r="M54" s="182"/>
      <c r="N54" s="182"/>
      <c r="O54" s="376"/>
      <c r="P54" s="182"/>
      <c r="Q54" s="182"/>
      <c r="R54" s="182"/>
      <c r="S54" s="182"/>
      <c r="T54" s="300"/>
      <c r="U54" s="182"/>
      <c r="V54" s="182"/>
      <c r="W54" s="182"/>
      <c r="X54" s="182"/>
      <c r="Y54" s="182"/>
      <c r="Z54" s="300"/>
      <c r="AA54" s="300"/>
      <c r="AC54" s="90"/>
    </row>
    <row r="55" spans="1:29" x14ac:dyDescent="0.3">
      <c r="B55" s="166" t="s">
        <v>430</v>
      </c>
      <c r="C55" s="677" t="str">
        <f t="shared" ref="C55:Z55" si="11">IF(OR(C18="",C52=""),"",C52/C18)</f>
        <v/>
      </c>
      <c r="D55" s="677" t="str">
        <f t="shared" si="11"/>
        <v/>
      </c>
      <c r="E55" s="677" t="str">
        <f t="shared" si="11"/>
        <v/>
      </c>
      <c r="F55" s="677" t="str">
        <f t="shared" si="11"/>
        <v/>
      </c>
      <c r="G55" s="677" t="str">
        <f t="shared" si="11"/>
        <v/>
      </c>
      <c r="H55" s="677" t="str">
        <f t="shared" si="11"/>
        <v/>
      </c>
      <c r="I55" s="677" t="str">
        <f t="shared" si="11"/>
        <v/>
      </c>
      <c r="J55" s="677" t="str">
        <f t="shared" si="11"/>
        <v/>
      </c>
      <c r="K55" s="677" t="str">
        <f t="shared" si="11"/>
        <v/>
      </c>
      <c r="L55" s="677" t="str">
        <f t="shared" si="11"/>
        <v/>
      </c>
      <c r="M55" s="677" t="str">
        <f t="shared" si="11"/>
        <v/>
      </c>
      <c r="N55" s="678" t="str">
        <f t="shared" si="11"/>
        <v/>
      </c>
      <c r="O55" s="679" t="str">
        <f t="shared" si="11"/>
        <v/>
      </c>
      <c r="P55" s="677" t="str">
        <f t="shared" si="11"/>
        <v/>
      </c>
      <c r="Q55" s="677" t="str">
        <f t="shared" si="11"/>
        <v/>
      </c>
      <c r="R55" s="677" t="str">
        <f t="shared" si="11"/>
        <v/>
      </c>
      <c r="S55" s="677" t="str">
        <f t="shared" si="11"/>
        <v/>
      </c>
      <c r="T55" s="680" t="str">
        <f t="shared" si="11"/>
        <v/>
      </c>
      <c r="U55" s="697" t="str">
        <f t="shared" si="11"/>
        <v/>
      </c>
      <c r="V55" s="677" t="str">
        <f t="shared" si="11"/>
        <v/>
      </c>
      <c r="W55" s="677" t="str">
        <f t="shared" si="11"/>
        <v/>
      </c>
      <c r="X55" s="677" t="str">
        <f t="shared" si="11"/>
        <v/>
      </c>
      <c r="Y55" s="677" t="str">
        <f t="shared" si="11"/>
        <v/>
      </c>
      <c r="Z55" s="680" t="str">
        <f t="shared" si="11"/>
        <v/>
      </c>
      <c r="AA55" s="300"/>
      <c r="AC55" s="90"/>
    </row>
    <row r="56" spans="1:29" ht="15.75" thickBot="1" x14ac:dyDescent="0.35">
      <c r="B56" s="169" t="s">
        <v>429</v>
      </c>
      <c r="C56" s="698" t="str">
        <f t="shared" ref="C56:Z56" si="12">IF(OR(C18="",C53=""),"",C53/C18)</f>
        <v/>
      </c>
      <c r="D56" s="698" t="str">
        <f t="shared" si="12"/>
        <v/>
      </c>
      <c r="E56" s="698" t="str">
        <f t="shared" si="12"/>
        <v/>
      </c>
      <c r="F56" s="698" t="str">
        <f t="shared" si="12"/>
        <v/>
      </c>
      <c r="G56" s="698" t="str">
        <f t="shared" si="12"/>
        <v/>
      </c>
      <c r="H56" s="698" t="str">
        <f t="shared" si="12"/>
        <v/>
      </c>
      <c r="I56" s="698" t="str">
        <f t="shared" si="12"/>
        <v/>
      </c>
      <c r="J56" s="698" t="str">
        <f t="shared" si="12"/>
        <v/>
      </c>
      <c r="K56" s="698" t="str">
        <f t="shared" si="12"/>
        <v/>
      </c>
      <c r="L56" s="698" t="str">
        <f t="shared" si="12"/>
        <v/>
      </c>
      <c r="M56" s="698" t="str">
        <f t="shared" si="12"/>
        <v/>
      </c>
      <c r="N56" s="699" t="str">
        <f t="shared" si="12"/>
        <v/>
      </c>
      <c r="O56" s="700" t="str">
        <f t="shared" si="12"/>
        <v/>
      </c>
      <c r="P56" s="698" t="str">
        <f t="shared" si="12"/>
        <v/>
      </c>
      <c r="Q56" s="698" t="str">
        <f t="shared" si="12"/>
        <v/>
      </c>
      <c r="R56" s="698" t="str">
        <f t="shared" si="12"/>
        <v/>
      </c>
      <c r="S56" s="698" t="str">
        <f t="shared" si="12"/>
        <v/>
      </c>
      <c r="T56" s="701" t="str">
        <f t="shared" si="12"/>
        <v/>
      </c>
      <c r="U56" s="702" t="str">
        <f t="shared" si="12"/>
        <v/>
      </c>
      <c r="V56" s="698" t="str">
        <f t="shared" si="12"/>
        <v/>
      </c>
      <c r="W56" s="698" t="str">
        <f t="shared" si="12"/>
        <v/>
      </c>
      <c r="X56" s="698" t="str">
        <f t="shared" si="12"/>
        <v/>
      </c>
      <c r="Y56" s="698" t="str">
        <f t="shared" si="12"/>
        <v/>
      </c>
      <c r="Z56" s="701" t="str">
        <f t="shared" si="12"/>
        <v/>
      </c>
      <c r="AA56" s="301"/>
      <c r="AC56" s="90"/>
    </row>
    <row r="57" spans="1:29" ht="15.75" x14ac:dyDescent="0.3">
      <c r="B57" s="174"/>
      <c r="C57" s="165"/>
      <c r="D57" s="165"/>
      <c r="E57" s="165"/>
      <c r="F57" s="187"/>
      <c r="AC57" s="90"/>
    </row>
    <row r="58" spans="1:29" x14ac:dyDescent="0.3">
      <c r="A58" s="90"/>
      <c r="B58" s="190"/>
      <c r="C58" s="90"/>
      <c r="D58" s="90"/>
      <c r="E58" s="338"/>
      <c r="F58" s="338"/>
      <c r="G58" s="338"/>
      <c r="H58" s="90"/>
      <c r="I58" s="90"/>
      <c r="J58" s="90"/>
      <c r="K58" s="90"/>
      <c r="L58" s="90"/>
      <c r="M58" s="90"/>
      <c r="N58" s="90"/>
      <c r="O58" s="90"/>
      <c r="P58" s="90"/>
      <c r="Q58" s="90"/>
      <c r="R58" s="90"/>
      <c r="S58" s="90"/>
      <c r="T58" s="90"/>
      <c r="U58" s="90"/>
      <c r="V58" s="90"/>
      <c r="W58" s="90"/>
      <c r="X58" s="90"/>
      <c r="Y58" s="90"/>
      <c r="Z58" s="90"/>
      <c r="AA58" s="90"/>
      <c r="AB58" s="90"/>
      <c r="AC58" s="90"/>
    </row>
  </sheetData>
  <sheetProtection algorithmName="SHA-512" hashValue="7kuFgDZUE1ETsYcerq7WfX6xMKWSf85LjSrRYJ1I4RlCYskafPrwtN9pV5MO3RnpkO/5jegI8PRZHI9cVRmUKQ==" saltValue="/vMRJxqg1C6330zSScWkGw=="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014-1EA8-48FB-9FA9-5FA9B4E6E5B3}">
  <dimension ref="A1:H51"/>
  <sheetViews>
    <sheetView zoomScale="80" zoomScaleNormal="80" workbookViewId="0">
      <selection activeCell="F5" sqref="F5"/>
    </sheetView>
  </sheetViews>
  <sheetFormatPr defaultColWidth="8.85546875" defaultRowHeight="15" x14ac:dyDescent="0.25"/>
  <cols>
    <col min="1" max="1" width="3.5703125" style="342" customWidth="1"/>
    <col min="2" max="2" width="61.85546875" style="342" customWidth="1"/>
    <col min="3" max="4" width="18.42578125" style="342" customWidth="1"/>
    <col min="5" max="5" width="14.5703125" style="342" customWidth="1"/>
    <col min="6" max="6" width="15.5703125" style="342" customWidth="1"/>
    <col min="7" max="7" width="11.42578125" style="342" customWidth="1"/>
    <col min="8" max="8" width="5.85546875" style="342" customWidth="1"/>
    <col min="9" max="16384" width="8.85546875" style="342"/>
  </cols>
  <sheetData>
    <row r="1" spans="2:8" s="89" customFormat="1" ht="15.75" thickBot="1" x14ac:dyDescent="0.35">
      <c r="H1" s="90"/>
    </row>
    <row r="2" spans="2:8" s="89" customFormat="1" ht="15.75" thickBot="1" x14ac:dyDescent="0.35">
      <c r="B2" s="934" t="str">
        <f>'Version Control'!$B$2</f>
        <v>Title Block</v>
      </c>
      <c r="C2" s="935"/>
      <c r="D2" s="936"/>
      <c r="H2" s="90"/>
    </row>
    <row r="3" spans="2:8" s="89" customFormat="1" ht="30.6" customHeight="1" x14ac:dyDescent="0.3">
      <c r="B3" s="152" t="str">
        <f>'Version Control'!$B$3</f>
        <v>Test Report Template Name:</v>
      </c>
      <c r="C3" s="926" t="str">
        <f>'Version Control'!$C$3</f>
        <v>Conventional Cooking Top</v>
      </c>
      <c r="D3" s="927"/>
      <c r="H3" s="90"/>
    </row>
    <row r="4" spans="2:8" s="89" customFormat="1" x14ac:dyDescent="0.3">
      <c r="B4" s="153" t="str">
        <f>'Version Control'!$B$4</f>
        <v>Version Number:</v>
      </c>
      <c r="C4" s="928" t="str">
        <f>'Version Control'!$C$4</f>
        <v>v1.0</v>
      </c>
      <c r="D4" s="929"/>
      <c r="H4" s="90"/>
    </row>
    <row r="5" spans="2:8" s="89" customFormat="1" x14ac:dyDescent="0.3">
      <c r="B5" s="154" t="str">
        <f>'Version Control'!$B$5</f>
        <v xml:space="preserve">Latest Template Revision: </v>
      </c>
      <c r="C5" s="930">
        <f>'Version Control'!$C$5</f>
        <v>44979</v>
      </c>
      <c r="D5" s="931"/>
      <c r="F5" s="37" t="s">
        <v>59</v>
      </c>
      <c r="H5" s="90"/>
    </row>
    <row r="6" spans="2:8" s="89" customFormat="1" x14ac:dyDescent="0.3">
      <c r="B6" s="154" t="str">
        <f>'Version Control'!$B$6</f>
        <v>Tab Name:</v>
      </c>
      <c r="C6" s="928" t="str">
        <f ca="1">MID(CELL("filename",A1), FIND("]", CELL("filename", A1))+ 1, 255)</f>
        <v>Calculations - IAEC</v>
      </c>
      <c r="D6" s="929"/>
      <c r="H6" s="90"/>
    </row>
    <row r="7" spans="2:8" s="89" customFormat="1" ht="32.25" customHeight="1" x14ac:dyDescent="0.3">
      <c r="B7" s="155" t="str">
        <f>'Version Control'!$B$7</f>
        <v>File Name:</v>
      </c>
      <c r="C7" s="932" t="str">
        <f ca="1">'Version Control'!$C$7</f>
        <v>Conventional Cooking Top v1.0.xlsx</v>
      </c>
      <c r="D7" s="933"/>
      <c r="H7" s="90"/>
    </row>
    <row r="8" spans="2:8" s="89" customFormat="1" ht="16.5" customHeight="1" thickBot="1" x14ac:dyDescent="0.35">
      <c r="B8" s="156" t="str">
        <f>'Version Control'!$B$8</f>
        <v xml:space="preserve">Test Completion Date: </v>
      </c>
      <c r="C8" s="921" t="str">
        <f>'Version Control'!$C$8</f>
        <v>[MM/DD/YYYY]</v>
      </c>
      <c r="D8" s="922"/>
      <c r="H8" s="90"/>
    </row>
    <row r="9" spans="2:8" x14ac:dyDescent="0.25">
      <c r="H9" s="334"/>
    </row>
    <row r="10" spans="2:8" ht="15.75" thickBot="1" x14ac:dyDescent="0.3">
      <c r="H10" s="334"/>
    </row>
    <row r="11" spans="2:8" s="89" customFormat="1" ht="16.5" customHeight="1" thickBot="1" x14ac:dyDescent="0.35">
      <c r="B11" s="183" t="s">
        <v>329</v>
      </c>
      <c r="C11" s="373"/>
      <c r="D11" s="494"/>
      <c r="H11" s="90"/>
    </row>
    <row r="12" spans="2:8" s="89" customFormat="1" ht="16.5" customHeight="1" thickBot="1" x14ac:dyDescent="0.35">
      <c r="B12" s="517" t="s">
        <v>177</v>
      </c>
      <c r="C12" s="729" t="str">
        <f>IF(C17="Electric", C48, IF(C17="Gas", C49, ""))</f>
        <v/>
      </c>
      <c r="D12" s="494"/>
      <c r="H12" s="90"/>
    </row>
    <row r="13" spans="2:8" ht="15.75" thickBot="1" x14ac:dyDescent="0.3">
      <c r="H13" s="334"/>
    </row>
    <row r="14" spans="2:8" ht="15.75" thickBot="1" x14ac:dyDescent="0.3">
      <c r="B14" s="176" t="s">
        <v>122</v>
      </c>
      <c r="C14" s="177"/>
      <c r="D14" s="177"/>
      <c r="E14" s="178"/>
      <c r="H14" s="334"/>
    </row>
    <row r="15" spans="2:8" ht="15.75" x14ac:dyDescent="0.3">
      <c r="B15" s="495" t="s">
        <v>184</v>
      </c>
      <c r="C15" s="466" t="str">
        <f>IF('General Info &amp; Results'!C28="","",'General Info &amp; Results'!C28)</f>
        <v/>
      </c>
      <c r="D15" s="359"/>
      <c r="E15" s="348"/>
      <c r="H15" s="334"/>
    </row>
    <row r="16" spans="2:8" ht="15.75" x14ac:dyDescent="0.3">
      <c r="B16" s="492" t="s">
        <v>203</v>
      </c>
      <c r="C16" s="464" t="str">
        <f>IF('General Info &amp; Results'!C29="","",'General Info &amp; Results'!C29)</f>
        <v/>
      </c>
      <c r="D16" s="97"/>
      <c r="E16" s="103"/>
      <c r="H16" s="334"/>
    </row>
    <row r="17" spans="2:8" ht="15.75" x14ac:dyDescent="0.3">
      <c r="B17" s="496" t="s">
        <v>92</v>
      </c>
      <c r="C17" s="464" t="str">
        <f>IF('General Info &amp; Results'!C30="","",'General Info &amp; Results'!C30)</f>
        <v/>
      </c>
      <c r="D17" s="97"/>
      <c r="E17" s="103"/>
      <c r="H17" s="334"/>
    </row>
    <row r="18" spans="2:8" ht="15.75" x14ac:dyDescent="0.3">
      <c r="B18" s="496" t="s">
        <v>158</v>
      </c>
      <c r="C18" s="464" t="str">
        <f>IF('General Info &amp; Results'!C32="","",'General Info &amp; Results'!C32)</f>
        <v/>
      </c>
      <c r="D18" s="97"/>
      <c r="E18" s="103"/>
      <c r="H18" s="334"/>
    </row>
    <row r="19" spans="2:8" ht="16.5" thickBot="1" x14ac:dyDescent="0.35">
      <c r="B19" s="169" t="s">
        <v>416</v>
      </c>
      <c r="C19" s="500" cm="1">
        <f t="array" ref="C19">NumZones+NumCookAreaTests</f>
        <v>0</v>
      </c>
      <c r="D19" s="172"/>
      <c r="E19" s="550"/>
      <c r="H19" s="334"/>
    </row>
    <row r="20" spans="2:8" ht="15.75" thickBot="1" x14ac:dyDescent="0.3">
      <c r="H20" s="334"/>
    </row>
    <row r="21" spans="2:8" ht="16.5" thickBot="1" x14ac:dyDescent="0.35">
      <c r="B21" s="157" t="s">
        <v>123</v>
      </c>
      <c r="C21" s="159"/>
      <c r="D21" s="481"/>
      <c r="H21" s="334"/>
    </row>
    <row r="22" spans="2:8" ht="15.75" x14ac:dyDescent="0.3">
      <c r="B22" s="162"/>
      <c r="C22" s="556" t="s">
        <v>112</v>
      </c>
      <c r="D22" s="557" t="s">
        <v>111</v>
      </c>
      <c r="H22" s="334"/>
    </row>
    <row r="23" spans="2:8" s="89" customFormat="1" x14ac:dyDescent="0.3">
      <c r="B23" s="166" t="s">
        <v>104</v>
      </c>
      <c r="C23" s="167">
        <v>2853</v>
      </c>
      <c r="D23" s="559" t="s">
        <v>5</v>
      </c>
      <c r="H23" s="90"/>
    </row>
    <row r="24" spans="2:8" s="89" customFormat="1" x14ac:dyDescent="0.3">
      <c r="B24" s="166" t="s">
        <v>162</v>
      </c>
      <c r="C24" s="327">
        <v>418</v>
      </c>
      <c r="D24" s="559" t="s">
        <v>432</v>
      </c>
      <c r="H24" s="90"/>
    </row>
    <row r="25" spans="2:8" s="89" customFormat="1" x14ac:dyDescent="0.3">
      <c r="B25" s="166" t="s">
        <v>119</v>
      </c>
      <c r="C25" s="937">
        <v>1E-3</v>
      </c>
      <c r="D25" s="938" t="s">
        <v>113</v>
      </c>
      <c r="H25" s="90"/>
    </row>
    <row r="26" spans="2:8" s="89" customFormat="1" x14ac:dyDescent="0.3">
      <c r="B26" s="166" t="s">
        <v>118</v>
      </c>
      <c r="C26" s="937"/>
      <c r="D26" s="938"/>
      <c r="H26" s="90"/>
    </row>
    <row r="27" spans="2:8" s="89" customFormat="1" ht="16.5" thickBot="1" x14ac:dyDescent="0.35">
      <c r="B27" s="169" t="s">
        <v>120</v>
      </c>
      <c r="C27" s="181">
        <v>3.4119999999999999</v>
      </c>
      <c r="D27" s="550" t="s">
        <v>204</v>
      </c>
      <c r="E27" s="98"/>
      <c r="F27" s="98"/>
      <c r="G27" s="98"/>
      <c r="H27" s="90"/>
    </row>
    <row r="28" spans="2:8" s="89" customFormat="1" ht="16.5" thickBot="1" x14ac:dyDescent="0.35">
      <c r="B28" s="174"/>
      <c r="C28" s="165"/>
      <c r="D28" s="174"/>
      <c r="E28" s="165"/>
      <c r="F28" s="174"/>
      <c r="G28" s="98"/>
      <c r="H28" s="402"/>
    </row>
    <row r="29" spans="2:8" s="89" customFormat="1" ht="15.75" thickBot="1" x14ac:dyDescent="0.35">
      <c r="B29" s="157" t="s">
        <v>434</v>
      </c>
      <c r="C29" s="159"/>
      <c r="D29" s="158"/>
      <c r="E29" s="459"/>
      <c r="F29" s="189"/>
      <c r="H29" s="90"/>
    </row>
    <row r="30" spans="2:8" s="89" customFormat="1" x14ac:dyDescent="0.3">
      <c r="B30" s="162"/>
      <c r="C30" s="556" t="s">
        <v>112</v>
      </c>
      <c r="D30" s="556" t="s">
        <v>111</v>
      </c>
      <c r="E30" s="556" t="s">
        <v>242</v>
      </c>
      <c r="F30" s="348"/>
      <c r="H30" s="90"/>
    </row>
    <row r="31" spans="2:8" s="89" customFormat="1" x14ac:dyDescent="0.3">
      <c r="B31" s="166" t="s">
        <v>433</v>
      </c>
      <c r="C31" s="558" t="str">
        <f>IF(n=0, "-", (RepMass/n)*SUM('Calculations - Active Mode'!C56:'Calculations - Active Mode'!Z56))</f>
        <v>-</v>
      </c>
      <c r="D31" s="558" t="s">
        <v>175</v>
      </c>
      <c r="E31" s="97" t="s">
        <v>283</v>
      </c>
      <c r="F31" s="460"/>
      <c r="H31" s="90"/>
    </row>
    <row r="32" spans="2:8" s="89" customFormat="1" ht="15.75" thickBot="1" x14ac:dyDescent="0.35">
      <c r="B32" s="169" t="s">
        <v>451</v>
      </c>
      <c r="C32" s="673" t="str">
        <f>IF(n=0, "-", ECET*K*NC)</f>
        <v>-</v>
      </c>
      <c r="D32" s="172" t="s">
        <v>176</v>
      </c>
      <c r="E32" s="99" t="s">
        <v>284</v>
      </c>
      <c r="F32" s="599"/>
      <c r="H32" s="90"/>
    </row>
    <row r="33" spans="2:8" s="89" customFormat="1" ht="16.5" thickBot="1" x14ac:dyDescent="0.35">
      <c r="B33" s="174"/>
      <c r="C33" s="165"/>
      <c r="D33" s="174"/>
      <c r="E33" s="165"/>
      <c r="F33" s="174"/>
      <c r="G33" s="98"/>
      <c r="H33" s="402"/>
    </row>
    <row r="34" spans="2:8" s="89" customFormat="1" ht="15.75" thickBot="1" x14ac:dyDescent="0.35">
      <c r="B34" s="183" t="s">
        <v>435</v>
      </c>
      <c r="C34" s="184"/>
      <c r="D34" s="185"/>
      <c r="E34" s="459"/>
      <c r="F34" s="189"/>
      <c r="H34" s="90"/>
    </row>
    <row r="35" spans="2:8" s="89" customFormat="1" x14ac:dyDescent="0.3">
      <c r="B35" s="162"/>
      <c r="C35" s="556" t="s">
        <v>112</v>
      </c>
      <c r="D35" s="556" t="s">
        <v>111</v>
      </c>
      <c r="E35" s="556" t="s">
        <v>242</v>
      </c>
      <c r="F35" s="348"/>
      <c r="H35" s="90"/>
    </row>
    <row r="36" spans="2:8" s="89" customFormat="1" ht="15.75" x14ac:dyDescent="0.3">
      <c r="B36" s="186" t="s">
        <v>436</v>
      </c>
      <c r="C36" s="558"/>
      <c r="D36" s="558"/>
      <c r="E36" s="187"/>
      <c r="F36" s="103"/>
      <c r="H36" s="90"/>
    </row>
    <row r="37" spans="2:8" s="89" customFormat="1" x14ac:dyDescent="0.3">
      <c r="B37" s="166" t="s">
        <v>437</v>
      </c>
      <c r="C37" s="167" t="str">
        <f>IF(n=0, "-", (RepMass/n)*SUM('Calculations - Active Mode'!C55:'Calculations - Active Mode'!Z55))</f>
        <v>-</v>
      </c>
      <c r="D37" s="558" t="s">
        <v>178</v>
      </c>
      <c r="E37" s="97" t="s">
        <v>276</v>
      </c>
      <c r="F37" s="460"/>
      <c r="H37" s="90"/>
    </row>
    <row r="38" spans="2:8" s="89" customFormat="1" x14ac:dyDescent="0.3">
      <c r="B38" s="166" t="s">
        <v>438</v>
      </c>
      <c r="C38" s="558" t="str">
        <f>IF(n=0, "-", (RepMass/n)*SUM('Calculations - Active Mode'!C56:'Calculations - Active Mode'!Z56))</f>
        <v>-</v>
      </c>
      <c r="D38" s="558" t="s">
        <v>179</v>
      </c>
      <c r="E38" s="97" t="s">
        <v>278</v>
      </c>
      <c r="F38" s="103"/>
      <c r="H38" s="90"/>
    </row>
    <row r="39" spans="2:8" s="89" customFormat="1" x14ac:dyDescent="0.3">
      <c r="B39" s="166" t="s">
        <v>439</v>
      </c>
      <c r="C39" s="167" t="str" cm="1">
        <f t="array" ref="C39">IF(n=0, "-", ECGG+(ECGE*Ke))</f>
        <v>-</v>
      </c>
      <c r="D39" s="558" t="s">
        <v>180</v>
      </c>
      <c r="E39" s="97" t="s">
        <v>280</v>
      </c>
      <c r="F39" s="103"/>
      <c r="H39" s="90"/>
    </row>
    <row r="40" spans="2:8" s="89" customFormat="1" x14ac:dyDescent="0.3">
      <c r="B40" s="166"/>
      <c r="C40" s="558"/>
      <c r="D40" s="558"/>
      <c r="E40" s="97"/>
      <c r="F40" s="179"/>
      <c r="H40" s="90"/>
    </row>
    <row r="41" spans="2:8" s="89" customFormat="1" x14ac:dyDescent="0.3">
      <c r="B41" s="186" t="s">
        <v>440</v>
      </c>
      <c r="C41" s="558"/>
      <c r="D41" s="558"/>
      <c r="E41" s="97"/>
      <c r="F41" s="179"/>
      <c r="H41" s="90"/>
    </row>
    <row r="42" spans="2:8" s="89" customFormat="1" x14ac:dyDescent="0.3">
      <c r="B42" s="166" t="s">
        <v>444</v>
      </c>
      <c r="C42" s="167" t="str">
        <f>IF(n=0, "-", ECGG*K*NC)</f>
        <v>-</v>
      </c>
      <c r="D42" s="558" t="s">
        <v>181</v>
      </c>
      <c r="E42" s="97" t="s">
        <v>277</v>
      </c>
      <c r="F42" s="179"/>
      <c r="H42" s="90"/>
    </row>
    <row r="43" spans="2:8" s="89" customFormat="1" x14ac:dyDescent="0.3">
      <c r="B43" s="166" t="s">
        <v>445</v>
      </c>
      <c r="C43" s="558" t="str">
        <f>IF(n=0, "-", ECGE*K*NC)</f>
        <v>-</v>
      </c>
      <c r="D43" s="558" t="s">
        <v>182</v>
      </c>
      <c r="E43" s="97" t="s">
        <v>279</v>
      </c>
      <c r="F43" s="103"/>
      <c r="H43" s="90"/>
    </row>
    <row r="44" spans="2:8" s="89" customFormat="1" ht="15.75" thickBot="1" x14ac:dyDescent="0.35">
      <c r="B44" s="169" t="s">
        <v>446</v>
      </c>
      <c r="C44" s="673" t="str">
        <f>IF(n=0, "-", EAGG+(EAGE*Ke))</f>
        <v>-</v>
      </c>
      <c r="D44" s="172" t="s">
        <v>183</v>
      </c>
      <c r="E44" s="99" t="s">
        <v>281</v>
      </c>
      <c r="F44" s="349"/>
      <c r="H44" s="90"/>
    </row>
    <row r="45" spans="2:8" s="89" customFormat="1" ht="16.5" thickBot="1" x14ac:dyDescent="0.35">
      <c r="B45" s="174"/>
      <c r="C45" s="165"/>
      <c r="D45" s="174"/>
      <c r="E45" s="165"/>
      <c r="F45" s="174"/>
      <c r="G45" s="98"/>
      <c r="H45" s="402"/>
    </row>
    <row r="46" spans="2:8" s="89" customFormat="1" ht="15.75" thickBot="1" x14ac:dyDescent="0.35">
      <c r="B46" s="157" t="s">
        <v>441</v>
      </c>
      <c r="C46" s="159"/>
      <c r="D46" s="158"/>
      <c r="E46" s="600"/>
      <c r="F46" s="519"/>
      <c r="H46" s="90"/>
    </row>
    <row r="47" spans="2:8" s="89" customFormat="1" x14ac:dyDescent="0.3">
      <c r="B47" s="601"/>
      <c r="C47" s="556" t="s">
        <v>112</v>
      </c>
      <c r="D47" s="556" t="s">
        <v>111</v>
      </c>
      <c r="E47" s="556" t="s">
        <v>242</v>
      </c>
      <c r="F47" s="602"/>
      <c r="H47" s="90"/>
    </row>
    <row r="48" spans="2:8" s="89" customFormat="1" x14ac:dyDescent="0.3">
      <c r="B48" s="166" t="s">
        <v>443</v>
      </c>
      <c r="C48" s="167" t="str">
        <f>IF(OR(n=0, ETLP=""), "-", EAET+ETLP)</f>
        <v>-</v>
      </c>
      <c r="D48" s="558" t="s">
        <v>177</v>
      </c>
      <c r="E48" s="97" t="s">
        <v>285</v>
      </c>
      <c r="F48" s="103"/>
      <c r="H48" s="90"/>
    </row>
    <row r="49" spans="1:8" s="89" customFormat="1" ht="15.75" thickBot="1" x14ac:dyDescent="0.35">
      <c r="B49" s="169" t="s">
        <v>442</v>
      </c>
      <c r="C49" s="673" t="str">
        <f xml:space="preserve"> IF(OR(n=0, ETLP=""), "-", EAGT+(ETLP*Ke))</f>
        <v>-</v>
      </c>
      <c r="D49" s="172" t="s">
        <v>177</v>
      </c>
      <c r="E49" s="99" t="s">
        <v>282</v>
      </c>
      <c r="F49" s="349"/>
      <c r="H49" s="90"/>
    </row>
    <row r="50" spans="1:8" x14ac:dyDescent="0.25">
      <c r="H50" s="334"/>
    </row>
    <row r="51" spans="1:8" x14ac:dyDescent="0.25">
      <c r="A51" s="334"/>
      <c r="B51" s="334"/>
      <c r="C51" s="334"/>
      <c r="D51" s="334"/>
      <c r="E51" s="334"/>
      <c r="F51" s="334"/>
      <c r="G51" s="334"/>
      <c r="H51" s="334"/>
    </row>
  </sheetData>
  <sheetProtection algorithmName="SHA-512" hashValue="xqERgDlbK0PmDyTA1bmYOHctgUcnZkIq/Y6HXPzf0P+1rFrkuIq5jV2P7BbbeVJw8KZeYrSB+X7WdNm/vvxX6Q==" saltValue="OS0pfJ/8nPKNKX7cBHUfjA==" spinCount="100000" sheet="1" selectLockedCells="1"/>
  <mergeCells count="9">
    <mergeCell ref="C25:C26"/>
    <mergeCell ref="D25:D26"/>
    <mergeCell ref="C8:D8"/>
    <mergeCell ref="B2:D2"/>
    <mergeCell ref="C3:D3"/>
    <mergeCell ref="C4:D4"/>
    <mergeCell ref="C5:D5"/>
    <mergeCell ref="C6:D6"/>
    <mergeCell ref="C7:D7"/>
  </mergeCells>
  <hyperlinks>
    <hyperlink ref="F5" location="Instructions!C35" display="Back to Instructions tab" xr:uid="{0CCEE965-851F-40EF-9DE2-7D5F48B6C0E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Z87"/>
  <sheetViews>
    <sheetView zoomScale="80" zoomScaleNormal="80" workbookViewId="0">
      <selection activeCell="G4" sqref="G4:I4"/>
    </sheetView>
  </sheetViews>
  <sheetFormatPr defaultColWidth="9.140625" defaultRowHeight="15" x14ac:dyDescent="0.3"/>
  <cols>
    <col min="1" max="1" width="1.85546875" style="89" customWidth="1"/>
    <col min="2" max="2" width="51.42578125" style="89" customWidth="1"/>
    <col min="3" max="3" width="16.85546875" style="89" customWidth="1"/>
    <col min="4" max="4" width="36.140625" style="89" customWidth="1"/>
    <col min="5" max="5" width="21.140625" style="89" customWidth="1"/>
    <col min="6" max="6" width="22" style="89" customWidth="1"/>
    <col min="7" max="7" width="19.140625" style="89" customWidth="1"/>
    <col min="8" max="11" width="9.140625" style="89"/>
    <col min="12" max="12" width="4.5703125" style="89" customWidth="1"/>
    <col min="13" max="16384" width="9.140625" style="89"/>
  </cols>
  <sheetData>
    <row r="1" spans="1:12" ht="15.75" thickBot="1" x14ac:dyDescent="0.35">
      <c r="L1" s="90"/>
    </row>
    <row r="2" spans="1:12" ht="18" thickBot="1" x14ac:dyDescent="0.35">
      <c r="B2" s="887" t="str">
        <f>'Version Control'!$B$2</f>
        <v>Title Block</v>
      </c>
      <c r="C2" s="888"/>
      <c r="D2" s="888"/>
      <c r="E2" s="889"/>
      <c r="L2" s="90"/>
    </row>
    <row r="3" spans="1:12" ht="16.5" x14ac:dyDescent="0.3">
      <c r="B3" s="119" t="str">
        <f>'Version Control'!$B$3</f>
        <v>Test Report Template Name:</v>
      </c>
      <c r="C3" s="890" t="str">
        <f>'Version Control'!$C$3</f>
        <v>Conventional Cooking Top</v>
      </c>
      <c r="D3" s="891"/>
      <c r="E3" s="892"/>
      <c r="L3" s="90"/>
    </row>
    <row r="4" spans="1:12" ht="16.5" x14ac:dyDescent="0.3">
      <c r="B4" s="120" t="str">
        <f>'Version Control'!$B$4</f>
        <v>Version Number:</v>
      </c>
      <c r="C4" s="893" t="str">
        <f>'Version Control'!$C$4</f>
        <v>v1.0</v>
      </c>
      <c r="D4" s="894"/>
      <c r="E4" s="895"/>
      <c r="G4" s="947" t="s">
        <v>59</v>
      </c>
      <c r="H4" s="947"/>
      <c r="I4" s="947"/>
      <c r="L4" s="90"/>
    </row>
    <row r="5" spans="1:12" ht="16.5" x14ac:dyDescent="0.3">
      <c r="B5" s="121" t="str">
        <f>'Version Control'!$B$5</f>
        <v xml:space="preserve">Latest Template Revision: </v>
      </c>
      <c r="C5" s="896">
        <f>'Version Control'!$C$5</f>
        <v>44979</v>
      </c>
      <c r="D5" s="897"/>
      <c r="E5" s="898"/>
      <c r="L5" s="90"/>
    </row>
    <row r="6" spans="1:12" ht="16.5" customHeight="1" x14ac:dyDescent="0.3">
      <c r="B6" s="121" t="str">
        <f>'Version Control'!$B$6</f>
        <v>Tab Name:</v>
      </c>
      <c r="C6" s="893" t="str">
        <f ca="1">MID(CELL("filename",A1), FIND("]", CELL("filename", A1))+ 1, 255)</f>
        <v>Drop-Downs and Tables</v>
      </c>
      <c r="D6" s="894"/>
      <c r="E6" s="895"/>
      <c r="G6" s="191"/>
      <c r="H6" s="191"/>
      <c r="I6" s="191"/>
      <c r="J6" s="191"/>
      <c r="K6" s="191"/>
      <c r="L6" s="192"/>
    </row>
    <row r="7" spans="1:12" ht="39.75" customHeight="1" x14ac:dyDescent="0.3">
      <c r="B7" s="122" t="str">
        <f>'Version Control'!$B$7</f>
        <v>File Name:</v>
      </c>
      <c r="C7" s="884" t="str">
        <f ca="1">'Version Control'!$C$7</f>
        <v>Conventional Cooking Top v1.0.xlsx</v>
      </c>
      <c r="D7" s="885"/>
      <c r="E7" s="886"/>
      <c r="G7" s="191"/>
      <c r="H7" s="191"/>
      <c r="I7" s="191"/>
      <c r="J7" s="191"/>
      <c r="K7" s="191"/>
      <c r="L7" s="192"/>
    </row>
    <row r="8" spans="1:12" ht="17.25" customHeight="1" thickBot="1" x14ac:dyDescent="0.35">
      <c r="B8" s="123" t="str">
        <f>'Version Control'!$B$8</f>
        <v xml:space="preserve">Test Completion Date: </v>
      </c>
      <c r="C8" s="899" t="str">
        <f>'Version Control'!$C$8</f>
        <v>[MM/DD/YYYY]</v>
      </c>
      <c r="D8" s="900"/>
      <c r="E8" s="901"/>
      <c r="G8" s="191"/>
      <c r="H8" s="191"/>
      <c r="I8" s="191"/>
      <c r="J8" s="191"/>
      <c r="K8" s="191"/>
      <c r="L8" s="192"/>
    </row>
    <row r="9" spans="1:12" x14ac:dyDescent="0.3">
      <c r="G9" s="191"/>
      <c r="H9" s="191"/>
      <c r="I9" s="191"/>
      <c r="J9" s="191"/>
      <c r="K9" s="191"/>
      <c r="L9" s="192"/>
    </row>
    <row r="10" spans="1:12" ht="15.75" thickBot="1" x14ac:dyDescent="0.35">
      <c r="L10" s="90"/>
    </row>
    <row r="11" spans="1:12" ht="15.75" x14ac:dyDescent="0.3">
      <c r="A11" s="193"/>
      <c r="B11" s="194" t="s">
        <v>185</v>
      </c>
      <c r="D11" s="195" t="s">
        <v>345</v>
      </c>
      <c r="E11" s="542"/>
      <c r="F11" s="542"/>
      <c r="G11" s="196"/>
      <c r="H11" s="98"/>
      <c r="L11" s="90"/>
    </row>
    <row r="12" spans="1:12" ht="15.75" x14ac:dyDescent="0.3">
      <c r="A12" s="193"/>
      <c r="B12" s="197" t="s">
        <v>231</v>
      </c>
      <c r="D12" s="948" t="s">
        <v>395</v>
      </c>
      <c r="E12" s="949"/>
      <c r="F12" s="548" t="s">
        <v>338</v>
      </c>
      <c r="G12" s="549" t="s">
        <v>344</v>
      </c>
      <c r="H12" s="98"/>
      <c r="L12" s="90"/>
    </row>
    <row r="13" spans="1:12" ht="16.5" thickBot="1" x14ac:dyDescent="0.35">
      <c r="A13" s="193"/>
      <c r="B13" s="200" t="s">
        <v>232</v>
      </c>
      <c r="D13" s="520" t="s">
        <v>396</v>
      </c>
      <c r="E13" s="543" t="s">
        <v>397</v>
      </c>
      <c r="F13" s="546" t="s">
        <v>340</v>
      </c>
      <c r="G13" s="547" t="s">
        <v>341</v>
      </c>
      <c r="I13" s="98"/>
      <c r="L13" s="90"/>
    </row>
    <row r="14" spans="1:12" ht="15.75" thickBot="1" x14ac:dyDescent="0.35">
      <c r="A14" s="193"/>
      <c r="B14" s="332"/>
      <c r="D14" s="201">
        <v>100</v>
      </c>
      <c r="E14" s="544">
        <v>130</v>
      </c>
      <c r="F14" s="161">
        <v>120</v>
      </c>
      <c r="G14" s="539">
        <v>650</v>
      </c>
      <c r="L14" s="90"/>
    </row>
    <row r="15" spans="1:12" x14ac:dyDescent="0.3">
      <c r="A15" s="193"/>
      <c r="B15" s="194" t="s">
        <v>197</v>
      </c>
      <c r="D15" s="201">
        <v>130</v>
      </c>
      <c r="E15" s="544">
        <v>160</v>
      </c>
      <c r="F15" s="161">
        <v>150</v>
      </c>
      <c r="G15" s="539">
        <v>1030</v>
      </c>
      <c r="L15" s="90"/>
    </row>
    <row r="16" spans="1:12" x14ac:dyDescent="0.3">
      <c r="A16" s="193"/>
      <c r="B16" s="197" t="s">
        <v>198</v>
      </c>
      <c r="D16" s="201">
        <v>160</v>
      </c>
      <c r="E16" s="544">
        <v>190</v>
      </c>
      <c r="F16" s="161">
        <v>180</v>
      </c>
      <c r="G16" s="539">
        <v>1500</v>
      </c>
      <c r="L16" s="90"/>
    </row>
    <row r="17" spans="1:12" x14ac:dyDescent="0.3">
      <c r="A17" s="193"/>
      <c r="B17" s="205" t="s">
        <v>199</v>
      </c>
      <c r="D17" s="201">
        <v>190</v>
      </c>
      <c r="E17" s="544">
        <v>220</v>
      </c>
      <c r="F17" s="161">
        <v>210</v>
      </c>
      <c r="G17" s="539">
        <v>2050</v>
      </c>
      <c r="L17" s="90"/>
    </row>
    <row r="18" spans="1:12" ht="15.75" thickBot="1" x14ac:dyDescent="0.35">
      <c r="A18" s="193"/>
      <c r="B18" s="206" t="s">
        <v>200</v>
      </c>
      <c r="D18" s="201">
        <v>220</v>
      </c>
      <c r="E18" s="544">
        <v>250</v>
      </c>
      <c r="F18" s="161">
        <v>240</v>
      </c>
      <c r="G18" s="539">
        <v>2700</v>
      </c>
      <c r="L18" s="90"/>
    </row>
    <row r="19" spans="1:12" ht="15.75" thickBot="1" x14ac:dyDescent="0.35">
      <c r="D19" s="201">
        <v>250</v>
      </c>
      <c r="E19" s="544">
        <v>280</v>
      </c>
      <c r="F19" s="161">
        <v>270</v>
      </c>
      <c r="G19" s="539">
        <v>3420</v>
      </c>
      <c r="L19" s="90"/>
    </row>
    <row r="20" spans="1:12" x14ac:dyDescent="0.3">
      <c r="B20" s="194" t="s">
        <v>95</v>
      </c>
      <c r="D20" s="201">
        <v>280</v>
      </c>
      <c r="E20" s="544">
        <v>310</v>
      </c>
      <c r="F20" s="161">
        <v>300</v>
      </c>
      <c r="G20" s="539">
        <v>4240</v>
      </c>
      <c r="L20" s="90"/>
    </row>
    <row r="21" spans="1:12" ht="15.75" thickBot="1" x14ac:dyDescent="0.35">
      <c r="B21" s="202" t="s">
        <v>93</v>
      </c>
      <c r="D21" s="204">
        <v>310</v>
      </c>
      <c r="E21" s="545">
        <v>330</v>
      </c>
      <c r="F21" s="540">
        <v>330</v>
      </c>
      <c r="G21" s="541">
        <v>5140</v>
      </c>
      <c r="L21" s="90"/>
    </row>
    <row r="22" spans="1:12" ht="15.75" thickBot="1" x14ac:dyDescent="0.35">
      <c r="B22" s="203" t="s">
        <v>94</v>
      </c>
      <c r="L22" s="90"/>
    </row>
    <row r="23" spans="1:12" ht="15.75" thickBot="1" x14ac:dyDescent="0.35">
      <c r="D23" s="518" t="s">
        <v>336</v>
      </c>
      <c r="E23" s="159"/>
      <c r="F23" s="159"/>
      <c r="G23" s="519"/>
      <c r="L23" s="90"/>
    </row>
    <row r="24" spans="1:12" x14ac:dyDescent="0.3">
      <c r="B24" s="194" t="s">
        <v>99</v>
      </c>
      <c r="D24" s="950" t="s">
        <v>337</v>
      </c>
      <c r="E24" s="951"/>
      <c r="F24" s="522" t="s">
        <v>338</v>
      </c>
      <c r="G24" s="552" t="s">
        <v>344</v>
      </c>
      <c r="L24" s="90"/>
    </row>
    <row r="25" spans="1:12" x14ac:dyDescent="0.3">
      <c r="B25" s="205" t="s">
        <v>100</v>
      </c>
      <c r="D25" s="520" t="s">
        <v>339</v>
      </c>
      <c r="E25" s="521" t="s">
        <v>342</v>
      </c>
      <c r="F25" s="523" t="s">
        <v>340</v>
      </c>
      <c r="G25" s="553" t="s">
        <v>341</v>
      </c>
      <c r="L25" s="90"/>
    </row>
    <row r="26" spans="1:12" x14ac:dyDescent="0.3">
      <c r="B26" s="205" t="s">
        <v>101</v>
      </c>
      <c r="D26" s="201"/>
      <c r="E26" s="161">
        <v>5600</v>
      </c>
      <c r="F26" s="524">
        <v>210</v>
      </c>
      <c r="G26" s="554">
        <v>2050</v>
      </c>
      <c r="L26" s="90"/>
    </row>
    <row r="27" spans="1:12" ht="15.75" thickBot="1" x14ac:dyDescent="0.35">
      <c r="B27" s="206" t="s">
        <v>102</v>
      </c>
      <c r="D27" s="201">
        <v>5600</v>
      </c>
      <c r="E27" s="161">
        <v>8050</v>
      </c>
      <c r="F27" s="524">
        <v>240</v>
      </c>
      <c r="G27" s="554">
        <v>2700</v>
      </c>
      <c r="L27" s="90"/>
    </row>
    <row r="28" spans="1:12" ht="15.75" thickBot="1" x14ac:dyDescent="0.35">
      <c r="D28" s="201">
        <v>8050</v>
      </c>
      <c r="E28" s="161">
        <v>14300</v>
      </c>
      <c r="F28" s="524">
        <v>270</v>
      </c>
      <c r="G28" s="554">
        <v>3420</v>
      </c>
      <c r="L28" s="90"/>
    </row>
    <row r="29" spans="1:12" ht="15.75" thickBot="1" x14ac:dyDescent="0.35">
      <c r="B29" s="194" t="s">
        <v>155</v>
      </c>
      <c r="D29" s="204">
        <v>14300</v>
      </c>
      <c r="E29" s="350"/>
      <c r="F29" s="525">
        <v>300</v>
      </c>
      <c r="G29" s="555">
        <v>4240</v>
      </c>
      <c r="L29" s="90"/>
    </row>
    <row r="30" spans="1:12" ht="15.75" thickBot="1" x14ac:dyDescent="0.35">
      <c r="B30" s="205" t="s">
        <v>156</v>
      </c>
      <c r="L30" s="90"/>
    </row>
    <row r="31" spans="1:12" ht="15.75" thickBot="1" x14ac:dyDescent="0.35">
      <c r="B31" s="206" t="s">
        <v>157</v>
      </c>
      <c r="D31" s="195" t="s">
        <v>333</v>
      </c>
      <c r="E31" s="196"/>
      <c r="L31" s="90"/>
    </row>
    <row r="32" spans="1:12" ht="16.5" thickBot="1" x14ac:dyDescent="0.35">
      <c r="B32" s="342"/>
      <c r="C32" s="342"/>
      <c r="D32" s="198" t="s">
        <v>193</v>
      </c>
      <c r="E32" s="199" t="s">
        <v>131</v>
      </c>
      <c r="L32" s="90"/>
    </row>
    <row r="33" spans="2:26" ht="15.75" x14ac:dyDescent="0.3">
      <c r="B33" s="194" t="s">
        <v>216</v>
      </c>
      <c r="C33" s="342"/>
      <c r="D33" s="201" t="s">
        <v>132</v>
      </c>
      <c r="E33" s="180" t="s">
        <v>141</v>
      </c>
      <c r="L33" s="90"/>
    </row>
    <row r="34" spans="2:26" ht="15.75" x14ac:dyDescent="0.3">
      <c r="B34" s="205" t="s">
        <v>214</v>
      </c>
      <c r="C34" s="342"/>
      <c r="D34" s="201" t="s">
        <v>133</v>
      </c>
      <c r="E34" s="180" t="s">
        <v>142</v>
      </c>
      <c r="L34" s="90"/>
    </row>
    <row r="35" spans="2:26" ht="16.5" thickBot="1" x14ac:dyDescent="0.35">
      <c r="B35" s="206" t="s">
        <v>215</v>
      </c>
      <c r="C35" s="342"/>
      <c r="D35" s="201" t="s">
        <v>134</v>
      </c>
      <c r="E35" s="180" t="s">
        <v>143</v>
      </c>
      <c r="L35" s="90"/>
    </row>
    <row r="36" spans="2:26" ht="15.75" thickBot="1" x14ac:dyDescent="0.35">
      <c r="D36" s="201" t="s">
        <v>135</v>
      </c>
      <c r="E36" s="180" t="s">
        <v>144</v>
      </c>
      <c r="L36" s="90"/>
    </row>
    <row r="37" spans="2:26" x14ac:dyDescent="0.3">
      <c r="B37" s="194" t="s">
        <v>194</v>
      </c>
      <c r="D37" s="201" t="s">
        <v>136</v>
      </c>
      <c r="E37" s="180" t="s">
        <v>145</v>
      </c>
      <c r="L37" s="90"/>
      <c r="Z37" s="97"/>
    </row>
    <row r="38" spans="2:26" x14ac:dyDescent="0.3">
      <c r="B38" s="202" t="s">
        <v>195</v>
      </c>
      <c r="D38" s="201" t="s">
        <v>137</v>
      </c>
      <c r="E38" s="180" t="s">
        <v>146</v>
      </c>
      <c r="L38" s="90"/>
    </row>
    <row r="39" spans="2:26" ht="15.75" thickBot="1" x14ac:dyDescent="0.35">
      <c r="B39" s="203" t="s">
        <v>96</v>
      </c>
      <c r="D39" s="201" t="s">
        <v>138</v>
      </c>
      <c r="E39" s="180" t="s">
        <v>147</v>
      </c>
      <c r="L39" s="90"/>
    </row>
    <row r="40" spans="2:26" ht="15.75" thickBot="1" x14ac:dyDescent="0.35">
      <c r="B40" s="97"/>
      <c r="D40" s="201" t="s">
        <v>139</v>
      </c>
      <c r="E40" s="180" t="s">
        <v>148</v>
      </c>
      <c r="L40" s="90"/>
    </row>
    <row r="41" spans="2:26" ht="15.75" thickBot="1" x14ac:dyDescent="0.35">
      <c r="B41" s="194" t="s">
        <v>201</v>
      </c>
      <c r="D41" s="201" t="s">
        <v>140</v>
      </c>
      <c r="E41" s="180" t="s">
        <v>149</v>
      </c>
      <c r="L41" s="90"/>
    </row>
    <row r="42" spans="2:26" ht="15.75" thickBot="1" x14ac:dyDescent="0.35">
      <c r="B42" s="476" t="s">
        <v>299</v>
      </c>
      <c r="D42" s="207"/>
      <c r="E42" s="207"/>
      <c r="L42" s="90"/>
    </row>
    <row r="43" spans="2:26" ht="15.75" thickBot="1" x14ac:dyDescent="0.35">
      <c r="B43" s="203" t="s">
        <v>202</v>
      </c>
      <c r="D43" s="183" t="s">
        <v>346</v>
      </c>
      <c r="E43" s="184"/>
      <c r="F43" s="184"/>
      <c r="G43" s="184"/>
      <c r="H43" s="184"/>
      <c r="I43" s="184"/>
      <c r="J43" s="175"/>
      <c r="L43" s="90"/>
    </row>
    <row r="44" spans="2:26" ht="15.75" thickBot="1" x14ac:dyDescent="0.35">
      <c r="D44" s="942" t="s">
        <v>347</v>
      </c>
      <c r="E44" s="939" t="s">
        <v>343</v>
      </c>
      <c r="F44" s="940"/>
      <c r="G44" s="940"/>
      <c r="H44" s="940"/>
      <c r="I44" s="940"/>
      <c r="J44" s="941"/>
      <c r="L44" s="90"/>
    </row>
    <row r="45" spans="2:26" x14ac:dyDescent="0.3">
      <c r="B45" s="194" t="s">
        <v>103</v>
      </c>
      <c r="D45" s="943"/>
      <c r="E45" s="395" t="s">
        <v>217</v>
      </c>
      <c r="F45" s="395" t="s">
        <v>218</v>
      </c>
      <c r="G45" s="395" t="s">
        <v>219</v>
      </c>
      <c r="H45" s="395" t="s">
        <v>220</v>
      </c>
      <c r="I45" s="395" t="s">
        <v>221</v>
      </c>
      <c r="J45" s="396" t="s">
        <v>222</v>
      </c>
      <c r="L45" s="90"/>
    </row>
    <row r="46" spans="2:26" x14ac:dyDescent="0.3">
      <c r="B46" s="205">
        <v>120</v>
      </c>
      <c r="D46" s="397">
        <v>1</v>
      </c>
      <c r="E46" s="395">
        <v>210</v>
      </c>
      <c r="F46" s="395"/>
      <c r="G46" s="395"/>
      <c r="H46" s="395"/>
      <c r="I46" s="395"/>
      <c r="J46" s="396"/>
      <c r="L46" s="90"/>
    </row>
    <row r="47" spans="2:26" ht="15.75" thickBot="1" x14ac:dyDescent="0.35">
      <c r="B47" s="206">
        <v>240</v>
      </c>
      <c r="D47" s="397">
        <v>2</v>
      </c>
      <c r="E47" s="395">
        <v>180</v>
      </c>
      <c r="F47" s="395">
        <v>210</v>
      </c>
      <c r="G47" s="395"/>
      <c r="H47" s="395"/>
      <c r="I47" s="395"/>
      <c r="J47" s="396"/>
      <c r="L47" s="90"/>
    </row>
    <row r="48" spans="2:26" ht="15.75" thickBot="1" x14ac:dyDescent="0.35">
      <c r="D48" s="397">
        <v>3</v>
      </c>
      <c r="E48" s="395">
        <v>150</v>
      </c>
      <c r="F48" s="395">
        <v>180</v>
      </c>
      <c r="G48" s="395">
        <v>210</v>
      </c>
      <c r="H48" s="395"/>
      <c r="I48" s="395"/>
      <c r="J48" s="396"/>
      <c r="L48" s="90"/>
    </row>
    <row r="49" spans="2:26" x14ac:dyDescent="0.3">
      <c r="B49" s="194" t="s">
        <v>73</v>
      </c>
      <c r="D49" s="397">
        <v>4</v>
      </c>
      <c r="E49" s="395">
        <v>150</v>
      </c>
      <c r="F49" s="395">
        <v>180</v>
      </c>
      <c r="G49" s="395">
        <v>210</v>
      </c>
      <c r="H49" s="395">
        <v>210</v>
      </c>
      <c r="I49" s="395"/>
      <c r="J49" s="396"/>
      <c r="L49" s="90"/>
    </row>
    <row r="50" spans="2:26" x14ac:dyDescent="0.3">
      <c r="B50" s="208" t="s">
        <v>229</v>
      </c>
      <c r="D50" s="397">
        <v>5</v>
      </c>
      <c r="E50" s="395">
        <v>150</v>
      </c>
      <c r="F50" s="395">
        <v>180</v>
      </c>
      <c r="G50" s="395">
        <v>210</v>
      </c>
      <c r="H50" s="395">
        <v>210</v>
      </c>
      <c r="I50" s="395">
        <v>240</v>
      </c>
      <c r="J50" s="396"/>
      <c r="L50" s="90"/>
    </row>
    <row r="51" spans="2:26" ht="15.75" thickBot="1" x14ac:dyDescent="0.35">
      <c r="B51" s="202" t="s">
        <v>107</v>
      </c>
      <c r="D51" s="398">
        <v>6</v>
      </c>
      <c r="E51" s="534">
        <v>150</v>
      </c>
      <c r="F51" s="534">
        <v>180</v>
      </c>
      <c r="G51" s="534">
        <v>210</v>
      </c>
      <c r="H51" s="534">
        <v>210</v>
      </c>
      <c r="I51" s="534">
        <v>240</v>
      </c>
      <c r="J51" s="535">
        <v>240</v>
      </c>
      <c r="L51" s="90"/>
    </row>
    <row r="52" spans="2:26" ht="15.75" thickBot="1" x14ac:dyDescent="0.35">
      <c r="B52" s="203" t="s">
        <v>108</v>
      </c>
      <c r="L52" s="90"/>
      <c r="Z52" s="174"/>
    </row>
    <row r="53" spans="2:26" ht="15.75" thickBot="1" x14ac:dyDescent="0.35">
      <c r="D53" s="532" t="s">
        <v>348</v>
      </c>
      <c r="E53" s="533"/>
      <c r="F53" s="533"/>
      <c r="G53" s="533"/>
      <c r="H53" s="533"/>
      <c r="I53" s="533"/>
      <c r="J53" s="175"/>
      <c r="L53" s="90"/>
    </row>
    <row r="54" spans="2:26" x14ac:dyDescent="0.3">
      <c r="B54" s="194" t="s">
        <v>186</v>
      </c>
      <c r="D54" s="942" t="s">
        <v>347</v>
      </c>
      <c r="E54" s="944" t="s">
        <v>343</v>
      </c>
      <c r="F54" s="945"/>
      <c r="G54" s="945"/>
      <c r="H54" s="945"/>
      <c r="I54" s="945"/>
      <c r="J54" s="946"/>
      <c r="L54" s="90"/>
    </row>
    <row r="55" spans="2:26" x14ac:dyDescent="0.3">
      <c r="B55" s="205">
        <v>0</v>
      </c>
      <c r="D55" s="943"/>
      <c r="E55" s="395" t="s">
        <v>217</v>
      </c>
      <c r="F55" s="395" t="s">
        <v>218</v>
      </c>
      <c r="G55" s="395" t="s">
        <v>219</v>
      </c>
      <c r="H55" s="395" t="s">
        <v>220</v>
      </c>
      <c r="I55" s="395" t="s">
        <v>221</v>
      </c>
      <c r="J55" s="396" t="s">
        <v>222</v>
      </c>
      <c r="L55" s="90"/>
    </row>
    <row r="56" spans="2:26" x14ac:dyDescent="0.3">
      <c r="B56" s="205">
        <v>1</v>
      </c>
      <c r="D56" s="399" t="s">
        <v>234</v>
      </c>
      <c r="E56" s="395">
        <v>150</v>
      </c>
      <c r="F56" s="395">
        <v>180</v>
      </c>
      <c r="G56" s="395">
        <v>210</v>
      </c>
      <c r="H56" s="395"/>
      <c r="I56" s="395"/>
      <c r="J56" s="396"/>
      <c r="L56" s="90"/>
      <c r="Z56" s="174"/>
    </row>
    <row r="57" spans="2:26" ht="15.75" thickBot="1" x14ac:dyDescent="0.35">
      <c r="B57" s="205">
        <v>2</v>
      </c>
      <c r="D57" s="400" t="s">
        <v>233</v>
      </c>
      <c r="E57" s="534">
        <v>150</v>
      </c>
      <c r="F57" s="534">
        <v>180</v>
      </c>
      <c r="G57" s="534">
        <v>210</v>
      </c>
      <c r="H57" s="534">
        <v>210</v>
      </c>
      <c r="I57" s="534">
        <v>240</v>
      </c>
      <c r="J57" s="535"/>
      <c r="L57" s="90"/>
    </row>
    <row r="58" spans="2:26" x14ac:dyDescent="0.3">
      <c r="B58" s="205">
        <v>3</v>
      </c>
      <c r="L58" s="90"/>
    </row>
    <row r="59" spans="2:26" ht="15.75" thickBot="1" x14ac:dyDescent="0.35">
      <c r="B59" s="205">
        <v>4</v>
      </c>
      <c r="L59" s="90"/>
    </row>
    <row r="60" spans="2:26" ht="15.75" thickBot="1" x14ac:dyDescent="0.35">
      <c r="B60" s="205">
        <v>5</v>
      </c>
      <c r="D60" s="183" t="s">
        <v>334</v>
      </c>
      <c r="E60" s="159"/>
      <c r="F60" s="481"/>
      <c r="L60" s="90"/>
    </row>
    <row r="61" spans="2:26" ht="16.5" x14ac:dyDescent="0.35">
      <c r="B61" s="205">
        <v>6</v>
      </c>
      <c r="D61" s="110" t="s">
        <v>230</v>
      </c>
      <c r="E61" s="163" t="s">
        <v>223</v>
      </c>
      <c r="F61" s="164" t="s">
        <v>224</v>
      </c>
      <c r="L61" s="90"/>
    </row>
    <row r="62" spans="2:26" x14ac:dyDescent="0.3">
      <c r="B62" s="205">
        <v>7</v>
      </c>
      <c r="D62" s="104" t="s">
        <v>229</v>
      </c>
      <c r="E62" s="161">
        <v>0.5</v>
      </c>
      <c r="F62" s="180">
        <v>0.5</v>
      </c>
      <c r="L62" s="90"/>
    </row>
    <row r="63" spans="2:26" x14ac:dyDescent="0.3">
      <c r="B63" s="205">
        <v>8</v>
      </c>
      <c r="D63" s="104" t="s">
        <v>107</v>
      </c>
      <c r="E63" s="161">
        <v>1</v>
      </c>
      <c r="F63" s="180">
        <v>0</v>
      </c>
      <c r="L63" s="90"/>
    </row>
    <row r="64" spans="2:26" ht="15.75" thickBot="1" x14ac:dyDescent="0.35">
      <c r="B64" s="205">
        <v>9</v>
      </c>
      <c r="D64" s="333" t="s">
        <v>108</v>
      </c>
      <c r="E64" s="350">
        <v>0</v>
      </c>
      <c r="F64" s="188">
        <v>1</v>
      </c>
      <c r="L64" s="90"/>
    </row>
    <row r="65" spans="2:12" ht="15.75" thickBot="1" x14ac:dyDescent="0.35">
      <c r="B65" s="205">
        <v>10</v>
      </c>
      <c r="L65" s="90"/>
    </row>
    <row r="66" spans="2:12" ht="15.75" thickBot="1" x14ac:dyDescent="0.35">
      <c r="B66" s="205">
        <v>11</v>
      </c>
      <c r="D66" s="183" t="s">
        <v>335</v>
      </c>
      <c r="E66" s="159"/>
      <c r="F66" s="481"/>
      <c r="L66" s="90"/>
    </row>
    <row r="67" spans="2:12" ht="17.25" thickBot="1" x14ac:dyDescent="0.4">
      <c r="B67" s="206">
        <v>12</v>
      </c>
      <c r="D67" s="110" t="s">
        <v>225</v>
      </c>
      <c r="E67" s="163" t="s">
        <v>226</v>
      </c>
      <c r="F67" s="164" t="s">
        <v>227</v>
      </c>
      <c r="G67" s="342"/>
      <c r="L67" s="90"/>
    </row>
    <row r="68" spans="2:12" ht="30.75" thickBot="1" x14ac:dyDescent="0.35">
      <c r="D68" s="526" t="s">
        <v>198</v>
      </c>
      <c r="E68" s="528">
        <v>8392</v>
      </c>
      <c r="F68" s="529">
        <v>0.6</v>
      </c>
      <c r="G68" s="342"/>
      <c r="L68" s="90"/>
    </row>
    <row r="69" spans="2:12" ht="15.75" x14ac:dyDescent="0.3">
      <c r="B69" s="194" t="s">
        <v>289</v>
      </c>
      <c r="D69" s="104" t="s">
        <v>199</v>
      </c>
      <c r="E69" s="528">
        <v>8481</v>
      </c>
      <c r="F69" s="529">
        <v>0.77</v>
      </c>
      <c r="G69" s="342"/>
      <c r="L69" s="90"/>
    </row>
    <row r="70" spans="2:12" ht="30.75" thickBot="1" x14ac:dyDescent="0.35">
      <c r="B70" s="205">
        <v>0</v>
      </c>
      <c r="D70" s="527" t="s">
        <v>200</v>
      </c>
      <c r="E70" s="530">
        <v>8329</v>
      </c>
      <c r="F70" s="531">
        <v>0.51</v>
      </c>
      <c r="G70" s="342"/>
      <c r="L70" s="90"/>
    </row>
    <row r="71" spans="2:12" ht="15.75" x14ac:dyDescent="0.3">
      <c r="B71" s="205">
        <v>1</v>
      </c>
      <c r="G71" s="342"/>
      <c r="L71" s="90"/>
    </row>
    <row r="72" spans="2:12" ht="16.5" thickBot="1" x14ac:dyDescent="0.35">
      <c r="B72" s="206">
        <v>2</v>
      </c>
      <c r="G72" s="342"/>
      <c r="L72" s="90"/>
    </row>
    <row r="73" spans="2:12" ht="16.5" thickBot="1" x14ac:dyDescent="0.35">
      <c r="G73" s="342"/>
      <c r="L73" s="90"/>
    </row>
    <row r="74" spans="2:12" ht="15.75" x14ac:dyDescent="0.3">
      <c r="B74" s="194" t="s">
        <v>211</v>
      </c>
      <c r="G74" s="342"/>
      <c r="L74" s="90"/>
    </row>
    <row r="75" spans="2:12" ht="15.75" x14ac:dyDescent="0.3">
      <c r="B75" s="340">
        <v>1</v>
      </c>
      <c r="G75" s="342"/>
      <c r="L75" s="90"/>
    </row>
    <row r="76" spans="2:12" ht="15.75" x14ac:dyDescent="0.3">
      <c r="B76" s="205">
        <v>2</v>
      </c>
      <c r="G76" s="342"/>
      <c r="L76" s="90"/>
    </row>
    <row r="77" spans="2:12" ht="15.75" x14ac:dyDescent="0.3">
      <c r="B77" s="205">
        <v>3</v>
      </c>
      <c r="G77" s="342"/>
      <c r="L77" s="90"/>
    </row>
    <row r="78" spans="2:12" ht="15.75" x14ac:dyDescent="0.3">
      <c r="B78" s="205">
        <v>4</v>
      </c>
      <c r="G78" s="342"/>
      <c r="L78" s="90"/>
    </row>
    <row r="79" spans="2:12" ht="15.75" x14ac:dyDescent="0.3">
      <c r="B79" s="205">
        <v>5</v>
      </c>
      <c r="G79" s="342"/>
      <c r="L79" s="90"/>
    </row>
    <row r="80" spans="2:12" ht="15.75" thickBot="1" x14ac:dyDescent="0.35">
      <c r="B80" s="206">
        <v>6</v>
      </c>
      <c r="L80" s="90"/>
    </row>
    <row r="81" spans="1:12" ht="16.5" thickBot="1" x14ac:dyDescent="0.35">
      <c r="A81" s="394"/>
      <c r="B81" s="342"/>
      <c r="L81" s="90"/>
    </row>
    <row r="82" spans="1:12" x14ac:dyDescent="0.3">
      <c r="A82" s="394"/>
      <c r="B82" s="194" t="s">
        <v>166</v>
      </c>
      <c r="L82" s="90"/>
    </row>
    <row r="83" spans="1:12" x14ac:dyDescent="0.3">
      <c r="A83" s="394"/>
      <c r="B83" s="205" t="s">
        <v>151</v>
      </c>
      <c r="L83" s="90"/>
    </row>
    <row r="84" spans="1:12" ht="15.75" thickBot="1" x14ac:dyDescent="0.35">
      <c r="B84" s="206" t="s">
        <v>152</v>
      </c>
      <c r="L84" s="90"/>
    </row>
    <row r="85" spans="1:12" ht="15.75" x14ac:dyDescent="0.3">
      <c r="B85"/>
      <c r="L85" s="90"/>
    </row>
    <row r="86" spans="1:12" x14ac:dyDescent="0.3">
      <c r="L86" s="90"/>
    </row>
    <row r="87" spans="1:12" x14ac:dyDescent="0.3">
      <c r="A87" s="90"/>
      <c r="B87" s="90"/>
      <c r="C87" s="90"/>
      <c r="D87" s="90"/>
      <c r="E87" s="90"/>
      <c r="F87" s="90"/>
      <c r="G87" s="90"/>
      <c r="H87" s="90"/>
      <c r="I87" s="90"/>
      <c r="J87" s="90"/>
      <c r="K87" s="90"/>
      <c r="L87" s="90"/>
    </row>
  </sheetData>
  <sheetProtection algorithmName="SHA-512" hashValue="xNoM0XKUDNwYaqTqN23Hzs0bn9BvZ23nb8h5eeiGZjKYJ2rrv5HPIMyvuVzv7GWsDbp9ZkontbH6mJ4te26mQg==" saltValue="i8M5Fs3azG5MVpuWpAvSAg==" spinCount="100000" sheet="1" selectLockedCells="1"/>
  <mergeCells count="14">
    <mergeCell ref="E44:J44"/>
    <mergeCell ref="D44:D45"/>
    <mergeCell ref="D54:D55"/>
    <mergeCell ref="E54:J54"/>
    <mergeCell ref="B2:E2"/>
    <mergeCell ref="C3:E3"/>
    <mergeCell ref="C4:E4"/>
    <mergeCell ref="C5:E5"/>
    <mergeCell ref="C6:E6"/>
    <mergeCell ref="C8:E8"/>
    <mergeCell ref="C7:E7"/>
    <mergeCell ref="G4:I4"/>
    <mergeCell ref="D12:E12"/>
    <mergeCell ref="D24:E24"/>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29"/>
  <sheetViews>
    <sheetView showGridLines="0" zoomScale="80" zoomScaleNormal="80" workbookViewId="0">
      <selection activeCell="E5" sqref="E5"/>
    </sheetView>
  </sheetViews>
  <sheetFormatPr defaultColWidth="9.140625" defaultRowHeight="16.5" x14ac:dyDescent="0.3"/>
  <cols>
    <col min="1" max="1" width="3.42578125" style="210" customWidth="1"/>
    <col min="2" max="2" width="34.140625" style="233" customWidth="1"/>
    <col min="3" max="3" width="54.85546875" style="209" customWidth="1"/>
    <col min="4" max="4" width="5.5703125" style="210" customWidth="1"/>
    <col min="5" max="5" width="25.140625" style="210" bestFit="1" customWidth="1"/>
    <col min="6" max="6" width="5.5703125" style="210" customWidth="1"/>
    <col min="7" max="7" width="5.5703125" style="210" bestFit="1" customWidth="1"/>
    <col min="8" max="16384" width="9.140625" style="210"/>
  </cols>
  <sheetData>
    <row r="1" spans="2:9" ht="17.25" thickBot="1" x14ac:dyDescent="0.35">
      <c r="B1" s="209"/>
      <c r="C1" s="210"/>
      <c r="G1" s="24"/>
    </row>
    <row r="2" spans="2:9" ht="18" thickBot="1" x14ac:dyDescent="0.35">
      <c r="B2" s="755" t="s">
        <v>18</v>
      </c>
      <c r="C2" s="756"/>
      <c r="G2" s="24"/>
    </row>
    <row r="3" spans="2:9" x14ac:dyDescent="0.3">
      <c r="B3" s="211" t="s">
        <v>79</v>
      </c>
      <c r="C3" s="212" t="s">
        <v>452</v>
      </c>
      <c r="D3" s="2"/>
      <c r="E3" s="2"/>
      <c r="F3" s="2"/>
      <c r="G3" s="23"/>
      <c r="H3" s="2"/>
      <c r="I3" s="2"/>
    </row>
    <row r="4" spans="2:9" x14ac:dyDescent="0.3">
      <c r="B4" s="213" t="s">
        <v>21</v>
      </c>
      <c r="C4" s="214" t="str">
        <f>INDEX(B13:B60,COUNTA(B13:B60),1)</f>
        <v>v1.0</v>
      </c>
      <c r="D4" s="2"/>
      <c r="E4" s="2"/>
      <c r="F4" s="2"/>
      <c r="G4" s="23"/>
      <c r="H4" s="2"/>
      <c r="I4" s="2"/>
    </row>
    <row r="5" spans="2:9" x14ac:dyDescent="0.3">
      <c r="B5" s="213" t="s">
        <v>80</v>
      </c>
      <c r="C5" s="215">
        <f>IF(MAX(B13:C102)=0,"No Revisions Dates Entered",MAX(C13:C102))</f>
        <v>44979</v>
      </c>
      <c r="D5" s="2"/>
      <c r="E5" s="38" t="s">
        <v>59</v>
      </c>
      <c r="F5" s="2"/>
      <c r="G5" s="23"/>
      <c r="H5" s="2"/>
      <c r="I5" s="2"/>
    </row>
    <row r="6" spans="2:9" x14ac:dyDescent="0.3">
      <c r="B6" s="216" t="s">
        <v>20</v>
      </c>
      <c r="C6" s="217" t="str">
        <f ca="1">MID(CELL("filename",A1), FIND("]", CELL("filename", A1))+ 1, 255)</f>
        <v>Version Control</v>
      </c>
      <c r="D6" s="2"/>
      <c r="E6" s="2"/>
      <c r="F6" s="2"/>
      <c r="G6" s="23"/>
      <c r="H6" s="2"/>
      <c r="I6" s="2"/>
    </row>
    <row r="7" spans="2:9" ht="39" customHeight="1" x14ac:dyDescent="0.3">
      <c r="B7" s="218" t="s">
        <v>19</v>
      </c>
      <c r="C7" s="219" t="str">
        <f ca="1">MID(CELL("FILENAME",F16),FIND("[",CELL("FILENAME",F16))+1,FIND("]",CELL("FILENAME",F16))-FIND("[",CELL("FILENAME",F16))-1)</f>
        <v>Conventional Cooking Top v1.0.xlsx</v>
      </c>
      <c r="D7" s="2"/>
      <c r="E7" s="2"/>
      <c r="F7" s="2"/>
      <c r="G7" s="23"/>
      <c r="H7" s="2"/>
      <c r="I7" s="2"/>
    </row>
    <row r="8" spans="2:9" ht="17.25" thickBot="1" x14ac:dyDescent="0.35">
      <c r="B8" s="220" t="s">
        <v>22</v>
      </c>
      <c r="C8" s="221" t="str">
        <f>'General Info &amp; Results'!C17</f>
        <v>[MM/DD/YYYY]</v>
      </c>
      <c r="D8" s="2"/>
      <c r="E8" s="2"/>
      <c r="F8" s="2"/>
      <c r="G8" s="23"/>
      <c r="H8" s="2"/>
      <c r="I8" s="2"/>
    </row>
    <row r="9" spans="2:9" x14ac:dyDescent="0.3">
      <c r="B9" s="2"/>
      <c r="C9" s="2"/>
      <c r="D9" s="2"/>
      <c r="E9" s="2"/>
      <c r="F9" s="2"/>
      <c r="G9" s="23"/>
      <c r="H9" s="2"/>
      <c r="I9" s="2"/>
    </row>
    <row r="10" spans="2:9" ht="17.25" thickBot="1" x14ac:dyDescent="0.35">
      <c r="B10" s="2"/>
      <c r="C10" s="2"/>
      <c r="D10" s="2"/>
      <c r="E10" s="2"/>
      <c r="F10" s="2"/>
      <c r="G10" s="23"/>
      <c r="H10" s="2"/>
      <c r="I10" s="2"/>
    </row>
    <row r="11" spans="2:9" ht="18" thickBot="1" x14ac:dyDescent="0.35">
      <c r="B11" s="809" t="s">
        <v>23</v>
      </c>
      <c r="C11" s="811"/>
      <c r="D11" s="2"/>
      <c r="E11" s="2"/>
      <c r="F11" s="2"/>
      <c r="G11" s="23"/>
      <c r="H11" s="2"/>
      <c r="I11" s="2"/>
    </row>
    <row r="12" spans="2:9" ht="17.25" x14ac:dyDescent="0.35">
      <c r="B12" s="222" t="s">
        <v>24</v>
      </c>
      <c r="C12" s="223" t="s">
        <v>25</v>
      </c>
      <c r="D12" s="2"/>
      <c r="E12" s="2"/>
      <c r="F12" s="2"/>
      <c r="G12" s="23"/>
      <c r="H12" s="2"/>
      <c r="I12" s="2"/>
    </row>
    <row r="13" spans="2:9" x14ac:dyDescent="0.3">
      <c r="B13" s="224" t="s">
        <v>81</v>
      </c>
      <c r="C13" s="225">
        <v>44979</v>
      </c>
      <c r="D13" s="2"/>
      <c r="E13" s="2"/>
      <c r="F13" s="2"/>
      <c r="G13" s="23"/>
      <c r="H13" s="2"/>
      <c r="I13" s="2"/>
    </row>
    <row r="14" spans="2:9" x14ac:dyDescent="0.3">
      <c r="B14" s="226"/>
      <c r="C14" s="227"/>
      <c r="D14" s="228"/>
      <c r="E14" s="228"/>
      <c r="F14" s="228"/>
      <c r="G14" s="23"/>
      <c r="H14" s="2"/>
      <c r="I14" s="2"/>
    </row>
    <row r="15" spans="2:9" x14ac:dyDescent="0.3">
      <c r="B15" s="226"/>
      <c r="C15" s="227"/>
      <c r="G15" s="24"/>
    </row>
    <row r="16" spans="2:9" x14ac:dyDescent="0.3">
      <c r="B16" s="226"/>
      <c r="C16" s="227"/>
      <c r="G16" s="24"/>
    </row>
    <row r="17" spans="1:7" x14ac:dyDescent="0.3">
      <c r="B17" s="226"/>
      <c r="C17" s="229"/>
      <c r="G17" s="24"/>
    </row>
    <row r="18" spans="1:7" x14ac:dyDescent="0.3">
      <c r="B18" s="226"/>
      <c r="C18" s="229"/>
      <c r="G18" s="24"/>
    </row>
    <row r="19" spans="1:7" x14ac:dyDescent="0.3">
      <c r="B19" s="226"/>
      <c r="C19" s="229"/>
      <c r="G19" s="24"/>
    </row>
    <row r="20" spans="1:7" x14ac:dyDescent="0.3">
      <c r="B20" s="226"/>
      <c r="C20" s="229"/>
      <c r="G20" s="24"/>
    </row>
    <row r="21" spans="1:7" x14ac:dyDescent="0.3">
      <c r="B21" s="230"/>
      <c r="C21" s="229"/>
      <c r="G21" s="24"/>
    </row>
    <row r="22" spans="1:7" x14ac:dyDescent="0.3">
      <c r="B22" s="230"/>
      <c r="C22" s="229"/>
      <c r="G22" s="24"/>
    </row>
    <row r="23" spans="1:7" x14ac:dyDescent="0.3">
      <c r="B23" s="230"/>
      <c r="C23" s="229"/>
      <c r="G23" s="24"/>
    </row>
    <row r="24" spans="1:7" x14ac:dyDescent="0.3">
      <c r="B24" s="230"/>
      <c r="C24" s="229"/>
      <c r="G24" s="24"/>
    </row>
    <row r="25" spans="1:7" x14ac:dyDescent="0.3">
      <c r="B25" s="230"/>
      <c r="C25" s="229"/>
      <c r="G25" s="24"/>
    </row>
    <row r="26" spans="1:7" x14ac:dyDescent="0.3">
      <c r="B26" s="230"/>
      <c r="C26" s="229"/>
      <c r="G26" s="24"/>
    </row>
    <row r="27" spans="1:7" ht="17.25" thickBot="1" x14ac:dyDescent="0.35">
      <c r="B27" s="231"/>
      <c r="C27" s="232"/>
      <c r="G27" s="24"/>
    </row>
    <row r="28" spans="1:7" x14ac:dyDescent="0.3">
      <c r="G28" s="24"/>
    </row>
    <row r="29" spans="1:7" x14ac:dyDescent="0.3">
      <c r="A29" s="24"/>
      <c r="B29" s="234"/>
      <c r="C29" s="235"/>
      <c r="D29" s="24"/>
      <c r="E29" s="24"/>
      <c r="F29" s="24"/>
      <c r="G29" s="24"/>
    </row>
  </sheetData>
  <sheetProtection algorithmName="SHA-512" hashValue="gJMyGMw8TjHLun94nPbYiyDpI+q7C7kLt73MdNKPk1HMk2mX/mvUJIUZhySU0YHlKwICInrW5ZcALzAmQGlliA==" saltValue="Aow/yxeQAcQQ/gkpA3o4Jg=="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41D2984E43574390BDE9F6EAA16334" ma:contentTypeVersion="9" ma:contentTypeDescription="Create a new document." ma:contentTypeScope="" ma:versionID="e0ab9102882dcd69ae70499e1701b031">
  <xsd:schema xmlns:xsd="http://www.w3.org/2001/XMLSchema" xmlns:xs="http://www.w3.org/2001/XMLSchema" xmlns:p="http://schemas.microsoft.com/office/2006/metadata/properties" xmlns:ns3="65ff6a1e-74d3-4bf7-a9dc-322a493cba48" targetNamespace="http://schemas.microsoft.com/office/2006/metadata/properties" ma:root="true" ma:fieldsID="0ca53c66e96117a2c07da2d454273e3b" ns3:_="">
    <xsd:import namespace="65ff6a1e-74d3-4bf7-a9dc-322a493cba4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f6a1e-74d3-4bf7-a9dc-322a493cb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B4FBC7-32F1-44DE-93D8-0FF2209142FA}">
  <ds:schemaRefs>
    <ds:schemaRef ds:uri="http://purl.org/dc/terms/"/>
    <ds:schemaRef ds:uri="http://schemas.openxmlformats.org/package/2006/metadata/core-properties"/>
    <ds:schemaRef ds:uri="http://schemas.microsoft.com/office/2006/documentManagement/types"/>
    <ds:schemaRef ds:uri="65ff6a1e-74d3-4bf7-a9dc-322a493cba4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3.xml><?xml version="1.0" encoding="utf-8"?>
<ds:datastoreItem xmlns:ds="http://schemas.openxmlformats.org/officeDocument/2006/customXml" ds:itemID="{1F7BCBDA-4993-498E-BC2A-2F74F94F6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f6a1e-74d3-4bf7-a9dc-322a493cb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46</vt:i4>
      </vt:variant>
    </vt:vector>
  </HeadingPairs>
  <TitlesOfParts>
    <vt:vector size="60" baseType="lpstr">
      <vt:lpstr>Instructions</vt:lpstr>
      <vt:lpstr>General Info &amp; Results</vt:lpstr>
      <vt:lpstr>Setup &amp; Instrumentation</vt:lpstr>
      <vt:lpstr>Photos</vt:lpstr>
      <vt:lpstr>Test Conditions</vt:lpstr>
      <vt:lpstr>Simmer Pre-Selection</vt:lpstr>
      <vt:lpstr>Test Data Inputs</vt:lpstr>
      <vt:lpstr>Report Sign-Off Block</vt:lpstr>
      <vt:lpstr>Calculations - Pre-Selection</vt:lpstr>
      <vt:lpstr>Calculations - Low-Power</vt:lpstr>
      <vt:lpstr>Calculations - Active Mode</vt:lpstr>
      <vt:lpstr>Calculations - IAEC</vt:lpstr>
      <vt:lpstr>Drop-Downs and Tables</vt:lpstr>
      <vt:lpstr>Version Control</vt:lpstr>
      <vt:lpstr>AreaControls1</vt:lpstr>
      <vt:lpstr>AreaControls2</vt:lpstr>
      <vt:lpstr>CombinedCookingProductTypes</vt:lpstr>
      <vt:lpstr>EAET</vt:lpstr>
      <vt:lpstr>EAGE</vt:lpstr>
      <vt:lpstr>EAGG</vt:lpstr>
      <vt:lpstr>EAGT</vt:lpstr>
      <vt:lpstr>ECET</vt:lpstr>
      <vt:lpstr>ECGE</vt:lpstr>
      <vt:lpstr>ECGG</vt:lpstr>
      <vt:lpstr>ECGT</vt:lpstr>
      <vt:lpstr>ETLP</vt:lpstr>
      <vt:lpstr>FIA</vt:lpstr>
      <vt:lpstr>FIARange</vt:lpstr>
      <vt:lpstr>FOM</vt:lpstr>
      <vt:lpstr>FOMRange</vt:lpstr>
      <vt:lpstr>GasElectric</vt:lpstr>
      <vt:lpstr>GasType</vt:lpstr>
      <vt:lpstr>HC</vt:lpstr>
      <vt:lpstr>HCRange</vt:lpstr>
      <vt:lpstr>InfiniteDiscrete</vt:lpstr>
      <vt:lpstr>InfinitePowerSettingRange</vt:lpstr>
      <vt:lpstr>K</vt:lpstr>
      <vt:lpstr>Ke</vt:lpstr>
      <vt:lpstr>LimMark1</vt:lpstr>
      <vt:lpstr>LimMark2</vt:lpstr>
      <vt:lpstr>LimMarkTest</vt:lpstr>
      <vt:lpstr>LimMarkTV</vt:lpstr>
      <vt:lpstr>n</vt:lpstr>
      <vt:lpstr>NC</vt:lpstr>
      <vt:lpstr>NoLimMarkControls</vt:lpstr>
      <vt:lpstr>NoLimMarkTest</vt:lpstr>
      <vt:lpstr>NoLimMarkTV</vt:lpstr>
      <vt:lpstr>NumArea</vt:lpstr>
      <vt:lpstr>NumberOfControls</vt:lpstr>
      <vt:lpstr>NumberOfCookingAreas</vt:lpstr>
      <vt:lpstr>NumberOfCookingZones</vt:lpstr>
      <vt:lpstr>NumZones</vt:lpstr>
      <vt:lpstr>PIA</vt:lpstr>
      <vt:lpstr>POM</vt:lpstr>
      <vt:lpstr>ProductConfig</vt:lpstr>
      <vt:lpstr>RepMass</vt:lpstr>
      <vt:lpstr>ST</vt:lpstr>
      <vt:lpstr>STOT</vt:lpstr>
      <vt:lpstr>STOTRange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User 242</cp:lastModifiedBy>
  <dcterms:created xsi:type="dcterms:W3CDTF">2012-06-20T12:41:24Z</dcterms:created>
  <dcterms:modified xsi:type="dcterms:W3CDTF">2023-02-22T20:20:57Z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0x0101001741D2984E43574390BDE9F6EAA16334</vt:lpwstr>
  </property>
</Properties>
</file>