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NA-APM-10\NA-APM-131 M&amp;O Branch\01RECOMPETE MOCB\Base Award - NPO\Tab 15 Solicitation Amendments +Q&amp;As\Amendment 00001\"/>
    </mc:Choice>
  </mc:AlternateContent>
  <bookViews>
    <workbookView xWindow="0" yWindow="450" windowWidth="20490" windowHeight="7725" tabRatio="895" activeTab="1"/>
  </bookViews>
  <sheets>
    <sheet name="COVER PAGE" sheetId="24" r:id="rId1"/>
    <sheet name="Y-12 &amp; PX SB Goals FY22-31  " sheetId="23" r:id="rId2"/>
    <sheet name="BWXT PANTEX" sheetId="6" state="hidden" r:id="rId3"/>
    <sheet name="SAVANNAH RIVER" sheetId="8" state="hidden" r:id="rId4"/>
    <sheet name="BWXT-Y12" sheetId="7" state="hidden" r:id="rId5"/>
    <sheet name="BAPL" sheetId="10" state="hidden" r:id="rId6"/>
    <sheet name="KAPL" sheetId="11" state="hidden" r:id="rId7"/>
  </sheets>
  <definedNames>
    <definedName name="_xlnm.Print_Area" localSheetId="5">BAPL!$A$1:$H$40</definedName>
    <definedName name="_xlnm.Print_Area" localSheetId="2">'BWXT PANTEX'!$A$1:$H$49</definedName>
    <definedName name="_xlnm.Print_Area" localSheetId="4">'BWXT-Y12'!$A$1:$H$49</definedName>
  </definedNames>
  <calcPr calcId="152511"/>
</workbook>
</file>

<file path=xl/calcChain.xml><?xml version="1.0" encoding="utf-8"?>
<calcChain xmlns="http://schemas.openxmlformats.org/spreadsheetml/2006/main">
  <c r="C88" i="23" l="1"/>
  <c r="C85" i="23"/>
  <c r="C82" i="23"/>
  <c r="C79" i="23"/>
  <c r="C76" i="23"/>
  <c r="C73" i="23"/>
  <c r="C70" i="23"/>
  <c r="C67" i="23"/>
  <c r="C64" i="23"/>
  <c r="C61" i="23"/>
  <c r="H64" i="7" l="1"/>
  <c r="G64" i="7"/>
  <c r="F64" i="7"/>
  <c r="E64" i="7"/>
  <c r="D64" i="7"/>
  <c r="C64" i="7"/>
  <c r="H64" i="6"/>
  <c r="G64" i="6"/>
  <c r="F64" i="6"/>
  <c r="E64" i="6"/>
  <c r="D64" i="6"/>
  <c r="C64" i="6"/>
  <c r="D63" i="7"/>
  <c r="E63" i="7"/>
  <c r="F63" i="7"/>
  <c r="G63" i="7"/>
  <c r="H63" i="7"/>
  <c r="C63" i="7"/>
  <c r="D59" i="7"/>
  <c r="E59" i="7"/>
  <c r="F59" i="7"/>
  <c r="G59" i="7"/>
  <c r="H59" i="7"/>
  <c r="C59" i="7"/>
  <c r="H58" i="7"/>
  <c r="G58" i="7"/>
  <c r="F58" i="7"/>
  <c r="E58" i="7"/>
  <c r="D58" i="7"/>
  <c r="C58" i="7"/>
  <c r="H63" i="6"/>
  <c r="G63" i="6"/>
  <c r="F63" i="6"/>
  <c r="E63" i="6"/>
  <c r="D63" i="6"/>
  <c r="C63" i="6"/>
  <c r="D58" i="6"/>
  <c r="H54" i="6"/>
  <c r="G54" i="6"/>
  <c r="F54" i="6"/>
  <c r="E54" i="6"/>
  <c r="D54" i="6"/>
  <c r="C54" i="6"/>
  <c r="H54" i="7"/>
  <c r="G54" i="7"/>
  <c r="F54" i="7"/>
  <c r="E54" i="7"/>
  <c r="D54" i="7"/>
  <c r="C54" i="7"/>
  <c r="H58" i="6"/>
  <c r="G58" i="6"/>
  <c r="F58" i="6"/>
  <c r="E58" i="6"/>
  <c r="C58" i="6"/>
  <c r="D37" i="10"/>
  <c r="E37" i="10"/>
  <c r="F37" i="10"/>
  <c r="G37" i="10"/>
  <c r="H37" i="10"/>
  <c r="C37" i="10"/>
  <c r="D53" i="7"/>
  <c r="E53" i="7"/>
  <c r="F53" i="7"/>
  <c r="G53" i="7"/>
  <c r="H53" i="7"/>
  <c r="C53" i="7"/>
  <c r="D53" i="6"/>
  <c r="E53" i="6"/>
  <c r="F53" i="6"/>
  <c r="G53" i="6"/>
  <c r="H53" i="6"/>
  <c r="C53" i="6"/>
  <c r="H28" i="7"/>
  <c r="G28" i="7"/>
  <c r="F28" i="7"/>
  <c r="E28" i="7"/>
  <c r="D28" i="7"/>
  <c r="C28" i="7"/>
  <c r="H30" i="6"/>
  <c r="F30" i="6"/>
  <c r="E30" i="6"/>
  <c r="D30" i="6"/>
  <c r="H27" i="6"/>
  <c r="G27" i="6"/>
  <c r="F27" i="6"/>
  <c r="E27" i="6"/>
  <c r="D27" i="6"/>
  <c r="C27" i="6"/>
  <c r="H20" i="6"/>
  <c r="G20" i="6"/>
  <c r="F20" i="6"/>
  <c r="E20" i="6"/>
  <c r="D20" i="6"/>
  <c r="C20" i="6"/>
  <c r="F16" i="7"/>
  <c r="E16" i="7"/>
  <c r="D16" i="7"/>
  <c r="C16" i="7"/>
  <c r="F12" i="7"/>
  <c r="E12" i="7"/>
  <c r="D12" i="7"/>
  <c r="C12" i="7"/>
  <c r="F11" i="7"/>
  <c r="E11" i="7"/>
  <c r="D11" i="7"/>
  <c r="C11" i="7"/>
  <c r="F7" i="7"/>
  <c r="E7" i="7"/>
  <c r="D7" i="7"/>
  <c r="C7" i="7"/>
  <c r="F6" i="7"/>
  <c r="E6" i="7"/>
  <c r="D6" i="7"/>
  <c r="C6" i="7"/>
</calcChain>
</file>

<file path=xl/sharedStrings.xml><?xml version="1.0" encoding="utf-8"?>
<sst xmlns="http://schemas.openxmlformats.org/spreadsheetml/2006/main" count="270" uniqueCount="113">
  <si>
    <t>CATEGORY</t>
  </si>
  <si>
    <t>Total Procurement</t>
  </si>
  <si>
    <t>Total SB</t>
  </si>
  <si>
    <t>Small Disad. Bus</t>
  </si>
  <si>
    <t>Woman-Owned SB</t>
  </si>
  <si>
    <t>Hub-Zone SB</t>
  </si>
  <si>
    <t>Veteran-Owned SB</t>
  </si>
  <si>
    <t>Service Disabled Vet. SB</t>
  </si>
  <si>
    <t>FY 2003 Dollars Goal</t>
  </si>
  <si>
    <t>FY 2003 Dollars Accomplished</t>
  </si>
  <si>
    <t>FY 2003 % Goal</t>
  </si>
  <si>
    <t>FY 2003 % Accomplishment</t>
  </si>
  <si>
    <t>FY 2004 Dollars Accomplished</t>
  </si>
  <si>
    <t>FY 2004 % Goal</t>
  </si>
  <si>
    <t>FY 2004 % Accomplishment</t>
  </si>
  <si>
    <t>FY 2005 Dollars Goal</t>
  </si>
  <si>
    <t>FY 2005 Dollars Accomplished</t>
  </si>
  <si>
    <t>FY 2005 % Goal</t>
  </si>
  <si>
    <t>FY 2005 % Accomplishment</t>
  </si>
  <si>
    <t>FY 2006 Dollars Goal</t>
  </si>
  <si>
    <t>FY 2006 Dollars Accomplished</t>
  </si>
  <si>
    <t>FY 2006 % Goal</t>
  </si>
  <si>
    <t>FY 2006 % Accomplishment</t>
  </si>
  <si>
    <t>FY 2007 Dollars Goal (projected)</t>
  </si>
  <si>
    <t>FY 2007 Dollars Accomplished</t>
  </si>
  <si>
    <t>FY 2007 % Goal</t>
  </si>
  <si>
    <t>FY 2007 % Accomplishment</t>
  </si>
  <si>
    <t>FY 2008 Dollars Goal (projected)</t>
  </si>
  <si>
    <t>FY 2008 Dollars Accomplished</t>
  </si>
  <si>
    <t>FY 2008 % Goal</t>
  </si>
  <si>
    <t>FY 2008 % Accomplishment</t>
  </si>
  <si>
    <t>FY 2009 Dollars Goal (projected)</t>
  </si>
  <si>
    <t>FY 2009 Dollars Accomplished</t>
  </si>
  <si>
    <t>FY 2009 % Goal</t>
  </si>
  <si>
    <t>FY 2009 % Accomplishment</t>
  </si>
  <si>
    <t>FY 2010 Dollars Goal (projected)</t>
  </si>
  <si>
    <t>FY 2010 Dollars Accomplished</t>
  </si>
  <si>
    <t>FY 2010 % Goal</t>
  </si>
  <si>
    <t>FY 2010 % Accomplishment</t>
  </si>
  <si>
    <t>FY 2011 Dollars Goal (projected)</t>
  </si>
  <si>
    <t>FY 2011 Dollars Accomplished</t>
  </si>
  <si>
    <t>FY 2011 % Goal</t>
  </si>
  <si>
    <t>FY 2011 % Accomplishment</t>
  </si>
  <si>
    <t>FY 2012 Dollars Goal (projected)</t>
  </si>
  <si>
    <t>FY 2012 Dollars Accomplished</t>
  </si>
  <si>
    <t>FY 2012 % Goal</t>
  </si>
  <si>
    <t>FY 2012 % Accomplishment</t>
  </si>
  <si>
    <t>FY 2013 Dollars Goal (projected)</t>
  </si>
  <si>
    <t>FY 2013 Dollars Accomplished</t>
  </si>
  <si>
    <t>FY 2013 % Goal</t>
  </si>
  <si>
    <t>FY 2013 % Accomplishment</t>
  </si>
  <si>
    <t>FY 2014 Dollars Goal (projected)</t>
  </si>
  <si>
    <t>FY 2014 Dollars Accomplished</t>
  </si>
  <si>
    <t>FY 2014 % Goal</t>
  </si>
  <si>
    <t>FY 2014 % Accomplishment</t>
  </si>
  <si>
    <t>FY 2004 Dollars Goal</t>
  </si>
  <si>
    <t>BWXT PANTEX</t>
  </si>
  <si>
    <t>FISCAL YEARS 2003 THRU 2014 SMALL BUSINESS PROGRAM RESULTS</t>
  </si>
  <si>
    <t>SAVANNAH RIVER PLANT</t>
  </si>
  <si>
    <t>FISCAL YEARS 2003 THRU 2012 SMALL BUSINESS PROGRAM RESULTS &amp; FORECAST</t>
  </si>
  <si>
    <t>BWXT - Y12</t>
  </si>
  <si>
    <t>BETTIS ATOMIC POWER LABORATORY</t>
  </si>
  <si>
    <t>FISCAL YEARS 2003 THRU 2011 SMALL BUSINESS PROGRAM RESULTS &amp; FORECAST</t>
  </si>
  <si>
    <t>40.86%*</t>
  </si>
  <si>
    <t xml:space="preserve">FY 2004 Dollars Goal </t>
  </si>
  <si>
    <t>35.8%*</t>
  </si>
  <si>
    <t>NNSA Objective</t>
  </si>
  <si>
    <t>Final Negotiated Goals</t>
  </si>
  <si>
    <t>*FY'02, '03 &amp; '04 Accomplishments include credit card spend</t>
  </si>
  <si>
    <t>*VOSB includes Service Disabled Veteran-Owned Small Business (SDVOSB) spend.  In FY'05, SDVOSB will be reported separately</t>
  </si>
  <si>
    <t>KAPL</t>
  </si>
  <si>
    <t>FISCAL YEAR 2006-2009 SMALL BUSINESS PROGRAM FORECAST</t>
  </si>
  <si>
    <t>SD Vet. SB</t>
  </si>
  <si>
    <t>Y-12 National Security Complex/Pantex Sites</t>
  </si>
  <si>
    <t>SECTION L, ATTACHMENT J</t>
  </si>
  <si>
    <t>FY 2022 Dollars Goal (projected)</t>
  </si>
  <si>
    <t>FY 2022 % Goal</t>
  </si>
  <si>
    <t>FY 2023 Dollars Goal (projected)</t>
  </si>
  <si>
    <t>FY 2023 % Goal</t>
  </si>
  <si>
    <t>FY 2024 Dollars Goal (projected)</t>
  </si>
  <si>
    <t>FY 2024 % Goal</t>
  </si>
  <si>
    <t>FY 2025 Dollars Goal (projected)</t>
  </si>
  <si>
    <t>FY 2025 % Goal</t>
  </si>
  <si>
    <t>FY 2026 Dollars Goal (projected)</t>
  </si>
  <si>
    <t>FY 2026 % Goal</t>
  </si>
  <si>
    <t>FY 2027 Dollars Goal (projected)</t>
  </si>
  <si>
    <t>FY 2027 % Goal</t>
  </si>
  <si>
    <t>FY 2028 Dollars Goal (projected)</t>
  </si>
  <si>
    <t>FY 2028 % Goal</t>
  </si>
  <si>
    <t>FY 2029 Dollars Goal (projected)</t>
  </si>
  <si>
    <t>FY 2029 % Goal</t>
  </si>
  <si>
    <t>FY 2030 Dollars Goal (projected)</t>
  </si>
  <si>
    <t>FY 2030 % Goal</t>
  </si>
  <si>
    <t>FY 2031 Dollars Goal (projected)</t>
  </si>
  <si>
    <t>FY 2031 % Goal</t>
  </si>
  <si>
    <t>Small Business Contract Dollars &amp; Percentages</t>
  </si>
  <si>
    <t>Period of Performance</t>
  </si>
  <si>
    <t>Base Period (Year 1)</t>
  </si>
  <si>
    <t>Option Period 1 (Year 6)</t>
  </si>
  <si>
    <t>Option Period 2 (Year 7)</t>
  </si>
  <si>
    <t>Option Period 3 (Year 8)</t>
  </si>
  <si>
    <t>Option Period 4 (Year 9)</t>
  </si>
  <si>
    <t>Option Period 5 (Year 10)</t>
  </si>
  <si>
    <t>Base Period (Year 2)</t>
  </si>
  <si>
    <t>Base Period (Year 3)</t>
  </si>
  <si>
    <t>Base Period (Year 4)</t>
  </si>
  <si>
    <t>Base Period (Year 5)</t>
  </si>
  <si>
    <t>Notes:</t>
  </si>
  <si>
    <t>Total Subcontract Base</t>
  </si>
  <si>
    <t>Offerors are only required to fill in cells highlighted in yellow</t>
  </si>
  <si>
    <t>Forecasted Budget</t>
  </si>
  <si>
    <t xml:space="preserve">The Offeror shall utilize the "Forecasted Budget" as a basis of estimate for Total Subcontract Base (large and small businesses) and Small Business FY Dollar and % Goals projected in this spreadsheet. </t>
  </si>
  <si>
    <t xml:space="preserve">The "Forecasted Budget" column is represented by the sum of the Forcasted Budget for CLIN 0002 (M&amp;O) and CLIN 0003 (SPP) under Sec L Attachment H - Price and Fee Spreadsheet.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</si>
</sst>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_(&quot;$&quot;* #,##0_);_(&quot;$&quot;* \(#,##0\);_(&quot;$&quot;* &quot;-&quot;??_);_(@_)"/>
  </numFmts>
  <fonts count="1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name val="Arial"/>
      <family val="2"/>
    </font>
    <font>
      <sz val="16"/>
      <name val="Arial"/>
      <family val="2"/>
    </font>
    <font>
      <b/>
      <i/>
      <sz val="10"/>
      <name val="Arial"/>
      <family val="2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8" fontId="0" fillId="0" borderId="4" xfId="0" applyNumberFormat="1" applyBorder="1" applyAlignment="1">
      <alignment horizontal="center"/>
    </xf>
    <xf numFmtId="0" fontId="0" fillId="0" borderId="4" xfId="0" applyBorder="1"/>
    <xf numFmtId="8" fontId="0" fillId="0" borderId="5" xfId="0" applyNumberFormat="1" applyBorder="1" applyAlignment="1">
      <alignment horizontal="center"/>
    </xf>
    <xf numFmtId="0" fontId="2" fillId="0" borderId="0" xfId="0" applyFont="1"/>
    <xf numFmtId="0" fontId="0" fillId="0" borderId="5" xfId="0" applyBorder="1"/>
    <xf numFmtId="0" fontId="0" fillId="2" borderId="0" xfId="0" applyFill="1"/>
    <xf numFmtId="10" fontId="0" fillId="0" borderId="5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6" fontId="0" fillId="0" borderId="5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10" fontId="1" fillId="0" borderId="5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6" fontId="0" fillId="0" borderId="3" xfId="0" applyNumberFormat="1" applyBorder="1" applyAlignment="1">
      <alignment horizontal="center"/>
    </xf>
    <xf numFmtId="6" fontId="0" fillId="0" borderId="4" xfId="0" applyNumberFormat="1" applyBorder="1" applyAlignment="1">
      <alignment horizontal="center"/>
    </xf>
    <xf numFmtId="10" fontId="0" fillId="2" borderId="5" xfId="0" applyNumberFormat="1" applyFill="1" applyBorder="1" applyAlignment="1">
      <alignment horizontal="center"/>
    </xf>
    <xf numFmtId="10" fontId="0" fillId="2" borderId="5" xfId="3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0" xfId="0" applyFill="1" applyBorder="1"/>
    <xf numFmtId="0" fontId="2" fillId="0" borderId="2" xfId="0" applyFont="1" applyBorder="1"/>
    <xf numFmtId="0" fontId="2" fillId="3" borderId="4" xfId="0" applyFont="1" applyFill="1" applyBorder="1"/>
    <xf numFmtId="0" fontId="2" fillId="4" borderId="4" xfId="0" applyFont="1" applyFill="1" applyBorder="1"/>
    <xf numFmtId="0" fontId="2" fillId="3" borderId="5" xfId="0" applyFont="1" applyFill="1" applyBorder="1"/>
    <xf numFmtId="0" fontId="2" fillId="4" borderId="5" xfId="0" applyFont="1" applyFill="1" applyBorder="1"/>
    <xf numFmtId="9" fontId="2" fillId="3" borderId="4" xfId="0" applyNumberFormat="1" applyFont="1" applyFill="1" applyBorder="1" applyAlignment="1">
      <alignment horizontal="center"/>
    </xf>
    <xf numFmtId="10" fontId="2" fillId="4" borderId="4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4" xfId="0" applyFill="1" applyBorder="1"/>
    <xf numFmtId="10" fontId="0" fillId="0" borderId="5" xfId="3" applyNumberFormat="1" applyFont="1" applyFill="1" applyBorder="1" applyAlignment="1">
      <alignment horizontal="center"/>
    </xf>
    <xf numFmtId="0" fontId="0" fillId="0" borderId="5" xfId="0" applyFill="1" applyBorder="1"/>
    <xf numFmtId="9" fontId="0" fillId="0" borderId="5" xfId="0" applyNumberFormat="1" applyFill="1" applyBorder="1"/>
    <xf numFmtId="10" fontId="0" fillId="0" borderId="5" xfId="0" applyNumberFormat="1" applyFill="1" applyBorder="1"/>
    <xf numFmtId="3" fontId="0" fillId="0" borderId="5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0" fontId="0" fillId="0" borderId="5" xfId="0" applyNumberFormat="1" applyFill="1" applyBorder="1" applyAlignment="1">
      <alignment horizontal="center"/>
    </xf>
    <xf numFmtId="10" fontId="0" fillId="0" borderId="4" xfId="0" applyNumberFormat="1" applyFill="1" applyBorder="1"/>
    <xf numFmtId="9" fontId="0" fillId="0" borderId="5" xfId="0" applyNumberFormat="1" applyFill="1" applyBorder="1" applyAlignment="1">
      <alignment horizontal="center"/>
    </xf>
    <xf numFmtId="9" fontId="0" fillId="2" borderId="5" xfId="0" applyNumberFormat="1" applyFill="1" applyBorder="1" applyAlignment="1">
      <alignment horizontal="center"/>
    </xf>
    <xf numFmtId="10" fontId="0" fillId="2" borderId="4" xfId="3" applyNumberFormat="1" applyFont="1" applyFill="1" applyBorder="1" applyAlignment="1">
      <alignment horizontal="center"/>
    </xf>
    <xf numFmtId="10" fontId="2" fillId="3" borderId="4" xfId="0" applyNumberFormat="1" applyFont="1" applyFill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1" xfId="0" applyFont="1" applyBorder="1" applyAlignment="1">
      <alignment horizontal="left"/>
    </xf>
    <xf numFmtId="9" fontId="0" fillId="2" borderId="0" xfId="0" applyNumberFormat="1" applyFill="1" applyAlignment="1">
      <alignment horizontal="center"/>
    </xf>
    <xf numFmtId="8" fontId="0" fillId="0" borderId="4" xfId="0" applyNumberFormat="1" applyFill="1" applyBorder="1" applyAlignment="1">
      <alignment horizontal="center"/>
    </xf>
    <xf numFmtId="9" fontId="0" fillId="0" borderId="4" xfId="0" applyNumberFormat="1" applyFill="1" applyBorder="1" applyAlignment="1">
      <alignment horizontal="center"/>
    </xf>
    <xf numFmtId="6" fontId="0" fillId="0" borderId="4" xfId="0" applyNumberFormat="1" applyFill="1" applyBorder="1" applyAlignment="1">
      <alignment horizontal="center"/>
    </xf>
    <xf numFmtId="6" fontId="0" fillId="0" borderId="5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9" fontId="0" fillId="2" borderId="5" xfId="3" applyFont="1" applyFill="1" applyBorder="1" applyAlignment="1">
      <alignment horizontal="center"/>
    </xf>
    <xf numFmtId="0" fontId="0" fillId="0" borderId="7" xfId="0" applyBorder="1"/>
    <xf numFmtId="8" fontId="1" fillId="0" borderId="4" xfId="0" applyNumberFormat="1" applyFont="1" applyBorder="1" applyAlignment="1">
      <alignment horizontal="center"/>
    </xf>
    <xf numFmtId="8" fontId="1" fillId="0" borderId="5" xfId="0" applyNumberFormat="1" applyFont="1" applyBorder="1" applyAlignment="1">
      <alignment horizontal="center"/>
    </xf>
    <xf numFmtId="44" fontId="1" fillId="0" borderId="7" xfId="2" applyFont="1" applyBorder="1" applyAlignment="1">
      <alignment horizontal="center"/>
    </xf>
    <xf numFmtId="44" fontId="1" fillId="0" borderId="5" xfId="2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44" fontId="1" fillId="0" borderId="4" xfId="2" applyFont="1" applyBorder="1" applyAlignment="1">
      <alignment horizontal="center"/>
    </xf>
    <xf numFmtId="44" fontId="1" fillId="0" borderId="0" xfId="2" applyFont="1" applyBorder="1" applyAlignment="1">
      <alignment horizontal="center"/>
    </xf>
    <xf numFmtId="44" fontId="1" fillId="0" borderId="0" xfId="2" applyFont="1" applyAlignment="1">
      <alignment horizontal="center"/>
    </xf>
    <xf numFmtId="164" fontId="1" fillId="0" borderId="5" xfId="3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4" fontId="1" fillId="0" borderId="5" xfId="2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9" fontId="1" fillId="0" borderId="5" xfId="2" applyNumberFormat="1" applyFont="1" applyFill="1" applyBorder="1" applyAlignment="1">
      <alignment horizontal="center"/>
    </xf>
    <xf numFmtId="9" fontId="1" fillId="0" borderId="4" xfId="0" applyNumberFormat="1" applyFont="1" applyFill="1" applyBorder="1" applyAlignment="1">
      <alignment horizontal="center"/>
    </xf>
    <xf numFmtId="10" fontId="0" fillId="0" borderId="4" xfId="0" applyNumberFormat="1" applyFill="1" applyBorder="1" applyAlignment="1">
      <alignment horizontal="center"/>
    </xf>
    <xf numFmtId="10" fontId="0" fillId="0" borderId="4" xfId="1" applyNumberFormat="1" applyFont="1" applyFill="1" applyBorder="1" applyAlignment="1">
      <alignment horizontal="center"/>
    </xf>
    <xf numFmtId="10" fontId="0" fillId="0" borderId="5" xfId="1" applyNumberFormat="1" applyFont="1" applyFill="1" applyBorder="1" applyAlignment="1">
      <alignment horizontal="center"/>
    </xf>
    <xf numFmtId="0" fontId="2" fillId="3" borderId="0" xfId="0" applyFont="1" applyFill="1" applyBorder="1"/>
    <xf numFmtId="0" fontId="2" fillId="4" borderId="0" xfId="0" applyFont="1" applyFill="1" applyBorder="1"/>
    <xf numFmtId="0" fontId="2" fillId="0" borderId="0" xfId="0" applyFont="1" applyBorder="1"/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/>
    <xf numFmtId="3" fontId="3" fillId="0" borderId="0" xfId="0" applyNumberFormat="1" applyFont="1" applyAlignment="1">
      <alignment horizontal="center"/>
    </xf>
    <xf numFmtId="10" fontId="1" fillId="0" borderId="5" xfId="2" applyNumberFormat="1" applyFont="1" applyFill="1" applyBorder="1" applyAlignment="1">
      <alignment horizontal="center"/>
    </xf>
    <xf numFmtId="10" fontId="1" fillId="0" borderId="4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6" fontId="1" fillId="0" borderId="5" xfId="0" applyNumberFormat="1" applyFon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4" fontId="1" fillId="0" borderId="5" xfId="2" applyNumberFormat="1" applyFont="1" applyFill="1" applyBorder="1" applyAlignment="1">
      <alignment horizontal="center"/>
    </xf>
    <xf numFmtId="165" fontId="0" fillId="0" borderId="4" xfId="1" applyNumberFormat="1" applyFont="1" applyFill="1" applyBorder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164" fontId="0" fillId="0" borderId="5" xfId="1" applyNumberFormat="1" applyFont="1" applyFill="1" applyBorder="1" applyAlignment="1">
      <alignment horizontal="center"/>
    </xf>
    <xf numFmtId="6" fontId="0" fillId="0" borderId="4" xfId="1" applyNumberFormat="1" applyFont="1" applyFill="1" applyBorder="1" applyAlignment="1">
      <alignment horizontal="center"/>
    </xf>
    <xf numFmtId="6" fontId="0" fillId="0" borderId="5" xfId="1" applyNumberFormat="1" applyFont="1" applyFill="1" applyBorder="1" applyAlignment="1">
      <alignment horizontal="center"/>
    </xf>
    <xf numFmtId="165" fontId="3" fillId="0" borderId="5" xfId="0" applyNumberFormat="1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6" fontId="3" fillId="0" borderId="5" xfId="0" applyNumberFormat="1" applyFont="1" applyBorder="1" applyAlignment="1">
      <alignment horizontal="center"/>
    </xf>
    <xf numFmtId="6" fontId="3" fillId="0" borderId="4" xfId="0" applyNumberFormat="1" applyFont="1" applyBorder="1" applyAlignment="1">
      <alignment horizontal="center"/>
    </xf>
    <xf numFmtId="6" fontId="0" fillId="0" borderId="8" xfId="0" applyNumberFormat="1" applyBorder="1" applyAlignment="1">
      <alignment horizontal="center"/>
    </xf>
    <xf numFmtId="6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6" fontId="0" fillId="0" borderId="5" xfId="0" applyNumberFormat="1" applyBorder="1"/>
    <xf numFmtId="6" fontId="1" fillId="0" borderId="5" xfId="2" applyNumberFormat="1" applyFont="1" applyFill="1" applyBorder="1" applyAlignment="1">
      <alignment horizontal="center"/>
    </xf>
    <xf numFmtId="6" fontId="1" fillId="0" borderId="4" xfId="0" applyNumberFormat="1" applyFont="1" applyFill="1" applyBorder="1" applyAlignment="1">
      <alignment horizontal="center"/>
    </xf>
    <xf numFmtId="165" fontId="3" fillId="0" borderId="0" xfId="2" applyNumberFormat="1" applyFont="1" applyAlignment="1">
      <alignment horizontal="center"/>
    </xf>
    <xf numFmtId="6" fontId="0" fillId="0" borderId="0" xfId="0" applyNumberFormat="1"/>
    <xf numFmtId="165" fontId="0" fillId="0" borderId="5" xfId="2" applyNumberFormat="1" applyFont="1" applyFill="1" applyBorder="1" applyAlignment="1">
      <alignment horizontal="center"/>
    </xf>
    <xf numFmtId="165" fontId="0" fillId="0" borderId="4" xfId="2" applyNumberFormat="1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1" fillId="0" borderId="5" xfId="0" applyNumberFormat="1" applyFont="1" applyFill="1" applyBorder="1" applyAlignment="1">
      <alignment horizontal="center"/>
    </xf>
    <xf numFmtId="6" fontId="0" fillId="0" borderId="0" xfId="0" applyNumberFormat="1" applyAlignment="1">
      <alignment horizontal="center"/>
    </xf>
    <xf numFmtId="3" fontId="3" fillId="0" borderId="5" xfId="0" applyNumberFormat="1" applyFont="1" applyBorder="1" applyAlignment="1">
      <alignment horizontal="center"/>
    </xf>
    <xf numFmtId="2" fontId="1" fillId="0" borderId="5" xfId="1" applyNumberFormat="1" applyFont="1" applyFill="1" applyBorder="1" applyAlignment="1">
      <alignment horizontal="center"/>
    </xf>
    <xf numFmtId="6" fontId="3" fillId="0" borderId="5" xfId="2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165" fontId="3" fillId="0" borderId="7" xfId="0" applyNumberFormat="1" applyFon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0" fontId="3" fillId="0" borderId="4" xfId="0" applyFont="1" applyFill="1" applyBorder="1"/>
    <xf numFmtId="0" fontId="4" fillId="0" borderId="0" xfId="0" applyFont="1"/>
    <xf numFmtId="6" fontId="2" fillId="0" borderId="0" xfId="0" applyNumberFormat="1" applyFont="1"/>
    <xf numFmtId="164" fontId="2" fillId="0" borderId="0" xfId="3" applyNumberFormat="1" applyFont="1"/>
    <xf numFmtId="9" fontId="2" fillId="0" borderId="0" xfId="3" applyFont="1"/>
    <xf numFmtId="166" fontId="0" fillId="0" borderId="0" xfId="2" applyNumberFormat="1" applyFont="1"/>
    <xf numFmtId="166" fontId="0" fillId="0" borderId="0" xfId="0" applyNumberFormat="1"/>
    <xf numFmtId="0" fontId="0" fillId="0" borderId="0" xfId="0" applyProtection="1">
      <protection locked="0"/>
    </xf>
    <xf numFmtId="0" fontId="7" fillId="0" borderId="9" xfId="0" applyFont="1" applyFill="1" applyBorder="1"/>
    <xf numFmtId="0" fontId="7" fillId="0" borderId="9" xfId="0" applyFont="1" applyBorder="1"/>
    <xf numFmtId="0" fontId="7" fillId="5" borderId="9" xfId="0" applyFont="1" applyFill="1" applyBorder="1"/>
    <xf numFmtId="6" fontId="7" fillId="5" borderId="9" xfId="0" applyNumberFormat="1" applyFont="1" applyFill="1" applyBorder="1" applyAlignment="1">
      <alignment horizontal="center"/>
    </xf>
    <xf numFmtId="0" fontId="5" fillId="5" borderId="9" xfId="0" applyFont="1" applyFill="1" applyBorder="1"/>
    <xf numFmtId="5" fontId="7" fillId="5" borderId="9" xfId="0" applyNumberFormat="1" applyFont="1" applyFill="1" applyBorder="1"/>
    <xf numFmtId="164" fontId="5" fillId="5" borderId="9" xfId="3" applyNumberFormat="1" applyFont="1" applyFill="1" applyBorder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 indent="15"/>
    </xf>
    <xf numFmtId="6" fontId="7" fillId="6" borderId="9" xfId="0" applyNumberFormat="1" applyFont="1" applyFill="1" applyBorder="1" applyAlignment="1">
      <alignment horizontal="center"/>
    </xf>
    <xf numFmtId="10" fontId="7" fillId="6" borderId="9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7" fillId="5" borderId="9" xfId="0" applyFont="1" applyFill="1" applyBorder="1" applyAlignment="1">
      <alignment vertical="center"/>
    </xf>
    <xf numFmtId="6" fontId="7" fillId="5" borderId="9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vertical="center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wrapText="1"/>
    </xf>
    <xf numFmtId="165" fontId="0" fillId="0" borderId="0" xfId="0" applyNumberFormat="1" applyBorder="1"/>
    <xf numFmtId="0" fontId="15" fillId="0" borderId="0" xfId="0" applyFont="1" applyFill="1" applyBorder="1"/>
    <xf numFmtId="0" fontId="16" fillId="0" borderId="0" xfId="0" applyFont="1" applyBorder="1"/>
    <xf numFmtId="0" fontId="9" fillId="0" borderId="0" xfId="0" applyFont="1" applyFill="1" applyBorder="1"/>
    <xf numFmtId="42" fontId="9" fillId="0" borderId="0" xfId="0" applyNumberFormat="1" applyFont="1" applyFill="1" applyBorder="1"/>
    <xf numFmtId="0" fontId="0" fillId="0" borderId="0" xfId="0" applyBorder="1"/>
    <xf numFmtId="0" fontId="4" fillId="0" borderId="0" xfId="0" applyFont="1" applyBorder="1"/>
    <xf numFmtId="0" fontId="9" fillId="0" borderId="0" xfId="0" applyFont="1" applyFill="1" applyBorder="1" applyAlignment="1">
      <alignment horizontal="right" indent="1"/>
    </xf>
    <xf numFmtId="0" fontId="3" fillId="0" borderId="0" xfId="0" applyFont="1" applyBorder="1"/>
    <xf numFmtId="0" fontId="16" fillId="0" borderId="0" xfId="0" applyFont="1" applyFill="1" applyBorder="1" applyAlignment="1">
      <alignment horizontal="right"/>
    </xf>
    <xf numFmtId="5" fontId="16" fillId="0" borderId="0" xfId="0" applyNumberFormat="1" applyFont="1" applyFill="1" applyBorder="1"/>
    <xf numFmtId="42" fontId="16" fillId="0" borderId="0" xfId="0" applyNumberFormat="1" applyFont="1" applyFill="1" applyBorder="1"/>
    <xf numFmtId="42" fontId="17" fillId="0" borderId="0" xfId="0" applyNumberFormat="1" applyFont="1" applyFill="1" applyBorder="1"/>
    <xf numFmtId="0" fontId="16" fillId="0" borderId="0" xfId="0" applyFont="1" applyFill="1" applyBorder="1"/>
    <xf numFmtId="0" fontId="9" fillId="0" borderId="0" xfId="0" applyFont="1" applyFill="1" applyBorder="1" applyAlignment="1">
      <alignment horizontal="right" wrapText="1" indent="1"/>
    </xf>
    <xf numFmtId="0" fontId="5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65" fontId="7" fillId="0" borderId="10" xfId="0" applyNumberFormat="1" applyFont="1" applyFill="1" applyBorder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165" fontId="7" fillId="0" borderId="9" xfId="0" applyNumberFormat="1" applyFont="1" applyFill="1" applyBorder="1" applyAlignment="1">
      <alignment horizontal="center" vertical="center"/>
    </xf>
  </cellXfs>
  <cellStyles count="7">
    <cellStyle name="Comma" xfId="1" builtinId="3"/>
    <cellStyle name="Comma 2" xfId="4"/>
    <cellStyle name="Currency" xfId="2" builtinId="4"/>
    <cellStyle name="Currency 2" xfId="5"/>
    <cellStyle name="Normal" xfId="0" builtinId="0"/>
    <cellStyle name="Percent" xfId="3" builtinId="5"/>
    <cellStyle name="Percent 2" xfId="6"/>
  </cellStyles>
  <dxfs count="0"/>
  <tableStyles count="0" defaultTableStyle="TableStyleMedium9" defaultPivotStyle="PivotStyleLight16"/>
  <colors>
    <mruColors>
      <color rgb="FF99FF66"/>
      <color rgb="FF66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"/>
  <sheetViews>
    <sheetView workbookViewId="0">
      <selection activeCell="B5" sqref="B5"/>
    </sheetView>
  </sheetViews>
  <sheetFormatPr defaultRowHeight="12.75" x14ac:dyDescent="0.2"/>
  <sheetData>
    <row r="2" spans="2:8" ht="18.75" x14ac:dyDescent="0.3">
      <c r="B2" s="135"/>
    </row>
    <row r="3" spans="2:8" ht="20.25" x14ac:dyDescent="0.3">
      <c r="B3" s="142" t="s">
        <v>74</v>
      </c>
      <c r="C3" s="143"/>
      <c r="D3" s="143"/>
      <c r="E3" s="143"/>
      <c r="F3" s="143"/>
      <c r="G3" s="143"/>
      <c r="H3" s="143"/>
    </row>
    <row r="4" spans="2:8" ht="20.25" x14ac:dyDescent="0.3">
      <c r="B4" s="142"/>
      <c r="C4" s="143"/>
      <c r="D4" s="143"/>
      <c r="E4" s="143"/>
      <c r="F4" s="143"/>
      <c r="G4" s="143"/>
      <c r="H4" s="143"/>
    </row>
    <row r="5" spans="2:8" ht="20.25" x14ac:dyDescent="0.3">
      <c r="B5" s="142" t="s">
        <v>95</v>
      </c>
      <c r="C5" s="143"/>
      <c r="D5" s="143"/>
      <c r="E5" s="143"/>
      <c r="F5" s="144"/>
      <c r="G5" s="143"/>
      <c r="H5" s="143"/>
    </row>
    <row r="6" spans="2:8" ht="20.25" x14ac:dyDescent="0.3">
      <c r="B6" s="145"/>
      <c r="C6" s="145"/>
      <c r="D6" s="145"/>
      <c r="E6" s="145"/>
      <c r="F6" s="144"/>
      <c r="G6" s="145"/>
      <c r="H6" s="145"/>
    </row>
    <row r="7" spans="2:8" ht="15.75" x14ac:dyDescent="0.2">
      <c r="F7" s="136"/>
    </row>
    <row r="8" spans="2:8" x14ac:dyDescent="0.2">
      <c r="F8" s="137"/>
    </row>
    <row r="9" spans="2:8" ht="15.75" x14ac:dyDescent="0.2">
      <c r="C9" s="138"/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abSelected="1" zoomScaleNormal="100" workbookViewId="0">
      <pane xSplit="10" ySplit="60" topLeftCell="K64" activePane="bottomRight" state="frozen"/>
      <selection pane="topRight" activeCell="I1" sqref="I1"/>
      <selection pane="bottomLeft" activeCell="A61" sqref="A61"/>
      <selection pane="bottomRight" activeCell="A93" sqref="A93"/>
    </sheetView>
  </sheetViews>
  <sheetFormatPr defaultRowHeight="12.75" x14ac:dyDescent="0.2"/>
  <cols>
    <col min="1" max="2" width="31.7109375" customWidth="1"/>
    <col min="3" max="3" width="23.42578125" customWidth="1"/>
    <col min="4" max="4" width="24.85546875" customWidth="1"/>
    <col min="5" max="9" width="20.7109375" customWidth="1"/>
    <col min="10" max="10" width="26.7109375" customWidth="1"/>
  </cols>
  <sheetData>
    <row r="1" spans="1:10" s="127" customFormat="1" ht="18" x14ac:dyDescent="0.25">
      <c r="A1" s="175" t="s">
        <v>73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0" s="127" customFormat="1" ht="18" x14ac:dyDescent="0.25">
      <c r="A2" s="175" t="s">
        <v>95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0" s="127" customFormat="1" x14ac:dyDescent="0.2"/>
    <row r="4" spans="1:10" s="127" customFormat="1" hidden="1" x14ac:dyDescent="0.2"/>
    <row r="5" spans="1:10" hidden="1" x14ac:dyDescent="0.2"/>
    <row r="6" spans="1:10" hidden="1" x14ac:dyDescent="0.2"/>
    <row r="7" spans="1:10" hidden="1" x14ac:dyDescent="0.2"/>
    <row r="8" spans="1:10" hidden="1" x14ac:dyDescent="0.2"/>
    <row r="9" spans="1:10" hidden="1" x14ac:dyDescent="0.2"/>
    <row r="10" spans="1:10" hidden="1" x14ac:dyDescent="0.2"/>
    <row r="11" spans="1:10" hidden="1" x14ac:dyDescent="0.2"/>
    <row r="12" spans="1:10" hidden="1" x14ac:dyDescent="0.2"/>
    <row r="13" spans="1:10" hidden="1" x14ac:dyDescent="0.2"/>
    <row r="14" spans="1:10" hidden="1" x14ac:dyDescent="0.2"/>
    <row r="15" spans="1:10" hidden="1" x14ac:dyDescent="0.2"/>
    <row r="16" spans="1:10" hidden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spans="1:10" hidden="1" x14ac:dyDescent="0.2"/>
    <row r="50" spans="1:10" hidden="1" x14ac:dyDescent="0.2"/>
    <row r="51" spans="1:10" hidden="1" x14ac:dyDescent="0.2"/>
    <row r="52" spans="1:10" hidden="1" x14ac:dyDescent="0.2"/>
    <row r="53" spans="1:10" hidden="1" x14ac:dyDescent="0.2"/>
    <row r="54" spans="1:10" hidden="1" x14ac:dyDescent="0.2"/>
    <row r="55" spans="1:10" hidden="1" x14ac:dyDescent="0.2"/>
    <row r="56" spans="1:10" hidden="1" x14ac:dyDescent="0.2"/>
    <row r="57" spans="1:10" hidden="1" x14ac:dyDescent="0.2"/>
    <row r="58" spans="1:10" hidden="1" x14ac:dyDescent="0.2"/>
    <row r="59" spans="1:10" hidden="1" x14ac:dyDescent="0.2"/>
    <row r="60" spans="1:10" ht="15" x14ac:dyDescent="0.25">
      <c r="A60" s="148" t="s">
        <v>0</v>
      </c>
      <c r="B60" s="169" t="s">
        <v>96</v>
      </c>
      <c r="C60" s="169" t="s">
        <v>110</v>
      </c>
      <c r="D60" s="148" t="s">
        <v>108</v>
      </c>
      <c r="E60" s="148" t="s">
        <v>2</v>
      </c>
      <c r="F60" s="148" t="s">
        <v>3</v>
      </c>
      <c r="G60" s="148" t="s">
        <v>4</v>
      </c>
      <c r="H60" s="148" t="s">
        <v>5</v>
      </c>
      <c r="I60" s="147" t="s">
        <v>6</v>
      </c>
      <c r="J60" s="148" t="s">
        <v>7</v>
      </c>
    </row>
    <row r="61" spans="1:10" ht="14.25" x14ac:dyDescent="0.2">
      <c r="A61" s="128" t="s">
        <v>75</v>
      </c>
      <c r="B61" s="174" t="s">
        <v>97</v>
      </c>
      <c r="C61" s="176">
        <f>2420000000+62700000</f>
        <v>2482700000</v>
      </c>
      <c r="D61" s="139"/>
      <c r="E61" s="139"/>
      <c r="F61" s="139"/>
      <c r="G61" s="139"/>
      <c r="H61" s="139"/>
      <c r="I61" s="139"/>
      <c r="J61" s="139"/>
    </row>
    <row r="62" spans="1:10" ht="14.25" x14ac:dyDescent="0.2">
      <c r="A62" s="128" t="s">
        <v>76</v>
      </c>
      <c r="B62" s="174"/>
      <c r="C62" s="176"/>
      <c r="D62" s="129"/>
      <c r="E62" s="140"/>
      <c r="F62" s="140"/>
      <c r="G62" s="140"/>
      <c r="H62" s="140"/>
      <c r="I62" s="140"/>
      <c r="J62" s="140"/>
    </row>
    <row r="63" spans="1:10" ht="14.25" x14ac:dyDescent="0.2">
      <c r="A63" s="130"/>
      <c r="B63" s="130"/>
      <c r="C63" s="149"/>
      <c r="D63" s="130"/>
      <c r="E63" s="130"/>
      <c r="F63" s="130"/>
      <c r="G63" s="130"/>
      <c r="H63" s="130"/>
      <c r="I63" s="130"/>
      <c r="J63" s="130"/>
    </row>
    <row r="64" spans="1:10" ht="14.25" x14ac:dyDescent="0.2">
      <c r="A64" s="128" t="s">
        <v>77</v>
      </c>
      <c r="B64" s="174" t="s">
        <v>103</v>
      </c>
      <c r="C64" s="172">
        <f>2460000000+64000000</f>
        <v>2524000000</v>
      </c>
      <c r="D64" s="139"/>
      <c r="E64" s="139"/>
      <c r="F64" s="139"/>
      <c r="G64" s="139"/>
      <c r="H64" s="139"/>
      <c r="I64" s="139"/>
      <c r="J64" s="139"/>
    </row>
    <row r="65" spans="1:10" ht="14.25" x14ac:dyDescent="0.2">
      <c r="A65" s="128" t="s">
        <v>78</v>
      </c>
      <c r="B65" s="174"/>
      <c r="C65" s="173"/>
      <c r="D65" s="129"/>
      <c r="E65" s="140"/>
      <c r="F65" s="140"/>
      <c r="G65" s="140"/>
      <c r="H65" s="140"/>
      <c r="I65" s="140"/>
      <c r="J65" s="140"/>
    </row>
    <row r="66" spans="1:10" ht="14.25" x14ac:dyDescent="0.2">
      <c r="A66" s="130"/>
      <c r="B66" s="130"/>
      <c r="C66" s="149"/>
      <c r="D66" s="130"/>
      <c r="E66" s="130"/>
      <c r="F66" s="130"/>
      <c r="G66" s="130"/>
      <c r="H66" s="130"/>
      <c r="I66" s="130"/>
      <c r="J66" s="130"/>
    </row>
    <row r="67" spans="1:10" ht="14.25" x14ac:dyDescent="0.2">
      <c r="A67" s="128" t="s">
        <v>79</v>
      </c>
      <c r="B67" s="174" t="s">
        <v>104</v>
      </c>
      <c r="C67" s="172">
        <f>2540000000+65300000</f>
        <v>2605300000</v>
      </c>
      <c r="D67" s="139"/>
      <c r="E67" s="139"/>
      <c r="F67" s="139"/>
      <c r="G67" s="139"/>
      <c r="H67" s="139"/>
      <c r="I67" s="139"/>
      <c r="J67" s="139"/>
    </row>
    <row r="68" spans="1:10" ht="14.25" x14ac:dyDescent="0.2">
      <c r="A68" s="128" t="s">
        <v>80</v>
      </c>
      <c r="B68" s="174"/>
      <c r="C68" s="173"/>
      <c r="D68" s="129"/>
      <c r="E68" s="140"/>
      <c r="F68" s="140"/>
      <c r="G68" s="140"/>
      <c r="H68" s="140"/>
      <c r="I68" s="140"/>
      <c r="J68" s="140"/>
    </row>
    <row r="69" spans="1:10" ht="14.25" x14ac:dyDescent="0.2">
      <c r="A69" s="130"/>
      <c r="B69" s="130"/>
      <c r="C69" s="149"/>
      <c r="D69" s="130"/>
      <c r="E69" s="130"/>
      <c r="F69" s="130"/>
      <c r="G69" s="130"/>
      <c r="H69" s="130"/>
      <c r="I69" s="130"/>
      <c r="J69" s="130"/>
    </row>
    <row r="70" spans="1:10" s="31" customFormat="1" ht="14.25" x14ac:dyDescent="0.2">
      <c r="A70" s="128" t="s">
        <v>81</v>
      </c>
      <c r="B70" s="174" t="s">
        <v>105</v>
      </c>
      <c r="C70" s="172">
        <f>2570000000+66700000</f>
        <v>2636700000</v>
      </c>
      <c r="D70" s="139"/>
      <c r="E70" s="139"/>
      <c r="F70" s="139"/>
      <c r="G70" s="139"/>
      <c r="H70" s="139"/>
      <c r="I70" s="139"/>
      <c r="J70" s="139"/>
    </row>
    <row r="71" spans="1:10" ht="14.25" x14ac:dyDescent="0.2">
      <c r="A71" s="128" t="s">
        <v>82</v>
      </c>
      <c r="B71" s="174"/>
      <c r="C71" s="173"/>
      <c r="D71" s="129"/>
      <c r="E71" s="140"/>
      <c r="F71" s="140"/>
      <c r="G71" s="140"/>
      <c r="H71" s="140"/>
      <c r="I71" s="140"/>
      <c r="J71" s="140"/>
    </row>
    <row r="72" spans="1:10" ht="14.25" x14ac:dyDescent="0.2">
      <c r="A72" s="131"/>
      <c r="B72" s="131"/>
      <c r="C72" s="150"/>
      <c r="D72" s="131"/>
      <c r="E72" s="131"/>
      <c r="F72" s="131"/>
      <c r="G72" s="131"/>
      <c r="H72" s="131"/>
      <c r="I72" s="131"/>
      <c r="J72" s="130"/>
    </row>
    <row r="73" spans="1:10" ht="14.25" x14ac:dyDescent="0.2">
      <c r="A73" s="128" t="s">
        <v>83</v>
      </c>
      <c r="B73" s="174" t="s">
        <v>106</v>
      </c>
      <c r="C73" s="172">
        <f>2530000000+68100000</f>
        <v>2598100000</v>
      </c>
      <c r="D73" s="139"/>
      <c r="E73" s="139"/>
      <c r="F73" s="139"/>
      <c r="G73" s="139"/>
      <c r="H73" s="139"/>
      <c r="I73" s="139"/>
      <c r="J73" s="139"/>
    </row>
    <row r="74" spans="1:10" ht="14.25" x14ac:dyDescent="0.2">
      <c r="A74" s="128" t="s">
        <v>84</v>
      </c>
      <c r="B74" s="174"/>
      <c r="C74" s="173"/>
      <c r="D74" s="129"/>
      <c r="E74" s="140"/>
      <c r="F74" s="140"/>
      <c r="G74" s="140"/>
      <c r="H74" s="140"/>
      <c r="I74" s="140"/>
      <c r="J74" s="140"/>
    </row>
    <row r="75" spans="1:10" ht="14.25" x14ac:dyDescent="0.2">
      <c r="A75" s="130"/>
      <c r="B75" s="130"/>
      <c r="C75" s="149"/>
      <c r="D75" s="130"/>
      <c r="E75" s="130"/>
      <c r="F75" s="130"/>
      <c r="G75" s="130"/>
      <c r="H75" s="130"/>
      <c r="I75" s="130"/>
      <c r="J75" s="130"/>
    </row>
    <row r="76" spans="1:10" ht="14.25" x14ac:dyDescent="0.2">
      <c r="A76" s="128" t="s">
        <v>85</v>
      </c>
      <c r="B76" s="170" t="s">
        <v>98</v>
      </c>
      <c r="C76" s="172">
        <f>2570000000+69500000</f>
        <v>2639500000</v>
      </c>
      <c r="D76" s="139"/>
      <c r="E76" s="139"/>
      <c r="F76" s="139"/>
      <c r="G76" s="139"/>
      <c r="H76" s="139"/>
      <c r="I76" s="139"/>
      <c r="J76" s="139"/>
    </row>
    <row r="77" spans="1:10" ht="14.25" x14ac:dyDescent="0.2">
      <c r="A77" s="128" t="s">
        <v>86</v>
      </c>
      <c r="B77" s="171"/>
      <c r="C77" s="173"/>
      <c r="D77" s="129"/>
      <c r="E77" s="140"/>
      <c r="F77" s="140"/>
      <c r="G77" s="140"/>
      <c r="H77" s="140"/>
      <c r="I77" s="140"/>
      <c r="J77" s="140"/>
    </row>
    <row r="78" spans="1:10" ht="15" x14ac:dyDescent="0.25">
      <c r="A78" s="132"/>
      <c r="B78" s="132"/>
      <c r="C78" s="151"/>
      <c r="D78" s="131"/>
      <c r="E78" s="133"/>
      <c r="F78" s="133"/>
      <c r="G78" s="130"/>
      <c r="H78" s="133"/>
      <c r="I78" s="133"/>
      <c r="J78" s="130"/>
    </row>
    <row r="79" spans="1:10" ht="14.25" x14ac:dyDescent="0.2">
      <c r="A79" s="128" t="s">
        <v>87</v>
      </c>
      <c r="B79" s="170" t="s">
        <v>99</v>
      </c>
      <c r="C79" s="172">
        <f>2620000000+71000000</f>
        <v>2691000000</v>
      </c>
      <c r="D79" s="139"/>
      <c r="E79" s="139"/>
      <c r="F79" s="139"/>
      <c r="G79" s="139"/>
      <c r="H79" s="139"/>
      <c r="I79" s="139"/>
      <c r="J79" s="139"/>
    </row>
    <row r="80" spans="1:10" ht="14.25" x14ac:dyDescent="0.2">
      <c r="A80" s="128" t="s">
        <v>88</v>
      </c>
      <c r="B80" s="171"/>
      <c r="C80" s="173"/>
      <c r="D80" s="129"/>
      <c r="E80" s="140"/>
      <c r="F80" s="140"/>
      <c r="G80" s="140"/>
      <c r="H80" s="140"/>
      <c r="I80" s="140"/>
      <c r="J80" s="140"/>
    </row>
    <row r="81" spans="1:10" ht="15" x14ac:dyDescent="0.25">
      <c r="A81" s="132"/>
      <c r="B81" s="132"/>
      <c r="C81" s="151"/>
      <c r="D81" s="134"/>
      <c r="E81" s="130"/>
      <c r="F81" s="130"/>
      <c r="G81" s="130"/>
      <c r="H81" s="130"/>
      <c r="I81" s="130"/>
      <c r="J81" s="130"/>
    </row>
    <row r="82" spans="1:10" ht="14.25" x14ac:dyDescent="0.2">
      <c r="A82" s="128" t="s">
        <v>89</v>
      </c>
      <c r="B82" s="170" t="s">
        <v>100</v>
      </c>
      <c r="C82" s="172">
        <f>2650000000+72500000</f>
        <v>2722500000</v>
      </c>
      <c r="D82" s="139"/>
      <c r="E82" s="139"/>
      <c r="F82" s="139"/>
      <c r="G82" s="139"/>
      <c r="H82" s="139"/>
      <c r="I82" s="139"/>
      <c r="J82" s="139"/>
    </row>
    <row r="83" spans="1:10" ht="14.25" x14ac:dyDescent="0.2">
      <c r="A83" s="128" t="s">
        <v>90</v>
      </c>
      <c r="B83" s="171"/>
      <c r="C83" s="173"/>
      <c r="D83" s="129"/>
      <c r="E83" s="140"/>
      <c r="F83" s="140"/>
      <c r="G83" s="140"/>
      <c r="H83" s="140"/>
      <c r="I83" s="140"/>
      <c r="J83" s="140"/>
    </row>
    <row r="84" spans="1:10" ht="15" x14ac:dyDescent="0.25">
      <c r="A84" s="132"/>
      <c r="B84" s="132"/>
      <c r="C84" s="151"/>
      <c r="D84" s="131"/>
      <c r="E84" s="133"/>
      <c r="F84" s="133"/>
      <c r="G84" s="130"/>
      <c r="H84" s="133"/>
      <c r="I84" s="133"/>
      <c r="J84" s="130"/>
    </row>
    <row r="85" spans="1:10" ht="14.25" x14ac:dyDescent="0.2">
      <c r="A85" s="128" t="s">
        <v>91</v>
      </c>
      <c r="B85" s="170" t="s">
        <v>101</v>
      </c>
      <c r="C85" s="172">
        <f>2620000000+74000000</f>
        <v>2694000000</v>
      </c>
      <c r="D85" s="139"/>
      <c r="E85" s="139"/>
      <c r="F85" s="139"/>
      <c r="G85" s="139"/>
      <c r="H85" s="139"/>
      <c r="I85" s="139"/>
      <c r="J85" s="139"/>
    </row>
    <row r="86" spans="1:10" ht="14.25" x14ac:dyDescent="0.2">
      <c r="A86" s="128" t="s">
        <v>92</v>
      </c>
      <c r="B86" s="171"/>
      <c r="C86" s="173"/>
      <c r="D86" s="129"/>
      <c r="E86" s="140"/>
      <c r="F86" s="140"/>
      <c r="G86" s="140"/>
      <c r="H86" s="140"/>
      <c r="I86" s="140"/>
      <c r="J86" s="140"/>
    </row>
    <row r="87" spans="1:10" ht="15" x14ac:dyDescent="0.25">
      <c r="A87" s="132"/>
      <c r="B87" s="132"/>
      <c r="C87" s="151"/>
      <c r="D87" s="131"/>
      <c r="E87" s="133"/>
      <c r="F87" s="133"/>
      <c r="G87" s="130"/>
      <c r="H87" s="133"/>
      <c r="I87" s="133"/>
      <c r="J87" s="130"/>
    </row>
    <row r="88" spans="1:10" ht="14.25" x14ac:dyDescent="0.2">
      <c r="A88" s="128" t="s">
        <v>93</v>
      </c>
      <c r="B88" s="170" t="s">
        <v>102</v>
      </c>
      <c r="C88" s="172">
        <f>2680000000+75600000</f>
        <v>2755600000</v>
      </c>
      <c r="D88" s="139"/>
      <c r="E88" s="139"/>
      <c r="F88" s="139"/>
      <c r="G88" s="139"/>
      <c r="H88" s="139"/>
      <c r="I88" s="139"/>
      <c r="J88" s="139"/>
    </row>
    <row r="89" spans="1:10" ht="14.25" x14ac:dyDescent="0.2">
      <c r="A89" s="128" t="s">
        <v>94</v>
      </c>
      <c r="B89" s="171"/>
      <c r="C89" s="173"/>
      <c r="D89" s="129"/>
      <c r="E89" s="140"/>
      <c r="F89" s="140"/>
      <c r="G89" s="140"/>
      <c r="H89" s="140"/>
      <c r="I89" s="140"/>
      <c r="J89" s="140"/>
    </row>
    <row r="90" spans="1:10" ht="15" x14ac:dyDescent="0.25">
      <c r="A90" s="141" t="s">
        <v>107</v>
      </c>
      <c r="B90" s="146"/>
      <c r="D90" s="107"/>
    </row>
    <row r="91" spans="1:10" x14ac:dyDescent="0.2">
      <c r="A91" s="146" t="s">
        <v>111</v>
      </c>
      <c r="B91" s="116"/>
      <c r="C91" s="116"/>
      <c r="D91" s="107"/>
    </row>
    <row r="92" spans="1:10" ht="15.75" x14ac:dyDescent="0.25">
      <c r="A92" s="146" t="s">
        <v>112</v>
      </c>
      <c r="B92" s="153"/>
      <c r="C92" s="154"/>
      <c r="D92" s="107"/>
    </row>
    <row r="93" spans="1:10" ht="15.75" x14ac:dyDescent="0.25">
      <c r="A93" s="146" t="s">
        <v>109</v>
      </c>
      <c r="B93" s="156"/>
      <c r="C93" s="77"/>
      <c r="D93" s="122"/>
    </row>
    <row r="94" spans="1:10" ht="15.75" x14ac:dyDescent="0.25">
      <c r="A94" s="157"/>
      <c r="B94" s="158"/>
      <c r="C94" s="159"/>
    </row>
    <row r="95" spans="1:10" ht="15.75" x14ac:dyDescent="0.25">
      <c r="A95" s="157"/>
      <c r="B95" s="158"/>
      <c r="C95" s="77"/>
      <c r="D95" s="124"/>
      <c r="E95" s="116"/>
    </row>
    <row r="96" spans="1:10" ht="15.75" x14ac:dyDescent="0.25">
      <c r="A96" s="157"/>
      <c r="B96" s="158"/>
      <c r="C96" s="159"/>
    </row>
    <row r="97" spans="1:6" ht="15.75" x14ac:dyDescent="0.25">
      <c r="A97" s="157"/>
      <c r="B97" s="158"/>
      <c r="C97" s="160"/>
    </row>
    <row r="98" spans="1:6" ht="15.75" x14ac:dyDescent="0.25">
      <c r="A98" s="157"/>
      <c r="B98" s="158"/>
      <c r="C98" s="160"/>
    </row>
    <row r="99" spans="1:6" ht="15.75" x14ac:dyDescent="0.25">
      <c r="A99" s="155"/>
      <c r="B99" s="158"/>
      <c r="C99" s="159"/>
      <c r="D99" s="107"/>
      <c r="E99" s="116"/>
    </row>
    <row r="100" spans="1:6" ht="15.75" x14ac:dyDescent="0.25">
      <c r="A100" s="157"/>
      <c r="B100" s="158"/>
      <c r="C100" s="159"/>
      <c r="D100" s="107"/>
      <c r="E100" s="116"/>
    </row>
    <row r="101" spans="1:6" ht="15.75" x14ac:dyDescent="0.25">
      <c r="A101" s="157"/>
      <c r="B101" s="158"/>
      <c r="C101" s="77"/>
      <c r="D101" s="122"/>
    </row>
    <row r="102" spans="1:6" ht="15.75" x14ac:dyDescent="0.25">
      <c r="A102" s="157"/>
      <c r="B102" s="158"/>
      <c r="C102" s="159"/>
    </row>
    <row r="103" spans="1:6" ht="15.75" x14ac:dyDescent="0.25">
      <c r="A103" s="157"/>
      <c r="B103" s="158"/>
      <c r="C103" s="77"/>
      <c r="D103" s="122"/>
      <c r="E103" s="116"/>
    </row>
    <row r="104" spans="1:6" ht="15.75" x14ac:dyDescent="0.25">
      <c r="A104" s="157"/>
      <c r="B104" s="158"/>
      <c r="C104" s="159"/>
      <c r="D104" s="107"/>
      <c r="E104" s="116"/>
    </row>
    <row r="105" spans="1:6" ht="15.75" x14ac:dyDescent="0.25">
      <c r="A105" s="161"/>
      <c r="B105" s="158"/>
      <c r="C105" s="162"/>
      <c r="D105" s="107"/>
    </row>
    <row r="106" spans="1:6" ht="15.75" x14ac:dyDescent="0.25">
      <c r="A106" s="163"/>
      <c r="B106" s="164"/>
      <c r="C106" s="77"/>
      <c r="D106" s="123"/>
      <c r="E106" s="116"/>
    </row>
    <row r="107" spans="1:6" ht="15.75" x14ac:dyDescent="0.25">
      <c r="A107" s="152"/>
      <c r="B107" s="153"/>
      <c r="C107" s="159"/>
      <c r="D107" s="107"/>
    </row>
    <row r="108" spans="1:6" ht="15.75" x14ac:dyDescent="0.25">
      <c r="A108" s="155"/>
      <c r="B108" s="165"/>
      <c r="C108" s="77"/>
      <c r="D108" s="112"/>
      <c r="E108" s="16"/>
    </row>
    <row r="109" spans="1:6" ht="15.75" x14ac:dyDescent="0.25">
      <c r="A109" s="157"/>
      <c r="B109" s="166"/>
      <c r="C109" s="159"/>
      <c r="D109" s="107"/>
      <c r="E109" s="123"/>
      <c r="F109" s="116"/>
    </row>
    <row r="110" spans="1:6" ht="15.75" x14ac:dyDescent="0.25">
      <c r="A110" s="157"/>
      <c r="B110" s="166"/>
      <c r="C110" s="159"/>
      <c r="D110" s="107"/>
      <c r="E110" s="123"/>
      <c r="F110" s="116"/>
    </row>
    <row r="111" spans="1:6" ht="15.75" x14ac:dyDescent="0.25">
      <c r="A111" s="157"/>
      <c r="B111" s="166"/>
      <c r="C111" s="159"/>
      <c r="D111" s="107"/>
      <c r="F111" s="116"/>
    </row>
    <row r="112" spans="1:6" ht="15.75" x14ac:dyDescent="0.25">
      <c r="A112" s="157"/>
      <c r="B112" s="166"/>
      <c r="C112" s="159"/>
      <c r="D112" s="107"/>
    </row>
    <row r="113" spans="1:6" ht="15.75" x14ac:dyDescent="0.25">
      <c r="A113" s="157"/>
      <c r="B113" s="166"/>
      <c r="C113" s="160"/>
      <c r="D113" s="107"/>
    </row>
    <row r="114" spans="1:6" ht="15.75" x14ac:dyDescent="0.25">
      <c r="A114" s="155"/>
      <c r="B114" s="166"/>
      <c r="C114" s="162"/>
      <c r="D114" s="107"/>
      <c r="F114" s="116"/>
    </row>
    <row r="115" spans="1:6" ht="15.75" x14ac:dyDescent="0.25">
      <c r="A115" s="157"/>
      <c r="B115" s="166"/>
      <c r="C115" s="162"/>
      <c r="D115" s="107"/>
    </row>
    <row r="116" spans="1:6" ht="15.75" x14ac:dyDescent="0.25">
      <c r="A116" s="157"/>
      <c r="B116" s="166"/>
      <c r="C116" s="162"/>
      <c r="D116" s="107"/>
    </row>
    <row r="117" spans="1:6" ht="15.75" x14ac:dyDescent="0.25">
      <c r="A117" s="157"/>
      <c r="B117" s="166"/>
      <c r="C117" s="159"/>
      <c r="D117" s="107"/>
    </row>
    <row r="118" spans="1:6" ht="15.75" x14ac:dyDescent="0.25">
      <c r="A118" s="157"/>
      <c r="B118" s="166"/>
      <c r="C118" s="162"/>
      <c r="D118" s="107"/>
    </row>
    <row r="119" spans="1:6" ht="15.75" x14ac:dyDescent="0.25">
      <c r="A119" s="157"/>
      <c r="B119" s="166"/>
      <c r="C119" s="159"/>
      <c r="D119" s="107"/>
      <c r="F119" s="116"/>
    </row>
    <row r="120" spans="1:6" ht="15.75" x14ac:dyDescent="0.25">
      <c r="A120" s="161"/>
      <c r="B120" s="166"/>
      <c r="C120" s="77"/>
      <c r="D120" s="122"/>
    </row>
    <row r="121" spans="1:6" ht="15.75" x14ac:dyDescent="0.25">
      <c r="A121" s="157"/>
      <c r="B121" s="167"/>
      <c r="C121" s="159"/>
    </row>
    <row r="122" spans="1:6" ht="15.75" x14ac:dyDescent="0.25">
      <c r="A122" s="168"/>
      <c r="B122" s="158"/>
      <c r="C122" s="77"/>
      <c r="D122" s="124"/>
      <c r="E122" s="116"/>
    </row>
    <row r="124" spans="1:6" x14ac:dyDescent="0.2">
      <c r="A124" s="121"/>
      <c r="B124" s="121"/>
      <c r="C124" s="121"/>
      <c r="D124" s="107"/>
    </row>
    <row r="125" spans="1:6" x14ac:dyDescent="0.2">
      <c r="A125" s="116"/>
      <c r="B125" s="116"/>
      <c r="C125" s="116"/>
      <c r="D125" s="107"/>
      <c r="F125" s="116"/>
    </row>
    <row r="126" spans="1:6" x14ac:dyDescent="0.2">
      <c r="A126" s="116"/>
      <c r="B126" s="116"/>
      <c r="C126" s="116"/>
      <c r="D126" s="107"/>
      <c r="F126" s="116"/>
    </row>
    <row r="127" spans="1:6" x14ac:dyDescent="0.2">
      <c r="A127" s="116"/>
      <c r="B127" s="116"/>
      <c r="C127" s="116"/>
      <c r="D127" s="107"/>
      <c r="F127" s="116"/>
    </row>
    <row r="128" spans="1:6" x14ac:dyDescent="0.2">
      <c r="A128" s="116"/>
      <c r="B128" s="116"/>
      <c r="C128" s="116"/>
      <c r="D128" s="107"/>
    </row>
    <row r="129" spans="1:6" x14ac:dyDescent="0.2">
      <c r="A129" s="116"/>
      <c r="B129" s="116"/>
      <c r="C129" s="116"/>
      <c r="D129" s="107"/>
      <c r="F129" s="116"/>
    </row>
    <row r="130" spans="1:6" x14ac:dyDescent="0.2">
      <c r="D130" s="107"/>
      <c r="F130" s="116"/>
    </row>
    <row r="131" spans="1:6" x14ac:dyDescent="0.2">
      <c r="A131" s="8"/>
      <c r="B131" s="8"/>
      <c r="C131" s="8"/>
      <c r="D131" s="122"/>
    </row>
    <row r="133" spans="1:6" x14ac:dyDescent="0.2">
      <c r="A133" s="8"/>
      <c r="B133" s="8"/>
      <c r="C133" s="8"/>
      <c r="D133" s="124"/>
      <c r="E133" s="116"/>
    </row>
    <row r="135" spans="1:6" x14ac:dyDescent="0.2">
      <c r="A135" s="8"/>
      <c r="B135" s="8"/>
      <c r="C135" s="8"/>
    </row>
    <row r="136" spans="1:6" x14ac:dyDescent="0.2">
      <c r="A136" s="116"/>
      <c r="B136" s="116"/>
      <c r="C136" s="116"/>
      <c r="D136" s="125"/>
    </row>
    <row r="138" spans="1:6" x14ac:dyDescent="0.2">
      <c r="A138" s="116"/>
      <c r="B138" s="116"/>
      <c r="C138" s="116"/>
      <c r="D138" s="126"/>
      <c r="E138" s="116"/>
    </row>
    <row r="139" spans="1:6" x14ac:dyDescent="0.2">
      <c r="A139" s="116"/>
      <c r="B139" s="116"/>
      <c r="C139" s="116"/>
      <c r="D139" s="124"/>
    </row>
    <row r="141" spans="1:6" x14ac:dyDescent="0.2">
      <c r="A141" s="8"/>
      <c r="B141" s="8"/>
      <c r="C141" s="8"/>
    </row>
    <row r="142" spans="1:6" x14ac:dyDescent="0.2">
      <c r="D142" s="125"/>
    </row>
    <row r="144" spans="1:6" x14ac:dyDescent="0.2">
      <c r="A144" s="116"/>
      <c r="B144" s="116"/>
      <c r="C144" s="116"/>
      <c r="D144" s="126"/>
      <c r="E144" s="116"/>
    </row>
    <row r="145" spans="1:4" x14ac:dyDescent="0.2">
      <c r="A145" s="116"/>
      <c r="B145" s="116"/>
      <c r="C145" s="116"/>
      <c r="D145" s="124"/>
    </row>
  </sheetData>
  <mergeCells count="22">
    <mergeCell ref="B79:B80"/>
    <mergeCell ref="A1:J1"/>
    <mergeCell ref="A2:J2"/>
    <mergeCell ref="B61:B62"/>
    <mergeCell ref="C61:C62"/>
    <mergeCell ref="B64:B65"/>
    <mergeCell ref="B82:B83"/>
    <mergeCell ref="B85:B86"/>
    <mergeCell ref="B88:B89"/>
    <mergeCell ref="C64:C65"/>
    <mergeCell ref="C67:C68"/>
    <mergeCell ref="C70:C71"/>
    <mergeCell ref="C73:C74"/>
    <mergeCell ref="C76:C77"/>
    <mergeCell ref="C79:C80"/>
    <mergeCell ref="C82:C83"/>
    <mergeCell ref="C85:C86"/>
    <mergeCell ref="C88:C89"/>
    <mergeCell ref="B67:B68"/>
    <mergeCell ref="B70:B71"/>
    <mergeCell ref="B73:B74"/>
    <mergeCell ref="B76:B7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74"/>
  <sheetViews>
    <sheetView topLeftCell="A56" workbookViewId="0">
      <selection activeCell="A66" sqref="A66:H74"/>
    </sheetView>
  </sheetViews>
  <sheetFormatPr defaultRowHeight="12.75" x14ac:dyDescent="0.2"/>
  <cols>
    <col min="1" max="1" width="27.5703125" customWidth="1"/>
    <col min="2" max="2" width="18.140625" customWidth="1"/>
    <col min="3" max="3" width="16.42578125" customWidth="1"/>
    <col min="4" max="4" width="18.5703125" customWidth="1"/>
    <col min="5" max="5" width="19.85546875" customWidth="1"/>
    <col min="6" max="6" width="19" customWidth="1"/>
    <col min="7" max="7" width="20.7109375" customWidth="1"/>
    <col min="8" max="8" width="26.7109375" customWidth="1"/>
  </cols>
  <sheetData>
    <row r="1" spans="1:8" x14ac:dyDescent="0.2">
      <c r="E1" s="1" t="s">
        <v>56</v>
      </c>
      <c r="F1" s="1"/>
      <c r="G1" s="1"/>
    </row>
    <row r="2" spans="1:8" x14ac:dyDescent="0.2">
      <c r="E2" s="2" t="s">
        <v>57</v>
      </c>
      <c r="F2" s="2"/>
      <c r="G2" s="2"/>
    </row>
    <row r="4" spans="1:8" ht="13.5" thickBot="1" x14ac:dyDescent="0.25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8" t="s">
        <v>6</v>
      </c>
      <c r="H4" s="4" t="s">
        <v>7</v>
      </c>
    </row>
    <row r="5" spans="1:8" x14ac:dyDescent="0.2">
      <c r="A5" t="s">
        <v>8</v>
      </c>
      <c r="B5" s="13">
        <v>83832650</v>
      </c>
      <c r="C5" s="13">
        <v>50299590</v>
      </c>
      <c r="D5" s="13">
        <v>4610796</v>
      </c>
      <c r="E5" s="13">
        <v>4610796</v>
      </c>
      <c r="F5" s="13">
        <v>150899</v>
      </c>
      <c r="G5" s="18">
        <v>0</v>
      </c>
      <c r="H5" s="19">
        <v>0</v>
      </c>
    </row>
    <row r="6" spans="1:8" x14ac:dyDescent="0.2">
      <c r="A6" t="s">
        <v>9</v>
      </c>
      <c r="B6" s="13">
        <v>102705715</v>
      </c>
      <c r="C6" s="13">
        <v>74018228</v>
      </c>
      <c r="D6" s="13">
        <v>12190504</v>
      </c>
      <c r="E6" s="13">
        <v>13977439</v>
      </c>
      <c r="F6" s="13">
        <v>2426895</v>
      </c>
      <c r="G6" s="13">
        <v>0</v>
      </c>
      <c r="H6" s="19">
        <v>0</v>
      </c>
    </row>
    <row r="7" spans="1:8" x14ac:dyDescent="0.2">
      <c r="A7" t="s">
        <v>10</v>
      </c>
      <c r="B7" s="7"/>
      <c r="C7" s="11">
        <v>0.6</v>
      </c>
      <c r="D7" s="11">
        <v>5.5E-2</v>
      </c>
      <c r="E7" s="11">
        <v>5.5E-2</v>
      </c>
      <c r="F7" s="11">
        <v>1.8E-3</v>
      </c>
      <c r="G7" s="11">
        <v>0</v>
      </c>
      <c r="H7" s="12">
        <v>0</v>
      </c>
    </row>
    <row r="8" spans="1:8" x14ac:dyDescent="0.2">
      <c r="A8" t="s">
        <v>11</v>
      </c>
      <c r="B8" s="7"/>
      <c r="C8" s="11">
        <v>0.746</v>
      </c>
      <c r="D8" s="11">
        <v>0.1229</v>
      </c>
      <c r="E8" s="11">
        <v>0.1409</v>
      </c>
      <c r="F8" s="11">
        <v>2.4500000000000001E-2</v>
      </c>
      <c r="G8" s="11">
        <v>0</v>
      </c>
      <c r="H8" s="12">
        <v>0</v>
      </c>
    </row>
    <row r="9" spans="1:8" x14ac:dyDescent="0.2">
      <c r="B9" s="7"/>
      <c r="C9" s="7"/>
      <c r="D9" s="7"/>
      <c r="E9" s="7"/>
      <c r="F9" s="7"/>
      <c r="G9" s="7"/>
      <c r="H9" s="5"/>
    </row>
    <row r="10" spans="1:8" x14ac:dyDescent="0.2">
      <c r="A10" t="s">
        <v>55</v>
      </c>
      <c r="B10" s="13">
        <v>148442375</v>
      </c>
      <c r="C10" s="13">
        <v>89065425</v>
      </c>
      <c r="D10" s="13">
        <v>8906542</v>
      </c>
      <c r="E10" s="13">
        <v>10390966</v>
      </c>
      <c r="F10" s="13">
        <v>1484424</v>
      </c>
      <c r="G10" s="13">
        <v>222664</v>
      </c>
      <c r="H10" s="19">
        <v>148442</v>
      </c>
    </row>
    <row r="11" spans="1:8" x14ac:dyDescent="0.2">
      <c r="A11" t="s">
        <v>12</v>
      </c>
      <c r="B11" s="13">
        <v>99359856</v>
      </c>
      <c r="C11" s="13">
        <v>81684527</v>
      </c>
      <c r="D11" s="13">
        <v>14543852</v>
      </c>
      <c r="E11" s="13">
        <v>13271503</v>
      </c>
      <c r="F11" s="13">
        <v>4200289</v>
      </c>
      <c r="G11" s="13">
        <v>13054763</v>
      </c>
      <c r="H11" s="19">
        <v>2121633</v>
      </c>
    </row>
    <row r="12" spans="1:8" x14ac:dyDescent="0.2">
      <c r="A12" t="s">
        <v>13</v>
      </c>
      <c r="B12" s="7"/>
      <c r="C12" s="11">
        <v>0.6</v>
      </c>
      <c r="D12" s="11">
        <v>0.06</v>
      </c>
      <c r="E12" s="11">
        <v>7.0000000000000007E-2</v>
      </c>
      <c r="F12" s="11">
        <v>0.01</v>
      </c>
      <c r="G12" s="11">
        <v>1.5E-3</v>
      </c>
      <c r="H12" s="12">
        <v>1E-4</v>
      </c>
    </row>
    <row r="13" spans="1:8" x14ac:dyDescent="0.2">
      <c r="A13" t="s">
        <v>14</v>
      </c>
      <c r="B13" s="17"/>
      <c r="C13" s="11">
        <v>0.82199999999999995</v>
      </c>
      <c r="D13" s="11">
        <v>0.14599999999999999</v>
      </c>
      <c r="E13" s="11">
        <v>0.13400000000000001</v>
      </c>
      <c r="F13" s="11">
        <v>4.2299999999999997E-2</v>
      </c>
      <c r="G13" s="11">
        <v>0.13139999999999999</v>
      </c>
      <c r="H13" s="11">
        <v>2.1399999999999999E-2</v>
      </c>
    </row>
    <row r="14" spans="1:8" x14ac:dyDescent="0.2">
      <c r="B14" s="9"/>
      <c r="C14" s="9"/>
      <c r="D14" s="9"/>
      <c r="E14" s="9"/>
      <c r="F14" s="9"/>
      <c r="G14" s="9"/>
      <c r="H14" s="9"/>
    </row>
    <row r="15" spans="1:8" s="31" customFormat="1" x14ac:dyDescent="0.2">
      <c r="A15" s="31" t="s">
        <v>15</v>
      </c>
      <c r="B15" s="37">
        <v>160000000</v>
      </c>
      <c r="C15" s="37">
        <v>80000000</v>
      </c>
      <c r="D15" s="37">
        <v>9600000</v>
      </c>
      <c r="E15" s="37">
        <v>11200000</v>
      </c>
      <c r="F15" s="37">
        <v>3200000</v>
      </c>
      <c r="G15" s="37">
        <v>4800000</v>
      </c>
      <c r="H15" s="37">
        <v>1600000</v>
      </c>
    </row>
    <row r="16" spans="1:8" s="31" customFormat="1" x14ac:dyDescent="0.2">
      <c r="A16" s="31" t="s">
        <v>16</v>
      </c>
      <c r="B16" s="37"/>
      <c r="C16" s="113">
        <v>107402778</v>
      </c>
      <c r="D16" s="113">
        <v>16558665</v>
      </c>
      <c r="E16" s="113">
        <v>21347663</v>
      </c>
      <c r="F16" s="113">
        <v>5481406</v>
      </c>
      <c r="G16" s="113">
        <v>15802107</v>
      </c>
      <c r="H16" s="113">
        <v>5097942</v>
      </c>
    </row>
    <row r="17" spans="1:9" s="31" customFormat="1" x14ac:dyDescent="0.2">
      <c r="A17" s="31" t="s">
        <v>17</v>
      </c>
      <c r="B17" s="38"/>
      <c r="C17" s="39">
        <v>0.61</v>
      </c>
      <c r="D17" s="39">
        <v>6.5000000000000002E-2</v>
      </c>
      <c r="E17" s="39">
        <v>7.0000000000000007E-2</v>
      </c>
      <c r="F17" s="39">
        <v>0.02</v>
      </c>
      <c r="G17" s="39">
        <v>0.03</v>
      </c>
      <c r="H17" s="39">
        <v>0.01</v>
      </c>
    </row>
    <row r="18" spans="1:9" s="31" customFormat="1" x14ac:dyDescent="0.2">
      <c r="A18" s="31" t="s">
        <v>18</v>
      </c>
      <c r="B18" s="38"/>
      <c r="C18" s="39">
        <v>0.74199999999999999</v>
      </c>
      <c r="D18" s="39">
        <v>0.114</v>
      </c>
      <c r="E18" s="39">
        <v>0.14799999999999999</v>
      </c>
      <c r="F18" s="39">
        <v>3.7999999999999999E-2</v>
      </c>
      <c r="G18" s="39">
        <v>0.109</v>
      </c>
      <c r="H18" s="39">
        <v>3.5000000000000003E-2</v>
      </c>
    </row>
    <row r="19" spans="1:9" s="31" customFormat="1" x14ac:dyDescent="0.2">
      <c r="B19" s="38"/>
      <c r="C19" s="39"/>
      <c r="D19" s="39"/>
      <c r="E19" s="39"/>
      <c r="F19" s="39"/>
      <c r="G19" s="39"/>
      <c r="H19" s="39"/>
    </row>
    <row r="20" spans="1:9" s="31" customFormat="1" x14ac:dyDescent="0.2">
      <c r="A20" s="31" t="s">
        <v>19</v>
      </c>
      <c r="B20" s="51">
        <v>150676000</v>
      </c>
      <c r="C20" s="51">
        <f>B20*C22</f>
        <v>67050820</v>
      </c>
      <c r="D20" s="51">
        <f>B20*D22</f>
        <v>6780420</v>
      </c>
      <c r="E20" s="51">
        <f>B20*E22</f>
        <v>7533800</v>
      </c>
      <c r="F20" s="51">
        <f>B20*F22</f>
        <v>2260140</v>
      </c>
      <c r="G20" s="51">
        <f>B20*G22</f>
        <v>6027040</v>
      </c>
      <c r="H20" s="51">
        <f>B20*H22</f>
        <v>3013520</v>
      </c>
    </row>
    <row r="21" spans="1:9" s="31" customFormat="1" x14ac:dyDescent="0.2">
      <c r="A21" s="31" t="s">
        <v>20</v>
      </c>
      <c r="B21" s="51"/>
      <c r="C21" s="113">
        <v>94645754</v>
      </c>
      <c r="D21" s="113">
        <v>20414265</v>
      </c>
      <c r="E21" s="113">
        <v>23548128</v>
      </c>
      <c r="F21" s="113">
        <v>7224788</v>
      </c>
      <c r="G21" s="113">
        <v>13585432</v>
      </c>
      <c r="H21" s="113">
        <v>2349048</v>
      </c>
    </row>
    <row r="22" spans="1:9" s="31" customFormat="1" x14ac:dyDescent="0.2">
      <c r="A22" s="31" t="s">
        <v>21</v>
      </c>
      <c r="B22" s="38"/>
      <c r="C22" s="52">
        <v>0.44500000000000001</v>
      </c>
      <c r="D22" s="52">
        <v>4.4999999999999998E-2</v>
      </c>
      <c r="E22" s="52">
        <v>0.05</v>
      </c>
      <c r="F22" s="52">
        <v>1.4999999999999999E-2</v>
      </c>
      <c r="G22" s="52">
        <v>0.04</v>
      </c>
      <c r="H22" s="53">
        <v>0.02</v>
      </c>
    </row>
    <row r="23" spans="1:9" s="31" customFormat="1" x14ac:dyDescent="0.2">
      <c r="A23" s="31" t="s">
        <v>22</v>
      </c>
      <c r="B23" s="38"/>
      <c r="C23" s="52">
        <v>0.79600000000000004</v>
      </c>
      <c r="D23" s="52">
        <v>0.17199999999999999</v>
      </c>
      <c r="E23" s="52">
        <v>0.19800000000000001</v>
      </c>
      <c r="F23" s="52">
        <v>6.0999999999999999E-2</v>
      </c>
      <c r="G23" s="52">
        <v>0.114</v>
      </c>
      <c r="H23" s="53">
        <v>0.02</v>
      </c>
    </row>
    <row r="24" spans="1:9" s="31" customFormat="1" x14ac:dyDescent="0.2">
      <c r="B24" s="38"/>
      <c r="C24" s="52"/>
      <c r="D24" s="52"/>
      <c r="E24" s="52"/>
      <c r="F24" s="52"/>
      <c r="G24" s="52"/>
      <c r="H24" s="53"/>
    </row>
    <row r="25" spans="1:9" s="31" customFormat="1" x14ac:dyDescent="0.2">
      <c r="A25" s="31" t="s">
        <v>23</v>
      </c>
      <c r="B25" s="51">
        <v>139601000</v>
      </c>
      <c r="C25" s="87">
        <v>84458605</v>
      </c>
      <c r="D25" s="87">
        <v>9074065</v>
      </c>
      <c r="E25" s="87">
        <v>9772070</v>
      </c>
      <c r="F25" s="87">
        <v>2792020</v>
      </c>
      <c r="G25" s="87">
        <v>4886035</v>
      </c>
      <c r="H25" s="88">
        <v>2792020</v>
      </c>
    </row>
    <row r="26" spans="1:9" s="31" customFormat="1" x14ac:dyDescent="0.2">
      <c r="A26" s="31" t="s">
        <v>24</v>
      </c>
      <c r="B26" s="51">
        <v>114612841</v>
      </c>
      <c r="C26" s="51">
        <v>75803154</v>
      </c>
      <c r="D26" s="51">
        <v>10738219</v>
      </c>
      <c r="E26" s="51">
        <v>13343284</v>
      </c>
      <c r="F26" s="51">
        <v>3618281</v>
      </c>
      <c r="G26" s="51">
        <v>10834072</v>
      </c>
      <c r="H26" s="50">
        <v>1350751</v>
      </c>
    </row>
    <row r="27" spans="1:9" s="31" customFormat="1" x14ac:dyDescent="0.2">
      <c r="A27" s="31" t="s">
        <v>25</v>
      </c>
      <c r="B27" s="38"/>
      <c r="C27" s="52">
        <f t="shared" ref="C27:H27" si="0">C25/$B$25</f>
        <v>0.60499999999999998</v>
      </c>
      <c r="D27" s="52">
        <f t="shared" si="0"/>
        <v>6.5000000000000002E-2</v>
      </c>
      <c r="E27" s="52">
        <f t="shared" si="0"/>
        <v>7.0000000000000007E-2</v>
      </c>
      <c r="F27" s="52">
        <f t="shared" si="0"/>
        <v>0.02</v>
      </c>
      <c r="G27" s="52">
        <f t="shared" si="0"/>
        <v>3.5000000000000003E-2</v>
      </c>
      <c r="H27" s="52">
        <f t="shared" si="0"/>
        <v>0.02</v>
      </c>
    </row>
    <row r="28" spans="1:9" s="31" customFormat="1" x14ac:dyDescent="0.2">
      <c r="A28" s="31" t="s">
        <v>26</v>
      </c>
      <c r="B28" s="38"/>
      <c r="C28" s="39">
        <v>0.66100000000000003</v>
      </c>
      <c r="D28" s="39">
        <v>9.4E-2</v>
      </c>
      <c r="E28" s="39">
        <v>0.11600000000000001</v>
      </c>
      <c r="F28" s="39">
        <v>3.2000000000000001E-2</v>
      </c>
      <c r="G28" s="39">
        <v>9.5000000000000001E-2</v>
      </c>
      <c r="H28" s="39">
        <v>1.2E-2</v>
      </c>
    </row>
    <row r="29" spans="1:9" s="31" customFormat="1" x14ac:dyDescent="0.2">
      <c r="B29" s="38"/>
      <c r="C29" s="39"/>
      <c r="D29" s="39"/>
      <c r="E29" s="39"/>
      <c r="F29" s="39"/>
      <c r="G29" s="39"/>
      <c r="H29" s="39"/>
    </row>
    <row r="30" spans="1:9" s="31" customFormat="1" x14ac:dyDescent="0.2">
      <c r="A30" s="32" t="s">
        <v>27</v>
      </c>
      <c r="B30" s="96">
        <v>133755000</v>
      </c>
      <c r="C30" s="96">
        <v>81590550</v>
      </c>
      <c r="D30" s="95">
        <f>B30*D32</f>
        <v>10700400</v>
      </c>
      <c r="E30" s="95">
        <f>B30*E32</f>
        <v>12037950</v>
      </c>
      <c r="F30" s="95">
        <f>B30*F32</f>
        <v>4012650</v>
      </c>
      <c r="G30" s="95">
        <v>4012650</v>
      </c>
      <c r="H30" s="95">
        <f>B30*H32</f>
        <v>4012650</v>
      </c>
      <c r="I30" s="118"/>
    </row>
    <row r="31" spans="1:9" s="31" customFormat="1" x14ac:dyDescent="0.2">
      <c r="A31" s="31" t="s">
        <v>28</v>
      </c>
      <c r="B31" s="51">
        <v>111112976</v>
      </c>
      <c r="C31" s="50">
        <v>88788620</v>
      </c>
      <c r="D31" s="51">
        <v>12167781</v>
      </c>
      <c r="E31" s="51">
        <v>13163565</v>
      </c>
      <c r="F31" s="51">
        <v>4645047</v>
      </c>
      <c r="G31" s="51">
        <v>12708041</v>
      </c>
      <c r="H31" s="51">
        <v>1329280</v>
      </c>
    </row>
    <row r="32" spans="1:9" s="31" customFormat="1" x14ac:dyDescent="0.2">
      <c r="A32" s="31" t="s">
        <v>29</v>
      </c>
      <c r="B32" s="39"/>
      <c r="C32" s="97">
        <v>0.61</v>
      </c>
      <c r="D32" s="97">
        <v>0.08</v>
      </c>
      <c r="E32" s="97">
        <v>0.09</v>
      </c>
      <c r="F32" s="97">
        <v>0.03</v>
      </c>
      <c r="G32" s="97">
        <v>0.04</v>
      </c>
      <c r="H32" s="97">
        <v>0.03</v>
      </c>
      <c r="I32" s="119"/>
    </row>
    <row r="33" spans="1:8" s="31" customFormat="1" x14ac:dyDescent="0.2">
      <c r="A33" s="32" t="s">
        <v>30</v>
      </c>
      <c r="B33" s="39"/>
      <c r="C33" s="39">
        <v>0.79900000000000004</v>
      </c>
      <c r="D33" s="39">
        <v>0.11</v>
      </c>
      <c r="E33" s="39">
        <v>0.11799999999999999</v>
      </c>
      <c r="F33" s="39">
        <v>4.2000000000000003E-2</v>
      </c>
      <c r="G33" s="39">
        <v>0.114</v>
      </c>
      <c r="H33" s="39">
        <v>1.2E-2</v>
      </c>
    </row>
    <row r="34" spans="1:8" s="31" customFormat="1" x14ac:dyDescent="0.2">
      <c r="A34" s="32"/>
      <c r="B34" s="39"/>
      <c r="C34" s="39"/>
      <c r="D34" s="39"/>
      <c r="E34" s="39"/>
      <c r="F34" s="39"/>
      <c r="G34" s="39"/>
      <c r="H34" s="39"/>
    </row>
    <row r="35" spans="1:8" s="31" customFormat="1" x14ac:dyDescent="0.2">
      <c r="A35" s="32" t="s">
        <v>31</v>
      </c>
      <c r="B35" s="51">
        <v>133755000</v>
      </c>
      <c r="C35" s="51">
        <v>81590550</v>
      </c>
      <c r="D35" s="51">
        <v>9362850</v>
      </c>
      <c r="E35" s="51">
        <v>9362850</v>
      </c>
      <c r="F35" s="51">
        <v>4012650</v>
      </c>
      <c r="G35" s="51">
        <v>5350200</v>
      </c>
      <c r="H35" s="51">
        <v>4012650</v>
      </c>
    </row>
    <row r="36" spans="1:8" s="31" customFormat="1" x14ac:dyDescent="0.2">
      <c r="A36" s="32" t="s">
        <v>32</v>
      </c>
      <c r="B36" s="51">
        <v>109097261</v>
      </c>
      <c r="C36" s="51">
        <v>82816605</v>
      </c>
      <c r="D36" s="51">
        <v>12712403</v>
      </c>
      <c r="E36" s="51">
        <v>15634083</v>
      </c>
      <c r="F36" s="51">
        <v>4586423</v>
      </c>
      <c r="G36" s="51">
        <v>6348386</v>
      </c>
      <c r="H36" s="51">
        <v>589670</v>
      </c>
    </row>
    <row r="37" spans="1:8" s="31" customFormat="1" x14ac:dyDescent="0.2">
      <c r="A37" s="32" t="s">
        <v>33</v>
      </c>
      <c r="B37" s="39"/>
      <c r="C37" s="39">
        <v>0.61</v>
      </c>
      <c r="D37" s="39">
        <v>0.08</v>
      </c>
      <c r="E37" s="39">
        <v>0.09</v>
      </c>
      <c r="F37" s="39">
        <v>0.03</v>
      </c>
      <c r="G37" s="39">
        <v>0.04</v>
      </c>
      <c r="H37" s="39">
        <v>0.03</v>
      </c>
    </row>
    <row r="38" spans="1:8" s="31" customFormat="1" x14ac:dyDescent="0.2">
      <c r="A38" s="32" t="s">
        <v>34</v>
      </c>
      <c r="B38" s="39"/>
      <c r="C38" s="39">
        <v>0.75900000000000001</v>
      </c>
      <c r="D38" s="39">
        <v>0.11700000000000001</v>
      </c>
      <c r="E38" s="39">
        <v>0.14299999999999999</v>
      </c>
      <c r="F38" s="39">
        <v>4.2000000000000003E-2</v>
      </c>
      <c r="G38" s="39">
        <v>5.8000000000000003E-2</v>
      </c>
      <c r="H38" s="39">
        <v>5.0000000000000001E-3</v>
      </c>
    </row>
    <row r="39" spans="1:8" s="31" customFormat="1" x14ac:dyDescent="0.2">
      <c r="A39" s="32"/>
      <c r="B39" s="38"/>
      <c r="C39" s="39"/>
      <c r="D39" s="39"/>
      <c r="E39" s="39"/>
      <c r="F39" s="39"/>
      <c r="G39" s="39"/>
      <c r="H39" s="39"/>
    </row>
    <row r="40" spans="1:8" s="31" customFormat="1" x14ac:dyDescent="0.2">
      <c r="A40" s="32" t="s">
        <v>35</v>
      </c>
      <c r="B40" s="51">
        <v>125800000</v>
      </c>
      <c r="C40" s="51">
        <v>76738000</v>
      </c>
      <c r="D40" s="51">
        <v>10064000</v>
      </c>
      <c r="E40" s="51">
        <v>11322000</v>
      </c>
      <c r="F40" s="51">
        <v>3774000</v>
      </c>
      <c r="G40" s="51">
        <v>5032000</v>
      </c>
      <c r="H40" s="51">
        <v>3774000</v>
      </c>
    </row>
    <row r="41" spans="1:8" s="31" customFormat="1" x14ac:dyDescent="0.2">
      <c r="A41" s="32" t="s">
        <v>36</v>
      </c>
      <c r="B41" s="51">
        <v>121607247</v>
      </c>
      <c r="C41" s="51">
        <v>95060467</v>
      </c>
      <c r="D41" s="51">
        <v>20544467</v>
      </c>
      <c r="E41" s="51">
        <v>21015368</v>
      </c>
      <c r="F41" s="51">
        <v>6413759</v>
      </c>
      <c r="G41" s="51">
        <v>5469567</v>
      </c>
      <c r="H41" s="51">
        <v>1649463</v>
      </c>
    </row>
    <row r="42" spans="1:8" s="31" customFormat="1" x14ac:dyDescent="0.2">
      <c r="A42" s="32" t="s">
        <v>37</v>
      </c>
      <c r="B42" s="39"/>
      <c r="C42" s="39">
        <v>0.61</v>
      </c>
      <c r="D42" s="39">
        <v>0.08</v>
      </c>
      <c r="E42" s="39">
        <v>0.09</v>
      </c>
      <c r="F42" s="39">
        <v>0.03</v>
      </c>
      <c r="G42" s="39">
        <v>0.04</v>
      </c>
      <c r="H42" s="39">
        <v>0.03</v>
      </c>
    </row>
    <row r="43" spans="1:8" s="31" customFormat="1" x14ac:dyDescent="0.2">
      <c r="A43" s="32" t="s">
        <v>38</v>
      </c>
      <c r="B43" s="39"/>
      <c r="C43" s="39">
        <v>0.78200000000000003</v>
      </c>
      <c r="D43" s="39">
        <v>0.16900000000000001</v>
      </c>
      <c r="E43" s="39">
        <v>0.17299999999999999</v>
      </c>
      <c r="F43" s="39">
        <v>5.2999999999999999E-2</v>
      </c>
      <c r="G43" s="39">
        <v>4.4999999999999998E-2</v>
      </c>
      <c r="H43" s="39">
        <v>1.4E-2</v>
      </c>
    </row>
    <row r="44" spans="1:8" s="31" customFormat="1" x14ac:dyDescent="0.2">
      <c r="A44" s="23"/>
      <c r="B44" s="39"/>
      <c r="C44" s="39"/>
      <c r="D44" s="39"/>
      <c r="E44" s="39"/>
      <c r="F44" s="39"/>
      <c r="G44" s="39"/>
      <c r="H44" s="39"/>
    </row>
    <row r="45" spans="1:8" s="31" customFormat="1" x14ac:dyDescent="0.2">
      <c r="A45" s="32" t="s">
        <v>39</v>
      </c>
      <c r="B45" s="51">
        <v>125800000</v>
      </c>
      <c r="C45" s="51">
        <v>76738000</v>
      </c>
      <c r="D45" s="51">
        <v>10064000</v>
      </c>
      <c r="E45" s="51">
        <v>11322000</v>
      </c>
      <c r="F45" s="51">
        <v>3774000</v>
      </c>
      <c r="G45" s="51">
        <v>5032000</v>
      </c>
      <c r="H45" s="51">
        <v>3774000</v>
      </c>
    </row>
    <row r="46" spans="1:8" s="31" customFormat="1" x14ac:dyDescent="0.2">
      <c r="A46" s="32" t="s">
        <v>40</v>
      </c>
      <c r="B46" s="51">
        <v>111931005</v>
      </c>
      <c r="C46" s="51">
        <v>74260072</v>
      </c>
      <c r="D46" s="51">
        <v>17945847</v>
      </c>
      <c r="E46" s="51">
        <v>19897944</v>
      </c>
      <c r="F46" s="51">
        <v>5955338</v>
      </c>
      <c r="G46" s="51">
        <v>5697728</v>
      </c>
      <c r="H46" s="51">
        <v>1284486</v>
      </c>
    </row>
    <row r="47" spans="1:8" s="31" customFormat="1" x14ac:dyDescent="0.2">
      <c r="A47" s="32" t="s">
        <v>41</v>
      </c>
      <c r="B47" s="39"/>
      <c r="C47" s="39">
        <v>0.61</v>
      </c>
      <c r="D47" s="39">
        <v>0.08</v>
      </c>
      <c r="E47" s="39">
        <v>0.09</v>
      </c>
      <c r="F47" s="39">
        <v>0.03</v>
      </c>
      <c r="G47" s="39">
        <v>0.04</v>
      </c>
      <c r="H47" s="39">
        <v>0.03</v>
      </c>
    </row>
    <row r="48" spans="1:8" s="31" customFormat="1" x14ac:dyDescent="0.2">
      <c r="A48" s="32" t="s">
        <v>42</v>
      </c>
      <c r="B48" s="39"/>
      <c r="C48" s="39">
        <v>0.66300000000000003</v>
      </c>
      <c r="D48" s="39">
        <v>0.16</v>
      </c>
      <c r="E48" s="39">
        <v>0.17799999999999999</v>
      </c>
      <c r="F48" s="39">
        <v>5.2999999999999999E-2</v>
      </c>
      <c r="G48" s="39">
        <v>5.0999999999999997E-2</v>
      </c>
      <c r="H48" s="39">
        <v>1.0999999999999999E-2</v>
      </c>
    </row>
    <row r="49" spans="1:8" s="31" customFormat="1" x14ac:dyDescent="0.2">
      <c r="A49" s="23"/>
      <c r="B49" s="39"/>
      <c r="C49" s="39"/>
      <c r="D49" s="39"/>
      <c r="E49" s="39"/>
      <c r="F49" s="39"/>
      <c r="G49" s="39"/>
      <c r="H49" s="39"/>
    </row>
    <row r="50" spans="1:8" x14ac:dyDescent="0.2">
      <c r="A50" s="6"/>
      <c r="B50" s="34"/>
      <c r="C50" s="34"/>
      <c r="D50" s="34"/>
      <c r="E50" s="34"/>
      <c r="F50" s="34"/>
      <c r="G50" s="34"/>
      <c r="H50" s="34"/>
    </row>
    <row r="51" spans="1:8" x14ac:dyDescent="0.2">
      <c r="A51" s="32" t="s">
        <v>43</v>
      </c>
      <c r="B51" s="51">
        <v>100000000</v>
      </c>
      <c r="C51" s="51">
        <v>61000000</v>
      </c>
      <c r="D51" s="51">
        <v>8000000</v>
      </c>
      <c r="E51" s="51">
        <v>9000000</v>
      </c>
      <c r="F51" s="51">
        <v>3000000</v>
      </c>
      <c r="G51" s="51">
        <v>4000000</v>
      </c>
      <c r="H51" s="51">
        <v>3000000</v>
      </c>
    </row>
    <row r="52" spans="1:8" x14ac:dyDescent="0.2">
      <c r="A52" s="32" t="s">
        <v>44</v>
      </c>
      <c r="B52" s="87">
        <v>111413461</v>
      </c>
      <c r="C52" s="87">
        <v>82273464</v>
      </c>
      <c r="D52" s="87">
        <v>21499039</v>
      </c>
      <c r="E52" s="87">
        <v>14837124</v>
      </c>
      <c r="F52" s="87">
        <v>9728951</v>
      </c>
      <c r="G52" s="87">
        <v>7185210</v>
      </c>
      <c r="H52" s="87">
        <v>1760040</v>
      </c>
    </row>
    <row r="53" spans="1:8" x14ac:dyDescent="0.2">
      <c r="A53" s="32" t="s">
        <v>45</v>
      </c>
      <c r="B53" s="34"/>
      <c r="C53" s="39">
        <f>C51/$B$51</f>
        <v>0.61</v>
      </c>
      <c r="D53" s="39">
        <f t="shared" ref="D53:H53" si="1">D51/$B$51</f>
        <v>0.08</v>
      </c>
      <c r="E53" s="39">
        <f t="shared" si="1"/>
        <v>0.09</v>
      </c>
      <c r="F53" s="39">
        <f t="shared" si="1"/>
        <v>0.03</v>
      </c>
      <c r="G53" s="39">
        <f t="shared" si="1"/>
        <v>0.04</v>
      </c>
      <c r="H53" s="39">
        <f t="shared" si="1"/>
        <v>0.03</v>
      </c>
    </row>
    <row r="54" spans="1:8" x14ac:dyDescent="0.2">
      <c r="A54" s="32" t="s">
        <v>46</v>
      </c>
      <c r="B54" s="34"/>
      <c r="C54" s="39">
        <f>C52/$B$52</f>
        <v>0.73845173878944481</v>
      </c>
      <c r="D54" s="39">
        <f>D52/$B$52</f>
        <v>0.19296626105170542</v>
      </c>
      <c r="E54" s="39">
        <f>E52/$B52</f>
        <v>0.13317173586412506</v>
      </c>
      <c r="F54" s="39">
        <f>F52/$B$52</f>
        <v>8.7322940268411559E-2</v>
      </c>
      <c r="G54" s="39">
        <f>G52/$B$52</f>
        <v>6.4491399293304427E-2</v>
      </c>
      <c r="H54" s="39">
        <f>H52/$B$52</f>
        <v>1.5797372994274004E-2</v>
      </c>
    </row>
    <row r="55" spans="1:8" x14ac:dyDescent="0.2">
      <c r="B55" s="9"/>
      <c r="C55" s="9"/>
      <c r="D55" s="9"/>
      <c r="E55" s="9"/>
      <c r="F55" s="9"/>
      <c r="G55" s="9"/>
      <c r="H55" s="9"/>
    </row>
    <row r="56" spans="1:8" x14ac:dyDescent="0.2">
      <c r="A56" s="32" t="s">
        <v>47</v>
      </c>
      <c r="B56" s="51">
        <v>100000000</v>
      </c>
      <c r="C56" s="51">
        <v>61000000</v>
      </c>
      <c r="D56" s="51">
        <v>8000000</v>
      </c>
      <c r="E56" s="51">
        <v>9000000</v>
      </c>
      <c r="F56" s="51">
        <v>3000000</v>
      </c>
      <c r="G56" s="51">
        <v>4000000</v>
      </c>
      <c r="H56" s="51">
        <v>3000000</v>
      </c>
    </row>
    <row r="57" spans="1:8" x14ac:dyDescent="0.2">
      <c r="A57" s="32" t="s">
        <v>48</v>
      </c>
      <c r="B57" s="51">
        <v>98577179</v>
      </c>
      <c r="C57" s="51">
        <v>75727166</v>
      </c>
      <c r="D57" s="51">
        <v>21377031</v>
      </c>
      <c r="E57" s="51">
        <v>14783051</v>
      </c>
      <c r="F57" s="51">
        <v>6643949</v>
      </c>
      <c r="G57" s="51">
        <v>6298672</v>
      </c>
      <c r="H57" s="51">
        <v>2508058</v>
      </c>
    </row>
    <row r="58" spans="1:8" x14ac:dyDescent="0.2">
      <c r="A58" s="32" t="s">
        <v>49</v>
      </c>
      <c r="B58" s="34"/>
      <c r="C58" s="39">
        <f t="shared" ref="C58:H58" si="2">C56/$B$56</f>
        <v>0.61</v>
      </c>
      <c r="D58" s="39">
        <f>D56/B56</f>
        <v>0.08</v>
      </c>
      <c r="E58" s="39">
        <f t="shared" si="2"/>
        <v>0.09</v>
      </c>
      <c r="F58" s="39">
        <f t="shared" si="2"/>
        <v>0.03</v>
      </c>
      <c r="G58" s="39">
        <f t="shared" si="2"/>
        <v>0.04</v>
      </c>
      <c r="H58" s="39">
        <f t="shared" si="2"/>
        <v>0.03</v>
      </c>
    </row>
    <row r="59" spans="1:8" x14ac:dyDescent="0.2">
      <c r="A59" s="32" t="s">
        <v>50</v>
      </c>
      <c r="B59" s="34"/>
      <c r="C59" s="39">
        <v>0.76800000000000002</v>
      </c>
      <c r="D59" s="39">
        <v>0.217</v>
      </c>
      <c r="E59" s="39">
        <v>0.15</v>
      </c>
      <c r="F59" s="39">
        <v>6.7000000000000004E-2</v>
      </c>
      <c r="G59" s="39">
        <v>6.4000000000000001E-2</v>
      </c>
      <c r="H59" s="39">
        <v>2.5000000000000001E-2</v>
      </c>
    </row>
    <row r="60" spans="1:8" x14ac:dyDescent="0.2">
      <c r="B60" s="9"/>
      <c r="C60" s="9"/>
      <c r="D60" s="9"/>
      <c r="E60" s="9"/>
      <c r="F60" s="9"/>
      <c r="G60" s="9"/>
      <c r="H60" s="9"/>
    </row>
    <row r="61" spans="1:8" x14ac:dyDescent="0.2">
      <c r="A61" s="120" t="s">
        <v>51</v>
      </c>
      <c r="B61" s="51">
        <v>100000000</v>
      </c>
      <c r="C61" s="51">
        <v>65000000</v>
      </c>
      <c r="D61" s="51">
        <v>8000000</v>
      </c>
      <c r="E61" s="51">
        <v>9000000</v>
      </c>
      <c r="F61" s="51">
        <v>3000000</v>
      </c>
      <c r="G61" s="51">
        <v>4000000</v>
      </c>
      <c r="H61" s="51">
        <v>3000000</v>
      </c>
    </row>
    <row r="62" spans="1:8" x14ac:dyDescent="0.2">
      <c r="A62" s="120" t="s">
        <v>52</v>
      </c>
      <c r="B62" s="87">
        <v>59897893</v>
      </c>
      <c r="C62" s="87">
        <v>47154889</v>
      </c>
      <c r="D62" s="87">
        <v>9004008</v>
      </c>
      <c r="E62" s="87">
        <v>11728484</v>
      </c>
      <c r="F62" s="87">
        <v>4103316</v>
      </c>
      <c r="G62" s="87">
        <v>4828991</v>
      </c>
      <c r="H62" s="87">
        <v>1782208</v>
      </c>
    </row>
    <row r="63" spans="1:8" x14ac:dyDescent="0.2">
      <c r="A63" s="120" t="s">
        <v>53</v>
      </c>
      <c r="B63" s="34"/>
      <c r="C63" s="39">
        <f t="shared" ref="C63:H63" si="3">C61/$B$56</f>
        <v>0.65</v>
      </c>
      <c r="D63" s="39">
        <f>D61/B61</f>
        <v>0.08</v>
      </c>
      <c r="E63" s="39">
        <f t="shared" si="3"/>
        <v>0.09</v>
      </c>
      <c r="F63" s="39">
        <f t="shared" si="3"/>
        <v>0.03</v>
      </c>
      <c r="G63" s="39">
        <f t="shared" si="3"/>
        <v>0.04</v>
      </c>
      <c r="H63" s="39">
        <f t="shared" si="3"/>
        <v>0.03</v>
      </c>
    </row>
    <row r="64" spans="1:8" x14ac:dyDescent="0.2">
      <c r="A64" s="120" t="s">
        <v>54</v>
      </c>
      <c r="B64" s="34"/>
      <c r="C64" s="39">
        <f t="shared" ref="C64:H64" si="4">C62/$B$62</f>
        <v>0.78725455334463934</v>
      </c>
      <c r="D64" s="39">
        <f t="shared" si="4"/>
        <v>0.15032261652342263</v>
      </c>
      <c r="E64" s="39">
        <f t="shared" si="4"/>
        <v>0.1958079560494724</v>
      </c>
      <c r="F64" s="39">
        <f t="shared" si="4"/>
        <v>6.8505180975230631E-2</v>
      </c>
      <c r="G64" s="39">
        <f t="shared" si="4"/>
        <v>8.0620381755331524E-2</v>
      </c>
      <c r="H64" s="39">
        <f t="shared" si="4"/>
        <v>2.9754101701039801E-2</v>
      </c>
    </row>
    <row r="66" spans="1:8" x14ac:dyDescent="0.2">
      <c r="A66" s="120"/>
      <c r="B66" s="51"/>
      <c r="C66" s="51"/>
      <c r="D66" s="51"/>
      <c r="E66" s="51"/>
      <c r="F66" s="51"/>
      <c r="G66" s="51"/>
      <c r="H66" s="51"/>
    </row>
    <row r="67" spans="1:8" x14ac:dyDescent="0.2">
      <c r="A67" s="120"/>
      <c r="B67" s="34"/>
      <c r="C67" s="34"/>
      <c r="D67" s="34"/>
      <c r="E67" s="34"/>
      <c r="F67" s="34"/>
      <c r="G67" s="34"/>
      <c r="H67" s="34"/>
    </row>
    <row r="68" spans="1:8" x14ac:dyDescent="0.2">
      <c r="A68" s="120"/>
      <c r="B68" s="34"/>
      <c r="C68" s="33"/>
      <c r="D68" s="33"/>
      <c r="E68" s="33"/>
      <c r="F68" s="33"/>
      <c r="G68" s="33"/>
      <c r="H68" s="33"/>
    </row>
    <row r="69" spans="1:8" x14ac:dyDescent="0.2">
      <c r="A69" s="120"/>
      <c r="B69" s="34"/>
      <c r="C69" s="34"/>
      <c r="D69" s="34"/>
      <c r="E69" s="34"/>
      <c r="F69" s="34"/>
      <c r="G69" s="34"/>
      <c r="H69" s="34"/>
    </row>
    <row r="70" spans="1:8" x14ac:dyDescent="0.2">
      <c r="B70" s="9"/>
      <c r="C70" s="9"/>
      <c r="D70" s="9"/>
      <c r="E70" s="9"/>
      <c r="F70" s="9"/>
      <c r="G70" s="9"/>
      <c r="H70" s="9"/>
    </row>
    <row r="71" spans="1:8" x14ac:dyDescent="0.2">
      <c r="A71" s="117"/>
      <c r="B71" s="51"/>
      <c r="C71" s="51"/>
      <c r="D71" s="51"/>
      <c r="E71" s="51"/>
      <c r="F71" s="51"/>
      <c r="G71" s="51"/>
      <c r="H71" s="51"/>
    </row>
    <row r="72" spans="1:8" x14ac:dyDescent="0.2">
      <c r="A72" s="117"/>
      <c r="B72" s="34"/>
      <c r="C72" s="34"/>
      <c r="D72" s="34"/>
      <c r="E72" s="34"/>
      <c r="F72" s="34"/>
      <c r="G72" s="34"/>
      <c r="H72" s="34"/>
    </row>
    <row r="73" spans="1:8" x14ac:dyDescent="0.2">
      <c r="A73" s="117"/>
      <c r="B73" s="34"/>
      <c r="C73" s="33"/>
      <c r="D73" s="33"/>
      <c r="E73" s="33"/>
      <c r="F73" s="33"/>
      <c r="G73" s="33"/>
      <c r="H73" s="33"/>
    </row>
    <row r="74" spans="1:8" x14ac:dyDescent="0.2">
      <c r="A74" s="117"/>
      <c r="B74" s="34"/>
      <c r="C74" s="34"/>
      <c r="D74" s="34"/>
      <c r="E74" s="34"/>
      <c r="F74" s="34"/>
      <c r="G74" s="34"/>
      <c r="H74" s="34"/>
    </row>
  </sheetData>
  <phoneticPr fontId="0" type="noConversion"/>
  <pageMargins left="0.75" right="0.75" top="1" bottom="1" header="0.5" footer="0.5"/>
  <pageSetup scale="70" orientation="landscape" horizontalDpi="355" verticalDpi="35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33"/>
  <sheetViews>
    <sheetView workbookViewId="0">
      <selection activeCell="D4" sqref="D4"/>
    </sheetView>
  </sheetViews>
  <sheetFormatPr defaultRowHeight="12.75" x14ac:dyDescent="0.2"/>
  <cols>
    <col min="1" max="1" width="27.42578125" customWidth="1"/>
    <col min="2" max="2" width="18.140625" customWidth="1"/>
    <col min="3" max="3" width="13.85546875" customWidth="1"/>
    <col min="4" max="4" width="18.5703125" customWidth="1"/>
    <col min="5" max="5" width="19.85546875" customWidth="1"/>
    <col min="6" max="6" width="19" customWidth="1"/>
    <col min="7" max="7" width="20.7109375" customWidth="1"/>
    <col min="8" max="8" width="26.7109375" customWidth="1"/>
  </cols>
  <sheetData>
    <row r="1" spans="1:8" x14ac:dyDescent="0.2">
      <c r="E1" s="1" t="s">
        <v>58</v>
      </c>
      <c r="F1" s="1"/>
      <c r="G1" s="1"/>
    </row>
    <row r="2" spans="1:8" x14ac:dyDescent="0.2">
      <c r="E2" s="2" t="s">
        <v>59</v>
      </c>
      <c r="F2" s="2"/>
      <c r="G2" s="2"/>
    </row>
    <row r="4" spans="1:8" ht="13.5" thickBot="1" x14ac:dyDescent="0.25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8" t="s">
        <v>6</v>
      </c>
      <c r="H4" s="4" t="s">
        <v>7</v>
      </c>
    </row>
    <row r="5" spans="1:8" x14ac:dyDescent="0.2">
      <c r="A5" t="s">
        <v>8</v>
      </c>
      <c r="B5" s="78"/>
      <c r="C5" s="78"/>
      <c r="D5" s="78"/>
      <c r="E5" s="78"/>
      <c r="F5" s="78"/>
      <c r="G5" s="80"/>
      <c r="H5" s="79"/>
    </row>
    <row r="6" spans="1:8" x14ac:dyDescent="0.2">
      <c r="A6" t="s">
        <v>9</v>
      </c>
      <c r="B6" s="78"/>
      <c r="C6" s="78"/>
      <c r="D6" s="78"/>
      <c r="E6" s="78"/>
      <c r="F6" s="78"/>
      <c r="G6" s="81"/>
      <c r="H6" s="79"/>
    </row>
    <row r="7" spans="1:8" x14ac:dyDescent="0.2">
      <c r="A7" t="s">
        <v>10</v>
      </c>
      <c r="B7" s="78"/>
      <c r="C7" s="78"/>
      <c r="D7" s="78"/>
      <c r="E7" s="78"/>
      <c r="F7" s="78"/>
      <c r="G7" s="81"/>
      <c r="H7" s="79"/>
    </row>
    <row r="8" spans="1:8" x14ac:dyDescent="0.2">
      <c r="A8" t="s">
        <v>11</v>
      </c>
      <c r="B8" s="78"/>
      <c r="C8" s="78"/>
      <c r="D8" s="78"/>
      <c r="E8" s="78"/>
      <c r="F8" s="78"/>
      <c r="G8" s="81"/>
      <c r="H8" s="79"/>
    </row>
    <row r="9" spans="1:8" x14ac:dyDescent="0.2">
      <c r="A9" s="77"/>
      <c r="B9" s="78"/>
      <c r="C9" s="78"/>
      <c r="D9" s="78"/>
      <c r="E9" s="78"/>
      <c r="F9" s="78"/>
      <c r="G9" s="81"/>
      <c r="H9" s="79"/>
    </row>
    <row r="10" spans="1:8" x14ac:dyDescent="0.2">
      <c r="A10" t="s">
        <v>55</v>
      </c>
      <c r="B10" s="7"/>
      <c r="C10" s="7"/>
      <c r="D10" s="7"/>
      <c r="E10" s="7"/>
      <c r="F10" s="7"/>
      <c r="G10" s="7"/>
      <c r="H10" s="5"/>
    </row>
    <row r="11" spans="1:8" x14ac:dyDescent="0.2">
      <c r="A11" t="s">
        <v>12</v>
      </c>
      <c r="B11" s="7"/>
      <c r="C11" s="7"/>
      <c r="D11" s="7"/>
      <c r="E11" s="7"/>
      <c r="F11" s="7"/>
      <c r="G11" s="7"/>
      <c r="H11" s="5"/>
    </row>
    <row r="12" spans="1:8" x14ac:dyDescent="0.2">
      <c r="A12" t="s">
        <v>13</v>
      </c>
      <c r="B12" s="7"/>
      <c r="C12" s="7"/>
      <c r="D12" s="7"/>
      <c r="E12" s="7"/>
      <c r="F12" s="7"/>
      <c r="G12" s="7"/>
      <c r="H12" s="5"/>
    </row>
    <row r="13" spans="1:8" x14ac:dyDescent="0.2">
      <c r="A13" t="s">
        <v>14</v>
      </c>
      <c r="B13" s="9"/>
      <c r="C13" s="9"/>
      <c r="D13" s="9"/>
      <c r="E13" s="9"/>
      <c r="F13" s="9"/>
      <c r="G13" s="9"/>
      <c r="H13" s="9"/>
    </row>
    <row r="14" spans="1:8" x14ac:dyDescent="0.2">
      <c r="B14" s="9"/>
      <c r="C14" s="9"/>
      <c r="D14" s="9"/>
      <c r="E14" s="9"/>
      <c r="F14" s="9"/>
      <c r="G14" s="9"/>
      <c r="H14" s="9"/>
    </row>
    <row r="15" spans="1:8" s="31" customFormat="1" x14ac:dyDescent="0.2">
      <c r="A15" s="31" t="s">
        <v>15</v>
      </c>
      <c r="B15" s="34"/>
      <c r="C15" s="34"/>
      <c r="D15" s="34"/>
      <c r="E15" s="34"/>
      <c r="F15" s="34"/>
      <c r="G15" s="34"/>
      <c r="H15" s="34"/>
    </row>
    <row r="16" spans="1:8" s="31" customFormat="1" x14ac:dyDescent="0.2">
      <c r="A16" s="23" t="s">
        <v>16</v>
      </c>
      <c r="B16" s="34"/>
      <c r="C16" s="34"/>
      <c r="D16" s="34"/>
      <c r="E16" s="34"/>
      <c r="F16" s="34"/>
      <c r="G16" s="34"/>
      <c r="H16" s="34"/>
    </row>
    <row r="17" spans="1:8" s="31" customFormat="1" x14ac:dyDescent="0.2">
      <c r="A17" s="31" t="s">
        <v>17</v>
      </c>
      <c r="B17" s="34"/>
      <c r="C17" s="34"/>
      <c r="D17" s="34"/>
      <c r="E17" s="34"/>
      <c r="F17" s="34"/>
      <c r="G17" s="34"/>
      <c r="H17" s="34"/>
    </row>
    <row r="18" spans="1:8" s="31" customFormat="1" x14ac:dyDescent="0.2">
      <c r="A18" s="23" t="s">
        <v>18</v>
      </c>
      <c r="B18" s="34"/>
      <c r="C18" s="34"/>
      <c r="D18" s="34"/>
      <c r="E18" s="34"/>
      <c r="F18" s="34"/>
      <c r="G18" s="34"/>
      <c r="H18" s="34"/>
    </row>
    <row r="19" spans="1:8" x14ac:dyDescent="0.2">
      <c r="B19" s="9"/>
      <c r="C19" s="9"/>
      <c r="D19" s="9"/>
      <c r="E19" s="9"/>
      <c r="F19" s="9"/>
      <c r="G19" s="9"/>
      <c r="H19" s="9"/>
    </row>
    <row r="20" spans="1:8" x14ac:dyDescent="0.2">
      <c r="A20" s="31" t="s">
        <v>19</v>
      </c>
      <c r="B20" s="9"/>
      <c r="C20" s="9"/>
      <c r="D20" s="9"/>
      <c r="E20" s="9"/>
      <c r="F20" s="9"/>
      <c r="G20" s="9"/>
      <c r="H20" s="9"/>
    </row>
    <row r="21" spans="1:8" x14ac:dyDescent="0.2">
      <c r="A21" s="31" t="s">
        <v>20</v>
      </c>
      <c r="B21" s="9"/>
      <c r="C21" s="9"/>
      <c r="D21" s="9"/>
      <c r="E21" s="9"/>
      <c r="F21" s="9"/>
      <c r="G21" s="9"/>
      <c r="H21" s="9"/>
    </row>
    <row r="22" spans="1:8" x14ac:dyDescent="0.2">
      <c r="A22" s="31" t="s">
        <v>21</v>
      </c>
      <c r="B22" s="9"/>
      <c r="C22" s="9"/>
      <c r="D22" s="9"/>
      <c r="E22" s="9"/>
      <c r="F22" s="9"/>
      <c r="G22" s="9"/>
      <c r="H22" s="9"/>
    </row>
    <row r="23" spans="1:8" x14ac:dyDescent="0.2">
      <c r="A23" s="31" t="s">
        <v>22</v>
      </c>
      <c r="B23" s="55"/>
      <c r="C23" s="9"/>
      <c r="D23" s="9"/>
      <c r="E23" s="9"/>
      <c r="F23" s="9"/>
      <c r="G23" s="9"/>
      <c r="H23" s="9"/>
    </row>
    <row r="24" spans="1:8" x14ac:dyDescent="0.2">
      <c r="B24" s="55"/>
      <c r="C24" s="9"/>
      <c r="D24" s="9"/>
      <c r="E24" s="9"/>
      <c r="F24" s="9"/>
      <c r="G24" s="9"/>
      <c r="H24" s="9"/>
    </row>
    <row r="25" spans="1:8" s="31" customFormat="1" x14ac:dyDescent="0.2">
      <c r="A25" s="10" t="s">
        <v>23</v>
      </c>
      <c r="B25" s="54"/>
      <c r="C25" s="42"/>
      <c r="D25" s="20"/>
      <c r="E25" s="42"/>
      <c r="F25" s="42"/>
      <c r="G25" s="47"/>
      <c r="H25" s="42"/>
    </row>
    <row r="26" spans="1:8" s="31" customFormat="1" x14ac:dyDescent="0.2">
      <c r="A26" s="10" t="s">
        <v>24</v>
      </c>
      <c r="B26" s="54"/>
      <c r="C26" s="42"/>
      <c r="D26" s="20"/>
      <c r="E26" s="42"/>
      <c r="F26" s="42"/>
      <c r="G26" s="47"/>
      <c r="H26" s="42"/>
    </row>
    <row r="27" spans="1:8" s="31" customFormat="1" x14ac:dyDescent="0.2">
      <c r="A27" s="10" t="s">
        <v>25</v>
      </c>
      <c r="B27" s="54"/>
      <c r="C27" s="42"/>
      <c r="D27" s="20"/>
      <c r="E27" s="42"/>
      <c r="F27" s="42"/>
      <c r="G27" s="47"/>
      <c r="H27" s="42"/>
    </row>
    <row r="28" spans="1:8" s="31" customFormat="1" x14ac:dyDescent="0.2">
      <c r="A28" s="10" t="s">
        <v>26</v>
      </c>
      <c r="B28" s="54"/>
      <c r="C28" s="21"/>
      <c r="D28" s="21"/>
      <c r="E28" s="21"/>
      <c r="F28" s="21"/>
      <c r="G28" s="21"/>
      <c r="H28" s="43"/>
    </row>
    <row r="29" spans="1:8" x14ac:dyDescent="0.2">
      <c r="A29" s="6"/>
      <c r="B29" s="9"/>
      <c r="C29" s="9"/>
      <c r="D29" s="9"/>
      <c r="E29" s="9"/>
      <c r="F29" s="9"/>
      <c r="G29" s="9"/>
      <c r="H29" s="9"/>
    </row>
    <row r="30" spans="1:8" x14ac:dyDescent="0.2">
      <c r="A30" s="32" t="s">
        <v>43</v>
      </c>
      <c r="B30" s="9"/>
      <c r="C30" s="9"/>
      <c r="D30" s="9"/>
      <c r="E30" s="9"/>
      <c r="F30" s="9"/>
      <c r="G30" s="9"/>
      <c r="H30" s="9"/>
    </row>
    <row r="31" spans="1:8" x14ac:dyDescent="0.2">
      <c r="A31" s="32" t="s">
        <v>44</v>
      </c>
      <c r="B31" s="9"/>
      <c r="C31" s="9"/>
      <c r="D31" s="9"/>
      <c r="E31" s="9"/>
      <c r="F31" s="9"/>
      <c r="G31" s="9"/>
      <c r="H31" s="9"/>
    </row>
    <row r="32" spans="1:8" x14ac:dyDescent="0.2">
      <c r="A32" s="32" t="s">
        <v>45</v>
      </c>
      <c r="B32" s="9"/>
      <c r="C32" s="9"/>
      <c r="D32" s="9"/>
      <c r="E32" s="9"/>
      <c r="F32" s="9"/>
      <c r="G32" s="9"/>
      <c r="H32" s="9"/>
    </row>
    <row r="33" spans="1:8" x14ac:dyDescent="0.2">
      <c r="A33" s="32" t="s">
        <v>46</v>
      </c>
      <c r="B33" s="9"/>
      <c r="C33" s="9"/>
      <c r="D33" s="9"/>
      <c r="E33" s="9"/>
      <c r="F33" s="9"/>
      <c r="G33" s="9"/>
      <c r="H33" s="9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64"/>
  <sheetViews>
    <sheetView topLeftCell="A37" workbookViewId="0">
      <selection activeCell="A66" sqref="A66:H75"/>
    </sheetView>
  </sheetViews>
  <sheetFormatPr defaultRowHeight="12.75" x14ac:dyDescent="0.2"/>
  <cols>
    <col min="1" max="1" width="27.5703125" customWidth="1"/>
    <col min="2" max="2" width="18.140625" customWidth="1"/>
    <col min="3" max="3" width="19" customWidth="1"/>
    <col min="4" max="4" width="18.5703125" customWidth="1"/>
    <col min="5" max="5" width="19.85546875" customWidth="1"/>
    <col min="6" max="6" width="19" customWidth="1"/>
    <col min="7" max="7" width="20.7109375" customWidth="1"/>
    <col min="8" max="8" width="26.7109375" customWidth="1"/>
  </cols>
  <sheetData>
    <row r="1" spans="1:8" x14ac:dyDescent="0.2">
      <c r="E1" s="1" t="s">
        <v>60</v>
      </c>
      <c r="F1" s="1"/>
      <c r="G1" s="1"/>
    </row>
    <row r="2" spans="1:8" x14ac:dyDescent="0.2">
      <c r="E2" s="2" t="s">
        <v>59</v>
      </c>
      <c r="F2" s="2"/>
      <c r="G2" s="2"/>
    </row>
    <row r="3" spans="1:8" x14ac:dyDescent="0.2">
      <c r="E3" s="2"/>
      <c r="F3" s="2"/>
      <c r="G3" s="2"/>
    </row>
    <row r="5" spans="1:8" ht="13.5" thickBot="1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24" t="s">
        <v>6</v>
      </c>
      <c r="H5" s="4" t="s">
        <v>7</v>
      </c>
    </row>
    <row r="6" spans="1:8" x14ac:dyDescent="0.2">
      <c r="A6" t="s">
        <v>8</v>
      </c>
      <c r="B6" s="59">
        <v>140172000</v>
      </c>
      <c r="C6" s="63">
        <f>MMULT(B6,C8)</f>
        <v>70086000</v>
      </c>
      <c r="D6" s="58">
        <f>MMULT(B6,D8)</f>
        <v>14017200</v>
      </c>
      <c r="E6" s="59">
        <f>MMULT(B6,E8)</f>
        <v>12615480</v>
      </c>
      <c r="F6" s="64">
        <f>MMULT(B6,F8)</f>
        <v>700860</v>
      </c>
      <c r="G6" s="57"/>
      <c r="H6" s="56"/>
    </row>
    <row r="7" spans="1:8" x14ac:dyDescent="0.2">
      <c r="A7" t="s">
        <v>9</v>
      </c>
      <c r="B7" s="59">
        <v>140627195.16999999</v>
      </c>
      <c r="C7" s="63">
        <f>MMULT(B7,C9)</f>
        <v>87048233.810229987</v>
      </c>
      <c r="D7" s="59">
        <f>MMULT(B7,D9)</f>
        <v>18000280.981759999</v>
      </c>
      <c r="E7" s="62">
        <f>MMULT(B7,E9)</f>
        <v>24047250.37407</v>
      </c>
      <c r="F7" s="64">
        <f>MMULT(B7,F9)</f>
        <v>4921951.8309500003</v>
      </c>
      <c r="G7" s="57"/>
      <c r="H7" s="56"/>
    </row>
    <row r="8" spans="1:8" x14ac:dyDescent="0.2">
      <c r="A8" t="s">
        <v>10</v>
      </c>
      <c r="B8" s="59"/>
      <c r="C8" s="60">
        <v>0.5</v>
      </c>
      <c r="D8" s="60">
        <v>0.1</v>
      </c>
      <c r="E8" s="60">
        <v>0.09</v>
      </c>
      <c r="F8" s="61">
        <v>5.0000000000000001E-3</v>
      </c>
      <c r="G8" s="57"/>
      <c r="H8" s="56"/>
    </row>
    <row r="9" spans="1:8" x14ac:dyDescent="0.2">
      <c r="A9" t="s">
        <v>11</v>
      </c>
      <c r="B9" s="59"/>
      <c r="C9" s="60">
        <v>0.61899999999999999</v>
      </c>
      <c r="D9" s="60">
        <v>0.128</v>
      </c>
      <c r="E9" s="60">
        <v>0.17100000000000001</v>
      </c>
      <c r="F9" s="61">
        <v>3.5000000000000003E-2</v>
      </c>
      <c r="G9" s="57"/>
      <c r="H9" s="56"/>
    </row>
    <row r="10" spans="1:8" x14ac:dyDescent="0.2">
      <c r="B10" s="59"/>
      <c r="C10" s="57"/>
      <c r="D10" s="57"/>
      <c r="E10" s="57"/>
      <c r="F10" s="57"/>
      <c r="G10" s="57"/>
      <c r="H10" s="56"/>
    </row>
    <row r="11" spans="1:8" x14ac:dyDescent="0.2">
      <c r="A11" t="s">
        <v>55</v>
      </c>
      <c r="B11" s="59">
        <v>226000000</v>
      </c>
      <c r="C11" s="64">
        <f>MMULT(B11,C13)</f>
        <v>142380000</v>
      </c>
      <c r="D11" s="59">
        <f>MMULT(B11,D13)</f>
        <v>29380000</v>
      </c>
      <c r="E11" s="59">
        <f>MMULT(B11,E13)</f>
        <v>39550000</v>
      </c>
      <c r="F11" s="64">
        <f>MMULT(B11,F13)</f>
        <v>9040000</v>
      </c>
      <c r="G11" s="57"/>
      <c r="H11" s="56"/>
    </row>
    <row r="12" spans="1:8" x14ac:dyDescent="0.2">
      <c r="A12" t="s">
        <v>12</v>
      </c>
      <c r="B12" s="59">
        <v>171568241.22999999</v>
      </c>
      <c r="C12" s="59">
        <f>MMULT(B12,C14)</f>
        <v>114436016.90041</v>
      </c>
      <c r="D12" s="64">
        <f>MMULT(B12,D14)</f>
        <v>26078372.666959997</v>
      </c>
      <c r="E12" s="62">
        <f>MMULT(B12,E14)</f>
        <v>28823464.526640002</v>
      </c>
      <c r="F12" s="64">
        <f>MMULT(B12,F14)</f>
        <v>9436253.2676499989</v>
      </c>
      <c r="G12" s="57"/>
      <c r="H12" s="56"/>
    </row>
    <row r="13" spans="1:8" x14ac:dyDescent="0.2">
      <c r="A13" t="s">
        <v>13</v>
      </c>
      <c r="B13" s="59"/>
      <c r="C13" s="60">
        <v>0.63</v>
      </c>
      <c r="D13" s="60">
        <v>0.13</v>
      </c>
      <c r="E13" s="60">
        <v>0.17499999999999999</v>
      </c>
      <c r="F13" s="60">
        <v>0.04</v>
      </c>
      <c r="G13" s="57"/>
      <c r="H13" s="56"/>
    </row>
    <row r="14" spans="1:8" x14ac:dyDescent="0.2">
      <c r="A14" t="s">
        <v>14</v>
      </c>
      <c r="B14" s="59"/>
      <c r="C14" s="65">
        <v>0.66700000000000004</v>
      </c>
      <c r="D14" s="65">
        <v>0.152</v>
      </c>
      <c r="E14" s="65">
        <v>0.16800000000000001</v>
      </c>
      <c r="F14" s="65">
        <v>5.5E-2</v>
      </c>
      <c r="G14" s="66"/>
      <c r="H14" s="66"/>
    </row>
    <row r="15" spans="1:8" x14ac:dyDescent="0.2">
      <c r="B15" s="66"/>
      <c r="C15" s="66"/>
      <c r="D15" s="66"/>
      <c r="E15" s="66"/>
      <c r="F15" s="66"/>
      <c r="G15" s="66"/>
      <c r="H15" s="66"/>
    </row>
    <row r="16" spans="1:8" s="31" customFormat="1" x14ac:dyDescent="0.2">
      <c r="A16" s="31" t="s">
        <v>15</v>
      </c>
      <c r="B16" s="67">
        <v>173147055</v>
      </c>
      <c r="C16" s="67">
        <f>MMULT(B16,C18)</f>
        <v>109082644.65000001</v>
      </c>
      <c r="D16" s="67">
        <f>MMULT(B16,D18)</f>
        <v>22509117.150000002</v>
      </c>
      <c r="E16" s="67">
        <f>MMULT(B16,E18)</f>
        <v>30300734.624999996</v>
      </c>
      <c r="F16" s="67">
        <f>MMULT(B16,F18)</f>
        <v>6925882.2000000002</v>
      </c>
      <c r="G16" s="68"/>
      <c r="H16" s="68"/>
    </row>
    <row r="17" spans="1:8" s="31" customFormat="1" x14ac:dyDescent="0.2">
      <c r="A17" s="31" t="s">
        <v>16</v>
      </c>
      <c r="B17" s="82">
        <v>285870951</v>
      </c>
      <c r="C17" s="82">
        <v>151921451</v>
      </c>
      <c r="D17" s="82">
        <v>33896369</v>
      </c>
      <c r="E17" s="82">
        <v>47109695</v>
      </c>
      <c r="F17" s="82">
        <v>16801157</v>
      </c>
      <c r="G17" s="82">
        <v>5794411</v>
      </c>
      <c r="H17" s="82">
        <v>1099080</v>
      </c>
    </row>
    <row r="18" spans="1:8" s="31" customFormat="1" x14ac:dyDescent="0.2">
      <c r="A18" s="31" t="s">
        <v>17</v>
      </c>
      <c r="B18" s="68"/>
      <c r="C18" s="69">
        <v>0.63</v>
      </c>
      <c r="D18" s="69">
        <v>0.13</v>
      </c>
      <c r="E18" s="69">
        <v>0.17499999999999999</v>
      </c>
      <c r="F18" s="69">
        <v>0.04</v>
      </c>
      <c r="G18" s="68"/>
      <c r="H18" s="68"/>
    </row>
    <row r="19" spans="1:8" s="31" customFormat="1" x14ac:dyDescent="0.2">
      <c r="A19" s="31" t="s">
        <v>18</v>
      </c>
      <c r="B19" s="68"/>
      <c r="C19" s="69">
        <v>0.53100000000000003</v>
      </c>
      <c r="D19" s="69">
        <v>0.11899999999999999</v>
      </c>
      <c r="E19" s="69">
        <v>0.16500000000000001</v>
      </c>
      <c r="F19" s="69">
        <v>6.9000000000000006E-2</v>
      </c>
      <c r="G19" s="15">
        <v>0.02</v>
      </c>
      <c r="H19" s="15">
        <v>0.02</v>
      </c>
    </row>
    <row r="20" spans="1:8" s="31" customFormat="1" x14ac:dyDescent="0.2">
      <c r="B20" s="68"/>
      <c r="C20" s="69"/>
      <c r="D20" s="69"/>
      <c r="E20" s="69"/>
      <c r="F20" s="69"/>
      <c r="G20" s="68"/>
      <c r="H20" s="68"/>
    </row>
    <row r="21" spans="1:8" s="31" customFormat="1" x14ac:dyDescent="0.2">
      <c r="A21" s="31" t="s">
        <v>19</v>
      </c>
      <c r="B21" s="104">
        <v>247000000</v>
      </c>
      <c r="C21" s="104">
        <v>108680000</v>
      </c>
      <c r="D21" s="104">
        <v>24700000</v>
      </c>
      <c r="E21" s="104">
        <v>24700000</v>
      </c>
      <c r="F21" s="86">
        <v>7410000</v>
      </c>
      <c r="G21" s="105">
        <v>7410000</v>
      </c>
      <c r="H21" s="105">
        <v>4940000</v>
      </c>
    </row>
    <row r="22" spans="1:8" s="31" customFormat="1" x14ac:dyDescent="0.2">
      <c r="A22" s="31" t="s">
        <v>20</v>
      </c>
      <c r="B22" s="106">
        <v>223878581</v>
      </c>
      <c r="C22" s="106">
        <v>121903762</v>
      </c>
      <c r="D22" s="106">
        <v>29091373</v>
      </c>
      <c r="E22" s="106">
        <v>36016730</v>
      </c>
      <c r="F22" s="106">
        <v>10468831</v>
      </c>
      <c r="G22" s="106">
        <v>4545249</v>
      </c>
      <c r="H22" s="106">
        <v>776278</v>
      </c>
    </row>
    <row r="23" spans="1:8" s="31" customFormat="1" x14ac:dyDescent="0.2">
      <c r="A23" s="31" t="s">
        <v>21</v>
      </c>
      <c r="B23" s="68"/>
      <c r="C23" s="70">
        <v>0.44</v>
      </c>
      <c r="D23" s="70">
        <v>0.1</v>
      </c>
      <c r="E23" s="70">
        <v>0.1</v>
      </c>
      <c r="F23" s="71">
        <v>0.03</v>
      </c>
      <c r="G23" s="71">
        <v>0.03</v>
      </c>
      <c r="H23" s="71">
        <v>0.02</v>
      </c>
    </row>
    <row r="24" spans="1:8" s="31" customFormat="1" x14ac:dyDescent="0.2">
      <c r="A24" s="31" t="s">
        <v>22</v>
      </c>
      <c r="B24" s="68"/>
      <c r="C24" s="83">
        <v>0.54500000000000004</v>
      </c>
      <c r="D24" s="70">
        <v>0.13</v>
      </c>
      <c r="E24" s="83">
        <v>0.161</v>
      </c>
      <c r="F24" s="84">
        <v>4.7E-2</v>
      </c>
      <c r="G24" s="71">
        <v>0.02</v>
      </c>
      <c r="H24" s="84">
        <v>3.0000000000000001E-3</v>
      </c>
    </row>
    <row r="25" spans="1:8" s="31" customFormat="1" x14ac:dyDescent="0.2">
      <c r="B25" s="68"/>
      <c r="C25" s="70"/>
      <c r="D25" s="70"/>
      <c r="E25" s="70"/>
      <c r="F25" s="71"/>
      <c r="G25" s="71"/>
      <c r="H25" s="71"/>
    </row>
    <row r="26" spans="1:8" s="31" customFormat="1" x14ac:dyDescent="0.2">
      <c r="A26" s="31" t="s">
        <v>23</v>
      </c>
      <c r="B26" s="104">
        <v>277000000</v>
      </c>
      <c r="C26" s="104">
        <v>111000000</v>
      </c>
      <c r="D26" s="104">
        <v>27700000</v>
      </c>
      <c r="E26" s="104">
        <v>27700000</v>
      </c>
      <c r="F26" s="105">
        <v>11100000</v>
      </c>
      <c r="G26" s="105">
        <v>5540000</v>
      </c>
      <c r="H26" s="105">
        <v>4155000</v>
      </c>
    </row>
    <row r="27" spans="1:8" s="31" customFormat="1" x14ac:dyDescent="0.2">
      <c r="A27" s="31" t="s">
        <v>24</v>
      </c>
      <c r="B27" s="86">
        <v>288190296</v>
      </c>
      <c r="C27" s="104">
        <v>127760793</v>
      </c>
      <c r="D27" s="104">
        <v>30555561</v>
      </c>
      <c r="E27" s="104">
        <v>39662177</v>
      </c>
      <c r="F27" s="105">
        <v>14135154</v>
      </c>
      <c r="G27" s="105">
        <v>5703436</v>
      </c>
      <c r="H27" s="105">
        <v>1645854</v>
      </c>
    </row>
    <row r="28" spans="1:8" s="31" customFormat="1" x14ac:dyDescent="0.2">
      <c r="A28" s="31" t="s">
        <v>25</v>
      </c>
      <c r="B28" s="68"/>
      <c r="C28" s="89">
        <f t="shared" ref="C28:H28" si="0">C26/$B$26</f>
        <v>0.4007220216606498</v>
      </c>
      <c r="D28" s="89">
        <f t="shared" si="0"/>
        <v>0.1</v>
      </c>
      <c r="E28" s="89">
        <f t="shared" si="0"/>
        <v>0.1</v>
      </c>
      <c r="F28" s="89">
        <f t="shared" si="0"/>
        <v>4.0072202166064982E-2</v>
      </c>
      <c r="G28" s="89">
        <f t="shared" si="0"/>
        <v>0.02</v>
      </c>
      <c r="H28" s="89">
        <f t="shared" si="0"/>
        <v>1.4999999999999999E-2</v>
      </c>
    </row>
    <row r="29" spans="1:8" s="31" customFormat="1" x14ac:dyDescent="0.2">
      <c r="A29" s="31" t="s">
        <v>26</v>
      </c>
      <c r="B29" s="68"/>
      <c r="C29" s="69">
        <v>0.443</v>
      </c>
      <c r="D29" s="69">
        <v>0.106</v>
      </c>
      <c r="E29" s="69">
        <v>0.13800000000000001</v>
      </c>
      <c r="F29" s="69">
        <v>4.9000000000000002E-2</v>
      </c>
      <c r="G29" s="69">
        <v>0.02</v>
      </c>
      <c r="H29" s="69">
        <v>6.0000000000000001E-3</v>
      </c>
    </row>
    <row r="30" spans="1:8" s="31" customFormat="1" x14ac:dyDescent="0.2">
      <c r="B30" s="68"/>
      <c r="C30" s="69"/>
      <c r="D30" s="69"/>
      <c r="E30" s="69"/>
      <c r="F30" s="69"/>
      <c r="G30" s="68"/>
      <c r="H30" s="68"/>
    </row>
    <row r="31" spans="1:8" s="31" customFormat="1" x14ac:dyDescent="0.2">
      <c r="A31" s="32" t="s">
        <v>27</v>
      </c>
      <c r="B31" s="86">
        <v>278000000</v>
      </c>
      <c r="C31" s="86">
        <v>125100000</v>
      </c>
      <c r="D31" s="86">
        <v>27800000</v>
      </c>
      <c r="E31" s="86">
        <v>27800000</v>
      </c>
      <c r="F31" s="86">
        <v>11120000</v>
      </c>
      <c r="G31" s="86">
        <v>8340000</v>
      </c>
      <c r="H31" s="86">
        <v>5560000</v>
      </c>
    </row>
    <row r="32" spans="1:8" s="31" customFormat="1" x14ac:dyDescent="0.2">
      <c r="A32" s="31" t="s">
        <v>28</v>
      </c>
      <c r="B32" s="86">
        <v>299088358</v>
      </c>
      <c r="C32" s="86">
        <v>150013298</v>
      </c>
      <c r="D32" s="86">
        <v>30738956</v>
      </c>
      <c r="E32" s="86">
        <v>40075810</v>
      </c>
      <c r="F32" s="86">
        <v>20309661</v>
      </c>
      <c r="G32" s="86">
        <v>8670938</v>
      </c>
      <c r="H32" s="86">
        <v>3481723</v>
      </c>
    </row>
    <row r="33" spans="1:8" s="31" customFormat="1" x14ac:dyDescent="0.2">
      <c r="A33" s="31" t="s">
        <v>29</v>
      </c>
      <c r="B33" s="15"/>
      <c r="C33" s="15">
        <v>0.45</v>
      </c>
      <c r="D33" s="15">
        <v>0.1</v>
      </c>
      <c r="E33" s="15">
        <v>0.1</v>
      </c>
      <c r="F33" s="15">
        <v>0.04</v>
      </c>
      <c r="G33" s="15">
        <v>0.03</v>
      </c>
      <c r="H33" s="15">
        <v>0.02</v>
      </c>
    </row>
    <row r="34" spans="1:8" s="31" customFormat="1" x14ac:dyDescent="0.2">
      <c r="A34" s="32" t="s">
        <v>30</v>
      </c>
      <c r="B34" s="15"/>
      <c r="C34" s="15">
        <v>0.502</v>
      </c>
      <c r="D34" s="15">
        <v>0.10299999999999999</v>
      </c>
      <c r="E34" s="15">
        <v>0.13400000000000001</v>
      </c>
      <c r="F34" s="15">
        <v>6.8000000000000005E-2</v>
      </c>
      <c r="G34" s="15">
        <v>2.9000000000000001E-2</v>
      </c>
      <c r="H34" s="15">
        <v>1.2E-2</v>
      </c>
    </row>
    <row r="35" spans="1:8" s="31" customFormat="1" x14ac:dyDescent="0.2">
      <c r="A35" s="32"/>
      <c r="B35" s="68"/>
      <c r="C35" s="69"/>
      <c r="D35" s="69"/>
      <c r="E35" s="69"/>
      <c r="F35" s="69"/>
      <c r="G35" s="68"/>
      <c r="H35" s="68"/>
    </row>
    <row r="36" spans="1:8" s="31" customFormat="1" x14ac:dyDescent="0.2">
      <c r="A36" s="23" t="s">
        <v>31</v>
      </c>
      <c r="B36" s="86">
        <v>289000000</v>
      </c>
      <c r="C36" s="86">
        <v>130050000</v>
      </c>
      <c r="D36" s="86">
        <v>28900000</v>
      </c>
      <c r="E36" s="86">
        <v>28900000</v>
      </c>
      <c r="F36" s="86">
        <v>11560000</v>
      </c>
      <c r="G36" s="86">
        <v>8670000</v>
      </c>
      <c r="H36" s="86">
        <v>5780000</v>
      </c>
    </row>
    <row r="37" spans="1:8" s="31" customFormat="1" x14ac:dyDescent="0.2">
      <c r="A37" s="32" t="s">
        <v>32</v>
      </c>
      <c r="B37" s="86">
        <v>321827481</v>
      </c>
      <c r="C37" s="86">
        <v>173225110</v>
      </c>
      <c r="D37" s="86">
        <v>41316932</v>
      </c>
      <c r="E37" s="86">
        <v>44966388</v>
      </c>
      <c r="F37" s="86">
        <v>16553638</v>
      </c>
      <c r="G37" s="86">
        <v>17588921</v>
      </c>
      <c r="H37" s="86">
        <v>3321904</v>
      </c>
    </row>
    <row r="38" spans="1:8" s="31" customFormat="1" x14ac:dyDescent="0.2">
      <c r="A38" s="32" t="s">
        <v>33</v>
      </c>
      <c r="B38" s="15"/>
      <c r="C38" s="15">
        <v>0.45</v>
      </c>
      <c r="D38" s="15">
        <v>0.1</v>
      </c>
      <c r="E38" s="15">
        <v>0.1</v>
      </c>
      <c r="F38" s="15">
        <v>0.04</v>
      </c>
      <c r="G38" s="15">
        <v>0.03</v>
      </c>
      <c r="H38" s="15">
        <v>0.02</v>
      </c>
    </row>
    <row r="39" spans="1:8" s="31" customFormat="1" x14ac:dyDescent="0.2">
      <c r="A39" s="32" t="s">
        <v>34</v>
      </c>
      <c r="B39" s="15"/>
      <c r="C39" s="15">
        <v>0.53800000000000003</v>
      </c>
      <c r="D39" s="15">
        <v>0.128</v>
      </c>
      <c r="E39" s="15">
        <v>0.14000000000000001</v>
      </c>
      <c r="F39" s="15">
        <v>5.0999999999999997E-2</v>
      </c>
      <c r="G39" s="15">
        <v>5.5E-2</v>
      </c>
      <c r="H39" s="15">
        <v>0.01</v>
      </c>
    </row>
    <row r="40" spans="1:8" s="31" customFormat="1" x14ac:dyDescent="0.2">
      <c r="A40" s="23"/>
      <c r="B40" s="15"/>
      <c r="C40" s="15"/>
      <c r="D40" s="15"/>
      <c r="E40" s="15"/>
      <c r="F40" s="15"/>
      <c r="G40" s="15"/>
      <c r="H40" s="15"/>
    </row>
    <row r="41" spans="1:8" s="31" customFormat="1" x14ac:dyDescent="0.2">
      <c r="A41" s="23" t="s">
        <v>35</v>
      </c>
      <c r="B41" s="86">
        <v>325000000</v>
      </c>
      <c r="C41" s="86">
        <v>146250000</v>
      </c>
      <c r="D41" s="86">
        <v>32500000</v>
      </c>
      <c r="E41" s="86">
        <v>32500000</v>
      </c>
      <c r="F41" s="86">
        <v>13000000</v>
      </c>
      <c r="G41" s="86">
        <v>8125000</v>
      </c>
      <c r="H41" s="86">
        <v>3250000</v>
      </c>
    </row>
    <row r="42" spans="1:8" s="31" customFormat="1" x14ac:dyDescent="0.2">
      <c r="A42" s="32" t="s">
        <v>36</v>
      </c>
      <c r="B42" s="111">
        <v>407755839</v>
      </c>
      <c r="C42" s="111">
        <v>254979127</v>
      </c>
      <c r="D42" s="111">
        <v>44741528</v>
      </c>
      <c r="E42" s="111">
        <v>41449155</v>
      </c>
      <c r="F42" s="111">
        <v>9974642</v>
      </c>
      <c r="G42" s="111">
        <v>10006836</v>
      </c>
      <c r="H42" s="111">
        <v>4260270</v>
      </c>
    </row>
    <row r="43" spans="1:8" s="31" customFormat="1" x14ac:dyDescent="0.2">
      <c r="A43" s="32" t="s">
        <v>37</v>
      </c>
      <c r="B43" s="15"/>
      <c r="C43" s="15">
        <v>0.45</v>
      </c>
      <c r="D43" s="15">
        <v>0.1</v>
      </c>
      <c r="E43" s="15">
        <v>0.1</v>
      </c>
      <c r="F43" s="15">
        <v>0.04</v>
      </c>
      <c r="G43" s="15">
        <v>2.5000000000000001E-2</v>
      </c>
      <c r="H43" s="15">
        <v>0.01</v>
      </c>
    </row>
    <row r="44" spans="1:8" s="31" customFormat="1" x14ac:dyDescent="0.2">
      <c r="A44" s="32" t="s">
        <v>38</v>
      </c>
      <c r="B44" s="15"/>
      <c r="C44" s="15">
        <v>0.625</v>
      </c>
      <c r="D44" s="15">
        <v>0.11</v>
      </c>
      <c r="E44" s="15">
        <v>0.10199999999999999</v>
      </c>
      <c r="F44" s="15">
        <v>2.4E-2</v>
      </c>
      <c r="G44" s="15">
        <v>2.5000000000000001E-2</v>
      </c>
      <c r="H44" s="15">
        <v>0.01</v>
      </c>
    </row>
    <row r="45" spans="1:8" s="31" customFormat="1" x14ac:dyDescent="0.2">
      <c r="A45" s="23"/>
      <c r="B45" s="15"/>
      <c r="C45" s="15"/>
      <c r="D45" s="15"/>
      <c r="E45" s="15"/>
      <c r="F45" s="15"/>
      <c r="G45" s="15"/>
      <c r="H45" s="15"/>
    </row>
    <row r="46" spans="1:8" s="31" customFormat="1" x14ac:dyDescent="0.2">
      <c r="A46" s="23" t="s">
        <v>39</v>
      </c>
      <c r="B46" s="86">
        <v>325000000</v>
      </c>
      <c r="C46" s="86">
        <v>146250000</v>
      </c>
      <c r="D46" s="86">
        <v>32500000</v>
      </c>
      <c r="E46" s="86">
        <v>32500000</v>
      </c>
      <c r="F46" s="86">
        <v>13000000</v>
      </c>
      <c r="G46" s="86">
        <v>8125000</v>
      </c>
      <c r="H46" s="86">
        <v>3250000</v>
      </c>
    </row>
    <row r="47" spans="1:8" s="31" customFormat="1" x14ac:dyDescent="0.2">
      <c r="A47" s="32" t="s">
        <v>40</v>
      </c>
      <c r="B47" s="86">
        <v>346391438</v>
      </c>
      <c r="C47" s="86">
        <v>167079415</v>
      </c>
      <c r="D47" s="86">
        <v>44256607</v>
      </c>
      <c r="E47" s="86">
        <v>38877257</v>
      </c>
      <c r="F47" s="86">
        <v>9946960</v>
      </c>
      <c r="G47" s="86">
        <v>9361354</v>
      </c>
      <c r="H47" s="86">
        <v>5045702</v>
      </c>
    </row>
    <row r="48" spans="1:8" s="31" customFormat="1" x14ac:dyDescent="0.2">
      <c r="A48" s="32" t="s">
        <v>41</v>
      </c>
      <c r="B48" s="15"/>
      <c r="C48" s="15">
        <v>0.45</v>
      </c>
      <c r="D48" s="15">
        <v>0.1</v>
      </c>
      <c r="E48" s="15">
        <v>0.1</v>
      </c>
      <c r="F48" s="15">
        <v>0.04</v>
      </c>
      <c r="G48" s="15">
        <v>2.5000000000000001E-2</v>
      </c>
      <c r="H48" s="15">
        <v>0.01</v>
      </c>
    </row>
    <row r="49" spans="1:8" s="31" customFormat="1" x14ac:dyDescent="0.2">
      <c r="A49" s="32" t="s">
        <v>42</v>
      </c>
      <c r="B49" s="15"/>
      <c r="C49" s="15">
        <v>0.48199999999999998</v>
      </c>
      <c r="D49" s="15">
        <v>0.128</v>
      </c>
      <c r="E49" s="15">
        <v>0.112</v>
      </c>
      <c r="F49" s="15">
        <v>2.9000000000000001E-2</v>
      </c>
      <c r="G49" s="15">
        <v>2.7E-2</v>
      </c>
      <c r="H49" s="15">
        <v>1.4999999999999999E-2</v>
      </c>
    </row>
    <row r="50" spans="1:8" x14ac:dyDescent="0.2">
      <c r="A50" s="6"/>
      <c r="B50" s="9"/>
      <c r="C50" s="9"/>
      <c r="D50" s="9"/>
      <c r="E50" s="9"/>
      <c r="F50" s="9"/>
      <c r="G50" s="9"/>
      <c r="H50" s="9"/>
    </row>
    <row r="51" spans="1:8" x14ac:dyDescent="0.2">
      <c r="A51" s="32" t="s">
        <v>43</v>
      </c>
      <c r="B51" s="86">
        <v>325000000</v>
      </c>
      <c r="C51" s="86">
        <v>146250000</v>
      </c>
      <c r="D51" s="86">
        <v>35750000</v>
      </c>
      <c r="E51" s="86">
        <v>35750000</v>
      </c>
      <c r="F51" s="86">
        <v>9750000</v>
      </c>
      <c r="G51" s="86">
        <v>6500000</v>
      </c>
      <c r="H51" s="86">
        <v>4870000</v>
      </c>
    </row>
    <row r="52" spans="1:8" x14ac:dyDescent="0.2">
      <c r="A52" s="32" t="s">
        <v>44</v>
      </c>
      <c r="B52" s="115">
        <v>325736633</v>
      </c>
      <c r="C52" s="101">
        <v>146578254</v>
      </c>
      <c r="D52" s="104">
        <v>42808864</v>
      </c>
      <c r="E52" s="104">
        <v>44244563</v>
      </c>
      <c r="F52" s="104">
        <v>6238131</v>
      </c>
      <c r="G52" s="104">
        <v>6495274</v>
      </c>
      <c r="H52" s="104">
        <v>2887671</v>
      </c>
    </row>
    <row r="53" spans="1:8" x14ac:dyDescent="0.2">
      <c r="A53" s="32" t="s">
        <v>45</v>
      </c>
      <c r="B53" s="114"/>
      <c r="C53" s="15">
        <f>C51/$B$51</f>
        <v>0.45</v>
      </c>
      <c r="D53" s="15">
        <f t="shared" ref="D53:H53" si="1">D51/$B$51</f>
        <v>0.11</v>
      </c>
      <c r="E53" s="15">
        <f t="shared" si="1"/>
        <v>0.11</v>
      </c>
      <c r="F53" s="15">
        <f t="shared" si="1"/>
        <v>0.03</v>
      </c>
      <c r="G53" s="15">
        <f t="shared" si="1"/>
        <v>0.02</v>
      </c>
      <c r="H53" s="15">
        <f t="shared" si="1"/>
        <v>1.4984615384615384E-2</v>
      </c>
    </row>
    <row r="54" spans="1:8" x14ac:dyDescent="0.2">
      <c r="A54" s="32" t="s">
        <v>46</v>
      </c>
      <c r="B54" s="15"/>
      <c r="C54" s="15">
        <f t="shared" ref="C54:H54" si="2">C52/$B$52</f>
        <v>0.44999008140419994</v>
      </c>
      <c r="D54" s="15">
        <f t="shared" si="2"/>
        <v>0.13142170595224395</v>
      </c>
      <c r="E54" s="15">
        <f t="shared" si="2"/>
        <v>0.13582925135718463</v>
      </c>
      <c r="F54" s="15">
        <f t="shared" si="2"/>
        <v>1.915084263795408E-2</v>
      </c>
      <c r="G54" s="15">
        <f t="shared" si="2"/>
        <v>1.9940262598588349E-2</v>
      </c>
      <c r="H54" s="15">
        <f t="shared" si="2"/>
        <v>8.8650483472026316E-3</v>
      </c>
    </row>
    <row r="56" spans="1:8" x14ac:dyDescent="0.2">
      <c r="A56" s="32" t="s">
        <v>47</v>
      </c>
      <c r="B56" s="86">
        <v>325000000</v>
      </c>
      <c r="C56" s="86">
        <v>146250000</v>
      </c>
      <c r="D56" s="86">
        <v>35750000</v>
      </c>
      <c r="E56" s="86">
        <v>35750000</v>
      </c>
      <c r="F56" s="86">
        <v>9750000</v>
      </c>
      <c r="G56" s="86">
        <v>6500000</v>
      </c>
      <c r="H56" s="86">
        <v>4870000</v>
      </c>
    </row>
    <row r="57" spans="1:8" x14ac:dyDescent="0.2">
      <c r="A57" s="32" t="s">
        <v>48</v>
      </c>
      <c r="B57" s="86">
        <v>339165720</v>
      </c>
      <c r="C57" s="86">
        <v>147422457</v>
      </c>
      <c r="D57" s="86">
        <v>47136571</v>
      </c>
      <c r="E57" s="86">
        <v>47565427</v>
      </c>
      <c r="F57" s="86">
        <v>6614515</v>
      </c>
      <c r="G57" s="86">
        <v>12164363</v>
      </c>
      <c r="H57" s="86">
        <v>2918772</v>
      </c>
    </row>
    <row r="58" spans="1:8" x14ac:dyDescent="0.2">
      <c r="A58" s="32" t="s">
        <v>49</v>
      </c>
      <c r="B58" s="15"/>
      <c r="C58" s="15">
        <f t="shared" ref="C58:H58" si="3">C56/$B$56</f>
        <v>0.45</v>
      </c>
      <c r="D58" s="15">
        <f t="shared" si="3"/>
        <v>0.11</v>
      </c>
      <c r="E58" s="15">
        <f t="shared" si="3"/>
        <v>0.11</v>
      </c>
      <c r="F58" s="15">
        <f t="shared" si="3"/>
        <v>0.03</v>
      </c>
      <c r="G58" s="15">
        <f t="shared" si="3"/>
        <v>0.02</v>
      </c>
      <c r="H58" s="15">
        <f t="shared" si="3"/>
        <v>1.4984615384615384E-2</v>
      </c>
    </row>
    <row r="59" spans="1:8" x14ac:dyDescent="0.2">
      <c r="A59" s="32" t="s">
        <v>50</v>
      </c>
      <c r="B59" s="15"/>
      <c r="C59" s="15">
        <f>C57/$B$57</f>
        <v>0.43466202008858679</v>
      </c>
      <c r="D59" s="15">
        <f t="shared" ref="D59:H59" si="4">D57/$B$57</f>
        <v>0.13897799282309545</v>
      </c>
      <c r="E59" s="15">
        <f t="shared" si="4"/>
        <v>0.14024243664719419</v>
      </c>
      <c r="F59" s="15">
        <f t="shared" si="4"/>
        <v>1.950230996222142E-2</v>
      </c>
      <c r="G59" s="15">
        <f t="shared" si="4"/>
        <v>3.5865543840928264E-2</v>
      </c>
      <c r="H59" s="15">
        <f t="shared" si="4"/>
        <v>8.6057399904683769E-3</v>
      </c>
    </row>
    <row r="60" spans="1:8" x14ac:dyDescent="0.2">
      <c r="B60" s="9"/>
      <c r="C60" s="9"/>
      <c r="D60" s="9"/>
      <c r="E60" s="9"/>
      <c r="F60" s="9"/>
      <c r="G60" s="9"/>
      <c r="H60" s="9"/>
    </row>
    <row r="61" spans="1:8" x14ac:dyDescent="0.2">
      <c r="A61" s="120" t="s">
        <v>51</v>
      </c>
      <c r="B61" s="86">
        <v>325000000</v>
      </c>
      <c r="C61" s="86">
        <v>146250000</v>
      </c>
      <c r="D61" s="86">
        <v>35750000</v>
      </c>
      <c r="E61" s="86">
        <v>35750000</v>
      </c>
      <c r="F61" s="86">
        <v>9750000</v>
      </c>
      <c r="G61" s="86">
        <v>6500000</v>
      </c>
      <c r="H61" s="86">
        <v>4870000</v>
      </c>
    </row>
    <row r="62" spans="1:8" x14ac:dyDescent="0.2">
      <c r="A62" s="120" t="s">
        <v>52</v>
      </c>
      <c r="B62" s="87">
        <v>191162027</v>
      </c>
      <c r="C62" s="87">
        <v>68692890</v>
      </c>
      <c r="D62" s="87">
        <v>33191934</v>
      </c>
      <c r="E62" s="87">
        <v>31722536</v>
      </c>
      <c r="F62" s="87">
        <v>3852830</v>
      </c>
      <c r="G62" s="87">
        <v>9522487</v>
      </c>
      <c r="H62" s="87">
        <v>3514686</v>
      </c>
    </row>
    <row r="63" spans="1:8" x14ac:dyDescent="0.2">
      <c r="A63" s="120" t="s">
        <v>53</v>
      </c>
      <c r="B63" s="34"/>
      <c r="C63" s="39">
        <f>C61/$B$61</f>
        <v>0.45</v>
      </c>
      <c r="D63" s="39">
        <f t="shared" ref="D63:H63" si="5">D61/$B$61</f>
        <v>0.11</v>
      </c>
      <c r="E63" s="39">
        <f t="shared" si="5"/>
        <v>0.11</v>
      </c>
      <c r="F63" s="39">
        <f t="shared" si="5"/>
        <v>0.03</v>
      </c>
      <c r="G63" s="39">
        <f t="shared" si="5"/>
        <v>0.02</v>
      </c>
      <c r="H63" s="39">
        <f t="shared" si="5"/>
        <v>1.4984615384615384E-2</v>
      </c>
    </row>
    <row r="64" spans="1:8" x14ac:dyDescent="0.2">
      <c r="A64" s="120" t="s">
        <v>54</v>
      </c>
      <c r="B64" s="34"/>
      <c r="C64" s="39">
        <f t="shared" ref="C64:H64" si="6">C62/$B$62</f>
        <v>0.35934380419600803</v>
      </c>
      <c r="D64" s="39">
        <f t="shared" si="6"/>
        <v>0.17363246519665748</v>
      </c>
      <c r="E64" s="39">
        <f t="shared" si="6"/>
        <v>0.16594580261486766</v>
      </c>
      <c r="F64" s="39">
        <f t="shared" si="6"/>
        <v>2.0154787331272649E-2</v>
      </c>
      <c r="G64" s="39">
        <f t="shared" si="6"/>
        <v>4.9813695478338908E-2</v>
      </c>
      <c r="H64" s="39">
        <f t="shared" si="6"/>
        <v>1.8385900459195276E-2</v>
      </c>
    </row>
  </sheetData>
  <phoneticPr fontId="0" type="noConversion"/>
  <pageMargins left="0.75" right="0.75" top="1" bottom="1" header="0.5" footer="0.5"/>
  <pageSetup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C70" sqref="C70"/>
    </sheetView>
  </sheetViews>
  <sheetFormatPr defaultRowHeight="12.75" x14ac:dyDescent="0.2"/>
  <cols>
    <col min="1" max="1" width="28" customWidth="1"/>
    <col min="2" max="2" width="19" customWidth="1"/>
    <col min="3" max="3" width="18.5703125" customWidth="1"/>
    <col min="4" max="4" width="19" customWidth="1"/>
    <col min="5" max="5" width="21.140625" customWidth="1"/>
    <col min="6" max="6" width="16.42578125" customWidth="1"/>
    <col min="7" max="7" width="21.140625" customWidth="1"/>
    <col min="8" max="8" width="26.28515625" customWidth="1"/>
  </cols>
  <sheetData>
    <row r="1" spans="1:8" x14ac:dyDescent="0.2">
      <c r="A1" s="8"/>
      <c r="B1" s="8"/>
      <c r="C1" s="8"/>
      <c r="D1" s="8"/>
      <c r="E1" s="1" t="s">
        <v>61</v>
      </c>
      <c r="F1" s="8"/>
      <c r="G1" s="8"/>
      <c r="H1" s="8"/>
    </row>
    <row r="2" spans="1:8" x14ac:dyDescent="0.2">
      <c r="A2" s="8"/>
      <c r="B2" s="8"/>
      <c r="C2" s="8"/>
      <c r="D2" s="8"/>
      <c r="E2" s="1" t="s">
        <v>62</v>
      </c>
      <c r="F2" s="8"/>
      <c r="G2" s="8"/>
      <c r="H2" s="8"/>
    </row>
    <row r="3" spans="1:8" x14ac:dyDescent="0.2">
      <c r="A3" s="8"/>
      <c r="B3" s="8"/>
      <c r="C3" s="8"/>
      <c r="D3" s="8"/>
      <c r="E3" s="8"/>
      <c r="F3" s="8"/>
      <c r="G3" s="8"/>
      <c r="H3" s="8"/>
    </row>
    <row r="4" spans="1:8" ht="13.5" thickBot="1" x14ac:dyDescent="0.25">
      <c r="A4" s="22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24" t="s">
        <v>7</v>
      </c>
    </row>
    <row r="5" spans="1:8" x14ac:dyDescent="0.2">
      <c r="A5" s="6" t="s">
        <v>8</v>
      </c>
      <c r="B5" s="103">
        <v>135949919</v>
      </c>
      <c r="C5" s="9"/>
      <c r="D5" s="9"/>
      <c r="E5" s="9"/>
      <c r="F5" s="9"/>
      <c r="G5" s="9"/>
      <c r="H5" s="9"/>
    </row>
    <row r="6" spans="1:8" x14ac:dyDescent="0.2">
      <c r="A6" s="6" t="s">
        <v>9</v>
      </c>
      <c r="B6" s="9"/>
      <c r="C6" s="103">
        <v>55542807</v>
      </c>
      <c r="D6" s="103">
        <v>3137729</v>
      </c>
      <c r="E6" s="103">
        <v>5393019</v>
      </c>
      <c r="F6" s="103">
        <v>1080779</v>
      </c>
      <c r="G6" s="103">
        <v>1930173</v>
      </c>
      <c r="H6" s="9"/>
    </row>
    <row r="7" spans="1:8" x14ac:dyDescent="0.2">
      <c r="A7" s="6" t="s">
        <v>10</v>
      </c>
      <c r="B7" s="9"/>
      <c r="C7" s="14">
        <v>0.3</v>
      </c>
      <c r="D7" s="11">
        <v>1.2E-2</v>
      </c>
      <c r="E7" s="11">
        <v>1.4E-2</v>
      </c>
      <c r="F7" s="11">
        <v>5.0000000000000002E-5</v>
      </c>
      <c r="G7" s="11">
        <v>5.0000000000000002E-5</v>
      </c>
      <c r="H7" s="17"/>
    </row>
    <row r="8" spans="1:8" x14ac:dyDescent="0.2">
      <c r="A8" s="6" t="s">
        <v>11</v>
      </c>
      <c r="B8" s="9"/>
      <c r="C8" s="17" t="s">
        <v>63</v>
      </c>
      <c r="D8" s="11">
        <v>2.3E-2</v>
      </c>
      <c r="E8" s="11">
        <v>3.9699999999999999E-2</v>
      </c>
      <c r="F8" s="11">
        <v>8.0000000000000002E-3</v>
      </c>
      <c r="G8" s="11">
        <v>1.4E-2</v>
      </c>
      <c r="H8" s="17"/>
    </row>
    <row r="9" spans="1:8" x14ac:dyDescent="0.2">
      <c r="A9" s="6"/>
      <c r="B9" s="9"/>
      <c r="C9" s="9"/>
      <c r="D9" s="9"/>
      <c r="E9" s="9"/>
      <c r="F9" s="9"/>
      <c r="G9" s="9"/>
      <c r="H9" s="9"/>
    </row>
    <row r="10" spans="1:8" x14ac:dyDescent="0.2">
      <c r="A10" s="6" t="s">
        <v>64</v>
      </c>
      <c r="B10" s="103">
        <v>147357272</v>
      </c>
      <c r="C10" s="9"/>
      <c r="D10" s="9"/>
      <c r="E10" s="9"/>
      <c r="F10" s="9"/>
      <c r="G10" s="9"/>
      <c r="H10" s="9"/>
    </row>
    <row r="11" spans="1:8" x14ac:dyDescent="0.2">
      <c r="A11" s="6" t="s">
        <v>12</v>
      </c>
      <c r="B11" s="9"/>
      <c r="C11" s="103">
        <v>51830510</v>
      </c>
      <c r="D11" s="103">
        <v>3242245</v>
      </c>
      <c r="E11" s="103">
        <v>6182452</v>
      </c>
      <c r="F11" s="103">
        <v>2145468</v>
      </c>
      <c r="G11" s="103">
        <v>1455604</v>
      </c>
      <c r="H11" s="9"/>
    </row>
    <row r="12" spans="1:8" x14ac:dyDescent="0.2">
      <c r="A12" s="6" t="s">
        <v>13</v>
      </c>
      <c r="B12" s="9"/>
      <c r="C12" s="14">
        <v>0.35</v>
      </c>
      <c r="D12" s="11">
        <v>1.4999999999999999E-2</v>
      </c>
      <c r="E12" s="11">
        <v>1.4999999999999999E-2</v>
      </c>
      <c r="F12" s="11">
        <v>5.0000000000000001E-3</v>
      </c>
      <c r="G12" s="11">
        <v>0.01</v>
      </c>
      <c r="H12" s="17"/>
    </row>
    <row r="13" spans="1:8" x14ac:dyDescent="0.2">
      <c r="A13" s="6" t="s">
        <v>14</v>
      </c>
      <c r="B13" s="9"/>
      <c r="C13" s="17" t="s">
        <v>65</v>
      </c>
      <c r="D13" s="11">
        <v>2.4E-2</v>
      </c>
      <c r="E13" s="11">
        <v>4.4999999999999998E-2</v>
      </c>
      <c r="F13" s="11">
        <v>1.5599999999999999E-2</v>
      </c>
      <c r="G13" s="11">
        <v>1.0999999999999999E-2</v>
      </c>
      <c r="H13" s="17"/>
    </row>
    <row r="14" spans="1:8" x14ac:dyDescent="0.2">
      <c r="A14" s="6"/>
      <c r="B14" s="9"/>
      <c r="C14" s="9"/>
      <c r="D14" s="9"/>
      <c r="E14" s="9"/>
      <c r="F14" s="9"/>
      <c r="G14" s="9"/>
      <c r="H14" s="9"/>
    </row>
    <row r="15" spans="1:8" s="31" customFormat="1" x14ac:dyDescent="0.2">
      <c r="A15" s="32" t="s">
        <v>15</v>
      </c>
      <c r="B15" s="108">
        <v>209000000</v>
      </c>
      <c r="C15" s="108">
        <v>73150000</v>
      </c>
      <c r="D15" s="108">
        <v>3135000</v>
      </c>
      <c r="E15" s="108">
        <v>3135000</v>
      </c>
      <c r="F15" s="108">
        <v>1045000</v>
      </c>
      <c r="G15" s="108">
        <v>2090000</v>
      </c>
      <c r="H15" s="108">
        <v>104500</v>
      </c>
    </row>
    <row r="16" spans="1:8" s="31" customFormat="1" x14ac:dyDescent="0.2">
      <c r="A16" s="32" t="s">
        <v>16</v>
      </c>
      <c r="B16" s="106">
        <v>212082964</v>
      </c>
      <c r="C16" s="106">
        <v>86709500</v>
      </c>
      <c r="D16" s="106">
        <v>7503370</v>
      </c>
      <c r="E16" s="106">
        <v>10107903</v>
      </c>
      <c r="F16" s="106">
        <v>6406570</v>
      </c>
      <c r="G16" s="106">
        <v>4005094</v>
      </c>
      <c r="H16" s="106">
        <v>170093</v>
      </c>
    </row>
    <row r="17" spans="1:8" s="31" customFormat="1" x14ac:dyDescent="0.2">
      <c r="A17" s="32" t="s">
        <v>17</v>
      </c>
      <c r="B17" s="34"/>
      <c r="C17" s="41">
        <v>0.35</v>
      </c>
      <c r="D17" s="39">
        <v>1.4999999999999999E-2</v>
      </c>
      <c r="E17" s="39">
        <v>1.4999999999999999E-2</v>
      </c>
      <c r="F17" s="39">
        <v>5.0000000000000001E-3</v>
      </c>
      <c r="G17" s="39">
        <v>0.01</v>
      </c>
      <c r="H17" s="39">
        <v>5.0000000000000001E-4</v>
      </c>
    </row>
    <row r="18" spans="1:8" s="31" customFormat="1" x14ac:dyDescent="0.2">
      <c r="A18" s="32" t="s">
        <v>18</v>
      </c>
      <c r="B18" s="34"/>
      <c r="C18" s="39">
        <v>0.40899999999999997</v>
      </c>
      <c r="D18" s="39">
        <v>3.5000000000000003E-2</v>
      </c>
      <c r="E18" s="39">
        <v>4.8000000000000001E-2</v>
      </c>
      <c r="F18" s="72">
        <v>0.03</v>
      </c>
      <c r="G18" s="39">
        <v>1.9E-2</v>
      </c>
      <c r="H18" s="39">
        <v>1E-3</v>
      </c>
    </row>
    <row r="19" spans="1:8" s="31" customFormat="1" x14ac:dyDescent="0.2">
      <c r="A19" s="32"/>
      <c r="B19" s="34"/>
      <c r="C19" s="35"/>
      <c r="D19" s="36"/>
      <c r="E19" s="36"/>
      <c r="F19" s="40"/>
      <c r="G19" s="36"/>
      <c r="H19" s="36"/>
    </row>
    <row r="20" spans="1:8" s="31" customFormat="1" x14ac:dyDescent="0.2">
      <c r="A20" s="32" t="s">
        <v>19</v>
      </c>
      <c r="B20" s="108">
        <v>170000000</v>
      </c>
      <c r="C20" s="109">
        <v>59500000</v>
      </c>
      <c r="D20" s="108">
        <v>2720000</v>
      </c>
      <c r="E20" s="108">
        <v>2890000</v>
      </c>
      <c r="F20" s="108">
        <v>1020000</v>
      </c>
      <c r="G20" s="108">
        <v>1870000</v>
      </c>
      <c r="H20" s="108">
        <v>85000</v>
      </c>
    </row>
    <row r="21" spans="1:8" s="31" customFormat="1" x14ac:dyDescent="0.2">
      <c r="A21" s="32" t="s">
        <v>20</v>
      </c>
      <c r="B21" s="110">
        <v>158809206</v>
      </c>
      <c r="C21" s="110">
        <v>53997128</v>
      </c>
      <c r="D21" s="110">
        <v>2071615</v>
      </c>
      <c r="E21" s="110">
        <v>9943638</v>
      </c>
      <c r="F21" s="110">
        <v>1814520</v>
      </c>
      <c r="G21" s="110">
        <v>3121231</v>
      </c>
      <c r="H21" s="110">
        <v>192059</v>
      </c>
    </row>
    <row r="22" spans="1:8" s="31" customFormat="1" x14ac:dyDescent="0.2">
      <c r="A22" s="32" t="s">
        <v>21</v>
      </c>
      <c r="B22" s="34"/>
      <c r="C22" s="73">
        <v>0.35</v>
      </c>
      <c r="D22" s="74">
        <v>1.6E-2</v>
      </c>
      <c r="E22" s="74">
        <v>1.7000000000000001E-2</v>
      </c>
      <c r="F22" s="74">
        <v>6.0000000000000001E-3</v>
      </c>
      <c r="G22" s="74">
        <v>1.0999999999999999E-2</v>
      </c>
      <c r="H22" s="74">
        <v>5.0000000000000001E-4</v>
      </c>
    </row>
    <row r="23" spans="1:8" s="31" customFormat="1" x14ac:dyDescent="0.2">
      <c r="A23" s="32" t="s">
        <v>22</v>
      </c>
      <c r="B23" s="36"/>
      <c r="C23" s="73">
        <v>0.34</v>
      </c>
      <c r="D23" s="74">
        <v>1.2999999999999999E-2</v>
      </c>
      <c r="E23" s="74">
        <v>6.3E-2</v>
      </c>
      <c r="F23" s="73">
        <v>1.0999999999999999E-2</v>
      </c>
      <c r="G23" s="74">
        <v>0.02</v>
      </c>
      <c r="H23" s="74">
        <v>1E-3</v>
      </c>
    </row>
    <row r="24" spans="1:8" s="31" customFormat="1" x14ac:dyDescent="0.2">
      <c r="A24" s="32"/>
      <c r="B24" s="34"/>
      <c r="C24" s="73"/>
      <c r="D24" s="74"/>
      <c r="E24" s="74"/>
      <c r="F24" s="73"/>
      <c r="G24" s="74"/>
      <c r="H24" s="74"/>
    </row>
    <row r="25" spans="1:8" s="31" customFormat="1" x14ac:dyDescent="0.2">
      <c r="A25" s="31" t="s">
        <v>23</v>
      </c>
      <c r="B25" s="87">
        <v>131400000</v>
      </c>
      <c r="C25" s="90">
        <v>42048000</v>
      </c>
      <c r="D25" s="90">
        <v>1445400</v>
      </c>
      <c r="E25" s="90">
        <v>2628000</v>
      </c>
      <c r="F25" s="90">
        <v>788400</v>
      </c>
      <c r="G25" s="90">
        <v>1445400</v>
      </c>
      <c r="H25" s="90">
        <v>65700</v>
      </c>
    </row>
    <row r="26" spans="1:8" s="31" customFormat="1" x14ac:dyDescent="0.2">
      <c r="A26" s="31" t="s">
        <v>24</v>
      </c>
      <c r="B26" s="51">
        <v>164241375</v>
      </c>
      <c r="C26" s="93">
        <v>56731817</v>
      </c>
      <c r="D26" s="94">
        <v>7192787</v>
      </c>
      <c r="E26" s="94">
        <v>9817238</v>
      </c>
      <c r="F26" s="93">
        <v>6057712</v>
      </c>
      <c r="G26" s="94">
        <v>2496624</v>
      </c>
      <c r="H26" s="94">
        <v>636543</v>
      </c>
    </row>
    <row r="27" spans="1:8" s="31" customFormat="1" x14ac:dyDescent="0.2">
      <c r="A27" s="31" t="s">
        <v>25</v>
      </c>
      <c r="B27" s="34"/>
      <c r="C27" s="91">
        <v>0.32</v>
      </c>
      <c r="D27" s="92">
        <v>1.0999999999999999E-2</v>
      </c>
      <c r="E27" s="92">
        <v>0.02</v>
      </c>
      <c r="F27" s="91">
        <v>6.0000000000000001E-3</v>
      </c>
      <c r="G27" s="92">
        <v>1.0999999999999999E-2</v>
      </c>
      <c r="H27" s="92">
        <v>5.0000000000000001E-4</v>
      </c>
    </row>
    <row r="28" spans="1:8" s="31" customFormat="1" x14ac:dyDescent="0.2">
      <c r="A28" s="31" t="s">
        <v>26</v>
      </c>
      <c r="B28" s="34"/>
      <c r="C28" s="39">
        <v>0.34499999999999997</v>
      </c>
      <c r="D28" s="39">
        <v>4.3999999999999997E-2</v>
      </c>
      <c r="E28" s="39">
        <v>0.06</v>
      </c>
      <c r="F28" s="72">
        <v>3.6999999999999998E-2</v>
      </c>
      <c r="G28" s="39">
        <v>1.4999999999999999E-2</v>
      </c>
      <c r="H28" s="39">
        <v>4.0000000000000001E-3</v>
      </c>
    </row>
    <row r="29" spans="1:8" s="31" customFormat="1" x14ac:dyDescent="0.2">
      <c r="B29" s="32"/>
      <c r="C29" s="49"/>
      <c r="D29" s="72"/>
      <c r="E29" s="72"/>
      <c r="F29" s="72"/>
      <c r="G29" s="72"/>
      <c r="H29" s="72"/>
    </row>
    <row r="30" spans="1:8" s="31" customFormat="1" x14ac:dyDescent="0.2">
      <c r="A30" s="32" t="s">
        <v>27</v>
      </c>
      <c r="B30" s="50">
        <v>135500000</v>
      </c>
      <c r="C30" s="50">
        <v>44850500</v>
      </c>
      <c r="D30" s="50">
        <v>4268250</v>
      </c>
      <c r="E30" s="50">
        <v>6775000</v>
      </c>
      <c r="F30" s="50">
        <v>1490500</v>
      </c>
      <c r="G30" s="50">
        <v>149050</v>
      </c>
      <c r="H30" s="50">
        <v>1693750</v>
      </c>
    </row>
    <row r="31" spans="1:8" s="31" customFormat="1" x14ac:dyDescent="0.2">
      <c r="A31" s="31" t="s">
        <v>28</v>
      </c>
      <c r="B31" s="50">
        <v>175305149</v>
      </c>
      <c r="C31" s="50">
        <v>63985809</v>
      </c>
      <c r="D31" s="50">
        <v>7331175</v>
      </c>
      <c r="E31" s="50">
        <v>11485836</v>
      </c>
      <c r="F31" s="50">
        <v>6041860</v>
      </c>
      <c r="G31" s="50">
        <v>2993445</v>
      </c>
      <c r="H31" s="50">
        <v>140772</v>
      </c>
    </row>
    <row r="32" spans="1:8" s="31" customFormat="1" x14ac:dyDescent="0.2">
      <c r="A32" s="31" t="s">
        <v>29</v>
      </c>
      <c r="B32" s="72"/>
      <c r="C32" s="72">
        <v>0.33100000000000002</v>
      </c>
      <c r="D32" s="72">
        <v>3.15E-2</v>
      </c>
      <c r="E32" s="72">
        <v>0.05</v>
      </c>
      <c r="F32" s="72">
        <v>1.0999999999999999E-2</v>
      </c>
      <c r="G32" s="72">
        <v>1.1000000000000001E-3</v>
      </c>
      <c r="H32" s="72">
        <v>1.2500000000000001E-2</v>
      </c>
    </row>
    <row r="33" spans="1:8" s="31" customFormat="1" x14ac:dyDescent="0.2">
      <c r="A33" s="32" t="s">
        <v>30</v>
      </c>
      <c r="B33" s="72"/>
      <c r="C33" s="72">
        <v>0.36499999999999999</v>
      </c>
      <c r="D33" s="72">
        <v>4.2000000000000003E-2</v>
      </c>
      <c r="E33" s="72">
        <v>6.6000000000000003E-2</v>
      </c>
      <c r="F33" s="72">
        <v>3.4000000000000002E-2</v>
      </c>
      <c r="G33" s="72">
        <v>1.7000000000000001E-2</v>
      </c>
      <c r="H33" s="72">
        <v>1E-3</v>
      </c>
    </row>
    <row r="34" spans="1:8" s="31" customFormat="1" x14ac:dyDescent="0.2">
      <c r="A34" s="32"/>
      <c r="B34" s="85"/>
      <c r="C34" s="49"/>
      <c r="D34" s="72"/>
      <c r="E34" s="72"/>
      <c r="F34" s="72"/>
      <c r="G34" s="72"/>
      <c r="H34" s="72"/>
    </row>
    <row r="35" spans="1:8" s="31" customFormat="1" x14ac:dyDescent="0.2">
      <c r="A35" s="23" t="s">
        <v>31</v>
      </c>
      <c r="B35" s="50">
        <v>155700000</v>
      </c>
      <c r="C35" s="50">
        <v>51536700</v>
      </c>
      <c r="D35" s="50">
        <v>4904550</v>
      </c>
      <c r="E35" s="50">
        <v>7785000</v>
      </c>
      <c r="F35" s="50">
        <v>1712700</v>
      </c>
      <c r="G35" s="50">
        <v>171270</v>
      </c>
      <c r="H35" s="50">
        <v>1946250</v>
      </c>
    </row>
    <row r="36" spans="1:8" s="31" customFormat="1" x14ac:dyDescent="0.2">
      <c r="A36" s="32" t="s">
        <v>32</v>
      </c>
      <c r="B36" s="48"/>
      <c r="C36" s="48"/>
      <c r="D36" s="48"/>
      <c r="E36" s="48"/>
      <c r="F36" s="48"/>
      <c r="G36" s="48"/>
      <c r="H36" s="48"/>
    </row>
    <row r="37" spans="1:8" s="31" customFormat="1" x14ac:dyDescent="0.2">
      <c r="A37" s="32" t="s">
        <v>33</v>
      </c>
      <c r="B37" s="72"/>
      <c r="C37" s="72">
        <f>C35/$B$35</f>
        <v>0.33100000000000002</v>
      </c>
      <c r="D37" s="72">
        <f t="shared" ref="D37:H37" si="0">D35/$B$35</f>
        <v>3.15E-2</v>
      </c>
      <c r="E37" s="72">
        <f t="shared" si="0"/>
        <v>0.05</v>
      </c>
      <c r="F37" s="72">
        <f t="shared" si="0"/>
        <v>1.0999999999999999E-2</v>
      </c>
      <c r="G37" s="72">
        <f t="shared" si="0"/>
        <v>1.1000000000000001E-3</v>
      </c>
      <c r="H37" s="72">
        <f t="shared" si="0"/>
        <v>1.2500000000000001E-2</v>
      </c>
    </row>
    <row r="38" spans="1:8" s="31" customFormat="1" x14ac:dyDescent="0.2">
      <c r="A38" s="32" t="s">
        <v>34</v>
      </c>
      <c r="B38" s="72"/>
      <c r="C38" s="72"/>
      <c r="D38" s="72"/>
      <c r="E38" s="72"/>
      <c r="F38" s="72"/>
      <c r="G38" s="72"/>
      <c r="H38" s="72"/>
    </row>
    <row r="39" spans="1:8" x14ac:dyDescent="0.2">
      <c r="A39" s="25" t="s">
        <v>66</v>
      </c>
      <c r="B39" s="25"/>
      <c r="C39" s="29"/>
      <c r="D39" s="44"/>
      <c r="E39" s="44"/>
      <c r="F39" s="44"/>
      <c r="G39" s="44"/>
      <c r="H39" s="44"/>
    </row>
    <row r="40" spans="1:8" x14ac:dyDescent="0.2">
      <c r="A40" s="26" t="s">
        <v>67</v>
      </c>
      <c r="B40" s="26"/>
      <c r="C40" s="30"/>
      <c r="D40" s="30"/>
      <c r="E40" s="30"/>
      <c r="F40" s="30"/>
      <c r="G40" s="30"/>
      <c r="H40" s="30"/>
    </row>
    <row r="42" spans="1:8" x14ac:dyDescent="0.2">
      <c r="A42" t="s">
        <v>68</v>
      </c>
    </row>
    <row r="43" spans="1:8" x14ac:dyDescent="0.2">
      <c r="A43" t="s">
        <v>69</v>
      </c>
    </row>
  </sheetData>
  <phoneticPr fontId="0" type="noConversion"/>
  <pageMargins left="0.75" right="0.75" top="1" bottom="1" header="0.5" footer="0.5"/>
  <pageSetup scale="70" orientation="landscape" horizontalDpi="355" verticalDpi="35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G78" sqref="G78"/>
    </sheetView>
  </sheetViews>
  <sheetFormatPr defaultRowHeight="12.75" x14ac:dyDescent="0.2"/>
  <cols>
    <col min="1" max="1" width="27.7109375" customWidth="1"/>
    <col min="2" max="2" width="15.140625" customWidth="1"/>
    <col min="3" max="3" width="12.28515625" customWidth="1"/>
    <col min="4" max="4" width="16.42578125" customWidth="1"/>
    <col min="5" max="5" width="18.140625" customWidth="1"/>
    <col min="6" max="6" width="13.140625" customWidth="1"/>
    <col min="7" max="7" width="14.7109375" customWidth="1"/>
    <col min="8" max="8" width="15.42578125" customWidth="1"/>
  </cols>
  <sheetData>
    <row r="1" spans="1:8" x14ac:dyDescent="0.2">
      <c r="E1" s="45" t="s">
        <v>70</v>
      </c>
      <c r="F1" s="1"/>
      <c r="G1" s="1"/>
    </row>
    <row r="2" spans="1:8" x14ac:dyDescent="0.2">
      <c r="E2" s="2" t="s">
        <v>71</v>
      </c>
      <c r="F2" s="2"/>
      <c r="G2" s="2"/>
    </row>
    <row r="4" spans="1:8" ht="26.25" customHeight="1" thickBot="1" x14ac:dyDescent="0.25">
      <c r="A4" s="46" t="s">
        <v>0</v>
      </c>
      <c r="B4" s="102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8" t="s">
        <v>6</v>
      </c>
      <c r="H4" s="4" t="s">
        <v>72</v>
      </c>
    </row>
    <row r="5" spans="1:8" x14ac:dyDescent="0.2">
      <c r="A5" t="s">
        <v>19</v>
      </c>
      <c r="B5" s="18">
        <v>204000000</v>
      </c>
      <c r="C5" s="100">
        <v>53100000</v>
      </c>
      <c r="D5" s="18">
        <v>7200000</v>
      </c>
      <c r="E5" s="18">
        <v>10400000</v>
      </c>
      <c r="F5" s="18">
        <v>5300000</v>
      </c>
      <c r="G5" s="18">
        <v>3000000</v>
      </c>
      <c r="H5" s="19">
        <v>650000</v>
      </c>
    </row>
    <row r="6" spans="1:8" x14ac:dyDescent="0.2">
      <c r="A6" t="s">
        <v>20</v>
      </c>
      <c r="B6" s="98">
        <v>124224909</v>
      </c>
      <c r="C6" s="98">
        <v>38133227</v>
      </c>
      <c r="D6" s="98">
        <v>7613306</v>
      </c>
      <c r="E6" s="98">
        <v>9196247</v>
      </c>
      <c r="F6" s="98">
        <v>4815642</v>
      </c>
      <c r="G6" s="101">
        <v>1809428</v>
      </c>
      <c r="H6" s="99">
        <v>544346</v>
      </c>
    </row>
    <row r="7" spans="1:8" x14ac:dyDescent="0.2">
      <c r="A7" t="s">
        <v>21</v>
      </c>
      <c r="B7" s="13"/>
      <c r="C7" s="19">
        <v>0.26</v>
      </c>
      <c r="D7" s="13">
        <v>3.5000000000000003E-2</v>
      </c>
      <c r="E7" s="13">
        <v>5.0999999999999997E-2</v>
      </c>
      <c r="F7" s="13">
        <v>2.5999999999999999E-2</v>
      </c>
      <c r="G7" s="13">
        <v>1.4999999999999999E-2</v>
      </c>
      <c r="H7" s="19">
        <v>3.0000000000000001E-3</v>
      </c>
    </row>
    <row r="8" spans="1:8" x14ac:dyDescent="0.2">
      <c r="A8" t="s">
        <v>22</v>
      </c>
      <c r="B8" s="13"/>
      <c r="C8" s="13">
        <v>0.307</v>
      </c>
      <c r="D8" s="13">
        <v>6.0999999999999999E-2</v>
      </c>
      <c r="E8" s="13">
        <v>7.3999999999999996E-2</v>
      </c>
      <c r="F8" s="13">
        <v>3.9E-2</v>
      </c>
      <c r="G8" s="13">
        <v>1.4999999999999999E-2</v>
      </c>
      <c r="H8" s="13">
        <v>4.0000000000000001E-3</v>
      </c>
    </row>
    <row r="9" spans="1:8" x14ac:dyDescent="0.2">
      <c r="B9" s="13"/>
      <c r="C9" s="13"/>
      <c r="D9" s="13"/>
      <c r="E9" s="13"/>
      <c r="F9" s="13"/>
      <c r="G9" s="13"/>
      <c r="H9" s="13"/>
    </row>
    <row r="10" spans="1:8" s="31" customFormat="1" x14ac:dyDescent="0.2">
      <c r="A10" s="31" t="s">
        <v>23</v>
      </c>
      <c r="B10" s="51">
        <v>107466488</v>
      </c>
      <c r="C10" s="93">
        <v>32239946</v>
      </c>
      <c r="D10" s="94">
        <v>3223995</v>
      </c>
      <c r="E10" s="94">
        <v>5373324</v>
      </c>
      <c r="F10" s="93">
        <v>3223995</v>
      </c>
      <c r="G10" s="94">
        <v>1504531</v>
      </c>
      <c r="H10" s="94">
        <v>429866</v>
      </c>
    </row>
    <row r="11" spans="1:8" s="31" customFormat="1" x14ac:dyDescent="0.2">
      <c r="A11" s="31" t="s">
        <v>24</v>
      </c>
      <c r="B11" s="51">
        <v>142805176</v>
      </c>
      <c r="C11" s="93">
        <v>42814953</v>
      </c>
      <c r="D11" s="94">
        <v>3216494</v>
      </c>
      <c r="E11" s="94">
        <v>12846319</v>
      </c>
      <c r="F11" s="93">
        <v>3109060</v>
      </c>
      <c r="G11" s="94">
        <v>2909286</v>
      </c>
      <c r="H11" s="94">
        <v>321463</v>
      </c>
    </row>
    <row r="12" spans="1:8" s="31" customFormat="1" x14ac:dyDescent="0.2">
      <c r="A12" s="31" t="s">
        <v>25</v>
      </c>
      <c r="B12" s="51"/>
      <c r="C12" s="73">
        <v>0.3</v>
      </c>
      <c r="D12" s="74">
        <v>0.03</v>
      </c>
      <c r="E12" s="74">
        <v>0.05</v>
      </c>
      <c r="F12" s="73">
        <v>0.03</v>
      </c>
      <c r="G12" s="74">
        <v>1.4E-2</v>
      </c>
      <c r="H12" s="74">
        <v>4.0000000000000001E-3</v>
      </c>
    </row>
    <row r="13" spans="1:8" s="31" customFormat="1" x14ac:dyDescent="0.2">
      <c r="A13" s="31" t="s">
        <v>26</v>
      </c>
      <c r="B13" s="51"/>
      <c r="C13" s="72">
        <v>0.3</v>
      </c>
      <c r="D13" s="39">
        <v>2.3E-2</v>
      </c>
      <c r="E13" s="39">
        <v>0.09</v>
      </c>
      <c r="F13" s="72">
        <v>2.1999999999999999E-2</v>
      </c>
      <c r="G13" s="39">
        <v>0.02</v>
      </c>
      <c r="H13" s="39">
        <v>2E-3</v>
      </c>
    </row>
    <row r="14" spans="1:8" s="31" customFormat="1" x14ac:dyDescent="0.2">
      <c r="B14" s="51"/>
      <c r="C14" s="50"/>
      <c r="D14" s="50"/>
      <c r="E14" s="50"/>
      <c r="F14" s="50"/>
      <c r="G14" s="50"/>
      <c r="H14" s="50"/>
    </row>
    <row r="15" spans="1:8" s="31" customFormat="1" x14ac:dyDescent="0.2">
      <c r="A15" s="32" t="s">
        <v>27</v>
      </c>
      <c r="B15" s="51">
        <v>133300000</v>
      </c>
      <c r="C15" s="50">
        <v>39990000</v>
      </c>
      <c r="D15" s="50">
        <v>6665000</v>
      </c>
      <c r="E15" s="50">
        <v>9331000</v>
      </c>
      <c r="F15" s="50">
        <v>3999000</v>
      </c>
      <c r="G15" s="50">
        <v>533200</v>
      </c>
      <c r="H15" s="50">
        <v>1866200</v>
      </c>
    </row>
    <row r="16" spans="1:8" s="31" customFormat="1" x14ac:dyDescent="0.2">
      <c r="A16" s="31" t="s">
        <v>28</v>
      </c>
      <c r="B16" s="51">
        <v>120908057</v>
      </c>
      <c r="C16" s="50">
        <v>36735532</v>
      </c>
      <c r="D16" s="50">
        <v>3368413</v>
      </c>
      <c r="E16" s="50">
        <v>8687138</v>
      </c>
      <c r="F16" s="50">
        <v>3396821</v>
      </c>
      <c r="G16" s="50">
        <v>1632071</v>
      </c>
      <c r="H16" s="50">
        <v>170920</v>
      </c>
    </row>
    <row r="17" spans="1:8" s="31" customFormat="1" x14ac:dyDescent="0.2">
      <c r="A17" s="31" t="s">
        <v>29</v>
      </c>
      <c r="B17" s="51"/>
      <c r="C17" s="72">
        <v>0.3</v>
      </c>
      <c r="D17" s="72">
        <v>0.05</v>
      </c>
      <c r="E17" s="72">
        <v>7.0000000000000007E-2</v>
      </c>
      <c r="F17" s="72">
        <v>0.03</v>
      </c>
      <c r="G17" s="72">
        <v>4.0000000000000001E-3</v>
      </c>
      <c r="H17" s="72">
        <v>1.4E-2</v>
      </c>
    </row>
    <row r="18" spans="1:8" s="31" customFormat="1" x14ac:dyDescent="0.2">
      <c r="A18" s="32" t="s">
        <v>30</v>
      </c>
      <c r="B18" s="51"/>
      <c r="C18" s="72">
        <v>0.30399999999999999</v>
      </c>
      <c r="D18" s="72">
        <v>2.8000000000000001E-2</v>
      </c>
      <c r="E18" s="72">
        <v>7.1999999999999995E-2</v>
      </c>
      <c r="F18" s="72">
        <v>2.8000000000000001E-2</v>
      </c>
      <c r="G18" s="72">
        <v>1.2999999999999999E-2</v>
      </c>
      <c r="H18" s="72">
        <v>1E-3</v>
      </c>
    </row>
    <row r="19" spans="1:8" s="31" customFormat="1" x14ac:dyDescent="0.2">
      <c r="A19" s="32"/>
      <c r="B19" s="51"/>
      <c r="C19" s="50"/>
      <c r="D19" s="50"/>
      <c r="E19" s="50"/>
      <c r="F19" s="50"/>
      <c r="G19" s="50"/>
      <c r="H19" s="50"/>
    </row>
    <row r="20" spans="1:8" s="31" customFormat="1" x14ac:dyDescent="0.2">
      <c r="A20" s="23" t="s">
        <v>31</v>
      </c>
      <c r="B20" s="51">
        <v>130800000</v>
      </c>
      <c r="C20" s="50">
        <v>39240000</v>
      </c>
      <c r="D20" s="50">
        <v>6540000</v>
      </c>
      <c r="E20" s="50">
        <v>9156000</v>
      </c>
      <c r="F20" s="50">
        <v>3924000</v>
      </c>
      <c r="G20" s="50">
        <v>523200</v>
      </c>
      <c r="H20" s="50">
        <v>1831200</v>
      </c>
    </row>
    <row r="21" spans="1:8" s="31" customFormat="1" x14ac:dyDescent="0.2">
      <c r="A21" s="32" t="s">
        <v>32</v>
      </c>
      <c r="B21" s="51">
        <v>35379377</v>
      </c>
      <c r="C21" s="50">
        <v>12259321</v>
      </c>
      <c r="D21" s="50">
        <v>2048071</v>
      </c>
      <c r="E21" s="50">
        <v>1061582</v>
      </c>
      <c r="F21" s="50">
        <v>361657</v>
      </c>
      <c r="G21" s="50">
        <v>353364</v>
      </c>
      <c r="H21" s="50">
        <v>820</v>
      </c>
    </row>
    <row r="22" spans="1:8" s="31" customFormat="1" x14ac:dyDescent="0.2">
      <c r="A22" s="32" t="s">
        <v>33</v>
      </c>
      <c r="B22" s="39"/>
      <c r="C22" s="72">
        <v>0.3</v>
      </c>
      <c r="D22" s="72">
        <v>0.05</v>
      </c>
      <c r="E22" s="72">
        <v>7.0000000000000007E-2</v>
      </c>
      <c r="F22" s="72">
        <v>0.03</v>
      </c>
      <c r="G22" s="72">
        <v>4.0000000000000001E-3</v>
      </c>
      <c r="H22" s="72">
        <v>1.4E-2</v>
      </c>
    </row>
    <row r="23" spans="1:8" s="31" customFormat="1" x14ac:dyDescent="0.2">
      <c r="A23" s="32" t="s">
        <v>34</v>
      </c>
      <c r="B23" s="39"/>
      <c r="C23" s="72">
        <v>0.34699999999999998</v>
      </c>
      <c r="D23" s="72">
        <v>5.8000000000000003E-2</v>
      </c>
      <c r="E23" s="72">
        <v>0.03</v>
      </c>
      <c r="F23" s="72">
        <v>0.01</v>
      </c>
      <c r="G23" s="72">
        <v>0.01</v>
      </c>
      <c r="H23" s="72">
        <v>0</v>
      </c>
    </row>
    <row r="24" spans="1:8" x14ac:dyDescent="0.2">
      <c r="A24" s="75" t="s">
        <v>66</v>
      </c>
      <c r="B24" s="27"/>
      <c r="C24" s="29"/>
      <c r="D24" s="44"/>
      <c r="E24" s="44"/>
      <c r="F24" s="44"/>
      <c r="G24" s="44"/>
      <c r="H24" s="44"/>
    </row>
    <row r="25" spans="1:8" x14ac:dyDescent="0.2">
      <c r="A25" s="76" t="s">
        <v>67</v>
      </c>
      <c r="B25" s="28"/>
      <c r="C25" s="30"/>
      <c r="D25" s="30"/>
      <c r="E25" s="30"/>
      <c r="F25" s="30"/>
      <c r="G25" s="30"/>
      <c r="H25" s="30"/>
    </row>
  </sheetData>
  <phoneticPr fontId="0" type="noConversion"/>
  <pageMargins left="0.37" right="0.4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7B7BFE01E644DB0DC58DE95DA27C3" ma:contentTypeVersion="2" ma:contentTypeDescription="Create a new document." ma:contentTypeScope="" ma:versionID="b09d0a4326438b3c0786268b7076b22d">
  <xsd:schema xmlns:xsd="http://www.w3.org/2001/XMLSchema" xmlns:xs="http://www.w3.org/2001/XMLSchema" xmlns:p="http://schemas.microsoft.com/office/2006/metadata/properties" xmlns:ns2="4a0a5928-caa6-4c06-984d-bec815664b90" xmlns:ns3="e381171d-277a-4b3f-8fb2-ca7e83157ac2" targetNamespace="http://schemas.microsoft.com/office/2006/metadata/properties" ma:root="true" ma:fieldsID="e91ab2bb484bcfc0609b2b01385017ba" ns2:_="" ns3:_="">
    <xsd:import namespace="4a0a5928-caa6-4c06-984d-bec815664b90"/>
    <xsd:import namespace="e381171d-277a-4b3f-8fb2-ca7e83157ac2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0a5928-caa6-4c06-984d-bec815664b90" elementFormDefault="qualified">
    <xsd:import namespace="http://schemas.microsoft.com/office/2006/documentManagement/types"/>
    <xsd:import namespace="http://schemas.microsoft.com/office/infopath/2007/PartnerControls"/>
    <xsd:element name="DocumentType" ma:index="8" nillable="true" ma:displayName="DocumentType" ma:format="Dropdown" ma:internalName="DocumentType">
      <xsd:simpleType>
        <xsd:restriction base="dms:Choice">
          <xsd:enumeration value="Working"/>
          <xsd:enumeration value="Referenc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1171d-277a-4b3f-8fb2-ca7e83157ac2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ype xmlns="4a0a5928-caa6-4c06-984d-bec815664b9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BC7915-5220-4B6A-9C05-71399CD8B2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0a5928-caa6-4c06-984d-bec815664b90"/>
    <ds:schemaRef ds:uri="e381171d-277a-4b3f-8fb2-ca7e83157a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7671A6-B420-473F-9761-A852DA975BB6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e381171d-277a-4b3f-8fb2-ca7e83157ac2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4a0a5928-caa6-4c06-984d-bec815664b90"/>
  </ds:schemaRefs>
</ds:datastoreItem>
</file>

<file path=customXml/itemProps3.xml><?xml version="1.0" encoding="utf-8"?>
<ds:datastoreItem xmlns:ds="http://schemas.openxmlformats.org/officeDocument/2006/customXml" ds:itemID="{A30D7CDC-25F5-4ADD-8B66-6A2CBA81B3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COVER PAGE</vt:lpstr>
      <vt:lpstr>Y-12 &amp; PX SB Goals FY22-31  </vt:lpstr>
      <vt:lpstr>BWXT PANTEX</vt:lpstr>
      <vt:lpstr>SAVANNAH RIVER</vt:lpstr>
      <vt:lpstr>BWXT-Y12</vt:lpstr>
      <vt:lpstr>BAPL</vt:lpstr>
      <vt:lpstr>KAPL</vt:lpstr>
      <vt:lpstr>BAPL!Print_Area</vt:lpstr>
      <vt:lpstr>'BWXT PANTEX'!Print_Area</vt:lpstr>
      <vt:lpstr>'BWXT-Y12'!Print_Area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DOE/AL</dc:creator>
  <cp:lastModifiedBy>LN</cp:lastModifiedBy>
  <cp:lastPrinted>2019-10-04T14:28:04Z</cp:lastPrinted>
  <dcterms:created xsi:type="dcterms:W3CDTF">2004-09-14T12:51:32Z</dcterms:created>
  <dcterms:modified xsi:type="dcterms:W3CDTF">2020-12-01T21:24:40Z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0x01010048E7B7BFE01E644DB0DC58DE95DA27C3</vt:lpwstr>
  </property>
  <property fmtid="{D5CDD505-2E9C-101B-9397-08002B2CF9AE}" pid="4" name="TemplateUrl">
    <vt:lpwstr/>
  </property>
  <property fmtid="{D5CDD505-2E9C-101B-9397-08002B2CF9AE}" pid="5" name="Order">
    <vt:r8>4900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SV_QUERY_LIST_4F35BF76-6C0D-4D9B-82B2-816C12CF3733">
    <vt:lpwstr>empty_477D106A-C0D6-4607-AEBD-E2C9D60EA279</vt:lpwstr>
  </property>
  <property fmtid="{D5CDD505-2E9C-101B-9397-08002B2CF9AE}" pid="9" name="SV_HIDDEN_GRID_QUERY_LIST_4F35BF76-6C0D-4D9B-82B2-816C12CF3733">
    <vt:lpwstr>empty_477D106A-C0D6-4607-AEBD-E2C9D60EA279</vt:lpwstr>
  </property>
</Properties>
</file>