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B1A" lockStructure="1"/>
  <bookViews>
    <workbookView xWindow="0" yWindow="0" windowWidth="23040" windowHeight="9690" tabRatio="935"/>
  </bookViews>
  <sheets>
    <sheet name="Instructions" sheetId="25" r:id="rId1"/>
    <sheet name="Volume Data" sheetId="35" r:id="rId2"/>
    <sheet name="ASH-OFF Data 1" sheetId="36" r:id="rId3"/>
    <sheet name="ASH-OFF Data 2" sheetId="37" r:id="rId4"/>
    <sheet name="ASH-ON Data 1" sheetId="38" r:id="rId5"/>
    <sheet name="ASH-ON Data 2" sheetId="39" r:id="rId6"/>
    <sheet name="General Info &amp; Test Results" sheetId="1" r:id="rId7"/>
    <sheet name="Setup &amp; Instrumentation" sheetId="27" r:id="rId8"/>
    <sheet name="Volume" sheetId="17" r:id="rId9"/>
    <sheet name="Test Conditions" sheetId="6" r:id="rId10"/>
    <sheet name="Settings" sheetId="20" r:id="rId11"/>
    <sheet name="Energy Calcs (ASH Switch OFF)" sheetId="3" r:id="rId12"/>
    <sheet name="Energy Calcs (ASH Switch ON)" sheetId="19" r:id="rId13"/>
    <sheet name="Comments" sheetId="29" r:id="rId14"/>
    <sheet name="Photos" sheetId="40" r:id="rId15"/>
    <sheet name="Report Sign-Off Block" sheetId="24" r:id="rId16"/>
    <sheet name="Drop-Downs" sheetId="15" r:id="rId17"/>
    <sheet name="Version Control" sheetId="23" r:id="rId18"/>
  </sheets>
  <definedNames>
    <definedName name="ASH">'General Info &amp; Test Results'!$C$31</definedName>
    <definedName name="ASH_Default">'General Info &amp; Test Results'!$C$32</definedName>
    <definedName name="ASH_Switch">'Drop-Downs'!$N$13:$N$15</definedName>
    <definedName name="Aux_Comp">'Drop-Downs'!$R$13:$R$16</definedName>
    <definedName name="Aux_Comp_Y_N">'General Info &amp; Test Results'!$C$33</definedName>
    <definedName name="Comp_Num">'Drop-Downs'!$X$13:$X$14</definedName>
    <definedName name="Compact?">'Drop-Downs'!$F$13:$F$14</definedName>
    <definedName name="Defrost">'Drop-Downs'!$P$13:$P$15</definedName>
    <definedName name="DefrostType">'Drop-Downs'!$P$13:$P$17</definedName>
    <definedName name="FF_FR">'Drop-Downs'!$T$13:$T$14</definedName>
    <definedName name="FRZ_Comp_Temp">'Drop-Downs'!$L$13:$L$14</definedName>
    <definedName name="Ice_Adder">'Drop-Downs'!$V$13:$V$14</definedName>
    <definedName name="_xlnm.Print_Area" localSheetId="11">'Energy Calcs (ASH Switch OFF)'!$B$12:$Q$83</definedName>
    <definedName name="_xlnm.Print_Area" localSheetId="12">'Energy Calcs (ASH Switch ON)'!$B$12:$Q$83</definedName>
    <definedName name="_xlnm.Print_Area" localSheetId="6">'General Info &amp; Test Results'!$B$12:$L$55</definedName>
    <definedName name="_xlnm.Print_Area" localSheetId="14">Photos!$B$12:$S$221</definedName>
    <definedName name="_xlnm.Print_Area" localSheetId="10">Settings!$B$15:$O$25</definedName>
    <definedName name="_xlnm.Print_Area" localSheetId="9">'Test Conditions'!$B$11:$L$72</definedName>
    <definedName name="_xlnm.Print_Area" localSheetId="8">Volume!$B$12:$D$12</definedName>
    <definedName name="Product_Class">'Drop-Downs'!$B$13:$B$54</definedName>
    <definedName name="Product_Type">'Drop-Downs'!$D$13:$D$15</definedName>
    <definedName name="QC_Mode">'Drop-Downs'!$D$18</definedName>
    <definedName name="RefrigeratorTypes">'General Info &amp; Test Results'!$E$59:$E$63</definedName>
    <definedName name="Steady_state_Condition">'Drop-Downs'!$H$13:$H$14</definedName>
    <definedName name="Temp_Set">'Drop-Downs'!$P$22:$P$25</definedName>
    <definedName name="VASH">'General Info &amp; Test Results'!$C$34</definedName>
    <definedName name="Yes_No">'Drop-Downs'!$J$13:$J$14</definedName>
  </definedNames>
  <calcPr calcId="171027"/>
</workbook>
</file>

<file path=xl/calcChain.xml><?xml version="1.0" encoding="utf-8"?>
<calcChain xmlns="http://schemas.openxmlformats.org/spreadsheetml/2006/main">
  <c r="B9" i="35" l="1"/>
  <c r="B7" i="35"/>
  <c r="E6" i="35"/>
  <c r="B6" i="35"/>
  <c r="B5" i="35"/>
  <c r="B4" i="35"/>
  <c r="E3" i="35"/>
  <c r="B3" i="35"/>
  <c r="B2" i="35"/>
  <c r="B9" i="39" l="1"/>
  <c r="B7" i="39"/>
  <c r="E6" i="39"/>
  <c r="B6" i="39"/>
  <c r="B5" i="39"/>
  <c r="B4" i="39"/>
  <c r="E3" i="39"/>
  <c r="B3" i="39"/>
  <c r="B2" i="39"/>
  <c r="B9" i="38"/>
  <c r="B7" i="38"/>
  <c r="E6" i="38"/>
  <c r="B6" i="38"/>
  <c r="B5" i="38"/>
  <c r="B4" i="38"/>
  <c r="E3" i="38"/>
  <c r="B3" i="38"/>
  <c r="B2" i="38"/>
  <c r="B9" i="37"/>
  <c r="B7" i="37"/>
  <c r="E6" i="37"/>
  <c r="B6" i="37"/>
  <c r="B5" i="37"/>
  <c r="B4" i="37"/>
  <c r="E3" i="37"/>
  <c r="B3" i="37"/>
  <c r="B2" i="37"/>
  <c r="K110" i="6" l="1"/>
  <c r="L110" i="6"/>
  <c r="L113" i="6"/>
  <c r="L115" i="6" s="1"/>
  <c r="T115" i="6" s="1"/>
  <c r="K109" i="6"/>
  <c r="L109" i="6"/>
  <c r="L112" i="6"/>
  <c r="L114" i="6" s="1"/>
  <c r="T114" i="6" s="1"/>
  <c r="I110" i="6"/>
  <c r="J113" i="6" s="1"/>
  <c r="J115" i="6" s="1"/>
  <c r="S115" i="6" s="1"/>
  <c r="J110" i="6"/>
  <c r="I109" i="6"/>
  <c r="J109" i="6"/>
  <c r="E110" i="6"/>
  <c r="F113" i="6" s="1"/>
  <c r="F110" i="6"/>
  <c r="E109" i="6"/>
  <c r="F109" i="6"/>
  <c r="C110" i="6"/>
  <c r="D110" i="6"/>
  <c r="C109" i="6"/>
  <c r="D109" i="6"/>
  <c r="K89" i="6"/>
  <c r="L92" i="6" s="1"/>
  <c r="L94" i="6" s="1"/>
  <c r="T94" i="6" s="1"/>
  <c r="L89" i="6"/>
  <c r="I89" i="6"/>
  <c r="J89" i="6"/>
  <c r="E89" i="6"/>
  <c r="F89" i="6"/>
  <c r="C89" i="6"/>
  <c r="D89" i="6"/>
  <c r="K88" i="6"/>
  <c r="L88" i="6"/>
  <c r="I88" i="6"/>
  <c r="J88" i="6"/>
  <c r="E88" i="6"/>
  <c r="F88" i="6"/>
  <c r="C88" i="6"/>
  <c r="D88" i="6"/>
  <c r="D55" i="6"/>
  <c r="K67" i="6"/>
  <c r="L67" i="6"/>
  <c r="I67" i="6"/>
  <c r="J67" i="6"/>
  <c r="E67" i="6"/>
  <c r="F67" i="6"/>
  <c r="C67" i="6"/>
  <c r="D70" i="6" s="1"/>
  <c r="D67" i="6"/>
  <c r="K66" i="6"/>
  <c r="L66" i="6"/>
  <c r="I66" i="6"/>
  <c r="J66" i="6"/>
  <c r="E66" i="6"/>
  <c r="F66" i="6"/>
  <c r="C66" i="6"/>
  <c r="D66" i="6"/>
  <c r="J24" i="17"/>
  <c r="E71" i="3"/>
  <c r="E72" i="3"/>
  <c r="AI27" i="19"/>
  <c r="C17" i="6" a="1"/>
  <c r="C17" i="6"/>
  <c r="C19" i="6" s="1" a="1"/>
  <c r="C19" i="6" s="1"/>
  <c r="F23" i="3"/>
  <c r="D56" i="3" s="1"/>
  <c r="F21" i="3"/>
  <c r="D40" i="3" s="1"/>
  <c r="D57" i="3"/>
  <c r="D41" i="3"/>
  <c r="T48" i="19"/>
  <c r="U48" i="19"/>
  <c r="E76" i="19"/>
  <c r="F24" i="19"/>
  <c r="E40" i="19"/>
  <c r="E41" i="19"/>
  <c r="F21" i="19"/>
  <c r="D40" i="19" s="1"/>
  <c r="D41" i="19"/>
  <c r="F23" i="19"/>
  <c r="D56" i="19" s="1"/>
  <c r="D57" i="19"/>
  <c r="F57" i="19"/>
  <c r="E57" i="19"/>
  <c r="F26" i="19"/>
  <c r="E56" i="19"/>
  <c r="K64" i="19"/>
  <c r="F49" i="19"/>
  <c r="E49" i="19"/>
  <c r="D49" i="19"/>
  <c r="F41" i="19"/>
  <c r="F36" i="19"/>
  <c r="E36" i="19"/>
  <c r="E37" i="19" s="1"/>
  <c r="E66" i="19" s="1"/>
  <c r="D36" i="19"/>
  <c r="T30" i="19"/>
  <c r="N30" i="19"/>
  <c r="AT29" i="19"/>
  <c r="AN29" i="19"/>
  <c r="AH29" i="19"/>
  <c r="AB29" i="19"/>
  <c r="T29" i="19"/>
  <c r="N29" i="19"/>
  <c r="J29" i="19"/>
  <c r="F29" i="19"/>
  <c r="F56" i="19" s="1"/>
  <c r="AT28" i="19"/>
  <c r="AN28" i="19"/>
  <c r="AH28" i="19"/>
  <c r="AB28" i="19"/>
  <c r="T28" i="19"/>
  <c r="N28" i="19"/>
  <c r="J28" i="19"/>
  <c r="F28" i="19"/>
  <c r="F48" i="19" s="1"/>
  <c r="AT27" i="19"/>
  <c r="AN27" i="19"/>
  <c r="AH27" i="19"/>
  <c r="AB27" i="19"/>
  <c r="W27" i="19"/>
  <c r="T27" i="19"/>
  <c r="N27" i="19"/>
  <c r="J27" i="19"/>
  <c r="F27" i="19"/>
  <c r="F35" i="19" s="1"/>
  <c r="AT26" i="19"/>
  <c r="AN26" i="19"/>
  <c r="AH26" i="19"/>
  <c r="AB26" i="19"/>
  <c r="T26" i="19"/>
  <c r="N26" i="19"/>
  <c r="J26" i="19"/>
  <c r="AT25" i="19"/>
  <c r="AN25" i="19"/>
  <c r="AH25" i="19"/>
  <c r="AB25" i="19"/>
  <c r="T25" i="19"/>
  <c r="N25" i="19"/>
  <c r="J25" i="19"/>
  <c r="F25" i="19"/>
  <c r="E48" i="19" s="1"/>
  <c r="AT24" i="19"/>
  <c r="AN24" i="19"/>
  <c r="AH24" i="19"/>
  <c r="AB24" i="19"/>
  <c r="T24" i="19"/>
  <c r="N24" i="19"/>
  <c r="J24" i="19"/>
  <c r="AT23" i="19"/>
  <c r="AN23" i="19"/>
  <c r="AH23" i="19"/>
  <c r="AB23" i="19"/>
  <c r="T23" i="19"/>
  <c r="N23" i="19"/>
  <c r="J23" i="19"/>
  <c r="AT22" i="19"/>
  <c r="AN22" i="19"/>
  <c r="AH22" i="19"/>
  <c r="AB22" i="19"/>
  <c r="T22" i="19"/>
  <c r="N22" i="19"/>
  <c r="J22" i="19"/>
  <c r="F22" i="19"/>
  <c r="D48" i="19" s="1"/>
  <c r="AT21" i="19"/>
  <c r="AN21" i="19"/>
  <c r="AI21" i="19"/>
  <c r="AN30" i="19" s="1"/>
  <c r="AH21" i="19"/>
  <c r="AB21" i="19"/>
  <c r="W21" i="19"/>
  <c r="AH30" i="19" s="1"/>
  <c r="T21" i="19"/>
  <c r="N21" i="19"/>
  <c r="J21" i="19"/>
  <c r="B9" i="19"/>
  <c r="B7" i="19"/>
  <c r="D6" i="19"/>
  <c r="B6" i="19"/>
  <c r="C5" i="23"/>
  <c r="C5" i="24" s="1"/>
  <c r="B5" i="19"/>
  <c r="C4" i="23"/>
  <c r="B4" i="19"/>
  <c r="D3" i="19"/>
  <c r="B3" i="19"/>
  <c r="B2" i="19"/>
  <c r="E35" i="19"/>
  <c r="E73" i="19"/>
  <c r="E74" i="19"/>
  <c r="W21" i="3"/>
  <c r="AB30" i="3" s="1"/>
  <c r="E72" i="19"/>
  <c r="E71" i="19"/>
  <c r="V49" i="3"/>
  <c r="U49" i="3"/>
  <c r="T22" i="3"/>
  <c r="F55" i="6"/>
  <c r="L55" i="6"/>
  <c r="J55" i="6"/>
  <c r="D6" i="3"/>
  <c r="D3" i="3"/>
  <c r="B9" i="3"/>
  <c r="B7" i="3"/>
  <c r="B6" i="3"/>
  <c r="B5" i="3"/>
  <c r="B4" i="3"/>
  <c r="B3" i="3"/>
  <c r="B2" i="3"/>
  <c r="B4" i="6"/>
  <c r="B5" i="6"/>
  <c r="B6" i="6"/>
  <c r="B7" i="6"/>
  <c r="B9" i="6"/>
  <c r="D6" i="6"/>
  <c r="D3" i="6"/>
  <c r="B3" i="6"/>
  <c r="B2" i="6"/>
  <c r="B9" i="1"/>
  <c r="B7" i="1"/>
  <c r="C6" i="1"/>
  <c r="B6" i="1"/>
  <c r="B5" i="1"/>
  <c r="B4" i="1"/>
  <c r="C3" i="1"/>
  <c r="B3" i="1"/>
  <c r="B2" i="1"/>
  <c r="C6" i="20"/>
  <c r="C3" i="20"/>
  <c r="B9" i="20"/>
  <c r="B7" i="20"/>
  <c r="B6" i="20"/>
  <c r="B5" i="20"/>
  <c r="B4" i="20"/>
  <c r="B3" i="20"/>
  <c r="B2" i="20"/>
  <c r="B9" i="27"/>
  <c r="B7" i="27"/>
  <c r="C6" i="27"/>
  <c r="B6" i="27"/>
  <c r="B5" i="27"/>
  <c r="B4" i="27"/>
  <c r="C3" i="27"/>
  <c r="B3" i="27"/>
  <c r="B2" i="27"/>
  <c r="B9" i="17"/>
  <c r="B7" i="17"/>
  <c r="C6" i="17"/>
  <c r="B6" i="17"/>
  <c r="B5" i="17"/>
  <c r="B4" i="17"/>
  <c r="C3" i="17"/>
  <c r="B3" i="17"/>
  <c r="B2" i="17"/>
  <c r="B9" i="36"/>
  <c r="B7" i="36"/>
  <c r="E6" i="36"/>
  <c r="B6" i="36"/>
  <c r="B5" i="36"/>
  <c r="B4" i="36"/>
  <c r="E3" i="36"/>
  <c r="B3" i="36"/>
  <c r="B2" i="36"/>
  <c r="B9" i="25"/>
  <c r="B7" i="25"/>
  <c r="C6" i="25"/>
  <c r="B6" i="25"/>
  <c r="B5" i="25"/>
  <c r="B4" i="25"/>
  <c r="C3" i="25"/>
  <c r="B3" i="25"/>
  <c r="B2" i="25"/>
  <c r="B9" i="40"/>
  <c r="B7" i="40"/>
  <c r="C6" i="40"/>
  <c r="B6" i="40"/>
  <c r="B5" i="40"/>
  <c r="B4" i="40"/>
  <c r="C3" i="40"/>
  <c r="B3" i="40"/>
  <c r="B2" i="40"/>
  <c r="B9" i="29"/>
  <c r="B7" i="29"/>
  <c r="C6" i="29"/>
  <c r="B6" i="29"/>
  <c r="B5" i="29"/>
  <c r="B4" i="29"/>
  <c r="C3" i="29"/>
  <c r="B3" i="29"/>
  <c r="B2" i="29"/>
  <c r="B9" i="24"/>
  <c r="B7" i="24"/>
  <c r="C6" i="24"/>
  <c r="B6" i="24"/>
  <c r="B5" i="24"/>
  <c r="B4" i="24"/>
  <c r="C3" i="24"/>
  <c r="B3" i="24"/>
  <c r="B2" i="24"/>
  <c r="C8" i="23"/>
  <c r="C8" i="40" s="1"/>
  <c r="C8" i="1"/>
  <c r="AT22" i="3"/>
  <c r="AT23" i="3"/>
  <c r="AT24" i="3"/>
  <c r="AT25" i="3"/>
  <c r="AT26" i="3"/>
  <c r="AT27" i="3"/>
  <c r="AT28" i="3"/>
  <c r="AT29" i="3"/>
  <c r="AT21" i="3"/>
  <c r="AN22" i="3"/>
  <c r="AN23" i="3"/>
  <c r="AN24" i="3"/>
  <c r="AN25" i="3"/>
  <c r="AN26" i="3"/>
  <c r="AN27" i="3"/>
  <c r="AN28" i="3"/>
  <c r="AN29" i="3"/>
  <c r="AN21" i="3"/>
  <c r="AH22" i="3"/>
  <c r="AH23" i="3"/>
  <c r="AH24" i="3"/>
  <c r="AH25" i="3"/>
  <c r="AH26" i="3"/>
  <c r="AH27" i="3"/>
  <c r="AH28" i="3"/>
  <c r="AH29" i="3"/>
  <c r="AH21" i="3"/>
  <c r="AB22" i="3"/>
  <c r="AB23" i="3"/>
  <c r="AB24" i="3"/>
  <c r="AB25" i="3"/>
  <c r="AB26" i="3"/>
  <c r="AB27" i="3"/>
  <c r="AB28" i="3"/>
  <c r="AB29" i="3"/>
  <c r="AB21" i="3"/>
  <c r="T23" i="3"/>
  <c r="T24" i="3"/>
  <c r="T25" i="3"/>
  <c r="T26" i="3"/>
  <c r="T27" i="3"/>
  <c r="T28" i="3"/>
  <c r="T29" i="3"/>
  <c r="T21" i="3"/>
  <c r="N22" i="3"/>
  <c r="N23" i="3"/>
  <c r="N24" i="3"/>
  <c r="N25" i="3"/>
  <c r="N26" i="3"/>
  <c r="N27" i="3"/>
  <c r="N28" i="3"/>
  <c r="N29" i="3"/>
  <c r="N21" i="3"/>
  <c r="K64" i="3"/>
  <c r="F24" i="3"/>
  <c r="E35" i="3"/>
  <c r="E36" i="3"/>
  <c r="F57" i="3"/>
  <c r="E57" i="3"/>
  <c r="J29" i="3"/>
  <c r="F29" i="3"/>
  <c r="F56" i="3"/>
  <c r="J26" i="3"/>
  <c r="F26" i="3"/>
  <c r="E56" i="3" s="1"/>
  <c r="J23" i="3"/>
  <c r="E76" i="3"/>
  <c r="D54" i="6"/>
  <c r="T54" i="6"/>
  <c r="S54" i="6"/>
  <c r="R54" i="6"/>
  <c r="Q54" i="6"/>
  <c r="Q27" i="6"/>
  <c r="R27" i="6"/>
  <c r="S27" i="6"/>
  <c r="T27" i="6"/>
  <c r="Q28" i="6"/>
  <c r="R28" i="6"/>
  <c r="S28" i="6"/>
  <c r="T28" i="6"/>
  <c r="U27" i="6"/>
  <c r="U28" i="6"/>
  <c r="W28" i="6"/>
  <c r="V28" i="6"/>
  <c r="P28" i="6"/>
  <c r="V27" i="6"/>
  <c r="P27" i="6"/>
  <c r="W27" i="6"/>
  <c r="E9" i="17"/>
  <c r="E8" i="17"/>
  <c r="E7" i="17"/>
  <c r="AI21" i="3"/>
  <c r="AT30" i="3" s="1"/>
  <c r="AN30" i="3"/>
  <c r="N30" i="3"/>
  <c r="C9" i="23"/>
  <c r="C9" i="20" s="1"/>
  <c r="C9" i="1"/>
  <c r="C9" i="17"/>
  <c r="C18" i="17"/>
  <c r="F15" i="1"/>
  <c r="C7" i="23"/>
  <c r="E7" i="35" s="1"/>
  <c r="C6" i="15"/>
  <c r="B9" i="15"/>
  <c r="B7" i="15"/>
  <c r="C6" i="23"/>
  <c r="D100" i="3"/>
  <c r="D101" i="3" s="1"/>
  <c r="T30" i="3"/>
  <c r="AI27" i="3"/>
  <c r="W27" i="3"/>
  <c r="AH30" i="3"/>
  <c r="E73" i="3"/>
  <c r="E74" i="3"/>
  <c r="C19" i="17"/>
  <c r="F16" i="1" s="1"/>
  <c r="G32" i="1"/>
  <c r="G33" i="1"/>
  <c r="G34" i="1"/>
  <c r="H32" i="1"/>
  <c r="H33" i="1"/>
  <c r="H34" i="1"/>
  <c r="H31" i="1"/>
  <c r="B6" i="15"/>
  <c r="B5" i="15"/>
  <c r="B4" i="15"/>
  <c r="B3" i="15"/>
  <c r="B2" i="15"/>
  <c r="C3" i="15"/>
  <c r="L54" i="6"/>
  <c r="J54" i="6"/>
  <c r="J22" i="3"/>
  <c r="J24" i="3"/>
  <c r="J25" i="3"/>
  <c r="J27" i="3"/>
  <c r="J28" i="3"/>
  <c r="J21" i="3"/>
  <c r="F22" i="3"/>
  <c r="D48" i="3" s="1"/>
  <c r="F25" i="3"/>
  <c r="E48" i="3"/>
  <c r="F27" i="3"/>
  <c r="F40" i="3" s="1"/>
  <c r="F28" i="3"/>
  <c r="F48" i="3"/>
  <c r="E40" i="3"/>
  <c r="F54" i="6"/>
  <c r="F36" i="3"/>
  <c r="D36" i="3"/>
  <c r="E53" i="6"/>
  <c r="S45" i="6" s="1"/>
  <c r="F53" i="6"/>
  <c r="T45" i="6" s="1"/>
  <c r="C53" i="6"/>
  <c r="Q45" i="6" s="1"/>
  <c r="D53" i="6"/>
  <c r="R45" i="6" s="1"/>
  <c r="L53" i="6"/>
  <c r="T49" i="6"/>
  <c r="K53" i="6"/>
  <c r="S49" i="6"/>
  <c r="J53" i="6"/>
  <c r="R49" i="6"/>
  <c r="I53" i="6"/>
  <c r="Q49" i="6"/>
  <c r="F41" i="3"/>
  <c r="F49" i="3"/>
  <c r="E49" i="3"/>
  <c r="D49" i="3"/>
  <c r="E41" i="3"/>
  <c r="AW24" i="3" l="1"/>
  <c r="AW25" i="3"/>
  <c r="AV27" i="3"/>
  <c r="AW28" i="3"/>
  <c r="E42" i="19"/>
  <c r="D91" i="6"/>
  <c r="J92" i="6"/>
  <c r="J94" i="6" s="1"/>
  <c r="S94" i="6" s="1"/>
  <c r="C20" i="17"/>
  <c r="AB30" i="19"/>
  <c r="AV24" i="19" s="1"/>
  <c r="AT30" i="19"/>
  <c r="AW24" i="19" s="1"/>
  <c r="AV24" i="3"/>
  <c r="AW29" i="3"/>
  <c r="AV21" i="19"/>
  <c r="AV25" i="19"/>
  <c r="AV29" i="19"/>
  <c r="L70" i="6"/>
  <c r="L72" i="6" s="1"/>
  <c r="T72" i="6" s="1"/>
  <c r="C26" i="17"/>
  <c r="C27" i="17" s="1"/>
  <c r="D4" i="19"/>
  <c r="E4" i="35"/>
  <c r="E4" i="39"/>
  <c r="E4" i="37"/>
  <c r="E4" i="38"/>
  <c r="C9" i="15"/>
  <c r="C9" i="29"/>
  <c r="D5" i="19"/>
  <c r="E5" i="35"/>
  <c r="E5" i="39"/>
  <c r="E5" i="37"/>
  <c r="E5" i="38"/>
  <c r="C8" i="15"/>
  <c r="C9" i="27"/>
  <c r="L31" i="27" s="1"/>
  <c r="D9" i="3"/>
  <c r="E9" i="35"/>
  <c r="E9" i="39"/>
  <c r="E9" i="38"/>
  <c r="E9" i="37"/>
  <c r="D16" i="24"/>
  <c r="G31" i="1" s="1"/>
  <c r="C9" i="24"/>
  <c r="C9" i="40"/>
  <c r="D9" i="6"/>
  <c r="E9" i="36"/>
  <c r="C9" i="25"/>
  <c r="D9" i="19"/>
  <c r="D8" i="19"/>
  <c r="E8" i="35"/>
  <c r="E8" i="37"/>
  <c r="E8" i="39"/>
  <c r="E8" i="38"/>
  <c r="E7" i="38"/>
  <c r="E7" i="39"/>
  <c r="D7" i="6"/>
  <c r="E7" i="37"/>
  <c r="D5" i="3"/>
  <c r="C5" i="1"/>
  <c r="D5" i="6"/>
  <c r="C5" i="40"/>
  <c r="C5" i="27"/>
  <c r="D112" i="6"/>
  <c r="F112" i="6"/>
  <c r="F114" i="6" s="1"/>
  <c r="R114" i="6" s="1"/>
  <c r="J112" i="6"/>
  <c r="J114" i="6" s="1"/>
  <c r="S114" i="6" s="1"/>
  <c r="D113" i="6"/>
  <c r="F92" i="6"/>
  <c r="F94" i="6" s="1"/>
  <c r="R94" i="6" s="1"/>
  <c r="L91" i="6"/>
  <c r="L93" i="6" s="1"/>
  <c r="T93" i="6" s="1"/>
  <c r="J91" i="6"/>
  <c r="J93" i="6" s="1"/>
  <c r="S93" i="6" s="1"/>
  <c r="F91" i="6"/>
  <c r="F93" i="6" s="1"/>
  <c r="R93" i="6" s="1"/>
  <c r="D92" i="6"/>
  <c r="D94" i="6" s="1"/>
  <c r="Q94" i="6" s="1"/>
  <c r="L69" i="6"/>
  <c r="L71" i="6" s="1"/>
  <c r="T71" i="6" s="1"/>
  <c r="J69" i="6"/>
  <c r="J71" i="6" s="1"/>
  <c r="S71" i="6" s="1"/>
  <c r="J70" i="6"/>
  <c r="J72" i="6" s="1"/>
  <c r="S72" i="6" s="1"/>
  <c r="D69" i="6"/>
  <c r="D71" i="6" s="1"/>
  <c r="Q71" i="6" s="1"/>
  <c r="F70" i="6"/>
  <c r="F69" i="6"/>
  <c r="F71" i="6" s="1"/>
  <c r="R71" i="6" s="1"/>
  <c r="D72" i="6"/>
  <c r="Q72" i="6" s="1"/>
  <c r="F115" i="6"/>
  <c r="R115" i="6" s="1"/>
  <c r="F72" i="6"/>
  <c r="R72" i="6" s="1"/>
  <c r="D93" i="6"/>
  <c r="Q93" i="6" s="1"/>
  <c r="D114" i="6"/>
  <c r="Q114" i="6" s="1"/>
  <c r="D115" i="6"/>
  <c r="Q115" i="6" s="1"/>
  <c r="AV29" i="3"/>
  <c r="AV28" i="3"/>
  <c r="AV25" i="3"/>
  <c r="AW21" i="3"/>
  <c r="AW26" i="3"/>
  <c r="AW27" i="3"/>
  <c r="AV23" i="3"/>
  <c r="AW22" i="3"/>
  <c r="AW23" i="3"/>
  <c r="AV21" i="3"/>
  <c r="AV26" i="3"/>
  <c r="AV22" i="3"/>
  <c r="E78" i="3"/>
  <c r="E77" i="3"/>
  <c r="D79" i="3" s="1"/>
  <c r="D82" i="3" s="1"/>
  <c r="D99" i="3" s="1"/>
  <c r="D102" i="3" s="1"/>
  <c r="D103" i="3" s="1"/>
  <c r="F21" i="1" s="1"/>
  <c r="D50" i="3"/>
  <c r="E42" i="3"/>
  <c r="F42" i="3"/>
  <c r="E58" i="3"/>
  <c r="E37" i="3"/>
  <c r="E66" i="3" s="1"/>
  <c r="F50" i="3"/>
  <c r="F58" i="3"/>
  <c r="D42" i="3"/>
  <c r="D58" i="3"/>
  <c r="E50" i="3"/>
  <c r="D35" i="3"/>
  <c r="D37" i="3" s="1"/>
  <c r="F35" i="3"/>
  <c r="F37" i="3" s="1"/>
  <c r="AW28" i="19"/>
  <c r="AW27" i="19"/>
  <c r="AV27" i="19"/>
  <c r="E77" i="19"/>
  <c r="D79" i="19" s="1"/>
  <c r="D82" i="19" s="1"/>
  <c r="D83" i="19" s="1"/>
  <c r="E78" i="19"/>
  <c r="D35" i="19"/>
  <c r="E58" i="19"/>
  <c r="E50" i="19"/>
  <c r="F40" i="19"/>
  <c r="F42" i="19" s="1"/>
  <c r="F37" i="19"/>
  <c r="D37" i="19"/>
  <c r="D58" i="19"/>
  <c r="D42" i="19"/>
  <c r="D50" i="19"/>
  <c r="C5" i="20"/>
  <c r="C5" i="15"/>
  <c r="C5" i="29"/>
  <c r="C5" i="25"/>
  <c r="E5" i="36"/>
  <c r="C5" i="17"/>
  <c r="C4" i="29"/>
  <c r="E4" i="36"/>
  <c r="C4" i="17"/>
  <c r="C8" i="24"/>
  <c r="D8" i="6"/>
  <c r="C4" i="24"/>
  <c r="C8" i="25"/>
  <c r="E8" i="36"/>
  <c r="C8" i="27"/>
  <c r="D8" i="3"/>
  <c r="C4" i="25"/>
  <c r="C4" i="20"/>
  <c r="C4" i="1"/>
  <c r="C4" i="15"/>
  <c r="C8" i="29"/>
  <c r="C8" i="17"/>
  <c r="C8" i="20"/>
  <c r="C4" i="40"/>
  <c r="C4" i="27"/>
  <c r="D4" i="6"/>
  <c r="D4" i="3"/>
  <c r="C7" i="40"/>
  <c r="C7" i="1"/>
  <c r="C7" i="25"/>
  <c r="D7" i="3"/>
  <c r="C7" i="27"/>
  <c r="D7" i="19"/>
  <c r="C7" i="15"/>
  <c r="C7" i="29"/>
  <c r="E7" i="36"/>
  <c r="C7" i="17"/>
  <c r="C7" i="20"/>
  <c r="C7" i="24"/>
  <c r="AW26" i="19" l="1"/>
  <c r="AW25" i="19"/>
  <c r="E60" i="3"/>
  <c r="AW21" i="19"/>
  <c r="D60" i="19"/>
  <c r="AV26" i="19"/>
  <c r="AW22" i="19"/>
  <c r="AV28" i="19"/>
  <c r="AW23" i="19"/>
  <c r="AW29" i="19"/>
  <c r="D60" i="3"/>
  <c r="L19" i="27"/>
  <c r="AV22" i="19"/>
  <c r="AV23" i="19"/>
  <c r="F60" i="3"/>
  <c r="L17" i="27"/>
  <c r="E60" i="19"/>
  <c r="L22" i="27"/>
  <c r="F17" i="1"/>
  <c r="F18" i="1"/>
  <c r="L24" i="27"/>
  <c r="L25" i="27"/>
  <c r="L21" i="27"/>
  <c r="L20" i="27"/>
  <c r="L14" i="27"/>
  <c r="L30" i="27"/>
  <c r="L29" i="27"/>
  <c r="L27" i="27"/>
  <c r="L26" i="27"/>
  <c r="L23" i="27"/>
  <c r="L28" i="27"/>
  <c r="L18" i="27"/>
  <c r="L16" i="27"/>
  <c r="L15" i="27"/>
  <c r="E79" i="3"/>
  <c r="D83" i="3"/>
  <c r="F20" i="1" s="1"/>
  <c r="F22" i="1" s="1"/>
  <c r="E79" i="19"/>
  <c r="F58" i="19"/>
  <c r="F60" i="19" s="1"/>
  <c r="F50" i="19"/>
  <c r="K22" i="27"/>
  <c r="K21" i="27"/>
  <c r="K24" i="27"/>
  <c r="K27" i="27"/>
  <c r="K26" i="27"/>
  <c r="K28" i="27"/>
  <c r="K31" i="27"/>
  <c r="K15" i="27"/>
  <c r="K18" i="27"/>
  <c r="K17" i="27"/>
  <c r="K20" i="27"/>
  <c r="K23" i="27"/>
  <c r="K30" i="27"/>
  <c r="K29" i="27"/>
  <c r="K14" i="27"/>
  <c r="K16" i="27"/>
  <c r="K19" i="27"/>
  <c r="K25" i="27"/>
</calcChain>
</file>

<file path=xl/sharedStrings.xml><?xml version="1.0" encoding="utf-8"?>
<sst xmlns="http://schemas.openxmlformats.org/spreadsheetml/2006/main" count="1091" uniqueCount="519">
  <si>
    <t>Lab Name:</t>
  </si>
  <si>
    <t xml:space="preserve">Manufacturer model number: </t>
  </si>
  <si>
    <t xml:space="preserve">Product Type: </t>
  </si>
  <si>
    <t>Product Class:</t>
  </si>
  <si>
    <t xml:space="preserve">Freezer Adjustment Factor </t>
  </si>
  <si>
    <t>Part 1</t>
  </si>
  <si>
    <t>Abbreviations</t>
  </si>
  <si>
    <t>TR</t>
  </si>
  <si>
    <t>Fresh food compartment temperature (°F)</t>
  </si>
  <si>
    <t>TF</t>
  </si>
  <si>
    <t>Freezer compartment temperature (°F)</t>
  </si>
  <si>
    <t>EP</t>
  </si>
  <si>
    <t>Energy expended in kWh during the test period (kWh)</t>
  </si>
  <si>
    <t>T</t>
  </si>
  <si>
    <t>Length of time of the test period (min)</t>
  </si>
  <si>
    <t>ET</t>
  </si>
  <si>
    <t>Test cycle energy expended (kWh/day)</t>
  </si>
  <si>
    <t>E</t>
  </si>
  <si>
    <t>Total per cycle energy consumption (kWh/day)</t>
  </si>
  <si>
    <t>TC1 - FF</t>
  </si>
  <si>
    <t>TC2 - FF</t>
  </si>
  <si>
    <t>TC3 - FF</t>
  </si>
  <si>
    <t>TC1 - FR</t>
  </si>
  <si>
    <t>TC2 - FR</t>
  </si>
  <si>
    <t>TC3- FR</t>
  </si>
  <si>
    <t>Ambient 1</t>
  </si>
  <si>
    <t>Ambient 2</t>
  </si>
  <si>
    <t>Test</t>
  </si>
  <si>
    <t>Test Period</t>
  </si>
  <si>
    <t>Energy Used (kWh)</t>
  </si>
  <si>
    <t>Mid</t>
  </si>
  <si>
    <t>Warm</t>
  </si>
  <si>
    <t>Cold</t>
  </si>
  <si>
    <t xml:space="preserve">Freezer Interpolation </t>
  </si>
  <si>
    <t>Fresh Food Interpolation</t>
  </si>
  <si>
    <t>CT</t>
  </si>
  <si>
    <t>Elapsed Time (min)</t>
  </si>
  <si>
    <t>End Time (min)</t>
  </si>
  <si>
    <t>Start Time (min)</t>
  </si>
  <si>
    <t>Settings</t>
  </si>
  <si>
    <t>Fresh Food Setting:</t>
  </si>
  <si>
    <t>Freezer Setting:</t>
  </si>
  <si>
    <t>Test Conditions</t>
  </si>
  <si>
    <t>Step 1</t>
  </si>
  <si>
    <t>Step 2</t>
  </si>
  <si>
    <t>Step 3</t>
  </si>
  <si>
    <t>Step 4</t>
  </si>
  <si>
    <t>Step 5</t>
  </si>
  <si>
    <t>Step 6</t>
  </si>
  <si>
    <t>Step 7</t>
  </si>
  <si>
    <t>Step 8</t>
  </si>
  <si>
    <t>Temp Setting</t>
  </si>
  <si>
    <t>EP2</t>
  </si>
  <si>
    <t>T2</t>
  </si>
  <si>
    <t>Stabilization Period</t>
  </si>
  <si>
    <t>Min</t>
  </si>
  <si>
    <t>Max</t>
  </si>
  <si>
    <t>Checkpoint 1</t>
  </si>
  <si>
    <t>Average - FF</t>
  </si>
  <si>
    <t>Average - FR</t>
  </si>
  <si>
    <t xml:space="preserve">Checkpoint 2 </t>
  </si>
  <si>
    <t>Annual Energy Consumption (kWh/yr)</t>
  </si>
  <si>
    <t>The ambient temperature shall be 90.0 ±1 °F. (32.3±0.6 °C.) during the stabilization period and during the test period.</t>
  </si>
  <si>
    <t>TC3 - FR</t>
  </si>
  <si>
    <t>TC4 - FR*</t>
  </si>
  <si>
    <t>TC5 - FR*</t>
  </si>
  <si>
    <t>Special-purpose compartment:</t>
  </si>
  <si>
    <t xml:space="preserve">AV </t>
  </si>
  <si>
    <t>Adjusted Volume (ft3)</t>
  </si>
  <si>
    <t>Refrigerator-Freezer</t>
  </si>
  <si>
    <t>Freezer</t>
  </si>
  <si>
    <t>Standard-sized or Compact?</t>
  </si>
  <si>
    <t xml:space="preserve">All-refrigerator </t>
  </si>
  <si>
    <t>Part 2</t>
  </si>
  <si>
    <t>T1</t>
  </si>
  <si>
    <t>EP1</t>
  </si>
  <si>
    <t>ET1</t>
  </si>
  <si>
    <t>CTl</t>
  </si>
  <si>
    <t>CTm</t>
  </si>
  <si>
    <t>Shortest time between defrost (hrs)</t>
  </si>
  <si>
    <t>Maximum time between defrost (hrs)</t>
  </si>
  <si>
    <t>Defrost timer run-time for compete cycle (hrs)</t>
  </si>
  <si>
    <t>Energy Used (kWh/day)</t>
  </si>
  <si>
    <t>ET2</t>
  </si>
  <si>
    <t>TR1</t>
  </si>
  <si>
    <t>TR2</t>
  </si>
  <si>
    <t>TF1</t>
  </si>
  <si>
    <t>TF2</t>
  </si>
  <si>
    <t>k</t>
  </si>
  <si>
    <t>Test Period 1</t>
  </si>
  <si>
    <t>Steady-state Condition Used:</t>
  </si>
  <si>
    <t>(A or B)</t>
  </si>
  <si>
    <t>TC5- FR*</t>
  </si>
  <si>
    <t>FF</t>
  </si>
  <si>
    <t>FR</t>
  </si>
  <si>
    <t xml:space="preserve">Fresh food compartment </t>
  </si>
  <si>
    <t xml:space="preserve">Freezer compartment </t>
  </si>
  <si>
    <t xml:space="preserve">Test Period 1 </t>
  </si>
  <si>
    <t xml:space="preserve">Test Period 2 </t>
  </si>
  <si>
    <t>Product Type</t>
  </si>
  <si>
    <t>Factor</t>
  </si>
  <si>
    <t>Product Class</t>
  </si>
  <si>
    <t>3A</t>
  </si>
  <si>
    <t>5A</t>
  </si>
  <si>
    <t>Compact?</t>
  </si>
  <si>
    <t>Standard-sized</t>
  </si>
  <si>
    <t>Compact</t>
  </si>
  <si>
    <t>Steady state Condition</t>
  </si>
  <si>
    <t>A</t>
  </si>
  <si>
    <t>B</t>
  </si>
  <si>
    <t xml:space="preserve">     Height</t>
  </si>
  <si>
    <t xml:space="preserve">     Width</t>
  </si>
  <si>
    <t xml:space="preserve">     Depth</t>
  </si>
  <si>
    <t>Outer Dimensions (in)</t>
  </si>
  <si>
    <t>Yes</t>
  </si>
  <si>
    <t>No</t>
  </si>
  <si>
    <t>Table of Contents</t>
  </si>
  <si>
    <t>Adjusted</t>
  </si>
  <si>
    <t>Fresh Food</t>
  </si>
  <si>
    <t>Run-in Start:</t>
  </si>
  <si>
    <t>Run-in End:</t>
  </si>
  <si>
    <t>Elapsed Time (hours)</t>
  </si>
  <si>
    <t>Date (MM/DD/YYYY)</t>
  </si>
  <si>
    <t>Time (hh:mm)</t>
  </si>
  <si>
    <t>FRZ Comp Temp</t>
  </si>
  <si>
    <t>ASH Switch</t>
  </si>
  <si>
    <t>ON</t>
  </si>
  <si>
    <t>OFF</t>
  </si>
  <si>
    <t xml:space="preserve">Line Frequency (Hz): </t>
  </si>
  <si>
    <t>Volume</t>
  </si>
  <si>
    <t>Test Start Date:</t>
  </si>
  <si>
    <t xml:space="preserve">   ASH Switch OFF</t>
  </si>
  <si>
    <t xml:space="preserve">   Overall*</t>
  </si>
  <si>
    <t xml:space="preserve">   ASH Switch ON*</t>
  </si>
  <si>
    <t>Product Type*</t>
  </si>
  <si>
    <t xml:space="preserve">Basic Refrigerator </t>
  </si>
  <si>
    <t>ASH</t>
  </si>
  <si>
    <t>Anti-sweat Heater</t>
  </si>
  <si>
    <t>Test Part 1</t>
  </si>
  <si>
    <t>Raw Data Import Instructions</t>
  </si>
  <si>
    <t xml:space="preserve">       - Watts</t>
  </si>
  <si>
    <t xml:space="preserve">       - Watt-hours</t>
  </si>
  <si>
    <t xml:space="preserve">       - Volts</t>
  </si>
  <si>
    <t xml:space="preserve">       - Amps</t>
  </si>
  <si>
    <t>Date of Manufacture (if available):</t>
  </si>
  <si>
    <t>Per Cycle Energy Consumption (kWh/day)</t>
  </si>
  <si>
    <t>If the "Warm/Warm-Only" test is used, E is calculated as follows (Section 6.2.2.1):</t>
  </si>
  <si>
    <t xml:space="preserve">If two test periods are used, E is calculated as follows (Section 6.2.2.2): </t>
  </si>
  <si>
    <t>Test Period 2</t>
  </si>
  <si>
    <t>Test Part 2*</t>
  </si>
  <si>
    <t xml:space="preserve"> * If necessary</t>
  </si>
  <si>
    <t>Tests with Anti-Sweat Heater OFF</t>
  </si>
  <si>
    <t>Test Period 2 *</t>
  </si>
  <si>
    <t>Yes_no</t>
  </si>
  <si>
    <t>For tests with ASH turned OFF</t>
  </si>
  <si>
    <t>Calculations for Energy Tests with no ASH Switch or with ASH Switch in OFF Position</t>
  </si>
  <si>
    <t>ASH - Switch OFF</t>
  </si>
  <si>
    <t>ASH - Switch ON *</t>
  </si>
  <si>
    <t>Anti-Sweat Heater Switch present?</t>
  </si>
  <si>
    <t>Defrost</t>
  </si>
  <si>
    <t>Variable</t>
  </si>
  <si>
    <t>Defrost Control Type:</t>
  </si>
  <si>
    <t>Include raw data that shows the measurements on which these steady-state calculations are based.</t>
  </si>
  <si>
    <t>Duration (min)</t>
  </si>
  <si>
    <t>Elapsed Time Between Checkpoints (min)</t>
  </si>
  <si>
    <t>Standardized Freezer Compartment Temp</t>
  </si>
  <si>
    <t>Photos</t>
  </si>
  <si>
    <t>Step 10</t>
  </si>
  <si>
    <t>Input cell</t>
  </si>
  <si>
    <t xml:space="preserve">CRF (adjustment factor) </t>
  </si>
  <si>
    <t xml:space="preserve">Anti-sweat heater switch: (if applicable) </t>
  </si>
  <si>
    <t xml:space="preserve">Mid </t>
  </si>
  <si>
    <t>Elapsed Time</t>
  </si>
  <si>
    <t>Start Time</t>
  </si>
  <si>
    <t>End Time</t>
  </si>
  <si>
    <t>Automatic (non-variable)</t>
  </si>
  <si>
    <t>Non-automatic</t>
  </si>
  <si>
    <t>Long-time Automatic</t>
  </si>
  <si>
    <t>Average Temperatures (deg F)</t>
  </si>
  <si>
    <t>Change in FF Temp (deg F)</t>
  </si>
  <si>
    <t>Change in FR Temp (deg F)</t>
  </si>
  <si>
    <t>Rate of Change in FF Temp (deg F / hr)</t>
  </si>
  <si>
    <t>Rate of Change in FR Temp (deg F / hr)</t>
  </si>
  <si>
    <t xml:space="preserve">Start Time </t>
  </si>
  <si>
    <t xml:space="preserve">End Time </t>
  </si>
  <si>
    <t>Test Period (min)</t>
  </si>
  <si>
    <t>FF Compartment temp in Test Period 1 (deg F)</t>
  </si>
  <si>
    <t>FF Compartment temp in Test Period 2 (deg F)</t>
  </si>
  <si>
    <t>FRZ Compartment temp in Test Period 1 (deg F)</t>
  </si>
  <si>
    <t>FRZ Compartment temp in Test Period 2 (deg F)</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</si>
  <si>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</si>
  <si>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</si>
  <si>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</si>
  <si>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</si>
  <si>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</si>
  <si>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</si>
  <si>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</si>
  <si>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</si>
  <si>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</si>
  <si>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</si>
  <si>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</si>
  <si>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</si>
  <si>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</si>
  <si>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</si>
  <si>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</si>
  <si>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Step 11</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</si>
  <si>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</si>
  <si>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</si>
  <si>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</si>
  <si>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</si>
  <si>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</si>
  <si>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</si>
  <si>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</si>
  <si>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</si>
  <si>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</si>
  <si>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</si>
  <si>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</si>
  <si>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Total Volume</t>
  </si>
  <si>
    <t>Adjusted Volume</t>
  </si>
  <si>
    <t>Measured Volumes</t>
  </si>
  <si>
    <t>Energy Use</t>
  </si>
  <si>
    <t>kWh/yr</t>
  </si>
  <si>
    <r>
      <t>ft</t>
    </r>
    <r>
      <rPr>
        <vertAlign val="superscript"/>
        <sz val="11"/>
        <color theme="1"/>
        <rFont val="Palatino Linotype"/>
        <family val="1"/>
      </rPr>
      <t>3</t>
    </r>
  </si>
  <si>
    <t xml:space="preserve">Note: If compartment temperature is controlled by a dial, specify position of dial (warm/mid/cold). If compartment temperature is electronically controlled, specify the number shown on the digital display. </t>
  </si>
  <si>
    <t>Report Sign-Off Block</t>
  </si>
  <si>
    <t>Setup &amp; Instrumentation</t>
  </si>
  <si>
    <t>Version Control</t>
  </si>
  <si>
    <t>Drop Downs</t>
  </si>
  <si>
    <t>[MM/DD/YYYY]</t>
  </si>
  <si>
    <t>Instructions</t>
  </si>
  <si>
    <t>Model #</t>
  </si>
  <si>
    <t>Brand</t>
  </si>
  <si>
    <t>Result</t>
  </si>
  <si>
    <t>Elapsed Time Before Checkpoint 2 (min)</t>
  </si>
  <si>
    <t>Average Temperatures by Thermocouple (deg F)</t>
  </si>
  <si>
    <t>Energy Consumption in Test Period 1 (kWh/day)</t>
  </si>
  <si>
    <t>Energy Consumption in Test Period 2 (kWh/day)</t>
  </si>
  <si>
    <t xml:space="preserve"> - Enter time in terms of number of minutes elapsed since start of test.  Do not use clock format (00:00).</t>
  </si>
  <si>
    <t xml:space="preserve"> - Fill in blue cells below.</t>
  </si>
  <si>
    <t>Standardized Fresh Food Compartment Temp</t>
  </si>
  <si>
    <t>What temperature setting data is used to calculate E?</t>
  </si>
  <si>
    <t>Comments</t>
  </si>
  <si>
    <t>Instrument Type</t>
  </si>
  <si>
    <t>Sensor Location</t>
  </si>
  <si>
    <t>Ambient Temperature (deg F)</t>
  </si>
  <si>
    <t>Back to Instructions tab</t>
  </si>
  <si>
    <t>NOTE: Copy only; sign off is done in the Report Sign-Off Block tab</t>
  </si>
  <si>
    <t>How many separate auxiliary compartments does this unit have?</t>
  </si>
  <si>
    <t>Aux_Comp</t>
  </si>
  <si>
    <t>Other</t>
  </si>
  <si>
    <t>Setting</t>
  </si>
  <si>
    <t>Volume (ft3)</t>
  </si>
  <si>
    <t>FF_FR</t>
  </si>
  <si>
    <t xml:space="preserve">1st Aux. Comp. </t>
  </si>
  <si>
    <t xml:space="preserve">2nd Aux. Comp. </t>
  </si>
  <si>
    <t>Primary Compartments</t>
  </si>
  <si>
    <t xml:space="preserve">Separate Auxiliary Compartments </t>
  </si>
  <si>
    <t>Total Fresh Food</t>
  </si>
  <si>
    <t>Total Freezer</t>
  </si>
  <si>
    <t>Overall Total</t>
  </si>
  <si>
    <t>Test period 1</t>
  </si>
  <si>
    <t>Test period 2</t>
  </si>
  <si>
    <t>Checkpoint 2</t>
  </si>
  <si>
    <t>Average FF</t>
  </si>
  <si>
    <t>Average FR</t>
  </si>
  <si>
    <t>ASH-OFF</t>
  </si>
  <si>
    <t>ASH-ON</t>
  </si>
  <si>
    <t>1st Aux. Comp. * if necessary</t>
  </si>
  <si>
    <t>Separate Auxiliary Compartment 1</t>
  </si>
  <si>
    <t>Separate Auxiliary Compartment 2</t>
  </si>
  <si>
    <t>RH %</t>
  </si>
  <si>
    <t>Weighing Factor</t>
  </si>
  <si>
    <t>CF</t>
  </si>
  <si>
    <t>Correction Factor (kwh/day)</t>
  </si>
  <si>
    <t>Power-ASH</t>
  </si>
  <si>
    <t>Estd</t>
  </si>
  <si>
    <t>Standard energy consumption with variable ASH (kwh/day)</t>
  </si>
  <si>
    <t>Annual Energy Consumption (kwh/yr)</t>
  </si>
  <si>
    <t>Does this unit have a Variable Anti-Sweat Heater?</t>
  </si>
  <si>
    <t>Anti-Sweat Heater Power (W)</t>
  </si>
  <si>
    <t>FF Average</t>
  </si>
  <si>
    <t>FR Average</t>
  </si>
  <si>
    <t>LEGEND</t>
  </si>
  <si>
    <t>Instructions for completing this Workbook</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</si>
  <si>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</si>
  <si>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</si>
  <si>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STEP:</t>
  </si>
  <si>
    <t>Volume Data</t>
  </si>
  <si>
    <t>ASH-OFF Data 1</t>
  </si>
  <si>
    <t>ASH-OFF Data 2</t>
  </si>
  <si>
    <t>ASH-ON Data 1</t>
  </si>
  <si>
    <t>ASH-ON Data 2</t>
  </si>
  <si>
    <t>NOT USED</t>
  </si>
  <si>
    <t>Energy Calcs (ASH Switch OFF)</t>
  </si>
  <si>
    <t>Energy Calcs (ASH Switch ON)</t>
  </si>
  <si>
    <t>Include necessary data on the raw data tabs if it is used to determine control type.</t>
  </si>
  <si>
    <t xml:space="preserve">          * If applicable</t>
  </si>
  <si>
    <t>Template Completion</t>
  </si>
  <si>
    <t xml:space="preserve">        * If necessary</t>
  </si>
  <si>
    <t>Tests with Anti-Sweat Heater ON *</t>
  </si>
  <si>
    <t>For tests with ASH turned ON (if necessary)</t>
  </si>
  <si>
    <t>4.a  Separate Auxiliary Compartments (if necessary)</t>
  </si>
  <si>
    <t xml:space="preserve">      *  If necessary</t>
  </si>
  <si>
    <t xml:space="preserve">FF Volume    </t>
  </si>
  <si>
    <t xml:space="preserve">FR Volume    </t>
  </si>
  <si>
    <t>Note: Numbers 1 and 2 indicate measurements taken during the first and second test periods as appropriate.</t>
  </si>
  <si>
    <t>ET *</t>
  </si>
  <si>
    <t>Energy Consumption * (kWh/day)</t>
  </si>
  <si>
    <t xml:space="preserve">            *  Will be the same as row 34 if only 1 part was conducted</t>
  </si>
  <si>
    <t xml:space="preserve"> - This workbook does not currently include provisions for externally vented units covered by DOE waivers. Contact DOE to discuss test plan for any units 
    believed to be externally vented.</t>
  </si>
  <si>
    <t>Heater 
Watts (W)</t>
  </si>
  <si>
    <t>Comment</t>
  </si>
  <si>
    <t>Largest of E64 and E65</t>
  </si>
  <si>
    <t xml:space="preserve">             *  Will be the same as row 34 if only 1 part was conducted</t>
  </si>
  <si>
    <t>For this step, import raw data into the appropriate data tabs (see instructions directly below)</t>
  </si>
  <si>
    <t>FILL IN INPUT CELLS IN THE CORRESPONDING TAB:</t>
  </si>
  <si>
    <t xml:space="preserve">  If raw data are used to determine the defrost control type, include this raw data in this workbook. </t>
  </si>
  <si>
    <t>Input raw data from the energy tests into this tab.</t>
  </si>
  <si>
    <t xml:space="preserve">       - Data from each energy test period should be placed in a separate section and annotated appropriately (e.g. "Mid-data")</t>
  </si>
  <si>
    <t xml:space="preserve">       - Raw data from each energy test period should be placed in a separate section and annotated appropriately (e.g. "Mid-data" on "ASH-OFF Data 1", etc.)</t>
  </si>
  <si>
    <t>Compartment Temperature Period (min)</t>
  </si>
  <si>
    <t>Energy Consumption (kWh/day)</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</si>
  <si>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</si>
  <si>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</si>
  <si>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</si>
  <si>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</si>
  <si>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Temp_Set</t>
  </si>
  <si>
    <t>Warm only</t>
  </si>
  <si>
    <t>Mid and Warm</t>
  </si>
  <si>
    <t>Mid and Cold</t>
  </si>
  <si>
    <t>Warm and Cold</t>
  </si>
  <si>
    <t>Instructions and table of contents</t>
  </si>
  <si>
    <t>Input of raw data from volume test</t>
  </si>
  <si>
    <t>Input of raw data from 1st setting of ASH-OFF test</t>
  </si>
  <si>
    <t>Input of raw data from 2nd setting of ASH-OFF test</t>
  </si>
  <si>
    <t>Input of raw data from 1st setting of ASH-ON test</t>
  </si>
  <si>
    <t>Lab information, product information and test results</t>
  </si>
  <si>
    <t>Volume measurement inputs and calculations</t>
  </si>
  <si>
    <t>Instrumentation requirements and space for sensor placement descriptions</t>
  </si>
  <si>
    <t>Table of test condition requirements for each test</t>
  </si>
  <si>
    <t>Input for test settings</t>
  </si>
  <si>
    <t>Measurement inputs and calculations (Anti-Sweat Heater OFF)</t>
  </si>
  <si>
    <t>Measurement inputs and calculations (Anti-Sweat Heater ON)</t>
  </si>
  <si>
    <t>Inputs for photographs</t>
  </si>
  <si>
    <t>Inputs for report template user to provide comments</t>
  </si>
  <si>
    <t>Report review history</t>
  </si>
  <si>
    <t>Drop-downs used and tables referenced</t>
  </si>
  <si>
    <t>Revision history</t>
  </si>
  <si>
    <t>Tabs</t>
  </si>
  <si>
    <t>Tabs with input cells</t>
  </si>
  <si>
    <t>Cells</t>
  </si>
  <si>
    <t>Auto-populated cell</t>
  </si>
  <si>
    <t>Provided data</t>
  </si>
  <si>
    <t>Step 9</t>
  </si>
  <si>
    <t>Test Report Template Name:</t>
  </si>
  <si>
    <t xml:space="preserve">Latest Template Revision: </t>
  </si>
  <si>
    <t xml:space="preserve">Residential Refrigerator-Freezer  </t>
  </si>
  <si>
    <t>Tabs with space to paste raw data</t>
  </si>
  <si>
    <t>1A</t>
  </si>
  <si>
    <t>3-BI</t>
  </si>
  <si>
    <t>3I</t>
  </si>
  <si>
    <t>3I-BI</t>
  </si>
  <si>
    <t>3A-BI</t>
  </si>
  <si>
    <t>4-BI</t>
  </si>
  <si>
    <t>4I</t>
  </si>
  <si>
    <t>4I-BI</t>
  </si>
  <si>
    <t>5-BI</t>
  </si>
  <si>
    <t>5I</t>
  </si>
  <si>
    <t>5I-BI</t>
  </si>
  <si>
    <t>5A-BI</t>
  </si>
  <si>
    <t>7-BI</t>
  </si>
  <si>
    <t>9I</t>
  </si>
  <si>
    <t>9-BI</t>
  </si>
  <si>
    <t>9I-BI</t>
  </si>
  <si>
    <t>10A</t>
  </si>
  <si>
    <t>11A</t>
  </si>
  <si>
    <t>13I</t>
  </si>
  <si>
    <t>13A</t>
  </si>
  <si>
    <t>14I</t>
  </si>
  <si>
    <t>15I</t>
  </si>
  <si>
    <t>1. Duration of “run-in” period (in accordance with Section 5.5.2 of HRF-1-2008)</t>
  </si>
  <si>
    <t xml:space="preserve">The unit shall be given a "run-in" period sufficient to assure a thorough working-in of mechanical parts. Duration shall be at least 12 hours of compressor run-time. </t>
  </si>
  <si>
    <t>Approximate Compressor Run Time (hours)</t>
  </si>
  <si>
    <t>Approximate Duty Cycle (%)</t>
  </si>
  <si>
    <r>
      <rPr>
        <b/>
        <i/>
        <sz val="11"/>
        <color theme="1"/>
        <rFont val="Palatino Linotype"/>
        <family val="1"/>
      </rPr>
      <t>15</t>
    </r>
    <r>
      <rPr>
        <sz val="11"/>
        <color theme="1"/>
        <rFont val="Palatino Linotype"/>
        <family val="1"/>
      </rPr>
      <t xml:space="preserve"> for refrigerators, 
</t>
    </r>
    <r>
      <rPr>
        <b/>
        <i/>
        <sz val="11"/>
        <color theme="1"/>
        <rFont val="Palatino Linotype"/>
        <family val="1"/>
      </rPr>
      <t>0</t>
    </r>
    <r>
      <rPr>
        <sz val="11"/>
        <color theme="1"/>
        <rFont val="Palatino Linotype"/>
        <family val="1"/>
      </rPr>
      <t xml:space="preserve"> for refrigerator-freezers</t>
    </r>
  </si>
  <si>
    <t>v1.0</t>
  </si>
  <si>
    <t>1. Test Report Sign-Off Block</t>
  </si>
  <si>
    <t>1. Comments</t>
  </si>
  <si>
    <t>a)</t>
  </si>
  <si>
    <t>b)</t>
  </si>
  <si>
    <t>c)</t>
  </si>
  <si>
    <t>d)</t>
  </si>
  <si>
    <t>e)</t>
  </si>
  <si>
    <t>f)</t>
  </si>
  <si>
    <t>g)</t>
  </si>
  <si>
    <t>h)</t>
  </si>
  <si>
    <t xml:space="preserve">1. Lab Information </t>
  </si>
  <si>
    <t>2. Test Information</t>
  </si>
  <si>
    <t>3. Product Information</t>
  </si>
  <si>
    <t>4. Explain how defrost control type was determined:</t>
  </si>
  <si>
    <t>6. Test Report Sign-Off Block</t>
  </si>
  <si>
    <t xml:space="preserve">     *  Refer to HRF-1-2008 section 3.1-3.3 for 
        definitions of product types.</t>
  </si>
  <si>
    <t>1. Setup (This table should include instrumentation, sensors, and all equipment used during testing)</t>
  </si>
  <si>
    <t>2. Indicate which sensor layout was used, according to HRF-1-2008, 
Figures 5-1 and 5-2. (i.e., A through H or Type 1 through Type 6)</t>
  </si>
  <si>
    <t>Hidden QC</t>
  </si>
  <si>
    <t>Last Calibration Check</t>
  </si>
  <si>
    <t>Next Calibration Check</t>
  </si>
  <si>
    <t>1. Control Settings</t>
  </si>
  <si>
    <t>4. Steady-state condition (in accordance with Section 2.9 of Appendix A).</t>
  </si>
  <si>
    <t>Is this unit Demand-Response capable?</t>
  </si>
  <si>
    <t>2nd Aux. Comp. * if necessary</t>
  </si>
  <si>
    <t>1. Measurements</t>
  </si>
  <si>
    <t>2. Calculation of ET: Test Cycle energy expended (kWh/day)</t>
  </si>
  <si>
    <t>5. Annual Energy Consumption (kWh/yr) without Variable Anti-Sweat Heaters</t>
  </si>
  <si>
    <t>6. Annual Energy Consumption for Units with Variable Anti-Sweat Heaters</t>
  </si>
  <si>
    <t>(Variable defrost only; 5.2.1.3 of Appendix A)</t>
  </si>
  <si>
    <t>(Reminder: use actual values for CTl and CTm if they can be obtained without contacting the manufacturer; otherwise use the default values of CTl = 6 and CTm = 96.)</t>
  </si>
  <si>
    <t>As seen in Appendix A section 6.2.3.  - To be provided before testing if necessary</t>
  </si>
  <si>
    <t>If the "Warm/Warm-Only" test is used, E is calculated as follows (Sections 6.2.1.1, 6.2.2.1):</t>
  </si>
  <si>
    <t xml:space="preserve">If two test periods are used, E is calculated as follows (Sections 6.2.1.2, 6.2.2.2): </t>
  </si>
  <si>
    <t>Automatic Icemaker Adder</t>
  </si>
  <si>
    <t>Ice_Adder</t>
  </si>
  <si>
    <t>IET</t>
  </si>
  <si>
    <t>3. Vertical gradient (in accordance with Section 2.1.2 of Appendix A).</t>
  </si>
  <si>
    <t>Instrumentation Specifications</t>
  </si>
  <si>
    <t>Temperature</t>
  </si>
  <si>
    <t>Analog Watt-hour meter</t>
  </si>
  <si>
    <t>0.01 kWh</t>
  </si>
  <si>
    <t>Digital Watt-hour meter</t>
  </si>
  <si>
    <t>0.001 kWh</t>
  </si>
  <si>
    <t>Analog Voltmeter</t>
  </si>
  <si>
    <t>Digital Voltmeter</t>
  </si>
  <si>
    <t>1 V</t>
  </si>
  <si>
    <t>Time</t>
  </si>
  <si>
    <t>1 minute / 24 hours</t>
  </si>
  <si>
    <t>0.1 V</t>
  </si>
  <si>
    <t>± 0.5°F (0.3°C)</t>
  </si>
  <si>
    <t>Does this unit have an automatic icemaker?</t>
  </si>
  <si>
    <t>6. Confirm that the test floor or platform meets specifications in Appendix A Section 2.1.3</t>
  </si>
  <si>
    <t>QC_On?</t>
  </si>
  <si>
    <t>ASH OFF</t>
  </si>
  <si>
    <t>ASH ON</t>
  </si>
  <si>
    <t>3. Describe settings used for convertible or other temperature controllable compartments</t>
  </si>
  <si>
    <t>Duration</t>
  </si>
  <si>
    <t>±0.5 °F (± 0.3°C)</t>
  </si>
  <si>
    <t xml:space="preserve">       * For multiple compressor products, measurement intervals are not to exceed one minute</t>
  </si>
  <si>
    <t xml:space="preserve">       - Watts*</t>
  </si>
  <si>
    <t xml:space="preserve">       - Watt-hours*</t>
  </si>
  <si>
    <t xml:space="preserve">       - In the case of products with automatic icemakers, the volume occupied by the automatic icemaker, including its ice storage bin, is to be included in the volume measurement. </t>
  </si>
  <si>
    <t xml:space="preserve">       - Raw data for the volume measurements could include diagrams from HRF-1-2008 with dimensions noted.</t>
  </si>
  <si>
    <t>Automated</t>
  </si>
  <si>
    <t>6. If color-coding scheme for raw data sheets is used, explain here:</t>
  </si>
  <si>
    <t>5. For Multiple-compressor Products with Automatic Defrost, indicate how steady-state was achieved in accordance with Appendix A Section 4.2.3.2</t>
  </si>
  <si>
    <t>Test Part 3*</t>
  </si>
  <si>
    <t>Part 3</t>
  </si>
  <si>
    <t>Part 3 (Multiple Compressors Only, "Secondary" Compressor)</t>
  </si>
  <si>
    <t>T3</t>
  </si>
  <si>
    <t>EP3</t>
  </si>
  <si>
    <t>How many compressors does this unit have?</t>
  </si>
  <si>
    <t>CT_i = (CTLi × CTMi)/(F × (CTMi − CTLi) + CTLi)</t>
  </si>
  <si>
    <t>CT_Li</t>
  </si>
  <si>
    <t>CT_Mi</t>
  </si>
  <si>
    <t>(6-12)</t>
  </si>
  <si>
    <t>&lt; 96</t>
  </si>
  <si>
    <t>F</t>
  </si>
  <si>
    <t>CT_i</t>
  </si>
  <si>
    <t>-</t>
  </si>
  <si>
    <t>Default position of Anti-Sweat Heater Switch?</t>
  </si>
  <si>
    <t>5. Annual Energy Consumption (kWh/yr)</t>
  </si>
  <si>
    <r>
      <rPr>
        <b/>
        <sz val="11"/>
        <rFont val="Palatino Linotype"/>
        <family val="1"/>
      </rPr>
      <t xml:space="preserve">Note: </t>
    </r>
    <r>
      <rPr>
        <sz val="11"/>
        <rFont val="Palatino Linotype"/>
        <family val="1"/>
      </rPr>
      <t>This workbook does not currently include provisions for testing externally vented refrigerators or refrigerator-freezers.</t>
    </r>
  </si>
  <si>
    <t>For Long-time Automatic and Variable Defrost Models</t>
  </si>
  <si>
    <t>For Non-Automatic and Automatic Defrost Models</t>
  </si>
  <si>
    <r>
      <rPr>
        <b/>
        <sz val="11"/>
        <color theme="1"/>
        <rFont val="Palatino Linotype"/>
        <family val="1"/>
      </rPr>
      <t xml:space="preserve">0.23 </t>
    </r>
    <r>
      <rPr>
        <sz val="11"/>
        <color theme="1"/>
        <rFont val="Palatino Linotype"/>
        <family val="1"/>
      </rPr>
      <t xml:space="preserve">with automatic icemaker
</t>
    </r>
    <r>
      <rPr>
        <b/>
        <sz val="11"/>
        <color theme="1"/>
        <rFont val="Palatino Linotype"/>
        <family val="1"/>
      </rPr>
      <t>0</t>
    </r>
    <r>
      <rPr>
        <sz val="11"/>
        <color theme="1"/>
        <rFont val="Palatino Linotype"/>
        <family val="1"/>
      </rPr>
      <t xml:space="preserve"> without automatic icemaker</t>
    </r>
  </si>
  <si>
    <t>Weighted Average Compartment Temperatures</t>
  </si>
  <si>
    <t>Condition as Received:</t>
  </si>
  <si>
    <t>Comp_Num</t>
  </si>
  <si>
    <t>1. Nameplate showing model number and serial number (if applicable)</t>
  </si>
  <si>
    <t>2. FTC EnergyGuide label (if present)</t>
  </si>
  <si>
    <t>3. Exact placement of all sensors on, in, or around the device</t>
  </si>
  <si>
    <t>4. Ice maker set to full position (if applicable)</t>
  </si>
  <si>
    <t>5. Temperature settings during mid-test</t>
  </si>
  <si>
    <t>6. Temperature settings during warm-test (if applicable)</t>
  </si>
  <si>
    <t>7. Temperature settings during cold-test (if applicable)</t>
  </si>
  <si>
    <t>9. Rear clearance</t>
  </si>
  <si>
    <t>10. Additional photos (if necessary)</t>
  </si>
  <si>
    <t xml:space="preserve">4. Confirm that test setup complies with HRF-1-2008 Section 5.5.2(c) </t>
  </si>
  <si>
    <t>5. Describe placement of sensors used to measure ambient temperature:</t>
  </si>
  <si>
    <t>3.  Rear Clearance of unit (in.)</t>
  </si>
  <si>
    <t>2. Describe settings used for other consumer accessible features</t>
  </si>
  <si>
    <t>5. Test Results</t>
  </si>
  <si>
    <t xml:space="preserve">7. Explanation of how CT was determined. If CTl and CTm were used, explain how they were obtained. If default values were used, state that below: </t>
  </si>
  <si>
    <t>Psychrometric Instrument</t>
  </si>
  <si>
    <t>As noted in Appendix A Section 5.3, input raw data from the volume measurements in this tab. This could include diagrams from HRF-1-2008 with dimensions noted.</t>
  </si>
  <si>
    <t>Array formulas</t>
  </si>
  <si>
    <t>Compartment Check</t>
  </si>
  <si>
    <t xml:space="preserve">       - Temperatures from Fresh Food (FF) thermocouples (3) at regular intervals not to exceed 4 min*</t>
  </si>
  <si>
    <t xml:space="preserve">       - Temperatures from Freezer (FR) thermocouples (3 or 5 depending on product size and type) at regular intervals not to exceed 4 min*</t>
  </si>
  <si>
    <t xml:space="preserve">       - Temperatures from Ambient thermocouples (2 or more) at regular intervals not to exceed 4 min*</t>
  </si>
  <si>
    <r>
      <t xml:space="preserve">Include the following as a function of time for at least the duration of the </t>
    </r>
    <r>
      <rPr>
        <b/>
        <sz val="11"/>
        <rFont val="Palatino Linotype"/>
        <family val="1"/>
      </rPr>
      <t>stabilization period</t>
    </r>
    <r>
      <rPr>
        <sz val="11"/>
        <rFont val="Palatino Linotype"/>
        <family val="1"/>
      </rPr>
      <t xml:space="preserve"> and </t>
    </r>
    <r>
      <rPr>
        <b/>
        <sz val="11"/>
        <rFont val="Palatino Linotype"/>
        <family val="1"/>
      </rPr>
      <t>all test periods</t>
    </r>
    <r>
      <rPr>
        <sz val="11"/>
        <rFont val="Palatino Linotype"/>
        <family val="1"/>
      </rPr>
      <t>:</t>
    </r>
  </si>
  <si>
    <t xml:space="preserve">       - Temperatures from Fresh Food thermocouples (3) at regular intervals not to exceed 4 min*</t>
  </si>
  <si>
    <t xml:space="preserve">       - Temperatures from Freezer thermocouples (3 or 5 depending on product size and type) at regular intervals not to exceed 4 min*</t>
  </si>
  <si>
    <t xml:space="preserve"> 2. Ambient Temperature (in accordance with Section 2.1.1 of Appendix A).</t>
  </si>
  <si>
    <t>3. Total Per-Cycle Energy Consumption (kWh/day)</t>
  </si>
  <si>
    <t>v1.1_draft1</t>
  </si>
  <si>
    <t>Calculations for Energy Tests with ASH Switch in ON Position</t>
  </si>
  <si>
    <r>
      <t xml:space="preserve">Measured Compartment Volumes (ft3) 
</t>
    </r>
    <r>
      <rPr>
        <b/>
        <i/>
        <sz val="11"/>
        <rFont val="Palatino Linotype"/>
        <family val="1"/>
      </rPr>
      <t>As defined in HRF-1-2008</t>
    </r>
  </si>
  <si>
    <t>v1.1_draft2</t>
  </si>
  <si>
    <t>8. Photos of test unit from all sides (including photo of control panels, if applicable)</t>
  </si>
  <si>
    <t>v1.1_draft3</t>
  </si>
  <si>
    <t>v1.2</t>
  </si>
  <si>
    <r>
      <t xml:space="preserve"> - Start Time and Stop Time should be expressed in terms of overall </t>
    </r>
    <r>
      <rPr>
        <i/>
        <sz val="11"/>
        <color theme="1"/>
        <rFont val="Palatino Linotype"/>
        <family val="1"/>
      </rPr>
      <t>time elapsed,</t>
    </r>
    <r>
      <rPr>
        <sz val="11"/>
        <color theme="1"/>
        <rFont val="Palatino Linotype"/>
        <family val="1"/>
      </rPr>
      <t xml:space="preserve"> in agreement with the time shown in the raw data. </t>
    </r>
  </si>
  <si>
    <r>
      <t xml:space="preserve">Start Time and End Time should be expressed in terms of overall </t>
    </r>
    <r>
      <rPr>
        <b/>
        <i/>
        <sz val="11"/>
        <color theme="1"/>
        <rFont val="Palatino Linotype"/>
        <family val="1"/>
      </rPr>
      <t xml:space="preserve">time elapsed, </t>
    </r>
    <r>
      <rPr>
        <b/>
        <sz val="11"/>
        <color theme="1"/>
        <rFont val="Palatino Linotype"/>
        <family val="1"/>
      </rPr>
      <t xml:space="preserve">in agreement with the time shown in the raw data. </t>
    </r>
  </si>
  <si>
    <t>Input raw data from both the volume measurements and the energy tests into the corresponding tabs located immediately after the Instructions tab.</t>
  </si>
  <si>
    <t xml:space="preserve">The vertical ambient temperature gradient shall not exceed 0.5 °F per foot (0.9 °C per meter).  Indicate how the vertical gradient was maintained in compliance with section 2.1.2 of Appendix A.  Please include any raw data used to show that the vertical gradient was maintained on the provided tabs. </t>
  </si>
  <si>
    <t>Partial-automatic</t>
  </si>
  <si>
    <t>10 CFR 430 Subpart B Appendix A:  Uniform Test Method for Measuring the Energy Consumption of Electric Refrigerators and Electric Refrigerator-Freezers</t>
  </si>
  <si>
    <t>v1.5</t>
  </si>
  <si>
    <t>v1.3</t>
  </si>
  <si>
    <t>v1.4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</si>
</sst>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
    <numFmt numFmtId="166" formatCode="0.0"/>
  </numFmts>
  <fonts count="47"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i/>
      <sz val="11"/>
      <color theme="6" tint="-0.499984740745262"/>
      <name val="Palatino Linotype"/>
      <family val="1"/>
    </font>
    <font>
      <vertAlign val="superscript"/>
      <sz val="11"/>
      <color theme="1"/>
      <name val="Palatino Linotype"/>
      <family val="1"/>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i/>
      <sz val="11"/>
      <color theme="1"/>
      <name val="Palatino Linotype"/>
      <family val="1"/>
    </font>
    <font>
      <sz val="11"/>
      <color indexed="8"/>
      <name val="Palatino Linotype"/>
      <family val="1"/>
    </font>
    <font>
      <sz val="11"/>
      <color rgb="FF000000"/>
      <name val="Palatino Linotype"/>
      <family val="2"/>
    </font>
    <font>
      <b/>
      <sz val="11"/>
      <color theme="1"/>
      <name val="Palatino Linotype"/>
      <family val="2"/>
    </font>
    <font>
      <b/>
      <sz val="11"/>
      <color rgb="FF000000"/>
      <name val="Palatino Linotype"/>
      <family val="1"/>
    </font>
    <font>
      <b/>
      <sz val="14"/>
      <color theme="1"/>
      <name val="Palatino Linotype"/>
      <family val="1"/>
    </font>
    <font>
      <b/>
      <sz val="14"/>
      <name val="Palatino Linotype"/>
      <family val="2"/>
    </font>
    <font>
      <b/>
      <sz val="11"/>
      <color theme="0"/>
      <name val="Palatino Linotype"/>
      <family val="1"/>
    </font>
    <font>
      <sz val="11"/>
      <color theme="0"/>
      <name val="Palatino Linotype"/>
      <family val="2"/>
    </font>
    <font>
      <b/>
      <sz val="12"/>
      <name val="Palatino Linotype"/>
      <family val="1"/>
    </font>
    <font>
      <b/>
      <sz val="12"/>
      <color theme="1"/>
      <name val="Palatino Linotype"/>
      <family val="1"/>
    </font>
    <font>
      <i/>
      <sz val="14"/>
      <color theme="1"/>
      <name val="Palatino Linotype"/>
      <family val="1"/>
    </font>
    <font>
      <b/>
      <i/>
      <sz val="12"/>
      <color theme="1"/>
      <name val="Palatino Linotype"/>
      <family val="1"/>
    </font>
    <font>
      <b/>
      <sz val="22"/>
      <color theme="1"/>
      <name val="Palatino Linotype"/>
      <family val="1"/>
    </font>
    <font>
      <sz val="11"/>
      <name val="Arial"/>
      <family val="2"/>
    </font>
    <font>
      <b/>
      <sz val="12"/>
      <color rgb="FFFF0000"/>
      <name val="Palatino Linotype"/>
      <family val="1"/>
    </font>
    <font>
      <i/>
      <sz val="11"/>
      <name val="Palatino Linotype"/>
      <family val="1"/>
    </font>
    <font>
      <b/>
      <i/>
      <sz val="11"/>
      <name val="Palatino Linotype"/>
      <family val="1"/>
    </font>
  </fonts>
  <fills count="20">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theme="0" tint="-0.24994659260841701"/>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top style="thin">
        <color theme="0" tint="-0.14996795556505021"/>
      </top>
      <bottom style="medium">
        <color indexed="64"/>
      </bottom>
      <diagonal/>
    </border>
    <border>
      <left/>
      <right style="thin">
        <color indexed="64"/>
      </right>
      <top style="thin">
        <color theme="0" tint="-0.24994659260841701"/>
      </top>
      <bottom style="medium">
        <color indexed="64"/>
      </bottom>
      <diagonal/>
    </border>
    <border>
      <left/>
      <right/>
      <top style="thin">
        <color theme="0" tint="-0.14996795556505021"/>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thin">
        <color indexed="64"/>
      </top>
      <bottom style="medium">
        <color indexed="64"/>
      </bottom>
      <diagonal/>
    </border>
    <border>
      <left style="thin">
        <color indexed="64"/>
      </left>
      <right/>
      <top style="thin">
        <color indexed="64"/>
      </top>
      <bottom style="thin">
        <color theme="0" tint="-0.24994659260841701"/>
      </bottom>
      <diagonal/>
    </border>
    <border>
      <left style="thin">
        <color auto="1"/>
      </left>
      <right/>
      <top style="thin">
        <color theme="0" tint="-0.24994659260841701"/>
      </top>
      <bottom/>
      <diagonal/>
    </border>
    <border>
      <left style="thin">
        <color auto="1"/>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style="thin">
        <color theme="0" tint="-0.24994659260841701"/>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top style="double">
        <color indexed="64"/>
      </top>
      <bottom style="thin">
        <color theme="0" tint="-0.24994659260841701"/>
      </bottom>
      <diagonal/>
    </border>
    <border>
      <left/>
      <right style="thin">
        <color auto="1"/>
      </right>
      <top style="double">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theme="0" tint="-0.24994659260841701"/>
      </left>
      <right/>
      <top style="double">
        <color indexed="64"/>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top style="medium">
        <color indexed="64"/>
      </top>
      <bottom style="thin">
        <color theme="0" tint="-4.9989318521683403E-2"/>
      </bottom>
      <diagonal/>
    </border>
    <border>
      <left/>
      <right/>
      <top style="medium">
        <color indexed="64"/>
      </top>
      <bottom style="thin">
        <color theme="0" tint="-4.9989318521683403E-2"/>
      </bottom>
      <diagonal/>
    </border>
    <border>
      <left/>
      <right style="medium">
        <color indexed="64"/>
      </right>
      <top style="medium">
        <color indexed="64"/>
      </top>
      <bottom style="thin">
        <color theme="0" tint="-4.9989318521683403E-2"/>
      </bottom>
      <diagonal/>
    </border>
    <border>
      <left style="medium">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medium">
        <color indexed="64"/>
      </right>
      <top style="thin">
        <color theme="0" tint="-4.9989318521683403E-2"/>
      </top>
      <bottom style="thin">
        <color theme="0" tint="-4.9989318521683403E-2"/>
      </bottom>
      <diagonal/>
    </border>
    <border>
      <left style="medium">
        <color indexed="64"/>
      </left>
      <right/>
      <top style="thin">
        <color theme="0" tint="-4.9989318521683403E-2"/>
      </top>
      <bottom style="medium">
        <color indexed="64"/>
      </bottom>
      <diagonal/>
    </border>
    <border>
      <left/>
      <right/>
      <top style="thin">
        <color theme="0" tint="-4.9989318521683403E-2"/>
      </top>
      <bottom style="medium">
        <color indexed="64"/>
      </bottom>
      <diagonal/>
    </border>
    <border>
      <left/>
      <right style="medium">
        <color indexed="64"/>
      </right>
      <top style="thin">
        <color theme="0" tint="-4.9989318521683403E-2"/>
      </top>
      <bottom style="medium">
        <color indexed="64"/>
      </bottom>
      <diagonal/>
    </border>
    <border>
      <left style="thin">
        <color theme="0" tint="-0.24994659260841701"/>
      </left>
      <right style="medium">
        <color indexed="64"/>
      </right>
      <top style="thin">
        <color theme="0" tint="-0.24994659260841701"/>
      </top>
      <bottom/>
      <diagonal/>
    </border>
    <border>
      <left/>
      <right style="medium">
        <color indexed="64"/>
      </right>
      <top/>
      <bottom style="double">
        <color indexed="64"/>
      </bottom>
      <diagonal/>
    </border>
    <border>
      <left style="thin">
        <color auto="1"/>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theme="0" tint="-4.9989318521683403E-2"/>
      </top>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thin">
        <color indexed="64"/>
      </left>
      <right style="medium">
        <color indexed="64"/>
      </right>
      <top style="thin">
        <color theme="0" tint="-0.2499465926084170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auto="1"/>
      </left>
      <right/>
      <top style="medium">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theme="0" tint="-0.24994659260841701"/>
      </right>
      <top style="medium">
        <color indexed="64"/>
      </top>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theme="0" tint="-0.24994659260841701"/>
      </left>
      <right/>
      <top style="medium">
        <color indexed="64"/>
      </top>
      <bottom/>
      <diagonal/>
    </border>
    <border>
      <left style="thin">
        <color auto="1"/>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style="thin">
        <color auto="1"/>
      </left>
      <right style="thin">
        <color indexed="64"/>
      </right>
      <top style="medium">
        <color indexed="64"/>
      </top>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style="thin">
        <color auto="1"/>
      </right>
      <top style="thin">
        <color theme="0" tint="-0.14996795556505021"/>
      </top>
      <bottom style="thin">
        <color theme="0" tint="-0.14993743705557422"/>
      </bottom>
      <diagonal/>
    </border>
    <border>
      <left style="thin">
        <color theme="0" tint="-0.14993743705557422"/>
      </left>
      <right style="thin">
        <color auto="1"/>
      </right>
      <top style="thin">
        <color theme="0" tint="-0.14993743705557422"/>
      </top>
      <bottom style="thin">
        <color theme="0" tint="-0.14993743705557422"/>
      </bottom>
      <diagonal/>
    </border>
    <border>
      <left style="thin">
        <color theme="0" tint="-0.14993743705557422"/>
      </left>
      <right/>
      <top style="thin">
        <color theme="0" tint="-0.14996795556505021"/>
      </top>
      <bottom style="medium">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medium">
        <color indexed="64"/>
      </right>
      <top style="thin">
        <color theme="0" tint="-0.24994659260841701"/>
      </top>
      <bottom style="thin">
        <color theme="0" tint="-0.14996795556505021"/>
      </bottom>
      <diagonal/>
    </border>
    <border>
      <left style="thin">
        <color indexed="64"/>
      </left>
      <right style="medium">
        <color indexed="64"/>
      </right>
      <top style="thin">
        <color theme="0" tint="-0.14996795556505021"/>
      </top>
      <bottom style="thin">
        <color auto="1"/>
      </bottom>
      <diagonal/>
    </border>
  </borders>
  <cellStyleXfs count="2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8">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cellStyleXfs>
  <cellXfs count="1070">
    <xf numFmtId="0" fontId="0" fillId="0" borderId="0" xfId="0"/>
    <xf numFmtId="0" fontId="8" fillId="0" borderId="0" xfId="0" applyFont="1"/>
    <xf numFmtId="14" fontId="6" fillId="0" borderId="0" xfId="6" applyNumberFormat="1" applyFont="1"/>
    <xf numFmtId="0" fontId="6" fillId="0" borderId="0" xfId="6" applyFont="1"/>
    <xf numFmtId="0" fontId="6" fillId="0" borderId="0" xfId="6" applyNumberFormat="1" applyFont="1"/>
    <xf numFmtId="0" fontId="8" fillId="0" borderId="0" xfId="6" applyFont="1" applyProtection="1"/>
    <xf numFmtId="0" fontId="8" fillId="0" borderId="0" xfId="0" applyFont="1" applyAlignment="1" applyProtection="1">
      <alignment vertical="center"/>
    </xf>
    <xf numFmtId="0" fontId="8" fillId="5" borderId="0" xfId="6" applyFont="1" applyFill="1" applyProtection="1"/>
    <xf numFmtId="14" fontId="12" fillId="14" borderId="1" xfId="18" applyNumberFormat="1" applyFill="1" applyBorder="1" applyProtection="1">
      <alignment horizontal="center" vertical="center"/>
      <protection locked="0"/>
    </xf>
    <xf numFmtId="14" fontId="37" fillId="15" borderId="1" xfId="18" applyNumberFormat="1" applyFont="1" applyFill="1" applyBorder="1" applyProtection="1">
      <alignment horizontal="center" vertical="center"/>
    </xf>
    <xf numFmtId="0" fontId="8" fillId="14" borderId="1" xfId="0" applyFont="1" applyFill="1" applyBorder="1" applyAlignment="1" applyProtection="1">
      <alignment horizontal="center"/>
      <protection locked="0"/>
    </xf>
    <xf numFmtId="0" fontId="8" fillId="14" borderId="27" xfId="0" applyFont="1" applyFill="1" applyBorder="1" applyAlignment="1" applyProtection="1">
      <alignment horizontal="center"/>
      <protection locked="0"/>
    </xf>
    <xf numFmtId="14" fontId="8" fillId="14" borderId="1" xfId="0" applyNumberFormat="1" applyFont="1" applyFill="1" applyBorder="1" applyAlignment="1" applyProtection="1">
      <alignment horizontal="center"/>
      <protection locked="0"/>
    </xf>
    <xf numFmtId="0" fontId="8" fillId="0" borderId="0" xfId="0" applyFont="1" applyProtection="1"/>
    <xf numFmtId="0" fontId="8" fillId="5" borderId="0" xfId="0" applyFont="1" applyFill="1" applyProtection="1"/>
    <xf numFmtId="0" fontId="8" fillId="0" borderId="16" xfId="0" applyFont="1" applyBorder="1" applyProtection="1"/>
    <xf numFmtId="0" fontId="8" fillId="0" borderId="0" xfId="0" applyFont="1" applyAlignment="1" applyProtection="1">
      <alignment wrapText="1"/>
    </xf>
    <xf numFmtId="0" fontId="8" fillId="0" borderId="20" xfId="0" applyFont="1" applyBorder="1" applyAlignment="1" applyProtection="1">
      <alignment horizontal="center" vertical="center"/>
    </xf>
    <xf numFmtId="0" fontId="24" fillId="6" borderId="41" xfId="7" applyFont="1" applyBorder="1" applyAlignment="1" applyProtection="1">
      <alignment vertical="center"/>
    </xf>
    <xf numFmtId="0" fontId="24" fillId="6" borderId="42" xfId="7" applyFont="1" applyBorder="1" applyAlignment="1" applyProtection="1">
      <alignment vertical="center"/>
    </xf>
    <xf numFmtId="0" fontId="24" fillId="6" borderId="43" xfId="7" applyFont="1" applyBorder="1" applyAlignment="1" applyProtection="1">
      <alignment vertical="center"/>
    </xf>
    <xf numFmtId="0" fontId="8" fillId="0" borderId="0" xfId="0" applyFont="1" applyBorder="1" applyAlignment="1" applyProtection="1">
      <alignment wrapText="1"/>
    </xf>
    <xf numFmtId="0" fontId="8" fillId="5" borderId="0" xfId="0" applyFont="1" applyFill="1" applyAlignment="1" applyProtection="1">
      <alignment wrapText="1"/>
    </xf>
    <xf numFmtId="0" fontId="8" fillId="5" borderId="0" xfId="0" applyFont="1" applyFill="1" applyBorder="1" applyAlignment="1" applyProtection="1">
      <alignment vertical="top" wrapText="1"/>
    </xf>
    <xf numFmtId="0" fontId="8" fillId="0" borderId="0" xfId="0" quotePrefix="1" applyFont="1" applyProtection="1"/>
    <xf numFmtId="0" fontId="8" fillId="5" borderId="0" xfId="0" applyFont="1" applyFill="1" applyBorder="1" applyAlignment="1" applyProtection="1">
      <alignment wrapText="1"/>
    </xf>
    <xf numFmtId="0" fontId="24" fillId="0" borderId="16" xfId="7" applyFont="1" applyFill="1" applyBorder="1" applyAlignment="1" applyProtection="1">
      <alignment vertical="center"/>
    </xf>
    <xf numFmtId="0" fontId="24" fillId="0" borderId="0" xfId="7" applyFont="1" applyFill="1" applyBorder="1" applyAlignment="1" applyProtection="1">
      <alignment vertical="center"/>
    </xf>
    <xf numFmtId="0" fontId="24" fillId="6" borderId="29" xfId="7" applyFont="1" applyBorder="1" applyAlignment="1" applyProtection="1">
      <alignment vertical="center"/>
    </xf>
    <xf numFmtId="0" fontId="24" fillId="6" borderId="33" xfId="7" applyFont="1" applyBorder="1" applyAlignment="1" applyProtection="1">
      <alignment vertical="center"/>
    </xf>
    <xf numFmtId="0" fontId="24" fillId="6" borderId="30" xfId="7" applyFont="1" applyBorder="1" applyAlignment="1" applyProtection="1">
      <alignment vertical="center"/>
    </xf>
    <xf numFmtId="0" fontId="6" fillId="0" borderId="0" xfId="6" applyProtection="1"/>
    <xf numFmtId="0" fontId="8" fillId="14" borderId="12" xfId="0" applyFont="1" applyFill="1" applyBorder="1" applyAlignment="1" applyProtection="1">
      <alignment horizontal="center"/>
      <protection locked="0"/>
    </xf>
    <xf numFmtId="0" fontId="24" fillId="6" borderId="41" xfId="7" applyFont="1" applyBorder="1" applyAlignment="1" applyProtection="1">
      <alignment horizontal="left" vertical="center"/>
    </xf>
    <xf numFmtId="0" fontId="24" fillId="6" borderId="43" xfId="7" applyFont="1" applyBorder="1" applyAlignment="1" applyProtection="1">
      <alignment horizontal="left" vertical="center"/>
    </xf>
    <xf numFmtId="0" fontId="17" fillId="0" borderId="0" xfId="6" applyFont="1" applyAlignment="1" applyProtection="1">
      <alignment vertical="center"/>
    </xf>
    <xf numFmtId="0" fontId="17" fillId="5" borderId="0" xfId="6" applyFont="1" applyFill="1" applyAlignment="1" applyProtection="1">
      <alignment vertical="center"/>
    </xf>
    <xf numFmtId="0" fontId="8" fillId="0" borderId="0" xfId="6" applyFont="1" applyAlignment="1" applyProtection="1">
      <alignment vertical="center"/>
    </xf>
    <xf numFmtId="0" fontId="8" fillId="5" borderId="0" xfId="6" applyFont="1" applyFill="1" applyAlignment="1" applyProtection="1">
      <alignment vertical="center"/>
    </xf>
    <xf numFmtId="0" fontId="8" fillId="0" borderId="48" xfId="6" applyFont="1" applyBorder="1" applyAlignment="1" applyProtection="1">
      <alignment vertical="center"/>
    </xf>
    <xf numFmtId="0" fontId="17" fillId="0" borderId="48" xfId="6" applyFont="1" applyBorder="1" applyAlignment="1" applyProtection="1">
      <alignment vertical="center"/>
    </xf>
    <xf numFmtId="0" fontId="17" fillId="0" borderId="65" xfId="6" applyFont="1" applyBorder="1" applyAlignment="1" applyProtection="1">
      <alignment vertical="center"/>
    </xf>
    <xf numFmtId="0" fontId="17" fillId="0" borderId="48" xfId="6" applyFont="1" applyFill="1" applyBorder="1" applyAlignment="1" applyProtection="1">
      <alignment vertical="center"/>
    </xf>
    <xf numFmtId="0" fontId="23" fillId="0" borderId="63" xfId="1" applyFont="1" applyBorder="1" applyAlignment="1" applyProtection="1">
      <alignment vertical="center"/>
      <protection locked="0"/>
    </xf>
    <xf numFmtId="0" fontId="17" fillId="0" borderId="65" xfId="6" applyFont="1" applyFill="1" applyBorder="1" applyAlignment="1" applyProtection="1">
      <alignment vertical="center"/>
    </xf>
    <xf numFmtId="0" fontId="23" fillId="0" borderId="66" xfId="1" applyFont="1" applyBorder="1" applyAlignment="1" applyProtection="1">
      <alignment vertical="center"/>
      <protection locked="0"/>
    </xf>
    <xf numFmtId="0" fontId="8" fillId="0" borderId="20" xfId="0" applyFont="1" applyBorder="1" applyAlignment="1" applyProtection="1">
      <alignment vertical="center"/>
    </xf>
    <xf numFmtId="0" fontId="8" fillId="0" borderId="20" xfId="0" applyFont="1" applyFill="1" applyBorder="1" applyAlignment="1" applyProtection="1">
      <alignment vertical="center"/>
    </xf>
    <xf numFmtId="0" fontId="8" fillId="0" borderId="23" xfId="0" applyFont="1" applyFill="1" applyBorder="1" applyAlignment="1" applyProtection="1">
      <alignment vertical="center"/>
    </xf>
    <xf numFmtId="0" fontId="17" fillId="0" borderId="47" xfId="6" applyFont="1" applyBorder="1" applyAlignment="1" applyProtection="1">
      <alignment vertical="center"/>
    </xf>
    <xf numFmtId="0" fontId="17" fillId="0" borderId="74" xfId="6" applyFont="1" applyBorder="1" applyAlignment="1" applyProtection="1">
      <alignment vertical="center"/>
    </xf>
    <xf numFmtId="0" fontId="8" fillId="5" borderId="0" xfId="0" applyFont="1" applyFill="1" applyAlignment="1" applyProtection="1">
      <alignment vertical="center"/>
    </xf>
    <xf numFmtId="0" fontId="8" fillId="0" borderId="73" xfId="6" applyFont="1" applyBorder="1" applyAlignment="1" applyProtection="1">
      <alignment vertical="center"/>
    </xf>
    <xf numFmtId="0" fontId="22" fillId="14" borderId="39" xfId="18" applyFont="1" applyFill="1" applyBorder="1" applyAlignment="1" applyProtection="1">
      <alignment horizontal="center" vertical="center"/>
      <protection locked="0"/>
    </xf>
    <xf numFmtId="0" fontId="10" fillId="0" borderId="52" xfId="17" applyFont="1" applyBorder="1" applyAlignment="1" applyProtection="1">
      <alignment horizontal="center" vertical="center" wrapText="1"/>
    </xf>
    <xf numFmtId="0" fontId="10" fillId="0" borderId="53" xfId="17" applyFont="1" applyBorder="1" applyAlignment="1" applyProtection="1">
      <alignment horizontal="center" vertical="center" wrapText="1"/>
    </xf>
    <xf numFmtId="0" fontId="8" fillId="0" borderId="74" xfId="6" applyFont="1" applyBorder="1" applyAlignment="1" applyProtection="1">
      <alignment vertical="center"/>
    </xf>
    <xf numFmtId="0" fontId="22" fillId="14" borderId="45" xfId="18" applyFont="1" applyFill="1" applyBorder="1" applyAlignment="1" applyProtection="1">
      <alignment horizontal="center" vertical="center"/>
      <protection locked="0"/>
    </xf>
    <xf numFmtId="0" fontId="8" fillId="0" borderId="0" xfId="0" applyFont="1" applyBorder="1" applyAlignment="1" applyProtection="1">
      <alignment vertical="center"/>
    </xf>
    <xf numFmtId="2" fontId="36" fillId="15" borderId="11" xfId="14" quotePrefix="1" applyNumberFormat="1" applyFont="1" applyFill="1" applyBorder="1" applyAlignment="1" applyProtection="1">
      <alignment horizontal="center" vertical="center"/>
    </xf>
    <xf numFmtId="0" fontId="8" fillId="0" borderId="16" xfId="0" applyFont="1" applyBorder="1" applyAlignment="1" applyProtection="1">
      <alignment vertical="center"/>
    </xf>
    <xf numFmtId="0" fontId="8" fillId="0" borderId="0" xfId="0" applyFont="1" applyBorder="1" applyAlignment="1" applyProtection="1">
      <alignment horizontal="center" vertical="center"/>
    </xf>
    <xf numFmtId="0" fontId="17" fillId="14" borderId="53" xfId="18" applyFont="1" applyFill="1" applyBorder="1" applyAlignment="1" applyProtection="1">
      <alignment horizontal="center" vertical="center"/>
      <protection locked="0"/>
    </xf>
    <xf numFmtId="1" fontId="36" fillId="15" borderId="11" xfId="14" quotePrefix="1" applyNumberFormat="1" applyFont="1" applyFill="1" applyBorder="1" applyAlignment="1" applyProtection="1">
      <alignment horizontal="center" vertical="center"/>
    </xf>
    <xf numFmtId="0" fontId="17" fillId="14" borderId="27" xfId="18" applyFont="1" applyFill="1" applyBorder="1" applyAlignment="1" applyProtection="1">
      <alignment horizontal="center" vertical="center"/>
      <protection locked="0"/>
    </xf>
    <xf numFmtId="0" fontId="8" fillId="0" borderId="22" xfId="0" applyFont="1" applyBorder="1" applyAlignment="1" applyProtection="1">
      <alignment vertical="center"/>
    </xf>
    <xf numFmtId="0" fontId="8" fillId="0" borderId="48" xfId="6" applyFont="1" applyBorder="1" applyAlignment="1" applyProtection="1">
      <alignment vertical="center" wrapText="1"/>
    </xf>
    <xf numFmtId="14" fontId="11" fillId="15" borderId="1" xfId="18" applyNumberFormat="1" applyFont="1" applyFill="1" applyBorder="1" applyAlignment="1" applyProtection="1">
      <alignment horizontal="center" vertical="center"/>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vertical="center"/>
    </xf>
    <xf numFmtId="0" fontId="17" fillId="14" borderId="26" xfId="18" applyFont="1" applyFill="1" applyBorder="1" applyAlignment="1" applyProtection="1">
      <alignment horizontal="center" vertical="center"/>
      <protection locked="0"/>
    </xf>
    <xf numFmtId="0" fontId="8" fillId="0" borderId="0" xfId="0" applyFont="1" applyAlignment="1" applyProtection="1">
      <alignment vertical="center" wrapText="1"/>
    </xf>
    <xf numFmtId="0" fontId="10" fillId="0" borderId="52" xfId="6" applyFont="1" applyBorder="1" applyAlignment="1" applyProtection="1">
      <alignment horizontal="center" vertical="center"/>
    </xf>
    <xf numFmtId="0" fontId="10" fillId="0" borderId="53" xfId="6" applyFont="1" applyBorder="1" applyAlignment="1" applyProtection="1">
      <alignment horizontal="center" vertical="center"/>
    </xf>
    <xf numFmtId="14" fontId="11" fillId="15" borderId="34" xfId="18" applyNumberFormat="1" applyFont="1" applyFill="1" applyBorder="1" applyAlignment="1" applyProtection="1">
      <alignment horizontal="center" vertical="center"/>
    </xf>
    <xf numFmtId="0" fontId="10" fillId="0" borderId="29" xfId="17" applyFont="1" applyBorder="1" applyAlignment="1" applyProtection="1">
      <alignment horizontal="center" vertical="center" wrapText="1"/>
    </xf>
    <xf numFmtId="0" fontId="8" fillId="0" borderId="31" xfId="6" applyFont="1" applyBorder="1" applyAlignment="1" applyProtection="1">
      <alignment vertical="center"/>
    </xf>
    <xf numFmtId="0" fontId="10" fillId="0" borderId="16" xfId="0" applyFont="1" applyBorder="1" applyAlignment="1" applyProtection="1">
      <alignment horizontal="center" vertical="center"/>
    </xf>
    <xf numFmtId="0" fontId="8" fillId="0" borderId="16" xfId="0" applyFont="1" applyFill="1" applyBorder="1" applyAlignment="1" applyProtection="1">
      <alignment vertical="center"/>
    </xf>
    <xf numFmtId="0" fontId="8" fillId="14" borderId="26" xfId="0" applyFont="1" applyFill="1" applyBorder="1" applyProtection="1">
      <protection locked="0"/>
    </xf>
    <xf numFmtId="0" fontId="8" fillId="0" borderId="63" xfId="0" applyFont="1" applyBorder="1" applyAlignment="1" applyProtection="1">
      <alignment horizontal="center" vertical="center"/>
    </xf>
    <xf numFmtId="0" fontId="8" fillId="0" borderId="48" xfId="0" applyFont="1" applyBorder="1" applyAlignment="1" applyProtection="1">
      <alignment vertical="center"/>
    </xf>
    <xf numFmtId="0" fontId="8" fillId="0" borderId="19" xfId="0" applyFont="1" applyBorder="1" applyAlignment="1" applyProtection="1">
      <alignment vertical="center"/>
    </xf>
    <xf numFmtId="0" fontId="8" fillId="0" borderId="65" xfId="0" applyFont="1" applyBorder="1" applyAlignment="1" applyProtection="1">
      <alignment vertical="center"/>
    </xf>
    <xf numFmtId="0" fontId="8" fillId="14" borderId="1" xfId="0" applyFont="1" applyFill="1" applyBorder="1" applyAlignment="1" applyProtection="1">
      <alignment horizontal="center" vertical="center"/>
      <protection locked="0"/>
    </xf>
    <xf numFmtId="0" fontId="8" fillId="14" borderId="27" xfId="0" applyFont="1" applyFill="1" applyBorder="1" applyAlignment="1" applyProtection="1">
      <alignment horizontal="center" vertical="center"/>
      <protection locked="0"/>
    </xf>
    <xf numFmtId="0" fontId="8" fillId="0" borderId="21" xfId="0" applyFont="1" applyBorder="1" applyAlignment="1" applyProtection="1">
      <alignment vertical="center"/>
    </xf>
    <xf numFmtId="2" fontId="11" fillId="15" borderId="12" xfId="0" applyNumberFormat="1" applyFont="1" applyFill="1" applyBorder="1" applyAlignment="1" applyProtection="1">
      <alignment horizontal="center" vertical="center"/>
    </xf>
    <xf numFmtId="0" fontId="8" fillId="0" borderId="18" xfId="0" applyFont="1" applyBorder="1" applyAlignment="1" applyProtection="1">
      <alignment vertical="center"/>
    </xf>
    <xf numFmtId="2" fontId="8" fillId="0" borderId="63" xfId="0" applyNumberFormat="1" applyFont="1" applyBorder="1" applyAlignment="1" applyProtection="1">
      <alignment horizontal="center" vertical="center"/>
    </xf>
    <xf numFmtId="0" fontId="8" fillId="14" borderId="12" xfId="0" applyFont="1" applyFill="1" applyBorder="1" applyAlignment="1" applyProtection="1">
      <alignment horizontal="center" vertical="center"/>
      <protection locked="0"/>
    </xf>
    <xf numFmtId="0" fontId="8" fillId="0" borderId="74" xfId="0" applyFont="1" applyBorder="1" applyProtection="1"/>
    <xf numFmtId="0" fontId="10" fillId="0" borderId="1" xfId="0" applyFont="1" applyBorder="1" applyAlignment="1" applyProtection="1">
      <alignment horizontal="center" wrapText="1"/>
    </xf>
    <xf numFmtId="0" fontId="10" fillId="0" borderId="27" xfId="0" applyFont="1" applyBorder="1" applyAlignment="1" applyProtection="1">
      <alignment horizontal="center" wrapText="1"/>
    </xf>
    <xf numFmtId="0" fontId="8" fillId="0" borderId="60" xfId="6" applyFont="1" applyBorder="1" applyAlignment="1" applyProtection="1">
      <alignment vertical="center"/>
    </xf>
    <xf numFmtId="0" fontId="28" fillId="0" borderId="16" xfId="0" applyFont="1" applyFill="1" applyBorder="1" applyAlignment="1" applyProtection="1">
      <alignment horizontal="left" vertical="center" wrapText="1"/>
    </xf>
    <xf numFmtId="0" fontId="10" fillId="0" borderId="10"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20" fontId="8" fillId="14" borderId="27" xfId="0" applyNumberFormat="1" applyFont="1" applyFill="1" applyBorder="1" applyAlignment="1" applyProtection="1">
      <alignment vertical="center"/>
      <protection locked="0"/>
    </xf>
    <xf numFmtId="0" fontId="28" fillId="0" borderId="41" xfId="0" applyFont="1" applyBorder="1" applyAlignment="1" applyProtection="1">
      <alignment vertical="center"/>
    </xf>
    <xf numFmtId="0" fontId="28" fillId="0" borderId="42" xfId="0" applyFont="1" applyBorder="1" applyAlignment="1" applyProtection="1">
      <alignment vertical="center" wrapText="1"/>
    </xf>
    <xf numFmtId="0" fontId="28" fillId="0" borderId="43" xfId="0" applyFont="1" applyBorder="1" applyAlignment="1" applyProtection="1">
      <alignmen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8" fillId="0" borderId="47" xfId="0" applyFont="1" applyBorder="1" applyAlignment="1" applyProtection="1">
      <alignment horizontal="left" vertical="center"/>
    </xf>
    <xf numFmtId="0" fontId="8" fillId="0" borderId="21" xfId="0" applyFont="1" applyBorder="1" applyAlignment="1" applyProtection="1">
      <alignment horizontal="left" vertical="center"/>
    </xf>
    <xf numFmtId="0" fontId="8" fillId="0" borderId="22" xfId="0" applyFont="1" applyFill="1" applyBorder="1" applyAlignment="1" applyProtection="1">
      <alignment vertical="center"/>
    </xf>
    <xf numFmtId="0" fontId="28" fillId="0" borderId="22" xfId="0" applyFont="1" applyFill="1" applyBorder="1" applyAlignment="1" applyProtection="1">
      <alignment horizontal="left" vertical="center" wrapText="1"/>
    </xf>
    <xf numFmtId="0" fontId="8" fillId="0" borderId="0" xfId="0" applyFont="1" applyFill="1" applyAlignment="1" applyProtection="1">
      <alignment vertical="center"/>
    </xf>
    <xf numFmtId="0" fontId="11" fillId="15" borderId="1" xfId="0" applyFont="1" applyFill="1" applyBorder="1" applyAlignment="1" applyProtection="1">
      <alignment horizontal="center" vertical="center"/>
    </xf>
    <xf numFmtId="0" fontId="10" fillId="0" borderId="0" xfId="0" applyFont="1" applyBorder="1" applyAlignment="1" applyProtection="1">
      <alignment vertical="center"/>
    </xf>
    <xf numFmtId="0" fontId="28" fillId="0" borderId="0" xfId="0" applyFont="1" applyBorder="1" applyAlignment="1" applyProtection="1">
      <alignment horizontal="left" vertical="center" wrapText="1"/>
    </xf>
    <xf numFmtId="0" fontId="8" fillId="0" borderId="16"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horizontal="left" vertical="center" wrapText="1"/>
    </xf>
    <xf numFmtId="0" fontId="28" fillId="0" borderId="16" xfId="0" applyFont="1" applyBorder="1" applyAlignment="1" applyProtection="1">
      <alignment vertical="center" wrapText="1"/>
    </xf>
    <xf numFmtId="0" fontId="28" fillId="0" borderId="0" xfId="0" applyFont="1" applyBorder="1" applyAlignment="1" applyProtection="1">
      <alignment vertical="center" wrapText="1"/>
    </xf>
    <xf numFmtId="0" fontId="8" fillId="5" borderId="0" xfId="0" applyFont="1" applyFill="1" applyAlignment="1" applyProtection="1">
      <alignment vertical="center" wrapText="1"/>
    </xf>
    <xf numFmtId="0" fontId="8" fillId="0" borderId="0" xfId="0" applyFont="1" applyFill="1" applyBorder="1" applyAlignment="1" applyProtection="1">
      <alignment horizontal="center" vertical="center"/>
    </xf>
    <xf numFmtId="0" fontId="11" fillId="15" borderId="12" xfId="0" applyFont="1" applyFill="1" applyBorder="1" applyAlignment="1" applyProtection="1">
      <alignment horizontal="center" vertical="center"/>
    </xf>
    <xf numFmtId="0" fontId="28" fillId="0" borderId="16" xfId="0" applyFont="1" applyBorder="1" applyAlignment="1" applyProtection="1">
      <alignment vertical="center"/>
    </xf>
    <xf numFmtId="0" fontId="28" fillId="0" borderId="0" xfId="0" applyFont="1" applyBorder="1" applyAlignment="1" applyProtection="1">
      <alignment vertical="center"/>
    </xf>
    <xf numFmtId="164" fontId="11" fillId="15" borderId="1" xfId="0" applyNumberFormat="1" applyFont="1" applyFill="1" applyBorder="1" applyAlignment="1" applyProtection="1">
      <alignment horizontal="center" vertical="center"/>
    </xf>
    <xf numFmtId="164" fontId="8" fillId="0" borderId="0" xfId="0" applyNumberFormat="1" applyFont="1" applyBorder="1" applyAlignment="1" applyProtection="1">
      <alignment horizontal="center" vertical="center"/>
    </xf>
    <xf numFmtId="164" fontId="36" fillId="15" borderId="1" xfId="0" applyNumberFormat="1" applyFont="1" applyFill="1" applyBorder="1" applyAlignment="1" applyProtection="1">
      <alignment horizontal="center" vertical="center"/>
    </xf>
    <xf numFmtId="0" fontId="28" fillId="0" borderId="20" xfId="0" applyFont="1" applyBorder="1" applyAlignment="1" applyProtection="1">
      <alignment vertical="center" wrapText="1"/>
    </xf>
    <xf numFmtId="0" fontId="8" fillId="0" borderId="17" xfId="0" applyFont="1" applyFill="1" applyBorder="1" applyAlignment="1" applyProtection="1">
      <alignment horizontal="left" vertical="center"/>
    </xf>
    <xf numFmtId="0" fontId="8" fillId="0" borderId="20" xfId="0" applyFont="1" applyFill="1" applyBorder="1" applyAlignment="1" applyProtection="1">
      <alignment horizontal="center" vertical="center"/>
    </xf>
    <xf numFmtId="2" fontId="11" fillId="15" borderId="1" xfId="0" applyNumberFormat="1"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164" fontId="11" fillId="15" borderId="12" xfId="0" applyNumberFormat="1" applyFont="1" applyFill="1" applyBorder="1" applyAlignment="1" applyProtection="1">
      <alignment horizontal="center" vertical="center"/>
    </xf>
    <xf numFmtId="164" fontId="36" fillId="15" borderId="12" xfId="0" applyNumberFormat="1" applyFont="1" applyFill="1" applyBorder="1" applyAlignment="1" applyProtection="1">
      <alignment horizontal="center" vertical="center"/>
    </xf>
    <xf numFmtId="0" fontId="8"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28" fillId="0" borderId="20" xfId="0" applyFont="1" applyBorder="1" applyAlignment="1" applyProtection="1">
      <alignment horizontal="left" vertical="center" wrapText="1"/>
    </xf>
    <xf numFmtId="0" fontId="10" fillId="0" borderId="56" xfId="0" applyFont="1" applyBorder="1" applyAlignment="1" applyProtection="1">
      <alignment horizontal="center" vertical="center"/>
    </xf>
    <xf numFmtId="0" fontId="11" fillId="15" borderId="27" xfId="0"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164" fontId="11" fillId="15" borderId="27" xfId="0" applyNumberFormat="1" applyFont="1" applyFill="1" applyBorder="1" applyAlignment="1" applyProtection="1">
      <alignment horizontal="center" vertical="center"/>
    </xf>
    <xf numFmtId="164" fontId="36" fillId="15" borderId="27" xfId="0" applyNumberFormat="1" applyFont="1" applyFill="1" applyBorder="1" applyAlignment="1" applyProtection="1">
      <alignment horizontal="center" vertical="center"/>
    </xf>
    <xf numFmtId="164" fontId="36" fillId="15" borderId="76" xfId="0" applyNumberFormat="1" applyFont="1" applyFill="1" applyBorder="1" applyAlignment="1" applyProtection="1">
      <alignment horizontal="center" vertical="center"/>
    </xf>
    <xf numFmtId="164" fontId="36" fillId="15" borderId="34" xfId="0" applyNumberFormat="1" applyFont="1" applyFill="1" applyBorder="1" applyAlignment="1" applyProtection="1">
      <alignment horizontal="center" vertical="center"/>
    </xf>
    <xf numFmtId="164" fontId="36" fillId="15" borderId="26" xfId="0" applyNumberFormat="1" applyFont="1" applyFill="1" applyBorder="1" applyAlignment="1" applyProtection="1">
      <alignment horizontal="center" vertical="center"/>
    </xf>
    <xf numFmtId="0" fontId="10" fillId="0" borderId="0" xfId="0" applyFont="1" applyBorder="1" applyAlignment="1" applyProtection="1">
      <alignment vertical="center" wrapText="1"/>
    </xf>
    <xf numFmtId="0" fontId="40" fillId="0" borderId="0" xfId="0" applyFont="1" applyBorder="1" applyAlignment="1" applyProtection="1">
      <alignment horizontal="left" vertical="center" wrapText="1"/>
    </xf>
    <xf numFmtId="0" fontId="8" fillId="14" borderId="12" xfId="0" applyFont="1" applyFill="1" applyBorder="1" applyAlignment="1" applyProtection="1">
      <alignment horizontal="left" vertical="center" wrapText="1"/>
      <protection locked="0"/>
    </xf>
    <xf numFmtId="14" fontId="8" fillId="14" borderId="12" xfId="0" applyNumberFormat="1" applyFont="1" applyFill="1" applyBorder="1" applyAlignment="1" applyProtection="1">
      <alignment horizontal="center"/>
      <protection locked="0"/>
    </xf>
    <xf numFmtId="0" fontId="10" fillId="0" borderId="24"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35" xfId="0" applyFont="1" applyBorder="1" applyAlignment="1" applyProtection="1">
      <alignment vertical="center"/>
    </xf>
    <xf numFmtId="165" fontId="11" fillId="15" borderId="1" xfId="0" applyNumberFormat="1" applyFont="1" applyFill="1" applyBorder="1" applyAlignment="1" applyProtection="1">
      <alignment horizontal="center" vertical="center"/>
    </xf>
    <xf numFmtId="166" fontId="11" fillId="15" borderId="1" xfId="0" applyNumberFormat="1" applyFont="1" applyFill="1" applyBorder="1" applyAlignment="1" applyProtection="1">
      <alignment horizontal="center" vertical="center"/>
    </xf>
    <xf numFmtId="166" fontId="11" fillId="15" borderId="27" xfId="0" applyNumberFormat="1" applyFont="1" applyFill="1" applyBorder="1" applyAlignment="1" applyProtection="1">
      <alignment horizontal="center" vertical="center"/>
    </xf>
    <xf numFmtId="166" fontId="11" fillId="15" borderId="9" xfId="0" applyNumberFormat="1" applyFont="1" applyFill="1" applyBorder="1" applyAlignment="1" applyProtection="1">
      <alignment horizontal="center" vertical="center"/>
    </xf>
    <xf numFmtId="2" fontId="11" fillId="15" borderId="28" xfId="0" applyNumberFormat="1" applyFont="1" applyFill="1" applyBorder="1" applyAlignment="1" applyProtection="1">
      <alignment horizontal="center" vertical="center"/>
    </xf>
    <xf numFmtId="0" fontId="11" fillId="15" borderId="28" xfId="0" applyFont="1" applyFill="1" applyBorder="1" applyAlignment="1" applyProtection="1">
      <alignment horizontal="center" vertical="center"/>
    </xf>
    <xf numFmtId="0" fontId="11" fillId="15" borderId="23" xfId="0" applyFont="1" applyFill="1" applyBorder="1" applyAlignment="1" applyProtection="1">
      <alignment horizontal="center" vertical="center"/>
    </xf>
    <xf numFmtId="0" fontId="8" fillId="14" borderId="1" xfId="4" applyFont="1" applyFill="1" applyBorder="1" applyAlignment="1" applyProtection="1">
      <alignment horizontal="center" vertical="center"/>
      <protection locked="0"/>
    </xf>
    <xf numFmtId="0" fontId="17" fillId="0" borderId="16" xfId="0" applyFont="1" applyBorder="1" applyAlignment="1" applyProtection="1">
      <alignment vertical="center"/>
    </xf>
    <xf numFmtId="0" fontId="10" fillId="0" borderId="31" xfId="0" applyFont="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165" fontId="11" fillId="15" borderId="27" xfId="0" applyNumberFormat="1" applyFont="1" applyFill="1" applyBorder="1" applyAlignment="1" applyProtection="1">
      <alignment horizontal="center" vertical="center"/>
    </xf>
    <xf numFmtId="0" fontId="10" fillId="0" borderId="11" xfId="0" applyFont="1" applyBorder="1" applyAlignment="1" applyProtection="1">
      <alignment horizontal="center" vertical="center" wrapText="1"/>
    </xf>
    <xf numFmtId="0" fontId="17" fillId="0" borderId="100" xfId="0" applyFont="1" applyBorder="1" applyAlignment="1" applyProtection="1">
      <alignment vertical="center"/>
    </xf>
    <xf numFmtId="0" fontId="10" fillId="0" borderId="24" xfId="0" applyFont="1" applyFill="1" applyBorder="1" applyAlignment="1" applyProtection="1">
      <alignment horizontal="center" vertical="center" wrapText="1"/>
    </xf>
    <xf numFmtId="0" fontId="8" fillId="0" borderId="58" xfId="0" applyFont="1" applyBorder="1" applyAlignment="1" applyProtection="1">
      <alignment vertical="center"/>
    </xf>
    <xf numFmtId="0" fontId="8" fillId="0" borderId="60" xfId="0" applyFont="1" applyBorder="1" applyAlignment="1" applyProtection="1">
      <alignment vertical="center"/>
    </xf>
    <xf numFmtId="0" fontId="10" fillId="0" borderId="48" xfId="0" applyFont="1" applyBorder="1" applyAlignment="1" applyProtection="1">
      <alignment vertical="center"/>
    </xf>
    <xf numFmtId="166" fontId="11" fillId="15" borderId="12" xfId="0" applyNumberFormat="1" applyFont="1" applyFill="1" applyBorder="1" applyAlignment="1" applyProtection="1">
      <alignment horizontal="center" vertical="center"/>
    </xf>
    <xf numFmtId="165" fontId="11" fillId="15" borderId="12" xfId="0" applyNumberFormat="1" applyFont="1" applyFill="1" applyBorder="1" applyAlignment="1" applyProtection="1">
      <alignment horizontal="center" vertical="center"/>
    </xf>
    <xf numFmtId="0" fontId="8" fillId="0" borderId="48" xfId="0" applyFont="1" applyFill="1" applyBorder="1" applyAlignment="1" applyProtection="1">
      <alignment vertical="center"/>
    </xf>
    <xf numFmtId="0" fontId="8" fillId="0" borderId="95" xfId="0" applyFont="1" applyBorder="1" applyAlignment="1" applyProtection="1">
      <alignment vertical="center"/>
    </xf>
    <xf numFmtId="166" fontId="10" fillId="0" borderId="10" xfId="0" applyNumberFormat="1" applyFont="1" applyFill="1" applyBorder="1" applyAlignment="1" applyProtection="1">
      <alignment horizontal="center" vertical="center"/>
    </xf>
    <xf numFmtId="164" fontId="10" fillId="0" borderId="10" xfId="0" applyNumberFormat="1" applyFont="1" applyBorder="1" applyAlignment="1" applyProtection="1">
      <alignment horizontal="center" vertical="center"/>
    </xf>
    <xf numFmtId="0" fontId="8" fillId="0" borderId="48" xfId="0" applyFont="1" applyBorder="1" applyAlignment="1" applyProtection="1">
      <alignment horizontal="left" vertical="center"/>
    </xf>
    <xf numFmtId="0" fontId="11" fillId="15" borderId="99" xfId="0" applyFont="1" applyFill="1" applyBorder="1" applyAlignment="1" applyProtection="1">
      <alignment horizontal="center" vertical="center"/>
    </xf>
    <xf numFmtId="165" fontId="11" fillId="15" borderId="9" xfId="0" applyNumberFormat="1" applyFont="1" applyFill="1" applyBorder="1" applyAlignment="1" applyProtection="1">
      <alignment horizontal="center" vertical="center"/>
    </xf>
    <xf numFmtId="165" fontId="11" fillId="15" borderId="15" xfId="0" applyNumberFormat="1" applyFont="1" applyFill="1" applyBorder="1" applyAlignment="1" applyProtection="1">
      <alignment horizontal="center" vertical="center"/>
    </xf>
    <xf numFmtId="2" fontId="36" fillId="15" borderId="75" xfId="0" applyNumberFormat="1" applyFont="1" applyFill="1" applyBorder="1" applyAlignment="1" applyProtection="1">
      <alignment horizontal="center" vertical="center"/>
    </xf>
    <xf numFmtId="166" fontId="36" fillId="15" borderId="76" xfId="0" applyNumberFormat="1" applyFont="1" applyFill="1" applyBorder="1" applyAlignment="1" applyProtection="1">
      <alignment horizontal="center" vertical="center"/>
    </xf>
    <xf numFmtId="0" fontId="10" fillId="0" borderId="58" xfId="0" applyFont="1" applyFill="1" applyBorder="1" applyAlignment="1" applyProtection="1">
      <alignment vertical="center"/>
    </xf>
    <xf numFmtId="0" fontId="17" fillId="0" borderId="108" xfId="6" applyFont="1" applyFill="1" applyBorder="1" applyAlignment="1" applyProtection="1">
      <alignment vertical="center"/>
    </xf>
    <xf numFmtId="0" fontId="17" fillId="0" borderId="50" xfId="6" applyFont="1" applyFill="1" applyBorder="1" applyAlignment="1" applyProtection="1">
      <alignment vertical="center"/>
    </xf>
    <xf numFmtId="0" fontId="17" fillId="0" borderId="87" xfId="6" applyFont="1" applyFill="1" applyBorder="1" applyAlignment="1" applyProtection="1">
      <alignment vertical="center"/>
    </xf>
    <xf numFmtId="0" fontId="6" fillId="5" borderId="0" xfId="6" applyFill="1" applyProtection="1"/>
    <xf numFmtId="0" fontId="10" fillId="0" borderId="10" xfId="6" applyFont="1" applyBorder="1" applyAlignment="1" applyProtection="1">
      <alignment horizontal="center"/>
    </xf>
    <xf numFmtId="0" fontId="10" fillId="0" borderId="56" xfId="6" applyFont="1" applyBorder="1" applyAlignment="1" applyProtection="1">
      <alignment horizontal="center"/>
    </xf>
    <xf numFmtId="0" fontId="6" fillId="5" borderId="0" xfId="6" applyFont="1" applyFill="1"/>
    <xf numFmtId="0" fontId="6" fillId="5" borderId="0" xfId="6" applyNumberFormat="1" applyFont="1" applyFill="1"/>
    <xf numFmtId="14" fontId="6" fillId="5" borderId="0" xfId="6" applyNumberFormat="1" applyFont="1" applyFill="1"/>
    <xf numFmtId="0" fontId="6" fillId="0" borderId="48" xfId="6" applyNumberFormat="1" applyFont="1" applyBorder="1" applyAlignment="1">
      <alignment horizontal="center" wrapText="1"/>
    </xf>
    <xf numFmtId="14" fontId="6" fillId="0" borderId="63" xfId="6" applyNumberFormat="1" applyFont="1" applyBorder="1" applyAlignment="1">
      <alignment horizontal="center" wrapText="1"/>
    </xf>
    <xf numFmtId="0" fontId="8" fillId="5" borderId="0" xfId="0" applyFont="1" applyFill="1"/>
    <xf numFmtId="14" fontId="9" fillId="0" borderId="63" xfId="6" applyNumberFormat="1" applyFont="1" applyBorder="1" applyAlignment="1">
      <alignment horizontal="left"/>
    </xf>
    <xf numFmtId="0" fontId="8" fillId="0" borderId="48" xfId="6" applyFont="1" applyBorder="1"/>
    <xf numFmtId="0" fontId="8" fillId="0" borderId="48" xfId="6" applyNumberFormat="1" applyFont="1" applyBorder="1"/>
    <xf numFmtId="0" fontId="8" fillId="0" borderId="65" xfId="6" applyFont="1" applyBorder="1"/>
    <xf numFmtId="0" fontId="8" fillId="0" borderId="60" xfId="6" applyFont="1" applyBorder="1"/>
    <xf numFmtId="0" fontId="9" fillId="0" borderId="64" xfId="6" applyFont="1" applyBorder="1" applyAlignment="1"/>
    <xf numFmtId="165" fontId="11" fillId="15" borderId="55" xfId="0" applyNumberFormat="1" applyFont="1" applyFill="1" applyBorder="1" applyAlignment="1" applyProtection="1">
      <alignment horizontal="center" vertical="center"/>
    </xf>
    <xf numFmtId="0" fontId="10" fillId="0" borderId="56" xfId="0" applyFont="1" applyFill="1" applyBorder="1" applyAlignment="1" applyProtection="1">
      <alignment horizontal="center" vertical="center"/>
    </xf>
    <xf numFmtId="164" fontId="10" fillId="0" borderId="56" xfId="0" applyNumberFormat="1" applyFont="1" applyBorder="1" applyAlignment="1" applyProtection="1">
      <alignment horizontal="center" vertical="center"/>
    </xf>
    <xf numFmtId="2" fontId="11" fillId="15" borderId="56" xfId="0" applyNumberFormat="1" applyFont="1" applyFill="1" applyBorder="1" applyAlignment="1" applyProtection="1">
      <alignment horizontal="center" vertical="center"/>
    </xf>
    <xf numFmtId="0" fontId="8" fillId="14" borderId="10" xfId="0" applyFont="1" applyFill="1" applyBorder="1" applyAlignment="1" applyProtection="1">
      <alignment horizontal="center" vertical="center"/>
      <protection locked="0"/>
    </xf>
    <xf numFmtId="0" fontId="8" fillId="0" borderId="52" xfId="0" applyFont="1" applyBorder="1" applyAlignment="1" applyProtection="1">
      <alignment horizontal="center" vertical="center" wrapText="1"/>
    </xf>
    <xf numFmtId="0" fontId="8" fillId="0" borderId="120" xfId="0" applyFont="1" applyBorder="1" applyAlignment="1" applyProtection="1">
      <alignment vertical="center" wrapText="1"/>
    </xf>
    <xf numFmtId="0" fontId="11" fillId="15" borderId="45" xfId="0" applyFont="1" applyFill="1" applyBorder="1" applyAlignment="1" applyProtection="1">
      <alignment horizontal="center" vertical="center"/>
    </xf>
    <xf numFmtId="0" fontId="8" fillId="14" borderId="9" xfId="0" applyFont="1" applyFill="1" applyBorder="1" applyAlignment="1" applyProtection="1">
      <alignment horizontal="center" vertical="center"/>
      <protection locked="0"/>
    </xf>
    <xf numFmtId="0" fontId="11" fillId="15" borderId="55" xfId="0" applyFont="1" applyFill="1" applyBorder="1" applyAlignment="1" applyProtection="1">
      <alignment horizontal="center" vertical="center"/>
    </xf>
    <xf numFmtId="0" fontId="8" fillId="0" borderId="31" xfId="0" applyFont="1" applyBorder="1" applyAlignment="1" applyProtection="1">
      <alignment vertical="center"/>
    </xf>
    <xf numFmtId="0" fontId="8" fillId="0" borderId="14" xfId="0" applyFont="1" applyBorder="1" applyAlignment="1" applyProtection="1">
      <alignment vertical="center"/>
    </xf>
    <xf numFmtId="0" fontId="8" fillId="0" borderId="32" xfId="0" applyFont="1" applyBorder="1" applyAlignment="1" applyProtection="1">
      <alignment vertical="center"/>
    </xf>
    <xf numFmtId="0" fontId="17" fillId="0" borderId="48" xfId="0" applyFont="1" applyBorder="1" applyAlignment="1" applyProtection="1">
      <alignment vertical="center"/>
    </xf>
    <xf numFmtId="0" fontId="10" fillId="0" borderId="122" xfId="0" applyFont="1" applyBorder="1" applyAlignment="1" applyProtection="1">
      <alignment horizontal="center" vertical="center"/>
    </xf>
    <xf numFmtId="0" fontId="10" fillId="0" borderId="118" xfId="0" applyFont="1" applyBorder="1" applyAlignment="1" applyProtection="1">
      <alignment horizontal="center" vertical="center"/>
    </xf>
    <xf numFmtId="0" fontId="10" fillId="0" borderId="121" xfId="0" applyFont="1" applyFill="1" applyBorder="1" applyAlignment="1" applyProtection="1">
      <alignment vertical="center"/>
    </xf>
    <xf numFmtId="0" fontId="10" fillId="0" borderId="115" xfId="0" applyFont="1" applyBorder="1" applyAlignment="1" applyProtection="1">
      <alignment vertical="center"/>
    </xf>
    <xf numFmtId="0" fontId="8" fillId="0" borderId="128" xfId="0" applyFont="1" applyBorder="1" applyAlignment="1" applyProtection="1">
      <alignment vertical="center"/>
    </xf>
    <xf numFmtId="0" fontId="17" fillId="0" borderId="63" xfId="1" quotePrefix="1" applyFont="1" applyBorder="1" applyAlignment="1" applyProtection="1">
      <alignment vertical="center"/>
    </xf>
    <xf numFmtId="0" fontId="0" fillId="0" borderId="0" xfId="0" applyProtection="1">
      <protection locked="0"/>
    </xf>
    <xf numFmtId="0" fontId="11" fillId="15" borderId="27" xfId="18" applyFont="1" applyFill="1" applyBorder="1" applyAlignment="1" applyProtection="1">
      <alignment horizontal="left" vertical="center"/>
    </xf>
    <xf numFmtId="0" fontId="11" fillId="15" borderId="26" xfId="18" applyFont="1" applyFill="1" applyBorder="1" applyAlignment="1" applyProtection="1">
      <alignment horizontal="left" vertical="center"/>
    </xf>
    <xf numFmtId="0" fontId="8" fillId="0" borderId="63" xfId="6" applyFont="1" applyBorder="1" applyAlignment="1" applyProtection="1">
      <alignment vertical="center"/>
    </xf>
    <xf numFmtId="0" fontId="17" fillId="0" borderId="63" xfId="6" applyFont="1" applyBorder="1" applyAlignment="1" applyProtection="1">
      <alignment vertical="center"/>
    </xf>
    <xf numFmtId="0" fontId="17" fillId="0" borderId="66" xfId="6" applyFont="1" applyBorder="1" applyAlignment="1" applyProtection="1">
      <alignment vertical="center"/>
    </xf>
    <xf numFmtId="0" fontId="6" fillId="0" borderId="65" xfId="6" applyNumberFormat="1" applyFont="1" applyBorder="1" applyAlignment="1">
      <alignment horizontal="center" vertical="center" wrapText="1"/>
    </xf>
    <xf numFmtId="14" fontId="6" fillId="0" borderId="66" xfId="6" applyNumberFormat="1" applyFont="1" applyBorder="1" applyAlignment="1">
      <alignment horizontal="center" vertical="center" wrapText="1"/>
    </xf>
    <xf numFmtId="0" fontId="8" fillId="14" borderId="56" xfId="0" applyFont="1" applyFill="1" applyBorder="1" applyProtection="1">
      <protection locked="0"/>
    </xf>
    <xf numFmtId="0" fontId="17" fillId="0" borderId="60" xfId="6" applyFont="1" applyFill="1" applyBorder="1" applyAlignment="1" applyProtection="1">
      <alignment vertical="center"/>
    </xf>
    <xf numFmtId="0" fontId="23" fillId="0" borderId="64" xfId="1" applyFont="1" applyBorder="1" applyAlignment="1" applyProtection="1">
      <alignment vertical="center"/>
      <protection locked="0"/>
    </xf>
    <xf numFmtId="14" fontId="12" fillId="14" borderId="34" xfId="18" applyNumberFormat="1" applyFill="1" applyBorder="1" applyProtection="1">
      <alignment horizontal="center" vertical="center"/>
      <protection locked="0"/>
    </xf>
    <xf numFmtId="0" fontId="12" fillId="14" borderId="27" xfId="18" applyFill="1" applyBorder="1" applyAlignment="1" applyProtection="1">
      <alignment horizontal="left" vertical="center"/>
      <protection locked="0"/>
    </xf>
    <xf numFmtId="0" fontId="43" fillId="0" borderId="0" xfId="0" applyFont="1" applyAlignment="1" applyProtection="1">
      <alignment horizontal="center" vertical="center" wrapText="1"/>
      <protection locked="0"/>
    </xf>
    <xf numFmtId="2" fontId="11" fillId="15" borderId="1" xfId="0" applyNumberFormat="1" applyFont="1" applyFill="1" applyBorder="1" applyAlignment="1" applyProtection="1">
      <alignment horizontal="center" vertical="center"/>
    </xf>
    <xf numFmtId="166" fontId="11" fillId="15" borderId="12" xfId="0" applyNumberFormat="1" applyFont="1" applyFill="1" applyBorder="1" applyAlignment="1" applyProtection="1">
      <alignment horizontal="center" vertical="center"/>
    </xf>
    <xf numFmtId="165" fontId="8" fillId="14" borderId="20" xfId="4" applyNumberFormat="1" applyFont="1" applyFill="1" applyBorder="1" applyAlignment="1" applyProtection="1">
      <alignment horizontal="center" vertical="center"/>
    </xf>
    <xf numFmtId="0" fontId="11" fillId="15" borderId="20" xfId="5" applyFont="1" applyFill="1" applyBorder="1" applyAlignment="1" applyProtection="1">
      <alignment horizontal="center" vertical="center"/>
    </xf>
    <xf numFmtId="0" fontId="17" fillId="0" borderId="20" xfId="6" applyFont="1" applyFill="1" applyBorder="1" applyAlignment="1" applyProtection="1">
      <alignment horizontal="center" vertical="center"/>
    </xf>
    <xf numFmtId="0" fontId="34" fillId="16" borderId="23" xfId="0" applyFont="1" applyFill="1" applyBorder="1" applyAlignment="1" applyProtection="1">
      <alignment horizontal="center" vertical="center"/>
    </xf>
    <xf numFmtId="14" fontId="17" fillId="14" borderId="27" xfId="18" applyNumberFormat="1" applyFont="1" applyFill="1" applyBorder="1" applyAlignment="1" applyProtection="1">
      <alignment horizontal="center" vertical="center"/>
      <protection locked="0"/>
    </xf>
    <xf numFmtId="14" fontId="8" fillId="14" borderId="27" xfId="0" applyNumberFormat="1" applyFont="1" applyFill="1" applyBorder="1" applyAlignment="1" applyProtection="1">
      <alignment horizontal="center"/>
      <protection locked="0"/>
    </xf>
    <xf numFmtId="0" fontId="6" fillId="0" borderId="60" xfId="6" applyNumberFormat="1" applyFont="1" applyBorder="1" applyAlignment="1">
      <alignment horizontal="center" wrapText="1"/>
    </xf>
    <xf numFmtId="14" fontId="6" fillId="0" borderId="64" xfId="6" applyNumberFormat="1" applyFont="1" applyBorder="1" applyAlignment="1">
      <alignment horizontal="center" wrapText="1"/>
    </xf>
    <xf numFmtId="0" fontId="9" fillId="0" borderId="63" xfId="6" applyNumberFormat="1" applyFont="1" applyBorder="1" applyAlignment="1">
      <alignment horizontal="left"/>
    </xf>
    <xf numFmtId="0" fontId="8" fillId="0" borderId="48" xfId="6" applyFont="1" applyBorder="1" applyAlignment="1">
      <alignment vertical="center"/>
    </xf>
    <xf numFmtId="0" fontId="9" fillId="0" borderId="63" xfId="6" applyNumberFormat="1" applyFont="1" applyBorder="1" applyAlignment="1">
      <alignment horizontal="left" vertical="center" wrapText="1"/>
    </xf>
    <xf numFmtId="14" fontId="8" fillId="14" borderId="12" xfId="0" applyNumberFormat="1" applyFont="1" applyFill="1" applyBorder="1" applyAlignment="1" applyProtection="1">
      <alignment horizontal="center" vertical="center"/>
      <protection locked="0"/>
    </xf>
    <xf numFmtId="0" fontId="11" fillId="13" borderId="19" xfId="6" applyFont="1" applyFill="1" applyBorder="1" applyAlignment="1" applyProtection="1">
      <alignment horizontal="center" vertical="center"/>
    </xf>
    <xf numFmtId="0" fontId="17" fillId="5" borderId="39" xfId="6" applyFont="1" applyFill="1" applyBorder="1" applyAlignment="1" applyProtection="1">
      <alignment horizontal="center" vertical="center"/>
    </xf>
    <xf numFmtId="0" fontId="17" fillId="14" borderId="72" xfId="18" applyFont="1" applyFill="1" applyBorder="1" applyAlignment="1" applyProtection="1">
      <alignment horizontal="left" vertical="top"/>
      <protection locked="0"/>
    </xf>
    <xf numFmtId="0" fontId="17" fillId="14" borderId="10" xfId="18" applyFont="1" applyFill="1" applyBorder="1" applyAlignment="1" applyProtection="1">
      <alignment horizontal="left" vertical="top"/>
      <protection locked="0"/>
    </xf>
    <xf numFmtId="0" fontId="17" fillId="14" borderId="24" xfId="18" applyFont="1" applyFill="1" applyBorder="1" applyAlignment="1" applyProtection="1">
      <alignment horizontal="left" vertical="top"/>
      <protection locked="0"/>
    </xf>
    <xf numFmtId="0" fontId="17" fillId="14" borderId="1" xfId="18" applyFont="1" applyFill="1" applyBorder="1" applyAlignment="1" applyProtection="1">
      <alignment horizontal="left" vertical="top"/>
      <protection locked="0"/>
    </xf>
    <xf numFmtId="0" fontId="17" fillId="14" borderId="25" xfId="18" applyFont="1" applyFill="1" applyBorder="1" applyAlignment="1" applyProtection="1">
      <alignment horizontal="left" vertical="top"/>
      <protection locked="0"/>
    </xf>
    <xf numFmtId="0" fontId="17" fillId="14" borderId="34" xfId="18" applyFont="1" applyFill="1" applyBorder="1" applyAlignment="1" applyProtection="1">
      <alignment horizontal="left" vertical="top"/>
      <protection locked="0"/>
    </xf>
    <xf numFmtId="0" fontId="0" fillId="0" borderId="0" xfId="0" applyBorder="1" applyProtection="1"/>
    <xf numFmtId="0" fontId="0" fillId="0" borderId="0" xfId="0" applyProtection="1"/>
    <xf numFmtId="0" fontId="10" fillId="0" borderId="31" xfId="0" applyFont="1" applyBorder="1" applyAlignment="1" applyProtection="1">
      <alignment horizontal="center" vertical="center" wrapText="1"/>
    </xf>
    <xf numFmtId="9" fontId="8" fillId="14" borderId="15" xfId="23" applyFont="1" applyFill="1" applyBorder="1" applyAlignment="1" applyProtection="1">
      <alignment horizontal="center" vertical="center"/>
      <protection locked="0"/>
    </xf>
    <xf numFmtId="0" fontId="8" fillId="0" borderId="10" xfId="0" applyFont="1" applyBorder="1" applyAlignment="1" applyProtection="1">
      <alignment horizontal="center" vertical="center"/>
    </xf>
    <xf numFmtId="0" fontId="8" fillId="0" borderId="64" xfId="6" applyFont="1" applyBorder="1" applyAlignment="1" applyProtection="1">
      <alignment vertical="center"/>
    </xf>
    <xf numFmtId="0" fontId="10" fillId="0" borderId="38" xfId="6" applyFont="1" applyBorder="1" applyAlignment="1" applyProtection="1">
      <alignment horizontal="center" vertical="center"/>
    </xf>
    <xf numFmtId="0" fontId="10" fillId="0" borderId="147" xfId="6" applyFont="1" applyBorder="1" applyAlignment="1" applyProtection="1">
      <alignment horizontal="center" vertical="center"/>
    </xf>
    <xf numFmtId="20" fontId="8" fillId="0" borderId="20" xfId="0" applyNumberFormat="1" applyFont="1" applyFill="1" applyBorder="1" applyAlignment="1" applyProtection="1">
      <alignment vertical="center"/>
    </xf>
    <xf numFmtId="0" fontId="10" fillId="0" borderId="1" xfId="0" applyFont="1" applyBorder="1" applyAlignment="1" applyProtection="1">
      <alignment horizontal="center" vertical="center"/>
    </xf>
    <xf numFmtId="0" fontId="10" fillId="0" borderId="32" xfId="0" applyFont="1" applyBorder="1" applyAlignment="1" applyProtection="1">
      <alignment horizontal="center" vertical="center"/>
    </xf>
    <xf numFmtId="0" fontId="8" fillId="0" borderId="71" xfId="0" applyFont="1" applyFill="1" applyBorder="1" applyAlignment="1" applyProtection="1">
      <alignment vertical="center"/>
    </xf>
    <xf numFmtId="14" fontId="17" fillId="14" borderId="10" xfId="18" applyNumberFormat="1" applyFont="1" applyFill="1" applyBorder="1" applyAlignment="1" applyProtection="1">
      <alignment horizontal="left" vertical="top"/>
      <protection locked="0"/>
    </xf>
    <xf numFmtId="14" fontId="17" fillId="14" borderId="56" xfId="18" applyNumberFormat="1" applyFont="1" applyFill="1" applyBorder="1" applyAlignment="1" applyProtection="1">
      <alignment horizontal="left" vertical="top"/>
      <protection locked="0"/>
    </xf>
    <xf numFmtId="14" fontId="17" fillId="14" borderId="23" xfId="18" applyNumberFormat="1" applyFont="1" applyFill="1" applyBorder="1" applyAlignment="1" applyProtection="1">
      <alignment horizontal="center" vertical="center"/>
      <protection locked="0"/>
    </xf>
    <xf numFmtId="14" fontId="17" fillId="14" borderId="53" xfId="18" applyNumberFormat="1" applyFont="1" applyFill="1" applyBorder="1" applyAlignment="1" applyProtection="1">
      <alignment horizontal="center" vertical="center"/>
      <protection locked="0"/>
    </xf>
    <xf numFmtId="0" fontId="8" fillId="0" borderId="0" xfId="0" applyFont="1" applyFill="1"/>
    <xf numFmtId="0" fontId="17" fillId="2" borderId="149" xfId="6" applyFont="1" applyFill="1" applyBorder="1" applyAlignment="1" applyProtection="1">
      <alignment vertical="center"/>
    </xf>
    <xf numFmtId="166" fontId="11" fillId="15" borderId="11" xfId="0" applyNumberFormat="1" applyFont="1" applyFill="1" applyBorder="1" applyAlignment="1" applyProtection="1">
      <alignment horizontal="center" vertical="center"/>
    </xf>
    <xf numFmtId="166" fontId="11" fillId="15" borderId="12" xfId="0" applyNumberFormat="1" applyFont="1" applyFill="1" applyBorder="1" applyAlignment="1" applyProtection="1">
      <alignment horizontal="center" vertical="center"/>
    </xf>
    <xf numFmtId="0" fontId="11" fillId="0" borderId="0" xfId="6" applyFont="1" applyFill="1" applyProtection="1"/>
    <xf numFmtId="0" fontId="10" fillId="0" borderId="51" xfId="6" applyFont="1" applyFill="1" applyBorder="1" applyAlignment="1" applyProtection="1">
      <alignment horizontal="center"/>
    </xf>
    <xf numFmtId="0" fontId="10" fillId="0" borderId="52" xfId="6" applyFont="1" applyFill="1" applyBorder="1" applyAlignment="1" applyProtection="1">
      <alignment horizontal="center"/>
    </xf>
    <xf numFmtId="0" fontId="10" fillId="0" borderId="52" xfId="6" applyFont="1" applyBorder="1" applyAlignment="1" applyProtection="1">
      <alignment horizontal="center"/>
    </xf>
    <xf numFmtId="0" fontId="10" fillId="0" borderId="53" xfId="6" applyFont="1" applyFill="1" applyBorder="1" applyAlignment="1" applyProtection="1">
      <alignment horizontal="center"/>
    </xf>
    <xf numFmtId="14" fontId="17" fillId="14" borderId="75" xfId="18" applyNumberFormat="1" applyFont="1" applyFill="1" applyBorder="1" applyAlignment="1" applyProtection="1">
      <alignment horizontal="left" vertical="top"/>
      <protection locked="0"/>
    </xf>
    <xf numFmtId="14" fontId="17" fillId="14" borderId="144" xfId="18" applyNumberFormat="1" applyFont="1" applyFill="1" applyBorder="1" applyAlignment="1" applyProtection="1">
      <alignment horizontal="left" vertical="top"/>
      <protection locked="0"/>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8" fillId="0" borderId="0" xfId="0" quotePrefix="1" applyFont="1" applyFill="1" applyBorder="1" applyAlignment="1" applyProtection="1">
      <alignment horizontal="center" vertical="center"/>
    </xf>
    <xf numFmtId="0" fontId="36" fillId="0" borderId="0" xfId="0" applyFont="1" applyFill="1" applyBorder="1" applyAlignment="1" applyProtection="1">
      <alignment vertical="center"/>
    </xf>
    <xf numFmtId="0" fontId="8" fillId="0" borderId="0" xfId="0" applyFont="1" applyFill="1" applyAlignment="1" applyProtection="1">
      <alignment vertical="center" wrapText="1"/>
    </xf>
    <xf numFmtId="164" fontId="10" fillId="0" borderId="1" xfId="0" applyNumberFormat="1" applyFont="1" applyBorder="1" applyAlignment="1" applyProtection="1">
      <alignment horizontal="center" vertical="center"/>
    </xf>
    <xf numFmtId="164" fontId="10" fillId="0" borderId="27" xfId="0" applyNumberFormat="1" applyFont="1" applyBorder="1" applyAlignment="1" applyProtection="1">
      <alignment horizontal="center" vertical="center"/>
    </xf>
    <xf numFmtId="0" fontId="17" fillId="0" borderId="150" xfId="6" applyFont="1" applyFill="1" applyBorder="1" applyAlignment="1" applyProtection="1">
      <alignment vertical="center"/>
    </xf>
    <xf numFmtId="0" fontId="17" fillId="0" borderId="6" xfId="0" applyFont="1" applyBorder="1" applyAlignment="1" applyProtection="1">
      <alignment vertical="center"/>
    </xf>
    <xf numFmtId="0" fontId="17" fillId="0" borderId="152" xfId="0" applyFont="1" applyBorder="1" applyAlignment="1" applyProtection="1">
      <alignment vertical="center"/>
    </xf>
    <xf numFmtId="0" fontId="8" fillId="0" borderId="153" xfId="0" applyFont="1" applyBorder="1" applyAlignment="1" applyProtection="1">
      <alignment vertical="center"/>
    </xf>
    <xf numFmtId="0" fontId="8" fillId="0" borderId="72" xfId="0" applyFont="1" applyBorder="1" applyAlignment="1" applyProtection="1">
      <alignment vertical="center"/>
    </xf>
    <xf numFmtId="165" fontId="11" fillId="15" borderId="144" xfId="0" applyNumberFormat="1" applyFont="1" applyFill="1" applyBorder="1" applyAlignment="1" applyProtection="1">
      <alignment horizontal="center" vertical="center"/>
    </xf>
    <xf numFmtId="0" fontId="17" fillId="0" borderId="101" xfId="0" applyFont="1" applyBorder="1" applyAlignment="1" applyProtection="1">
      <alignment vertical="center"/>
    </xf>
    <xf numFmtId="0" fontId="17" fillId="0" borderId="56" xfId="0" applyFont="1" applyBorder="1" applyAlignment="1" applyProtection="1">
      <alignment vertical="center"/>
    </xf>
    <xf numFmtId="0" fontId="8" fillId="0" borderId="95" xfId="0" applyFont="1" applyFill="1" applyBorder="1" applyAlignment="1" applyProtection="1">
      <alignment vertical="center" wrapText="1"/>
    </xf>
    <xf numFmtId="2" fontId="11" fillId="15" borderId="126" xfId="0" applyNumberFormat="1" applyFont="1" applyFill="1" applyBorder="1" applyAlignment="1" applyProtection="1">
      <alignment horizontal="center" vertical="center"/>
    </xf>
    <xf numFmtId="166" fontId="11" fillId="15" borderId="2" xfId="0" applyNumberFormat="1" applyFont="1" applyFill="1" applyBorder="1" applyAlignment="1" applyProtection="1">
      <alignment horizontal="center" vertical="center"/>
    </xf>
    <xf numFmtId="0" fontId="36" fillId="15" borderId="1" xfId="0" applyNumberFormat="1" applyFont="1" applyFill="1" applyBorder="1" applyAlignment="1" applyProtection="1">
      <alignment horizontal="center" vertical="center"/>
    </xf>
    <xf numFmtId="14" fontId="17" fillId="14" borderId="10" xfId="18" applyNumberFormat="1" applyFont="1" applyFill="1" applyBorder="1" applyAlignment="1" applyProtection="1">
      <alignment horizontal="left"/>
      <protection locked="0"/>
    </xf>
    <xf numFmtId="0" fontId="16" fillId="0" borderId="0" xfId="6" applyFont="1" applyProtection="1"/>
    <xf numFmtId="166" fontId="36" fillId="15" borderId="11" xfId="14" quotePrefix="1" applyNumberFormat="1" applyFont="1" applyFill="1" applyBorder="1" applyAlignment="1" applyProtection="1">
      <alignment horizontal="center" vertical="center"/>
    </xf>
    <xf numFmtId="0" fontId="17" fillId="17" borderId="41" xfId="7" applyFont="1" applyFill="1" applyBorder="1" applyAlignment="1" applyProtection="1">
      <alignment horizontal="left" vertical="center"/>
    </xf>
    <xf numFmtId="0" fontId="17" fillId="17" borderId="43" xfId="7" applyFont="1" applyFill="1" applyBorder="1" applyAlignment="1" applyProtection="1">
      <alignment horizontal="left" vertical="center" wrapText="1"/>
    </xf>
    <xf numFmtId="0" fontId="8" fillId="0" borderId="41" xfId="0" applyFont="1" applyBorder="1" applyAlignment="1" applyProtection="1">
      <alignment vertical="center"/>
    </xf>
    <xf numFmtId="2" fontId="11" fillId="15" borderId="148" xfId="0" applyNumberFormat="1" applyFont="1" applyFill="1" applyBorder="1" applyAlignment="1" applyProtection="1">
      <alignment horizontal="center" vertical="center"/>
    </xf>
    <xf numFmtId="2" fontId="11" fillId="15" borderId="1" xfId="0" applyNumberFormat="1"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28" fillId="0" borderId="18" xfId="0" applyFont="1" applyBorder="1" applyAlignment="1" applyProtection="1">
      <alignment horizontal="left" vertical="center" wrapText="1"/>
    </xf>
    <xf numFmtId="0" fontId="10" fillId="0" borderId="29" xfId="0" applyFont="1" applyBorder="1" applyAlignment="1" applyProtection="1">
      <alignment horizontal="center" vertical="center"/>
    </xf>
    <xf numFmtId="0" fontId="8" fillId="0" borderId="67" xfId="6" applyFont="1" applyFill="1" applyBorder="1" applyAlignment="1" applyProtection="1">
      <alignment vertical="center"/>
    </xf>
    <xf numFmtId="0" fontId="8" fillId="0" borderId="48" xfId="6" applyFont="1" applyFill="1" applyBorder="1" applyAlignment="1" applyProtection="1">
      <alignment vertical="center"/>
    </xf>
    <xf numFmtId="0" fontId="8" fillId="0" borderId="67" xfId="6" applyFont="1" applyBorder="1"/>
    <xf numFmtId="0" fontId="6" fillId="0" borderId="0" xfId="6" applyFont="1" applyBorder="1"/>
    <xf numFmtId="0" fontId="6" fillId="0" borderId="17" xfId="6" applyFont="1" applyBorder="1"/>
    <xf numFmtId="0" fontId="31" fillId="0" borderId="19" xfId="6" applyFont="1" applyBorder="1" applyAlignment="1">
      <alignment horizontal="left"/>
    </xf>
    <xf numFmtId="0" fontId="6" fillId="0" borderId="16" xfId="6" applyFont="1" applyBorder="1"/>
    <xf numFmtId="0" fontId="6" fillId="0" borderId="20" xfId="6" applyNumberFormat="1" applyFont="1" applyBorder="1" applyAlignment="1">
      <alignment horizontal="left"/>
    </xf>
    <xf numFmtId="14" fontId="6" fillId="0" borderId="20" xfId="6" applyNumberFormat="1" applyFont="1" applyBorder="1" applyAlignment="1">
      <alignment horizontal="left"/>
    </xf>
    <xf numFmtId="0" fontId="6" fillId="0" borderId="16" xfId="6" applyNumberFormat="1" applyFont="1" applyBorder="1"/>
    <xf numFmtId="0" fontId="31" fillId="0" borderId="20" xfId="6" applyFont="1" applyBorder="1" applyAlignment="1">
      <alignment horizontal="left"/>
    </xf>
    <xf numFmtId="0" fontId="6" fillId="0" borderId="16" xfId="6" applyFont="1" applyBorder="1" applyAlignment="1">
      <alignment horizontal="left" vertical="center"/>
    </xf>
    <xf numFmtId="0" fontId="6" fillId="0" borderId="20" xfId="6" applyNumberFormat="1" applyFont="1" applyBorder="1" applyAlignment="1">
      <alignment horizontal="left" vertical="center" wrapText="1"/>
    </xf>
    <xf numFmtId="0" fontId="6" fillId="0" borderId="21" xfId="6" applyFont="1" applyBorder="1"/>
    <xf numFmtId="14" fontId="6" fillId="0" borderId="23" xfId="6" applyNumberFormat="1" applyFont="1" applyBorder="1" applyAlignment="1">
      <alignment horizontal="left"/>
    </xf>
    <xf numFmtId="14" fontId="9" fillId="0" borderId="141" xfId="6" applyNumberFormat="1" applyFont="1" applyBorder="1" applyAlignment="1">
      <alignment horizontal="left"/>
    </xf>
    <xf numFmtId="14" fontId="9" fillId="0" borderId="158" xfId="6" applyNumberFormat="1" applyFont="1" applyBorder="1" applyAlignment="1">
      <alignment horizontal="left"/>
    </xf>
    <xf numFmtId="0" fontId="32" fillId="0" borderId="38" xfId="6" applyFont="1" applyBorder="1" applyAlignment="1">
      <alignment horizontal="center"/>
    </xf>
    <xf numFmtId="0" fontId="32" fillId="0" borderId="30" xfId="6" applyFont="1" applyBorder="1" applyAlignment="1">
      <alignment horizontal="center"/>
    </xf>
    <xf numFmtId="0" fontId="17" fillId="0" borderId="0" xfId="0" applyFont="1" applyFill="1" applyBorder="1" applyProtection="1"/>
    <xf numFmtId="0" fontId="8" fillId="0" borderId="0" xfId="0" applyFont="1" applyFill="1" applyBorder="1" applyProtection="1"/>
    <xf numFmtId="0" fontId="16" fillId="0" borderId="0" xfId="0" applyFont="1" applyFill="1" applyBorder="1" applyAlignment="1" applyProtection="1">
      <alignment horizontal="left"/>
    </xf>
    <xf numFmtId="0" fontId="24" fillId="12" borderId="41" xfId="7" applyFont="1" applyFill="1" applyBorder="1" applyAlignment="1">
      <alignment vertical="center"/>
    </xf>
    <xf numFmtId="0" fontId="24" fillId="12" borderId="43" xfId="7" applyFont="1" applyFill="1" applyBorder="1" applyAlignment="1">
      <alignment vertical="center"/>
    </xf>
    <xf numFmtId="0" fontId="8" fillId="0" borderId="47" xfId="6" applyFont="1" applyFill="1" applyBorder="1" applyAlignment="1" applyProtection="1">
      <alignment vertical="center"/>
    </xf>
    <xf numFmtId="0" fontId="8" fillId="0" borderId="71" xfId="6" applyFont="1" applyFill="1" applyBorder="1" applyAlignment="1" applyProtection="1">
      <alignment vertical="center"/>
    </xf>
    <xf numFmtId="0" fontId="8" fillId="0" borderId="47" xfId="0" applyFont="1" applyFill="1" applyBorder="1" applyAlignment="1" applyProtection="1">
      <alignment horizontal="left" vertical="center"/>
    </xf>
    <xf numFmtId="0" fontId="8" fillId="0" borderId="16" xfId="6" applyFont="1" applyFill="1" applyBorder="1" applyAlignment="1" applyProtection="1">
      <alignment vertical="center"/>
    </xf>
    <xf numFmtId="0" fontId="8" fillId="0" borderId="74" xfId="6" applyFont="1" applyFill="1" applyBorder="1" applyAlignment="1" applyProtection="1">
      <alignment vertical="center"/>
    </xf>
    <xf numFmtId="0" fontId="8" fillId="0" borderId="60" xfId="0" applyFont="1" applyFill="1" applyBorder="1" applyAlignment="1" applyProtection="1">
      <alignment vertical="center"/>
    </xf>
    <xf numFmtId="0" fontId="8" fillId="0" borderId="64" xfId="0" applyFont="1" applyBorder="1" applyAlignment="1" applyProtection="1">
      <alignment horizontal="center" vertical="center"/>
    </xf>
    <xf numFmtId="0" fontId="10" fillId="0" borderId="161" xfId="0" applyFont="1" applyBorder="1" applyAlignment="1" applyProtection="1">
      <alignment horizontal="center" vertical="center"/>
    </xf>
    <xf numFmtId="0" fontId="10" fillId="12" borderId="41" xfId="6" applyFont="1" applyFill="1" applyBorder="1" applyAlignment="1" applyProtection="1">
      <alignment vertical="center" wrapText="1"/>
    </xf>
    <xf numFmtId="0" fontId="17" fillId="2" borderId="0" xfId="6" applyFont="1" applyFill="1" applyAlignment="1" applyProtection="1">
      <alignment vertical="center"/>
    </xf>
    <xf numFmtId="0" fontId="8" fillId="2" borderId="0" xfId="6" applyFont="1" applyFill="1" applyAlignment="1" applyProtection="1">
      <alignment vertical="center"/>
    </xf>
    <xf numFmtId="0" fontId="16" fillId="2" borderId="0" xfId="6" applyFont="1" applyFill="1" applyAlignment="1" applyProtection="1">
      <alignment vertical="center"/>
    </xf>
    <xf numFmtId="0" fontId="20" fillId="2" borderId="0" xfId="20" applyFont="1" applyFill="1" applyAlignment="1" applyProtection="1">
      <alignment vertical="center"/>
    </xf>
    <xf numFmtId="0" fontId="17" fillId="2" borderId="0" xfId="0" applyFont="1" applyFill="1" applyBorder="1" applyAlignment="1" applyProtection="1">
      <alignment vertical="center"/>
    </xf>
    <xf numFmtId="0" fontId="8" fillId="2" borderId="0" xfId="6" applyFont="1" applyFill="1" applyBorder="1" applyAlignment="1" applyProtection="1">
      <alignment vertical="center" wrapText="1"/>
    </xf>
    <xf numFmtId="0" fontId="6" fillId="2" borderId="0" xfId="6" applyFont="1" applyFill="1"/>
    <xf numFmtId="0" fontId="6" fillId="2" borderId="0" xfId="6" applyFont="1" applyFill="1" applyAlignment="1">
      <alignment horizontal="center"/>
    </xf>
    <xf numFmtId="14" fontId="6" fillId="2" borderId="0" xfId="6" applyNumberFormat="1" applyFont="1" applyFill="1"/>
    <xf numFmtId="0" fontId="6" fillId="2" borderId="0" xfId="6" applyFill="1" applyProtection="1"/>
    <xf numFmtId="0" fontId="6" fillId="2" borderId="0" xfId="6" applyFill="1" applyBorder="1" applyProtection="1"/>
    <xf numFmtId="0" fontId="25" fillId="2" borderId="0" xfId="1" applyFont="1" applyFill="1" applyAlignme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Alignment="1" applyProtection="1">
      <alignment vertical="center"/>
    </xf>
    <xf numFmtId="0" fontId="16" fillId="2" borderId="0" xfId="0" applyFont="1" applyFill="1" applyAlignment="1" applyProtection="1">
      <alignmen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vertical="center" wrapText="1"/>
    </xf>
    <xf numFmtId="0" fontId="24" fillId="2" borderId="0" xfId="7" applyFont="1" applyFill="1" applyBorder="1" applyAlignment="1" applyProtection="1">
      <alignment vertical="center"/>
    </xf>
    <xf numFmtId="0" fontId="8" fillId="2" borderId="0" xfId="0" quotePrefix="1" applyFont="1" applyFill="1" applyBorder="1" applyAlignment="1" applyProtection="1">
      <alignment horizontal="right" vertical="center"/>
    </xf>
    <xf numFmtId="0" fontId="8" fillId="2" borderId="0" xfId="6" applyFont="1" applyFill="1" applyProtection="1"/>
    <xf numFmtId="0" fontId="16" fillId="2" borderId="0" xfId="6" applyFont="1" applyFill="1" applyProtection="1"/>
    <xf numFmtId="0" fontId="0" fillId="2" borderId="0" xfId="0" applyFill="1"/>
    <xf numFmtId="0" fontId="8" fillId="2" borderId="0" xfId="0" applyFont="1" applyFill="1" applyBorder="1" applyAlignment="1" applyProtection="1">
      <alignment vertical="top" wrapText="1"/>
    </xf>
    <xf numFmtId="0" fontId="8" fillId="2" borderId="0" xfId="0" applyFont="1" applyFill="1" applyAlignment="1" applyProtection="1">
      <alignment wrapText="1"/>
    </xf>
    <xf numFmtId="0" fontId="8" fillId="2" borderId="0" xfId="0" applyFont="1" applyFill="1" applyBorder="1" applyAlignment="1" applyProtection="1">
      <alignment wrapText="1"/>
    </xf>
    <xf numFmtId="0" fontId="8" fillId="0" borderId="31" xfId="6" applyFont="1" applyFill="1" applyBorder="1" applyAlignment="1" applyProtection="1">
      <alignment vertical="center"/>
    </xf>
    <xf numFmtId="0" fontId="8" fillId="0" borderId="47" xfId="0" applyFont="1" applyFill="1" applyBorder="1" applyAlignment="1" applyProtection="1">
      <alignment horizontal="left" vertical="center" wrapText="1"/>
    </xf>
    <xf numFmtId="0" fontId="8" fillId="0" borderId="50" xfId="0" applyFont="1" applyFill="1" applyBorder="1" applyAlignment="1" applyProtection="1">
      <alignment vertical="center"/>
    </xf>
    <xf numFmtId="2" fontId="11" fillId="15" borderId="15" xfId="0" applyNumberFormat="1" applyFont="1" applyFill="1" applyBorder="1" applyAlignment="1" applyProtection="1">
      <alignment horizontal="center" vertical="center"/>
    </xf>
    <xf numFmtId="0" fontId="8" fillId="0" borderId="47" xfId="0" applyFont="1" applyFill="1" applyBorder="1" applyAlignment="1" applyProtection="1">
      <alignment vertical="center"/>
    </xf>
    <xf numFmtId="0" fontId="8" fillId="0" borderId="74" xfId="0" applyFont="1" applyFill="1" applyBorder="1" applyAlignment="1" applyProtection="1">
      <alignment vertical="center" wrapText="1"/>
    </xf>
    <xf numFmtId="0" fontId="16" fillId="2" borderId="0" xfId="6" applyFont="1" applyFill="1" applyBorder="1" applyAlignment="1" applyProtection="1">
      <alignment vertical="center"/>
    </xf>
    <xf numFmtId="0" fontId="8" fillId="2" borderId="0" xfId="6" applyFont="1" applyFill="1" applyBorder="1" applyAlignment="1" applyProtection="1">
      <alignment horizontal="left" vertical="center"/>
    </xf>
    <xf numFmtId="14" fontId="11" fillId="2" borderId="0" xfId="18" applyNumberFormat="1" applyFont="1" applyFill="1" applyBorder="1" applyAlignment="1" applyProtection="1">
      <alignment horizontal="center" vertical="center"/>
    </xf>
    <xf numFmtId="0" fontId="8" fillId="2" borderId="0" xfId="6" applyFont="1" applyFill="1" applyBorder="1" applyAlignment="1" applyProtection="1">
      <alignment vertical="center"/>
    </xf>
    <xf numFmtId="0" fontId="8" fillId="2" borderId="0" xfId="0" quotePrefix="1" applyFont="1" applyFill="1" applyAlignment="1" applyProtection="1">
      <alignment vertical="center"/>
    </xf>
    <xf numFmtId="0" fontId="26" fillId="2" borderId="0" xfId="6" applyFont="1" applyFill="1" applyBorder="1" applyAlignment="1" applyProtection="1">
      <alignment vertical="center"/>
    </xf>
    <xf numFmtId="0" fontId="17" fillId="2" borderId="0" xfId="0" quotePrefix="1" applyFont="1" applyFill="1" applyAlignment="1" applyProtection="1">
      <alignment horizontal="left" vertical="center"/>
    </xf>
    <xf numFmtId="0" fontId="8" fillId="0" borderId="48" xfId="6" applyFont="1" applyFill="1" applyBorder="1" applyAlignment="1" applyProtection="1">
      <alignment vertical="center" wrapText="1"/>
    </xf>
    <xf numFmtId="0" fontId="11" fillId="15" borderId="0" xfId="0" applyFont="1" applyFill="1" applyBorder="1" applyAlignment="1" applyProtection="1">
      <alignment horizontal="center" vertical="center"/>
    </xf>
    <xf numFmtId="0" fontId="8" fillId="0" borderId="88" xfId="0" applyFont="1" applyBorder="1" applyAlignment="1" applyProtection="1">
      <alignment horizontal="center" vertical="center"/>
    </xf>
    <xf numFmtId="0" fontId="8" fillId="0" borderId="22" xfId="0" applyFont="1" applyBorder="1" applyAlignment="1" applyProtection="1">
      <alignment horizontal="center" vertical="center"/>
    </xf>
    <xf numFmtId="164" fontId="8" fillId="0" borderId="22" xfId="0" applyNumberFormat="1" applyFont="1" applyBorder="1" applyAlignment="1" applyProtection="1">
      <alignment horizontal="center" vertical="center"/>
    </xf>
    <xf numFmtId="0" fontId="11" fillId="15" borderId="15" xfId="0" applyFont="1" applyFill="1" applyBorder="1" applyAlignment="1" applyProtection="1">
      <alignment horizontal="center" vertical="center"/>
    </xf>
    <xf numFmtId="0" fontId="11" fillId="15" borderId="9" xfId="0" applyFont="1" applyFill="1" applyBorder="1" applyAlignment="1" applyProtection="1">
      <alignment horizontal="center" vertical="center"/>
    </xf>
    <xf numFmtId="0" fontId="8" fillId="0" borderId="87" xfId="0" applyFont="1" applyFill="1" applyBorder="1" applyAlignment="1" applyProtection="1">
      <alignment vertical="center"/>
    </xf>
    <xf numFmtId="166" fontId="11" fillId="15" borderId="1" xfId="0" applyNumberFormat="1" applyFont="1" applyFill="1" applyBorder="1" applyAlignment="1" applyProtection="1">
      <alignment horizontal="center" vertical="center"/>
    </xf>
    <xf numFmtId="166" fontId="11" fillId="15" borderId="27" xfId="0" applyNumberFormat="1" applyFont="1" applyFill="1" applyBorder="1" applyAlignment="1" applyProtection="1">
      <alignment horizontal="center" vertical="center"/>
    </xf>
    <xf numFmtId="0" fontId="10" fillId="0" borderId="11" xfId="0" applyFont="1" applyBorder="1" applyAlignment="1" applyProtection="1">
      <alignment horizontal="center" vertical="center" wrapText="1"/>
    </xf>
    <xf numFmtId="0" fontId="8" fillId="0" borderId="47" xfId="0" applyFont="1" applyFill="1" applyBorder="1" applyProtection="1"/>
    <xf numFmtId="0" fontId="8" fillId="0" borderId="47" xfId="0" applyFont="1" applyFill="1" applyBorder="1" applyAlignment="1" applyProtection="1"/>
    <xf numFmtId="0" fontId="10" fillId="0" borderId="32" xfId="0" applyFont="1" applyFill="1" applyBorder="1" applyAlignment="1" applyProtection="1">
      <alignment horizontal="center" vertical="center" wrapText="1"/>
    </xf>
    <xf numFmtId="0" fontId="8" fillId="0" borderId="156" xfId="0" applyFont="1" applyFill="1" applyBorder="1" applyAlignment="1" applyProtection="1">
      <alignment horizontal="left" vertical="center" wrapText="1"/>
    </xf>
    <xf numFmtId="166" fontId="36" fillId="15" borderId="75" xfId="0" applyNumberFormat="1" applyFont="1" applyFill="1" applyBorder="1" applyAlignment="1" applyProtection="1">
      <alignment horizontal="center" vertical="center"/>
    </xf>
    <xf numFmtId="2" fontId="36" fillId="15" borderId="52" xfId="0" applyNumberFormat="1" applyFont="1" applyFill="1" applyBorder="1" applyAlignment="1" applyProtection="1">
      <alignment horizontal="center" vertical="center"/>
    </xf>
    <xf numFmtId="0" fontId="8" fillId="0" borderId="97" xfId="0" applyFont="1" applyFill="1" applyBorder="1" applyAlignment="1" applyProtection="1">
      <alignment vertical="center" wrapText="1"/>
    </xf>
    <xf numFmtId="0" fontId="8" fillId="0" borderId="95" xfId="0" applyFont="1" applyFill="1" applyBorder="1" applyAlignment="1" applyProtection="1">
      <alignment vertical="center"/>
    </xf>
    <xf numFmtId="0" fontId="8" fillId="0" borderId="51" xfId="0" applyFont="1" applyFill="1" applyBorder="1" applyAlignment="1" applyProtection="1">
      <alignment horizontal="center" vertical="center"/>
    </xf>
    <xf numFmtId="0" fontId="8" fillId="0" borderId="53" xfId="0" applyFont="1" applyFill="1" applyBorder="1" applyAlignment="1" applyProtection="1">
      <alignment horizontal="center" vertical="center" wrapText="1"/>
    </xf>
    <xf numFmtId="0" fontId="10" fillId="0" borderId="96" xfId="0" applyFont="1" applyFill="1" applyBorder="1" applyAlignment="1" applyProtection="1">
      <alignment vertical="center"/>
    </xf>
    <xf numFmtId="0" fontId="8" fillId="0" borderId="95" xfId="0" applyFont="1" applyFill="1" applyBorder="1" applyAlignment="1" applyProtection="1">
      <alignment horizontal="left" vertical="center"/>
    </xf>
    <xf numFmtId="0" fontId="17" fillId="0" borderId="95" xfId="0" applyFont="1" applyFill="1" applyBorder="1" applyAlignment="1" applyProtection="1">
      <alignment vertical="center"/>
    </xf>
    <xf numFmtId="0" fontId="10" fillId="0" borderId="95" xfId="0" applyFont="1" applyFill="1" applyBorder="1" applyAlignment="1" applyProtection="1">
      <alignment vertical="center"/>
    </xf>
    <xf numFmtId="0" fontId="8" fillId="0" borderId="60" xfId="6" applyFont="1" applyBorder="1" applyProtection="1"/>
    <xf numFmtId="0" fontId="9" fillId="0" borderId="64" xfId="6" applyFont="1" applyBorder="1" applyAlignment="1" applyProtection="1"/>
    <xf numFmtId="0" fontId="8" fillId="0" borderId="16" xfId="0" applyFont="1" applyFill="1" applyBorder="1" applyProtection="1"/>
    <xf numFmtId="0" fontId="9" fillId="0" borderId="0" xfId="6" applyFont="1" applyFill="1" applyBorder="1" applyAlignment="1" applyProtection="1"/>
    <xf numFmtId="0" fontId="8" fillId="0" borderId="48" xfId="6" applyNumberFormat="1" applyFont="1" applyBorder="1" applyProtection="1"/>
    <xf numFmtId="0" fontId="9" fillId="0" borderId="63" xfId="6" applyNumberFormat="1" applyFont="1" applyBorder="1" applyAlignment="1" applyProtection="1">
      <alignment horizontal="left"/>
    </xf>
    <xf numFmtId="0" fontId="8" fillId="0" borderId="48" xfId="6" applyFont="1" applyBorder="1" applyProtection="1"/>
    <xf numFmtId="14" fontId="9" fillId="0" borderId="63" xfId="6" applyNumberFormat="1" applyFont="1" applyBorder="1" applyAlignment="1" applyProtection="1">
      <alignment horizontal="left"/>
    </xf>
    <xf numFmtId="0" fontId="9" fillId="0" borderId="63" xfId="6" applyNumberFormat="1" applyFont="1" applyBorder="1" applyAlignment="1" applyProtection="1">
      <alignment horizontal="left" vertical="center" wrapText="1"/>
    </xf>
    <xf numFmtId="0" fontId="6" fillId="0" borderId="16" xfId="6" applyFont="1" applyBorder="1" applyAlignment="1" applyProtection="1">
      <alignment horizontal="left" vertical="center"/>
    </xf>
    <xf numFmtId="14" fontId="9" fillId="0" borderId="141" xfId="6" applyNumberFormat="1" applyFont="1" applyBorder="1" applyAlignment="1" applyProtection="1">
      <alignment horizontal="left"/>
    </xf>
    <xf numFmtId="0" fontId="8" fillId="0" borderId="65" xfId="6" applyFont="1" applyBorder="1" applyProtection="1"/>
    <xf numFmtId="14" fontId="9" fillId="0" borderId="158" xfId="6" applyNumberFormat="1" applyFont="1" applyBorder="1" applyAlignment="1" applyProtection="1">
      <alignment horizontal="left"/>
    </xf>
    <xf numFmtId="0" fontId="8" fillId="12" borderId="1" xfId="0" applyFont="1" applyFill="1" applyBorder="1" applyProtection="1"/>
    <xf numFmtId="0" fontId="8" fillId="0" borderId="9" xfId="0" applyFont="1" applyBorder="1" applyAlignment="1" applyProtection="1">
      <alignment horizontal="center"/>
    </xf>
    <xf numFmtId="0" fontId="8" fillId="0" borderId="9" xfId="0" applyFont="1" applyBorder="1" applyProtection="1"/>
    <xf numFmtId="0" fontId="10" fillId="0" borderId="0" xfId="0" applyFont="1" applyProtection="1"/>
    <xf numFmtId="0" fontId="8" fillId="0" borderId="9" xfId="0" applyFont="1" applyFill="1" applyBorder="1" applyProtection="1"/>
    <xf numFmtId="0" fontId="8" fillId="0" borderId="0" xfId="0" applyFont="1" applyAlignment="1" applyProtection="1">
      <alignment horizontal="center"/>
    </xf>
    <xf numFmtId="0" fontId="8" fillId="0" borderId="13" xfId="0" applyFont="1" applyBorder="1" applyAlignment="1" applyProtection="1">
      <alignment horizontal="center"/>
    </xf>
    <xf numFmtId="0" fontId="8" fillId="0" borderId="13" xfId="0" applyFont="1" applyBorder="1" applyProtection="1"/>
    <xf numFmtId="0" fontId="8" fillId="0" borderId="10" xfId="0" applyFont="1" applyBorder="1" applyProtection="1"/>
    <xf numFmtId="0" fontId="8" fillId="0" borderId="10" xfId="0" applyFont="1" applyBorder="1" applyAlignment="1" applyProtection="1">
      <alignment horizontal="center"/>
    </xf>
    <xf numFmtId="0" fontId="8" fillId="0" borderId="0" xfId="0" applyFont="1" applyFill="1" applyProtection="1"/>
    <xf numFmtId="0" fontId="8" fillId="0" borderId="1" xfId="0" applyFont="1" applyFill="1" applyBorder="1" applyProtection="1"/>
    <xf numFmtId="0" fontId="8" fillId="0" borderId="2" xfId="0" applyFont="1" applyBorder="1" applyProtection="1"/>
    <xf numFmtId="0" fontId="8" fillId="0" borderId="3" xfId="0" applyFont="1" applyBorder="1" applyProtection="1"/>
    <xf numFmtId="0" fontId="8" fillId="0" borderId="15" xfId="0" applyFont="1" applyBorder="1" applyProtection="1"/>
    <xf numFmtId="0" fontId="8" fillId="0" borderId="4" xfId="0" applyFont="1" applyBorder="1" applyProtection="1"/>
    <xf numFmtId="0" fontId="8" fillId="0" borderId="0" xfId="0" applyFont="1" applyBorder="1" applyProtection="1"/>
    <xf numFmtId="0" fontId="8" fillId="0" borderId="5" xfId="0" applyFont="1" applyBorder="1" applyProtection="1"/>
    <xf numFmtId="0" fontId="8" fillId="0" borderId="6" xfId="0" applyFont="1" applyBorder="1" applyProtection="1"/>
    <xf numFmtId="0" fontId="8" fillId="0" borderId="7" xfId="0" applyFont="1" applyBorder="1" applyProtection="1"/>
    <xf numFmtId="0" fontId="8" fillId="0" borderId="8" xfId="0" applyFont="1" applyBorder="1" applyProtection="1"/>
    <xf numFmtId="0" fontId="10" fillId="0" borderId="14" xfId="0" applyFont="1" applyFill="1" applyBorder="1" applyAlignment="1" applyProtection="1">
      <alignment horizontal="center" vertical="center" wrapText="1"/>
    </xf>
    <xf numFmtId="0" fontId="8" fillId="0" borderId="131" xfId="0" applyFont="1" applyFill="1" applyBorder="1" applyAlignment="1" applyProtection="1">
      <alignment horizontal="left" vertical="center" wrapText="1"/>
    </xf>
    <xf numFmtId="166" fontId="36" fillId="15" borderId="5" xfId="0" applyNumberFormat="1" applyFont="1" applyFill="1" applyBorder="1" applyAlignment="1" applyProtection="1">
      <alignment horizontal="center" vertical="center"/>
    </xf>
    <xf numFmtId="166" fontId="36" fillId="15" borderId="52" xfId="0" applyNumberFormat="1" applyFont="1" applyFill="1" applyBorder="1" applyAlignment="1" applyProtection="1">
      <alignment horizontal="center" vertical="center"/>
    </xf>
    <xf numFmtId="14" fontId="9" fillId="0" borderId="141" xfId="6" applyNumberFormat="1" applyFont="1" applyFill="1" applyBorder="1" applyAlignment="1">
      <alignment horizontal="left"/>
    </xf>
    <xf numFmtId="14" fontId="9" fillId="0" borderId="158" xfId="6" applyNumberFormat="1" applyFont="1" applyFill="1" applyBorder="1" applyAlignment="1">
      <alignment horizontal="left"/>
    </xf>
    <xf numFmtId="0" fontId="17" fillId="0" borderId="56"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55" xfId="0" applyFont="1" applyFill="1" applyBorder="1" applyAlignment="1" applyProtection="1">
      <alignment horizontal="center" vertical="center"/>
    </xf>
    <xf numFmtId="0" fontId="17" fillId="0" borderId="72"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54" xfId="0" applyFont="1" applyFill="1" applyBorder="1" applyAlignment="1" applyProtection="1">
      <alignment horizontal="center" vertical="center"/>
    </xf>
    <xf numFmtId="0" fontId="17" fillId="0" borderId="48" xfId="0" applyFont="1" applyFill="1" applyBorder="1" applyAlignment="1" applyProtection="1">
      <alignment horizontal="left" vertical="center"/>
    </xf>
    <xf numFmtId="0" fontId="8" fillId="2" borderId="0" xfId="0" applyFont="1" applyFill="1" applyAlignment="1" applyProtection="1">
      <alignment vertical="center" wrapText="1"/>
    </xf>
    <xf numFmtId="0" fontId="42" fillId="2" borderId="0" xfId="0" applyFont="1" applyFill="1" applyAlignment="1" applyProtection="1">
      <alignment vertical="center" wrapText="1"/>
    </xf>
    <xf numFmtId="0" fontId="8" fillId="2" borderId="0" xfId="0" applyFont="1" applyFill="1" applyAlignment="1" applyProtection="1">
      <alignment horizontal="center" vertical="center"/>
    </xf>
    <xf numFmtId="0" fontId="24" fillId="2" borderId="16" xfId="7" applyFont="1" applyFill="1" applyBorder="1" applyAlignment="1" applyProtection="1">
      <alignment vertical="center"/>
    </xf>
    <xf numFmtId="0" fontId="8" fillId="2" borderId="0" xfId="0" quotePrefix="1" applyFont="1" applyFill="1" applyBorder="1" applyAlignment="1" applyProtection="1">
      <alignment vertical="center"/>
    </xf>
    <xf numFmtId="0" fontId="8" fillId="2" borderId="16" xfId="0" applyFont="1" applyFill="1" applyBorder="1" applyAlignment="1" applyProtection="1">
      <alignment vertical="center"/>
    </xf>
    <xf numFmtId="0" fontId="16"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left" vertical="center" wrapText="1"/>
    </xf>
    <xf numFmtId="0" fontId="16" fillId="2" borderId="16" xfId="0" applyFont="1" applyFill="1" applyBorder="1" applyAlignment="1" applyProtection="1">
      <alignment vertical="center"/>
    </xf>
    <xf numFmtId="2" fontId="10" fillId="2" borderId="0" xfId="0" applyNumberFormat="1" applyFont="1" applyFill="1" applyBorder="1" applyAlignment="1" applyProtection="1">
      <alignment vertical="center"/>
    </xf>
    <xf numFmtId="2" fontId="8" fillId="2" borderId="0" xfId="0" applyNumberFormat="1" applyFont="1" applyFill="1" applyAlignment="1" applyProtection="1">
      <alignment vertical="center"/>
    </xf>
    <xf numFmtId="0" fontId="17" fillId="2" borderId="0" xfId="0" applyFont="1" applyFill="1" applyBorder="1" applyAlignment="1" applyProtection="1">
      <alignment vertical="top" wrapText="1"/>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right" vertical="center"/>
    </xf>
    <xf numFmtId="166" fontId="8" fillId="2" borderId="0" xfId="0" applyNumberFormat="1" applyFont="1" applyFill="1" applyBorder="1" applyAlignment="1" applyProtection="1">
      <alignment vertical="center"/>
    </xf>
    <xf numFmtId="166" fontId="8" fillId="2" borderId="0" xfId="0" applyNumberFormat="1" applyFont="1" applyFill="1" applyBorder="1" applyAlignment="1" applyProtection="1">
      <alignment vertical="center" wrapText="1"/>
    </xf>
    <xf numFmtId="166" fontId="8" fillId="2" borderId="0" xfId="0" applyNumberFormat="1" applyFont="1" applyFill="1" applyBorder="1" applyAlignment="1" applyProtection="1">
      <alignment horizontal="left" vertical="center" wrapText="1"/>
    </xf>
    <xf numFmtId="0" fontId="17" fillId="2" borderId="0" xfId="0" applyFont="1" applyFill="1" applyBorder="1" applyAlignment="1" applyProtection="1">
      <alignment horizontal="left" vertical="top" wrapText="1"/>
    </xf>
    <xf numFmtId="0" fontId="44" fillId="2" borderId="0" xfId="0" applyFont="1" applyFill="1" applyBorder="1" applyAlignment="1" applyProtection="1">
      <alignment vertical="center"/>
    </xf>
    <xf numFmtId="0" fontId="24" fillId="2" borderId="0" xfId="7" applyFont="1" applyFill="1" applyBorder="1" applyAlignment="1" applyProtection="1">
      <alignment vertical="center" wrapText="1"/>
    </xf>
    <xf numFmtId="166" fontId="8" fillId="2" borderId="0" xfId="0" applyNumberFormat="1" applyFont="1" applyFill="1" applyAlignment="1" applyProtection="1">
      <alignment vertical="center"/>
    </xf>
    <xf numFmtId="0" fontId="30" fillId="2" borderId="0" xfId="0" applyFont="1" applyFill="1" applyBorder="1" applyAlignment="1" applyProtection="1">
      <alignment vertical="center" wrapText="1"/>
    </xf>
    <xf numFmtId="20" fontId="11" fillId="0" borderId="20" xfId="0" applyNumberFormat="1" applyFont="1" applyFill="1" applyBorder="1" applyAlignment="1" applyProtection="1">
      <alignment vertical="center"/>
    </xf>
    <xf numFmtId="0" fontId="11" fillId="0" borderId="23" xfId="0" applyFont="1" applyFill="1" applyBorder="1" applyAlignment="1" applyProtection="1">
      <alignment vertical="center"/>
    </xf>
    <xf numFmtId="0" fontId="10" fillId="0" borderId="1" xfId="0" applyFont="1" applyBorder="1" applyAlignment="1" applyProtection="1">
      <alignment horizontal="center" vertical="center"/>
    </xf>
    <xf numFmtId="0" fontId="10" fillId="0" borderId="27" xfId="0" applyFont="1" applyBorder="1" applyAlignment="1" applyProtection="1">
      <alignment horizontal="center" vertical="center"/>
    </xf>
    <xf numFmtId="0" fontId="11" fillId="15" borderId="20" xfId="0" applyFont="1" applyFill="1" applyBorder="1" applyAlignment="1" applyProtection="1">
      <alignment horizontal="center" vertical="center"/>
    </xf>
    <xf numFmtId="0" fontId="28" fillId="2" borderId="0" xfId="0" applyFont="1" applyFill="1" applyBorder="1" applyAlignment="1" applyProtection="1">
      <alignment vertical="center" wrapText="1"/>
    </xf>
    <xf numFmtId="0" fontId="28" fillId="2" borderId="0" xfId="0" applyFont="1" applyFill="1" applyBorder="1" applyAlignment="1" applyProtection="1">
      <alignment horizontal="left" vertical="center" wrapText="1"/>
    </xf>
    <xf numFmtId="46" fontId="8" fillId="2" borderId="0" xfId="0" applyNumberFormat="1" applyFont="1" applyFill="1" applyBorder="1" applyAlignment="1" applyProtection="1">
      <alignment vertical="center"/>
    </xf>
    <xf numFmtId="46" fontId="28" fillId="2" borderId="0" xfId="0" applyNumberFormat="1" applyFont="1" applyFill="1" applyBorder="1" applyAlignment="1" applyProtection="1">
      <alignment vertical="center" wrapText="1"/>
    </xf>
    <xf numFmtId="21" fontId="8" fillId="2" borderId="0" xfId="0" applyNumberFormat="1" applyFont="1" applyFill="1" applyBorder="1" applyAlignment="1" applyProtection="1">
      <alignment vertical="center"/>
    </xf>
    <xf numFmtId="0" fontId="27" fillId="2" borderId="0" xfId="0" applyFont="1" applyFill="1" applyAlignment="1" applyProtection="1">
      <alignment vertical="center"/>
    </xf>
    <xf numFmtId="0" fontId="11" fillId="2" borderId="0" xfId="0" applyFont="1" applyFill="1" applyAlignment="1" applyProtection="1">
      <alignment vertical="center"/>
    </xf>
    <xf numFmtId="0" fontId="17" fillId="0" borderId="110" xfId="0" applyFont="1" applyBorder="1" applyAlignment="1" applyProtection="1">
      <alignment vertical="center"/>
    </xf>
    <xf numFmtId="0" fontId="17" fillId="0" borderId="111" xfId="0" applyFont="1" applyBorder="1" applyAlignment="1" applyProtection="1">
      <alignment vertical="center"/>
    </xf>
    <xf numFmtId="0" fontId="17" fillId="0" borderId="111" xfId="0" applyFont="1" applyFill="1" applyBorder="1" applyAlignment="1" applyProtection="1">
      <alignment vertical="center"/>
    </xf>
    <xf numFmtId="0" fontId="17" fillId="0" borderId="151" xfId="0" applyFont="1" applyFill="1" applyBorder="1" applyAlignment="1" applyProtection="1">
      <alignment vertical="center"/>
    </xf>
    <xf numFmtId="0" fontId="17" fillId="0" borderId="112" xfId="0" applyFont="1" applyFill="1" applyBorder="1" applyAlignment="1" applyProtection="1">
      <alignment vertical="center"/>
    </xf>
    <xf numFmtId="0" fontId="10" fillId="0" borderId="105" xfId="0" applyFont="1" applyFill="1" applyBorder="1" applyAlignment="1" applyProtection="1">
      <alignment vertical="center" wrapText="1"/>
    </xf>
    <xf numFmtId="0" fontId="25" fillId="2" borderId="0" xfId="1" applyFont="1" applyFill="1" applyAlignment="1" applyProtection="1"/>
    <xf numFmtId="0" fontId="6" fillId="0" borderId="58" xfId="6" applyNumberFormat="1" applyFont="1" applyBorder="1" applyAlignment="1">
      <alignment horizontal="center" wrapText="1"/>
    </xf>
    <xf numFmtId="14" fontId="6" fillId="0" borderId="141" xfId="6" applyNumberFormat="1" applyFont="1" applyBorder="1" applyAlignment="1">
      <alignment horizontal="center" wrapText="1"/>
    </xf>
    <xf numFmtId="0" fontId="12" fillId="14" borderId="26" xfId="18" applyFill="1" applyBorder="1" applyAlignment="1" applyProtection="1">
      <alignment horizontal="left" vertical="center"/>
      <protection locked="0"/>
    </xf>
    <xf numFmtId="0" fontId="8" fillId="12" borderId="9" xfId="0" applyFont="1" applyFill="1" applyBorder="1" applyProtection="1"/>
    <xf numFmtId="0" fontId="8" fillId="0" borderId="10" xfId="0" quotePrefix="1" applyFont="1" applyBorder="1" applyAlignment="1" applyProtection="1">
      <alignment horizontal="center"/>
    </xf>
    <xf numFmtId="0" fontId="8" fillId="14" borderId="12" xfId="0" applyNumberFormat="1" applyFont="1" applyFill="1" applyBorder="1" applyAlignment="1" applyProtection="1">
      <alignment horizontal="center" vertical="center"/>
      <protection locked="0"/>
    </xf>
    <xf numFmtId="0" fontId="8" fillId="14" borderId="27" xfId="0" applyNumberFormat="1" applyFont="1" applyFill="1" applyBorder="1" applyAlignment="1" applyProtection="1">
      <alignment horizontal="center" vertical="center"/>
      <protection locked="0"/>
    </xf>
    <xf numFmtId="0" fontId="8" fillId="14" borderId="12" xfId="0" applyNumberFormat="1" applyFont="1" applyFill="1" applyBorder="1" applyAlignment="1" applyProtection="1">
      <alignment vertical="center"/>
      <protection locked="0"/>
    </xf>
    <xf numFmtId="0" fontId="8" fillId="14" borderId="1" xfId="0" applyNumberFormat="1" applyFont="1" applyFill="1" applyBorder="1" applyAlignment="1" applyProtection="1">
      <alignment vertical="center"/>
      <protection locked="0"/>
    </xf>
    <xf numFmtId="0" fontId="8" fillId="14" borderId="27" xfId="0" applyNumberFormat="1" applyFont="1" applyFill="1" applyBorder="1" applyAlignment="1" applyProtection="1">
      <alignment vertical="center"/>
      <protection locked="0"/>
    </xf>
    <xf numFmtId="0" fontId="8" fillId="14" borderId="1" xfId="0" applyNumberFormat="1" applyFont="1" applyFill="1" applyBorder="1" applyAlignment="1" applyProtection="1">
      <alignment horizontal="center" vertical="center"/>
      <protection locked="0"/>
    </xf>
    <xf numFmtId="0" fontId="8" fillId="14" borderId="24" xfId="0" applyNumberFormat="1" applyFont="1" applyFill="1" applyBorder="1" applyAlignment="1" applyProtection="1">
      <alignment horizontal="center" vertical="center"/>
      <protection locked="0"/>
    </xf>
    <xf numFmtId="0" fontId="8" fillId="14" borderId="154" xfId="0" applyNumberFormat="1" applyFont="1" applyFill="1" applyBorder="1" applyAlignment="1" applyProtection="1">
      <alignment horizontal="center" vertical="center"/>
      <protection locked="0"/>
    </xf>
    <xf numFmtId="0" fontId="8" fillId="14" borderId="75" xfId="0" applyNumberFormat="1" applyFont="1" applyFill="1" applyBorder="1" applyAlignment="1" applyProtection="1">
      <alignment horizontal="center" vertical="center"/>
      <protection locked="0"/>
    </xf>
    <xf numFmtId="0" fontId="8" fillId="14" borderId="68" xfId="0" applyNumberFormat="1" applyFont="1" applyFill="1" applyBorder="1" applyAlignment="1" applyProtection="1">
      <alignment horizontal="center" vertical="center"/>
      <protection locked="0"/>
    </xf>
    <xf numFmtId="0" fontId="8" fillId="14" borderId="155" xfId="0" applyNumberFormat="1" applyFont="1" applyFill="1" applyBorder="1" applyAlignment="1" applyProtection="1">
      <alignment horizontal="center" vertical="center"/>
      <protection locked="0"/>
    </xf>
    <xf numFmtId="0" fontId="8" fillId="14" borderId="13" xfId="0" applyNumberFormat="1" applyFont="1" applyFill="1" applyBorder="1" applyAlignment="1" applyProtection="1">
      <alignment horizontal="center" vertical="center"/>
      <protection locked="0"/>
    </xf>
    <xf numFmtId="0" fontId="8" fillId="14" borderId="10" xfId="0" applyNumberFormat="1" applyFont="1" applyFill="1" applyBorder="1" applyAlignment="1" applyProtection="1">
      <alignment horizontal="center" vertical="center"/>
      <protection locked="0"/>
    </xf>
    <xf numFmtId="0" fontId="8" fillId="14" borderId="56" xfId="0" applyNumberFormat="1" applyFont="1" applyFill="1" applyBorder="1" applyAlignment="1" applyProtection="1">
      <alignment horizontal="center" vertical="center"/>
      <protection locked="0"/>
    </xf>
    <xf numFmtId="0" fontId="8" fillId="14" borderId="9" xfId="0" applyNumberFormat="1" applyFont="1" applyFill="1" applyBorder="1" applyAlignment="1" applyProtection="1">
      <alignment horizontal="center" vertical="center"/>
      <protection locked="0"/>
    </xf>
    <xf numFmtId="0" fontId="8" fillId="14" borderId="14" xfId="0" applyNumberFormat="1" applyFont="1" applyFill="1" applyBorder="1" applyAlignment="1" applyProtection="1">
      <alignment horizontal="center" vertical="center"/>
      <protection locked="0"/>
    </xf>
    <xf numFmtId="0" fontId="8" fillId="14" borderId="15" xfId="0" applyNumberFormat="1" applyFont="1" applyFill="1" applyBorder="1" applyAlignment="1" applyProtection="1">
      <alignment horizontal="center" vertical="center"/>
      <protection locked="0"/>
    </xf>
    <xf numFmtId="0" fontId="24" fillId="12" borderId="41" xfId="7" applyFont="1" applyFill="1" applyBorder="1" applyAlignment="1" applyProtection="1">
      <alignment vertical="center"/>
    </xf>
    <xf numFmtId="0" fontId="24" fillId="12" borderId="42" xfId="7" applyFont="1" applyFill="1" applyBorder="1" applyAlignment="1" applyProtection="1">
      <alignment vertical="center"/>
    </xf>
    <xf numFmtId="0" fontId="24" fillId="12" borderId="43" xfId="7" applyFont="1" applyFill="1" applyBorder="1" applyAlignment="1" applyProtection="1">
      <alignment vertical="center"/>
    </xf>
    <xf numFmtId="0" fontId="24" fillId="12" borderId="41" xfId="6" applyFont="1" applyFill="1" applyBorder="1" applyAlignment="1" applyProtection="1">
      <alignment vertical="top"/>
    </xf>
    <xf numFmtId="0" fontId="24" fillId="12" borderId="42" xfId="6" applyFont="1" applyFill="1" applyBorder="1" applyAlignment="1" applyProtection="1">
      <alignment vertical="top"/>
    </xf>
    <xf numFmtId="0" fontId="24" fillId="12" borderId="43" xfId="6" applyFont="1" applyFill="1" applyBorder="1" applyAlignment="1" applyProtection="1">
      <alignment vertical="top"/>
    </xf>
    <xf numFmtId="0" fontId="8" fillId="14" borderId="79" xfId="0" applyNumberFormat="1" applyFont="1" applyFill="1" applyBorder="1" applyAlignment="1" applyProtection="1">
      <alignment horizontal="center" vertical="center"/>
      <protection locked="0"/>
    </xf>
    <xf numFmtId="0" fontId="25" fillId="2" borderId="0" xfId="1" applyFont="1" applyFill="1" applyAlignment="1" applyProtection="1">
      <alignment vertical="center"/>
      <protection locked="0"/>
    </xf>
    <xf numFmtId="0" fontId="8" fillId="0" borderId="27" xfId="0" applyFont="1" applyBorder="1" applyAlignment="1" applyProtection="1">
      <alignment horizontal="center" vertical="center"/>
    </xf>
    <xf numFmtId="0" fontId="8" fillId="0" borderId="95" xfId="0" applyFont="1" applyFill="1" applyBorder="1" applyAlignment="1" applyProtection="1">
      <alignment horizontal="left" vertical="center" wrapText="1"/>
    </xf>
    <xf numFmtId="0" fontId="8" fillId="0" borderId="170" xfId="0" applyFont="1" applyFill="1" applyBorder="1" applyAlignment="1" applyProtection="1">
      <alignment vertical="center"/>
    </xf>
    <xf numFmtId="0" fontId="8" fillId="0" borderId="171" xfId="0" applyFont="1" applyFill="1" applyBorder="1" applyAlignment="1" applyProtection="1">
      <alignment vertical="center"/>
    </xf>
    <xf numFmtId="0" fontId="8" fillId="0" borderId="172" xfId="0" applyFont="1" applyFill="1" applyBorder="1" applyAlignment="1" applyProtection="1">
      <alignment vertical="center"/>
    </xf>
    <xf numFmtId="0" fontId="8" fillId="0" borderId="173" xfId="0" applyFont="1" applyFill="1" applyBorder="1" applyAlignment="1" applyProtection="1">
      <alignment vertical="center"/>
    </xf>
    <xf numFmtId="0" fontId="8" fillId="0" borderId="83" xfId="0" applyFont="1" applyFill="1" applyBorder="1" applyAlignment="1" applyProtection="1">
      <alignment vertical="center"/>
    </xf>
    <xf numFmtId="14" fontId="9" fillId="0" borderId="66" xfId="6" applyNumberFormat="1" applyFont="1" applyBorder="1" applyAlignment="1">
      <alignment horizontal="left"/>
    </xf>
    <xf numFmtId="0" fontId="8" fillId="0" borderId="174" xfId="6" applyFont="1" applyFill="1" applyBorder="1" applyProtection="1"/>
    <xf numFmtId="0" fontId="8" fillId="0" borderId="176" xfId="6" applyFont="1" applyFill="1" applyBorder="1" applyProtection="1"/>
    <xf numFmtId="0" fontId="8" fillId="0" borderId="177" xfId="6" applyFont="1" applyFill="1" applyBorder="1" applyProtection="1"/>
    <xf numFmtId="0" fontId="8" fillId="0" borderId="179" xfId="6" applyFont="1" applyFill="1" applyBorder="1" applyProtection="1"/>
    <xf numFmtId="0" fontId="8" fillId="0" borderId="180" xfId="6" applyFont="1" applyFill="1" applyBorder="1" applyProtection="1"/>
    <xf numFmtId="0" fontId="8" fillId="0" borderId="182" xfId="6" applyFont="1" applyFill="1" applyBorder="1" applyProtection="1"/>
    <xf numFmtId="0" fontId="17" fillId="0" borderId="183" xfId="0" applyFont="1" applyBorder="1" applyAlignment="1" applyProtection="1">
      <alignment vertical="center"/>
    </xf>
    <xf numFmtId="0" fontId="17" fillId="0" borderId="184" xfId="0" applyFont="1" applyBorder="1" applyAlignment="1" applyProtection="1">
      <alignment vertical="center"/>
    </xf>
    <xf numFmtId="0" fontId="35" fillId="2" borderId="159" xfId="7" applyFont="1" applyFill="1" applyBorder="1" applyAlignment="1" applyProtection="1">
      <alignment horizontal="center" vertical="center"/>
    </xf>
    <xf numFmtId="0" fontId="35" fillId="2" borderId="153" xfId="7" applyFont="1" applyFill="1" applyBorder="1" applyAlignment="1" applyProtection="1">
      <alignment horizontal="center" vertical="center"/>
    </xf>
    <xf numFmtId="0" fontId="35" fillId="2" borderId="154" xfId="7" applyFont="1" applyFill="1" applyBorder="1" applyAlignment="1" applyProtection="1">
      <alignment horizontal="center" vertical="center"/>
    </xf>
    <xf numFmtId="0" fontId="35" fillId="2" borderId="143" xfId="7" applyFont="1" applyFill="1" applyBorder="1" applyAlignment="1" applyProtection="1">
      <alignment horizontal="center" vertical="center"/>
    </xf>
    <xf numFmtId="0" fontId="35" fillId="2" borderId="40" xfId="7" applyFont="1" applyFill="1" applyBorder="1" applyAlignment="1" applyProtection="1">
      <alignment horizontal="center" vertical="center"/>
    </xf>
    <xf numFmtId="0" fontId="35" fillId="2" borderId="144" xfId="7" applyFont="1" applyFill="1" applyBorder="1" applyAlignment="1" applyProtection="1">
      <alignment horizontal="center" vertical="center"/>
    </xf>
    <xf numFmtId="0" fontId="24" fillId="12" borderId="41" xfId="7" applyFont="1" applyFill="1" applyBorder="1" applyAlignment="1">
      <alignment horizontal="left" vertical="center"/>
    </xf>
    <xf numFmtId="0" fontId="24" fillId="12" borderId="43" xfId="7" applyFont="1" applyFill="1" applyBorder="1" applyAlignment="1">
      <alignment horizontal="left" vertical="center"/>
    </xf>
    <xf numFmtId="0" fontId="23" fillId="0" borderId="41" xfId="1" applyFont="1" applyBorder="1" applyAlignment="1" applyProtection="1">
      <alignment vertical="center"/>
      <protection locked="0"/>
    </xf>
    <xf numFmtId="0" fontId="23" fillId="0" borderId="43" xfId="1" applyFont="1" applyBorder="1" applyAlignment="1" applyProtection="1">
      <alignment vertical="center"/>
      <protection locked="0"/>
    </xf>
    <xf numFmtId="0" fontId="17" fillId="17" borderId="17" xfId="7" applyFont="1" applyFill="1" applyBorder="1" applyAlignment="1" applyProtection="1">
      <alignment horizontal="left" vertical="center" wrapText="1"/>
    </xf>
    <xf numFmtId="0" fontId="17" fillId="17" borderId="19" xfId="7" applyFont="1" applyFill="1" applyBorder="1" applyAlignment="1" applyProtection="1">
      <alignment horizontal="left" vertical="center" wrapText="1"/>
    </xf>
    <xf numFmtId="0" fontId="17" fillId="17" borderId="21" xfId="7" applyFont="1" applyFill="1" applyBorder="1" applyAlignment="1" applyProtection="1">
      <alignment horizontal="left" vertical="center" wrapText="1"/>
    </xf>
    <xf numFmtId="0" fontId="17" fillId="17" borderId="23" xfId="7" applyFont="1" applyFill="1" applyBorder="1" applyAlignment="1" applyProtection="1">
      <alignment horizontal="left" vertical="center" wrapText="1"/>
    </xf>
    <xf numFmtId="0" fontId="17" fillId="17" borderId="16" xfId="7" applyFont="1" applyFill="1" applyBorder="1" applyAlignment="1" applyProtection="1">
      <alignment horizontal="left" vertical="center" wrapText="1"/>
    </xf>
    <xf numFmtId="0" fontId="17" fillId="17" borderId="20" xfId="7" applyFont="1" applyFill="1" applyBorder="1" applyAlignment="1" applyProtection="1">
      <alignment horizontal="left" vertical="center" wrapText="1"/>
    </xf>
    <xf numFmtId="0" fontId="10" fillId="12" borderId="41" xfId="0" applyFont="1" applyFill="1" applyBorder="1" applyAlignment="1">
      <alignment horizontal="left"/>
    </xf>
    <xf numFmtId="0" fontId="10" fillId="12" borderId="43" xfId="0" applyFont="1" applyFill="1" applyBorder="1" applyAlignment="1">
      <alignment horizontal="left"/>
    </xf>
    <xf numFmtId="0" fontId="10" fillId="12" borderId="37" xfId="0" applyFont="1" applyFill="1" applyBorder="1" applyAlignment="1">
      <alignment horizontal="center" vertical="center"/>
    </xf>
    <xf numFmtId="0" fontId="10" fillId="12" borderId="68" xfId="0" applyFont="1" applyFill="1" applyBorder="1" applyAlignment="1">
      <alignment horizontal="center" vertical="center"/>
    </xf>
    <xf numFmtId="0" fontId="10" fillId="12" borderId="57" xfId="0" applyFont="1" applyFill="1" applyBorder="1" applyAlignment="1">
      <alignment horizontal="center" vertical="center"/>
    </xf>
    <xf numFmtId="0" fontId="24" fillId="6" borderId="41" xfId="7" applyFont="1" applyBorder="1" applyAlignment="1" applyProtection="1">
      <alignment horizontal="left" vertical="center"/>
    </xf>
    <xf numFmtId="0" fontId="24" fillId="6" borderId="43" xfId="7" applyFont="1" applyBorder="1" applyAlignment="1" applyProtection="1">
      <alignment horizontal="left" vertical="center"/>
    </xf>
    <xf numFmtId="0" fontId="7" fillId="6" borderId="41" xfId="7" applyFont="1" applyBorder="1" applyAlignment="1" applyProtection="1">
      <alignment horizontal="left" vertical="center"/>
    </xf>
    <xf numFmtId="0" fontId="7" fillId="6" borderId="43" xfId="7" applyFont="1" applyBorder="1" applyAlignment="1" applyProtection="1">
      <alignment horizontal="left" vertical="center"/>
    </xf>
    <xf numFmtId="0" fontId="17" fillId="0" borderId="17" xfId="6" applyFont="1" applyFill="1" applyBorder="1" applyAlignment="1" applyProtection="1">
      <alignment horizontal="left" vertical="top" wrapText="1"/>
    </xf>
    <xf numFmtId="0" fontId="17" fillId="0" borderId="18" xfId="6" applyFont="1" applyFill="1" applyBorder="1" applyAlignment="1" applyProtection="1">
      <alignment horizontal="left" vertical="top" wrapText="1"/>
    </xf>
    <xf numFmtId="0" fontId="17" fillId="0" borderId="19" xfId="6" applyFont="1" applyFill="1" applyBorder="1" applyAlignment="1" applyProtection="1">
      <alignment horizontal="left" vertical="top" wrapText="1"/>
    </xf>
    <xf numFmtId="0" fontId="17" fillId="0" borderId="16" xfId="6" applyFont="1" applyFill="1" applyBorder="1" applyAlignment="1" applyProtection="1">
      <alignment horizontal="left" vertical="top" wrapText="1"/>
    </xf>
    <xf numFmtId="0" fontId="17" fillId="0" borderId="0" xfId="6" applyFont="1" applyFill="1" applyBorder="1" applyAlignment="1" applyProtection="1">
      <alignment horizontal="left" vertical="top" wrapText="1"/>
    </xf>
    <xf numFmtId="0" fontId="17" fillId="0" borderId="20" xfId="6" applyFont="1" applyFill="1" applyBorder="1" applyAlignment="1" applyProtection="1">
      <alignment horizontal="left" vertical="top" wrapText="1"/>
    </xf>
    <xf numFmtId="0" fontId="17" fillId="0" borderId="16" xfId="6" applyFont="1" applyFill="1" applyBorder="1" applyAlignment="1" applyProtection="1">
      <alignment horizontal="left" vertical="center" wrapText="1"/>
    </xf>
    <xf numFmtId="0" fontId="17" fillId="0" borderId="0" xfId="6" applyFont="1" applyFill="1" applyBorder="1" applyAlignment="1" applyProtection="1">
      <alignment horizontal="left" vertical="center" wrapText="1"/>
    </xf>
    <xf numFmtId="0" fontId="17" fillId="0" borderId="20" xfId="6" applyFont="1" applyFill="1" applyBorder="1" applyAlignment="1" applyProtection="1">
      <alignment horizontal="left" vertical="center" wrapText="1"/>
    </xf>
    <xf numFmtId="0" fontId="17" fillId="0" borderId="21" xfId="6" applyFont="1" applyFill="1" applyBorder="1" applyAlignment="1" applyProtection="1">
      <alignment horizontal="left" vertical="center" wrapText="1"/>
    </xf>
    <xf numFmtId="0" fontId="17" fillId="0" borderId="22" xfId="6" applyFont="1" applyFill="1" applyBorder="1" applyAlignment="1" applyProtection="1">
      <alignment horizontal="left" vertical="center" wrapText="1"/>
    </xf>
    <xf numFmtId="0" fontId="17" fillId="0" borderId="23" xfId="6" applyFont="1" applyFill="1" applyBorder="1" applyAlignment="1" applyProtection="1">
      <alignment horizontal="left" vertical="center" wrapText="1"/>
    </xf>
    <xf numFmtId="0" fontId="8" fillId="0" borderId="16" xfId="6" applyFont="1" applyBorder="1" applyAlignment="1" applyProtection="1">
      <alignment horizontal="left"/>
    </xf>
    <xf numFmtId="0" fontId="8" fillId="0" borderId="0" xfId="6" applyFont="1" applyBorder="1" applyAlignment="1" applyProtection="1">
      <alignment horizontal="left"/>
    </xf>
    <xf numFmtId="0" fontId="8" fillId="0" borderId="129" xfId="6" applyFont="1" applyBorder="1" applyAlignment="1" applyProtection="1">
      <alignment horizontal="left"/>
    </xf>
    <xf numFmtId="0" fontId="9" fillId="0" borderId="80" xfId="6" applyNumberFormat="1" applyFont="1" applyBorder="1" applyAlignment="1" applyProtection="1">
      <alignment horizontal="left"/>
    </xf>
    <xf numFmtId="0" fontId="9" fillId="0" borderId="0" xfId="6" applyNumberFormat="1" applyFont="1" applyBorder="1" applyAlignment="1" applyProtection="1">
      <alignment horizontal="left"/>
    </xf>
    <xf numFmtId="0" fontId="9" fillId="0" borderId="20" xfId="6" applyNumberFormat="1" applyFont="1" applyBorder="1" applyAlignment="1" applyProtection="1">
      <alignment horizontal="left"/>
    </xf>
    <xf numFmtId="0" fontId="8" fillId="0" borderId="17" xfId="6" applyFont="1" applyBorder="1" applyAlignment="1" applyProtection="1">
      <alignment horizontal="left"/>
    </xf>
    <xf numFmtId="0" fontId="8" fillId="0" borderId="18" xfId="6" applyFont="1" applyBorder="1" applyAlignment="1" applyProtection="1">
      <alignment horizontal="left"/>
    </xf>
    <xf numFmtId="0" fontId="8" fillId="0" borderId="160" xfId="6" applyFont="1" applyBorder="1" applyAlignment="1" applyProtection="1">
      <alignment horizontal="left"/>
    </xf>
    <xf numFmtId="0" fontId="8" fillId="0" borderId="16" xfId="6" applyNumberFormat="1" applyFont="1" applyBorder="1" applyAlignment="1" applyProtection="1">
      <alignment horizontal="left"/>
    </xf>
    <xf numFmtId="0" fontId="8" fillId="0" borderId="0" xfId="6" applyNumberFormat="1" applyFont="1" applyBorder="1" applyAlignment="1" applyProtection="1">
      <alignment horizontal="left"/>
    </xf>
    <xf numFmtId="0" fontId="8" fillId="0" borderId="129" xfId="6" applyNumberFormat="1" applyFont="1" applyBorder="1" applyAlignment="1" applyProtection="1">
      <alignment horizontal="left"/>
    </xf>
    <xf numFmtId="14" fontId="9" fillId="0" borderId="80" xfId="6" applyNumberFormat="1" applyFont="1" applyBorder="1" applyAlignment="1" applyProtection="1">
      <alignment horizontal="left"/>
    </xf>
    <xf numFmtId="14" fontId="9" fillId="0" borderId="0" xfId="6" applyNumberFormat="1" applyFont="1" applyBorder="1" applyAlignment="1" applyProtection="1">
      <alignment horizontal="left"/>
    </xf>
    <xf numFmtId="14" fontId="9" fillId="0" borderId="20" xfId="6" applyNumberFormat="1" applyFont="1" applyBorder="1" applyAlignment="1" applyProtection="1">
      <alignment horizontal="left"/>
    </xf>
    <xf numFmtId="0" fontId="6" fillId="0" borderId="16" xfId="6" applyFont="1" applyBorder="1" applyAlignment="1" applyProtection="1">
      <alignment horizontal="left" vertical="center"/>
    </xf>
    <xf numFmtId="0" fontId="6" fillId="0" borderId="0" xfId="6" applyFont="1" applyBorder="1" applyAlignment="1" applyProtection="1">
      <alignment horizontal="left" vertical="center"/>
    </xf>
    <xf numFmtId="0" fontId="6" fillId="0" borderId="129" xfId="6" applyFont="1" applyBorder="1" applyAlignment="1" applyProtection="1">
      <alignment horizontal="left" vertical="center"/>
    </xf>
    <xf numFmtId="0" fontId="8" fillId="0" borderId="21" xfId="6" applyFont="1" applyBorder="1" applyAlignment="1" applyProtection="1">
      <alignment horizontal="left"/>
    </xf>
    <xf numFmtId="0" fontId="8" fillId="0" borderId="22" xfId="6" applyFont="1" applyBorder="1" applyAlignment="1" applyProtection="1">
      <alignment horizontal="left"/>
    </xf>
    <xf numFmtId="0" fontId="8" fillId="0" borderId="130" xfId="6" applyFont="1" applyBorder="1" applyAlignment="1" applyProtection="1">
      <alignment horizontal="left"/>
    </xf>
    <xf numFmtId="14" fontId="9" fillId="0" borderId="131" xfId="6" applyNumberFormat="1" applyFont="1" applyBorder="1" applyAlignment="1" applyProtection="1">
      <alignment horizontal="left"/>
    </xf>
    <xf numFmtId="14" fontId="9" fillId="0" borderId="22" xfId="6" applyNumberFormat="1" applyFont="1" applyBorder="1" applyAlignment="1" applyProtection="1">
      <alignment horizontal="left"/>
    </xf>
    <xf numFmtId="14" fontId="9" fillId="0" borderId="23" xfId="6" applyNumberFormat="1" applyFont="1" applyBorder="1" applyAlignment="1" applyProtection="1">
      <alignment horizontal="left"/>
    </xf>
    <xf numFmtId="0" fontId="8" fillId="0" borderId="16" xfId="6" applyFont="1" applyBorder="1" applyAlignment="1" applyProtection="1">
      <alignment horizontal="left" vertical="center"/>
    </xf>
    <xf numFmtId="0" fontId="8" fillId="0" borderId="0" xfId="6" applyFont="1" applyBorder="1" applyAlignment="1" applyProtection="1">
      <alignment horizontal="left" vertical="center"/>
    </xf>
    <xf numFmtId="0" fontId="8" fillId="0" borderId="129" xfId="6" applyFont="1" applyBorder="1" applyAlignment="1" applyProtection="1">
      <alignment horizontal="left" vertical="center"/>
    </xf>
    <xf numFmtId="0" fontId="9" fillId="0" borderId="80" xfId="6" applyNumberFormat="1" applyFont="1" applyBorder="1" applyAlignment="1" applyProtection="1">
      <alignment horizontal="left" vertical="center" wrapText="1"/>
    </xf>
    <xf numFmtId="0" fontId="9" fillId="0" borderId="0" xfId="6" applyNumberFormat="1" applyFont="1" applyBorder="1" applyAlignment="1" applyProtection="1">
      <alignment horizontal="left" vertical="center" wrapText="1"/>
    </xf>
    <xf numFmtId="0" fontId="9" fillId="0" borderId="20" xfId="6" applyNumberFormat="1" applyFont="1" applyBorder="1" applyAlignment="1" applyProtection="1">
      <alignment horizontal="left" vertical="center" wrapText="1"/>
    </xf>
    <xf numFmtId="0" fontId="9" fillId="0" borderId="164" xfId="6" applyFont="1" applyBorder="1" applyAlignment="1" applyProtection="1">
      <alignment horizontal="left"/>
    </xf>
    <xf numFmtId="0" fontId="9" fillId="0" borderId="18" xfId="6" applyFont="1" applyBorder="1" applyAlignment="1" applyProtection="1">
      <alignment horizontal="left"/>
    </xf>
    <xf numFmtId="0" fontId="9" fillId="0" borderId="19" xfId="6" applyFont="1" applyBorder="1" applyAlignment="1" applyProtection="1">
      <alignment horizontal="left"/>
    </xf>
    <xf numFmtId="0" fontId="17" fillId="2" borderId="132" xfId="6" applyFont="1" applyFill="1" applyBorder="1" applyAlignment="1" applyProtection="1">
      <alignment horizontal="left" vertical="center"/>
    </xf>
    <xf numFmtId="0" fontId="17" fillId="2" borderId="133" xfId="6" applyFont="1" applyFill="1" applyBorder="1" applyAlignment="1" applyProtection="1">
      <alignment horizontal="left" vertical="center"/>
    </xf>
    <xf numFmtId="0" fontId="17" fillId="2" borderId="134" xfId="6" applyFont="1" applyFill="1" applyBorder="1" applyAlignment="1" applyProtection="1">
      <alignment horizontal="left" vertical="center"/>
    </xf>
    <xf numFmtId="0" fontId="17" fillId="2" borderId="135" xfId="6" applyFont="1" applyFill="1" applyBorder="1" applyAlignment="1" applyProtection="1">
      <alignment horizontal="left" vertical="center"/>
    </xf>
    <xf numFmtId="0" fontId="17" fillId="2" borderId="136" xfId="6" applyFont="1" applyFill="1" applyBorder="1" applyAlignment="1" applyProtection="1">
      <alignment horizontal="left" vertical="center"/>
    </xf>
    <xf numFmtId="0" fontId="17" fillId="2" borderId="137" xfId="6" applyFont="1" applyFill="1" applyBorder="1" applyAlignment="1" applyProtection="1">
      <alignment horizontal="left" vertical="center"/>
    </xf>
    <xf numFmtId="0" fontId="17" fillId="2" borderId="138" xfId="6" applyFont="1" applyFill="1" applyBorder="1" applyAlignment="1" applyProtection="1">
      <alignment horizontal="left" vertical="center"/>
    </xf>
    <xf numFmtId="0" fontId="17" fillId="2" borderId="139" xfId="6" applyFont="1" applyFill="1" applyBorder="1" applyAlignment="1" applyProtection="1">
      <alignment horizontal="left" vertical="center"/>
    </xf>
    <xf numFmtId="0" fontId="17" fillId="2" borderId="140" xfId="6" applyFont="1" applyFill="1" applyBorder="1" applyAlignment="1" applyProtection="1">
      <alignment horizontal="left" vertical="center"/>
    </xf>
    <xf numFmtId="0" fontId="24" fillId="18" borderId="17" xfId="7" applyFont="1" applyFill="1" applyBorder="1" applyAlignment="1" applyProtection="1">
      <alignment horizontal="left" vertical="center" wrapText="1"/>
    </xf>
    <xf numFmtId="0" fontId="24" fillId="18" borderId="18" xfId="7" applyFont="1" applyFill="1" applyBorder="1" applyAlignment="1" applyProtection="1">
      <alignment horizontal="left" vertical="center" wrapText="1"/>
    </xf>
    <xf numFmtId="0" fontId="24" fillId="18" borderId="19" xfId="7" applyFont="1" applyFill="1" applyBorder="1" applyAlignment="1" applyProtection="1">
      <alignment horizontal="left" vertical="center" wrapText="1"/>
    </xf>
    <xf numFmtId="0" fontId="24" fillId="18" borderId="16"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20" xfId="7" applyFont="1" applyFill="1" applyBorder="1" applyAlignment="1" applyProtection="1">
      <alignment horizontal="left" vertical="center" wrapText="1"/>
    </xf>
    <xf numFmtId="0" fontId="10" fillId="0" borderId="29" xfId="6" applyFont="1" applyBorder="1" applyAlignment="1" applyProtection="1">
      <alignment horizontal="center" vertical="center"/>
    </xf>
    <xf numFmtId="0" fontId="10" fillId="0" borderId="94" xfId="6" applyFont="1" applyBorder="1" applyAlignment="1" applyProtection="1">
      <alignment horizontal="center" vertical="center"/>
    </xf>
    <xf numFmtId="0" fontId="8" fillId="0" borderId="31" xfId="6" applyFont="1" applyBorder="1" applyAlignment="1" applyProtection="1">
      <alignment horizontal="left" vertical="center"/>
    </xf>
    <xf numFmtId="0" fontId="8" fillId="0" borderId="12" xfId="6" applyFont="1" applyBorder="1" applyAlignment="1" applyProtection="1">
      <alignment horizontal="left" vertical="center"/>
    </xf>
    <xf numFmtId="0" fontId="24" fillId="12" borderId="41" xfId="7" applyFont="1" applyFill="1" applyBorder="1" applyAlignment="1" applyProtection="1">
      <alignment horizontal="left" vertical="center"/>
    </xf>
    <xf numFmtId="0" fontId="24" fillId="12" borderId="43" xfId="7" applyFont="1" applyFill="1" applyBorder="1" applyAlignment="1" applyProtection="1">
      <alignment horizontal="left" vertical="center"/>
    </xf>
    <xf numFmtId="0" fontId="24" fillId="6" borderId="42" xfId="7" applyFont="1" applyBorder="1" applyAlignment="1" applyProtection="1">
      <alignment horizontal="left" vertical="center"/>
    </xf>
    <xf numFmtId="0" fontId="24" fillId="12" borderId="42" xfId="7" applyFont="1" applyFill="1" applyBorder="1" applyAlignment="1" applyProtection="1">
      <alignment horizontal="left" vertical="center"/>
    </xf>
    <xf numFmtId="0" fontId="8" fillId="0" borderId="21" xfId="6" applyFont="1" applyBorder="1" applyAlignment="1" applyProtection="1">
      <alignment horizontal="left" vertical="center"/>
    </xf>
    <xf numFmtId="0" fontId="8" fillId="0" borderId="22" xfId="6" applyFont="1" applyBorder="1" applyAlignment="1" applyProtection="1">
      <alignment horizontal="left" vertical="center"/>
    </xf>
    <xf numFmtId="0" fontId="8" fillId="0" borderId="23" xfId="6" applyFont="1" applyBorder="1" applyAlignment="1" applyProtection="1">
      <alignment horizontal="left" vertical="center"/>
    </xf>
    <xf numFmtId="0" fontId="10" fillId="0" borderId="35"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36" xfId="0" applyFont="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8" fillId="14" borderId="35" xfId="0" applyFont="1" applyFill="1" applyBorder="1" applyAlignment="1" applyProtection="1">
      <alignment horizontal="left" vertical="top" wrapText="1"/>
      <protection locked="0"/>
    </xf>
    <xf numFmtId="0" fontId="8" fillId="14" borderId="36" xfId="0" applyFont="1" applyFill="1" applyBorder="1" applyAlignment="1" applyProtection="1">
      <alignment horizontal="left" vertical="top" wrapText="1"/>
      <protection locked="0"/>
    </xf>
    <xf numFmtId="0" fontId="8" fillId="14" borderId="16" xfId="0" applyFont="1" applyFill="1" applyBorder="1" applyAlignment="1" applyProtection="1">
      <alignment horizontal="left" vertical="top" wrapText="1"/>
      <protection locked="0"/>
    </xf>
    <xf numFmtId="0" fontId="8" fillId="14" borderId="20" xfId="0" applyFont="1" applyFill="1" applyBorder="1" applyAlignment="1" applyProtection="1">
      <alignment horizontal="left" vertical="top" wrapText="1"/>
      <protection locked="0"/>
    </xf>
    <xf numFmtId="0" fontId="8" fillId="14" borderId="21" xfId="0" applyFont="1" applyFill="1" applyBorder="1" applyAlignment="1" applyProtection="1">
      <alignment horizontal="left" vertical="top" wrapText="1"/>
      <protection locked="0"/>
    </xf>
    <xf numFmtId="0" fontId="8" fillId="14" borderId="23" xfId="0" applyFont="1" applyFill="1" applyBorder="1" applyAlignment="1" applyProtection="1">
      <alignment horizontal="left" vertical="top" wrapText="1"/>
      <protection locked="0"/>
    </xf>
    <xf numFmtId="0" fontId="8" fillId="0" borderId="44" xfId="6" applyFont="1" applyBorder="1" applyAlignment="1" applyProtection="1">
      <alignment horizontal="left" vertical="center"/>
    </xf>
    <xf numFmtId="0" fontId="8" fillId="0" borderId="76" xfId="6" applyFont="1" applyBorder="1" applyAlignment="1" applyProtection="1">
      <alignment horizontal="left" vertical="center"/>
    </xf>
    <xf numFmtId="0" fontId="8" fillId="14" borderId="0" xfId="0" applyFont="1" applyFill="1" applyBorder="1" applyAlignment="1" applyProtection="1">
      <alignment horizontal="left" vertical="top" wrapText="1"/>
      <protection locked="0"/>
    </xf>
    <xf numFmtId="0" fontId="8" fillId="14" borderId="22" xfId="0" applyFont="1" applyFill="1" applyBorder="1" applyAlignment="1" applyProtection="1">
      <alignment horizontal="left" vertical="top" wrapText="1"/>
      <protection locked="0"/>
    </xf>
    <xf numFmtId="0" fontId="8" fillId="14" borderId="17" xfId="0" applyFont="1" applyFill="1" applyBorder="1" applyAlignment="1" applyProtection="1">
      <alignment horizontal="left" vertical="top" wrapText="1"/>
      <protection locked="0"/>
    </xf>
    <xf numFmtId="0" fontId="8" fillId="14" borderId="18" xfId="0" applyFont="1" applyFill="1" applyBorder="1" applyAlignment="1" applyProtection="1">
      <alignment horizontal="left" vertical="top" wrapText="1"/>
      <protection locked="0"/>
    </xf>
    <xf numFmtId="0" fontId="8" fillId="14" borderId="19" xfId="0" applyFont="1" applyFill="1" applyBorder="1" applyAlignment="1" applyProtection="1">
      <alignment horizontal="left" vertical="top" wrapText="1"/>
      <protection locked="0"/>
    </xf>
    <xf numFmtId="0" fontId="33" fillId="12" borderId="41" xfId="0" applyFont="1" applyFill="1" applyBorder="1" applyAlignment="1" applyProtection="1">
      <alignment horizontal="left" wrapText="1"/>
    </xf>
    <xf numFmtId="0" fontId="33" fillId="12" borderId="42" xfId="0" applyFont="1" applyFill="1" applyBorder="1" applyAlignment="1" applyProtection="1">
      <alignment horizontal="left" wrapText="1"/>
    </xf>
    <xf numFmtId="0" fontId="33" fillId="12" borderId="43" xfId="0" applyFont="1" applyFill="1" applyBorder="1" applyAlignment="1" applyProtection="1">
      <alignment horizontal="left" wrapText="1"/>
    </xf>
    <xf numFmtId="0" fontId="24" fillId="12" borderId="41" xfId="7" applyFont="1" applyFill="1" applyBorder="1" applyAlignment="1" applyProtection="1">
      <alignment horizontal="left" vertical="center" wrapText="1"/>
    </xf>
    <xf numFmtId="0" fontId="24" fillId="12" borderId="43" xfId="7" applyFont="1" applyFill="1" applyBorder="1" applyAlignment="1" applyProtection="1">
      <alignment horizontal="left" vertical="center" wrapText="1"/>
    </xf>
    <xf numFmtId="0" fontId="10" fillId="12" borderId="41" xfId="6" applyFont="1" applyFill="1" applyBorder="1" applyAlignment="1" applyProtection="1">
      <alignment horizontal="left"/>
    </xf>
    <xf numFmtId="0" fontId="10" fillId="12" borderId="43" xfId="6" applyFont="1" applyFill="1" applyBorder="1" applyAlignment="1" applyProtection="1">
      <alignment horizontal="left"/>
    </xf>
    <xf numFmtId="2" fontId="11" fillId="15" borderId="34" xfId="0" applyNumberFormat="1" applyFont="1" applyFill="1" applyBorder="1" applyAlignment="1" applyProtection="1">
      <alignment horizontal="center" vertical="center"/>
    </xf>
    <xf numFmtId="2" fontId="11" fillId="15" borderId="26"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0" xfId="0" applyFont="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7" xfId="0" applyNumberFormat="1" applyFont="1" applyFill="1" applyBorder="1" applyAlignment="1" applyProtection="1">
      <alignment horizontal="center" vertical="center"/>
      <protection locked="0"/>
    </xf>
    <xf numFmtId="2" fontId="11" fillId="15" borderId="1" xfId="0" applyNumberFormat="1"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166" fontId="11" fillId="15" borderId="1" xfId="0" applyNumberFormat="1" applyFont="1" applyFill="1" applyBorder="1" applyAlignment="1" applyProtection="1">
      <alignment horizontal="center" vertical="center"/>
    </xf>
    <xf numFmtId="166" fontId="11" fillId="15" borderId="27" xfId="0" applyNumberFormat="1" applyFont="1" applyFill="1" applyBorder="1" applyAlignment="1" applyProtection="1">
      <alignment horizontal="center" vertical="center"/>
    </xf>
    <xf numFmtId="0" fontId="8" fillId="0" borderId="58" xfId="0" applyFont="1" applyFill="1" applyBorder="1" applyAlignment="1" applyProtection="1">
      <alignment horizontal="left" vertical="center" wrapText="1"/>
    </xf>
    <xf numFmtId="0" fontId="8" fillId="0" borderId="59"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24" fillId="12" borderId="17" xfId="7" applyFont="1" applyFill="1" applyBorder="1" applyAlignment="1" applyProtection="1">
      <alignment horizontal="left" vertical="center" wrapText="1"/>
    </xf>
    <xf numFmtId="0" fontId="24" fillId="12" borderId="18" xfId="7" applyFont="1" applyFill="1" applyBorder="1" applyAlignment="1" applyProtection="1">
      <alignment horizontal="left" vertical="center"/>
    </xf>
    <xf numFmtId="0" fontId="24" fillId="12" borderId="19" xfId="7" applyFont="1" applyFill="1" applyBorder="1" applyAlignment="1" applyProtection="1">
      <alignment horizontal="left" vertical="center"/>
    </xf>
    <xf numFmtId="0" fontId="24" fillId="12" borderId="21" xfId="7" applyFont="1" applyFill="1" applyBorder="1" applyAlignment="1" applyProtection="1">
      <alignment horizontal="left" vertical="center"/>
    </xf>
    <xf numFmtId="0" fontId="24" fillId="12" borderId="22" xfId="7" applyFont="1" applyFill="1" applyBorder="1" applyAlignment="1" applyProtection="1">
      <alignment horizontal="left" vertical="center"/>
    </xf>
    <xf numFmtId="0" fontId="24" fillId="12" borderId="23" xfId="7" applyFont="1" applyFill="1" applyBorder="1" applyAlignment="1" applyProtection="1">
      <alignment horizontal="left" vertical="center"/>
    </xf>
    <xf numFmtId="0" fontId="8" fillId="14" borderId="17" xfId="0" quotePrefix="1" applyFont="1" applyFill="1" applyBorder="1" applyAlignment="1" applyProtection="1">
      <alignment horizontal="center" vertical="top" wrapText="1"/>
      <protection locked="0"/>
    </xf>
    <xf numFmtId="0" fontId="8" fillId="14" borderId="18" xfId="0" quotePrefix="1" applyFont="1" applyFill="1" applyBorder="1" applyAlignment="1" applyProtection="1">
      <alignment horizontal="center" vertical="top" wrapText="1"/>
      <protection locked="0"/>
    </xf>
    <xf numFmtId="0" fontId="8" fillId="14" borderId="19" xfId="0" quotePrefix="1" applyFont="1" applyFill="1" applyBorder="1" applyAlignment="1" applyProtection="1">
      <alignment horizontal="center" vertical="top" wrapText="1"/>
      <protection locked="0"/>
    </xf>
    <xf numFmtId="0" fontId="8" fillId="14" borderId="16" xfId="0" quotePrefix="1" applyFont="1" applyFill="1" applyBorder="1" applyAlignment="1" applyProtection="1">
      <alignment horizontal="center" vertical="top" wrapText="1"/>
      <protection locked="0"/>
    </xf>
    <xf numFmtId="0" fontId="8" fillId="14" borderId="0" xfId="0" quotePrefix="1" applyFont="1" applyFill="1" applyBorder="1" applyAlignment="1" applyProtection="1">
      <alignment horizontal="center" vertical="top" wrapText="1"/>
      <protection locked="0"/>
    </xf>
    <xf numFmtId="0" fontId="8" fillId="14" borderId="20" xfId="0" quotePrefix="1" applyFont="1" applyFill="1" applyBorder="1" applyAlignment="1" applyProtection="1">
      <alignment horizontal="center" vertical="top" wrapText="1"/>
      <protection locked="0"/>
    </xf>
    <xf numFmtId="0" fontId="8" fillId="14" borderId="21" xfId="0" quotePrefix="1" applyFont="1" applyFill="1" applyBorder="1" applyAlignment="1" applyProtection="1">
      <alignment horizontal="center" vertical="top" wrapText="1"/>
      <protection locked="0"/>
    </xf>
    <xf numFmtId="0" fontId="8" fillId="14" borderId="22" xfId="0" quotePrefix="1" applyFont="1" applyFill="1" applyBorder="1" applyAlignment="1" applyProtection="1">
      <alignment horizontal="center" vertical="top" wrapText="1"/>
      <protection locked="0"/>
    </xf>
    <xf numFmtId="0" fontId="8" fillId="14" borderId="23" xfId="0" quotePrefix="1" applyFont="1" applyFill="1" applyBorder="1" applyAlignment="1" applyProtection="1">
      <alignment horizontal="center" vertical="top" wrapText="1"/>
      <protection locked="0"/>
    </xf>
    <xf numFmtId="0" fontId="36" fillId="0" borderId="0"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34" fillId="18" borderId="90" xfId="0" applyFont="1" applyFill="1" applyBorder="1" applyAlignment="1" applyProtection="1">
      <alignment horizontal="center" vertical="center"/>
    </xf>
    <xf numFmtId="0" fontId="34" fillId="18" borderId="91" xfId="0" applyFont="1" applyFill="1" applyBorder="1" applyAlignment="1" applyProtection="1">
      <alignment horizontal="center" vertical="center"/>
    </xf>
    <xf numFmtId="0" fontId="34" fillId="18" borderId="92" xfId="0" applyFont="1" applyFill="1" applyBorder="1" applyAlignment="1" applyProtection="1">
      <alignment horizontal="center" vertical="center"/>
    </xf>
    <xf numFmtId="0" fontId="10" fillId="0" borderId="32" xfId="0" applyFont="1" applyBorder="1" applyAlignment="1" applyProtection="1">
      <alignment horizontal="center" vertical="center" wrapText="1"/>
    </xf>
    <xf numFmtId="0" fontId="10" fillId="0" borderId="39" xfId="0" applyFont="1" applyBorder="1" applyAlignment="1" applyProtection="1">
      <alignment horizontal="center" vertical="center"/>
    </xf>
    <xf numFmtId="0" fontId="10" fillId="12" borderId="41" xfId="0" applyFont="1" applyFill="1" applyBorder="1" applyAlignment="1" applyProtection="1">
      <alignment horizontal="left" vertical="center"/>
    </xf>
    <xf numFmtId="0" fontId="10" fillId="12" borderId="42" xfId="0" applyFont="1" applyFill="1" applyBorder="1" applyAlignment="1" applyProtection="1">
      <alignment horizontal="left" vertical="center"/>
    </xf>
    <xf numFmtId="0" fontId="10" fillId="12" borderId="43" xfId="0" applyFont="1" applyFill="1" applyBorder="1" applyAlignment="1" applyProtection="1">
      <alignment horizontal="left" vertical="center"/>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5" fillId="0" borderId="0" xfId="1" applyFont="1" applyAlignment="1" applyProtection="1">
      <alignment horizontal="left" vertical="center"/>
      <protection locked="0"/>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0" fontId="10" fillId="0" borderId="2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1" xfId="0" applyFont="1" applyBorder="1" applyAlignment="1" applyProtection="1">
      <alignment horizontal="center" vertical="center"/>
    </xf>
    <xf numFmtId="0" fontId="10" fillId="0" borderId="27" xfId="0" applyFont="1" applyBorder="1" applyAlignment="1" applyProtection="1">
      <alignment horizontal="center" vertical="center"/>
    </xf>
    <xf numFmtId="0" fontId="28" fillId="0" borderId="41" xfId="0" applyFont="1" applyFill="1" applyBorder="1" applyAlignment="1" applyProtection="1">
      <alignment vertical="center" wrapText="1"/>
    </xf>
    <xf numFmtId="0" fontId="28" fillId="0" borderId="42" xfId="0" applyFont="1" applyFill="1" applyBorder="1" applyAlignment="1" applyProtection="1">
      <alignment vertical="center" wrapText="1"/>
    </xf>
    <xf numFmtId="0" fontId="28" fillId="0" borderId="43" xfId="0" applyFont="1" applyFill="1" applyBorder="1" applyAlignment="1" applyProtection="1">
      <alignment vertical="center" wrapText="1"/>
    </xf>
    <xf numFmtId="0" fontId="24" fillId="12" borderId="42" xfId="7" applyFont="1" applyFill="1" applyBorder="1" applyAlignment="1" applyProtection="1">
      <alignment horizontal="left" vertical="center" wrapText="1"/>
    </xf>
    <xf numFmtId="0" fontId="40" fillId="0" borderId="17" xfId="0" applyFont="1" applyFill="1" applyBorder="1" applyAlignment="1" applyProtection="1">
      <alignment horizontal="left" vertical="center" wrapText="1"/>
    </xf>
    <xf numFmtId="0" fontId="40" fillId="0" borderId="16" xfId="0" applyFont="1" applyFill="1" applyBorder="1" applyAlignment="1" applyProtection="1">
      <alignment horizontal="left" vertical="center" wrapText="1"/>
    </xf>
    <xf numFmtId="0" fontId="10" fillId="0" borderId="11"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12" xfId="0" applyFont="1" applyBorder="1" applyAlignment="1" applyProtection="1">
      <alignment horizontal="center" vertical="center"/>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19" xfId="0" applyFont="1" applyBorder="1" applyAlignment="1" applyProtection="1">
      <alignment horizontal="left" vertical="center" wrapText="1"/>
    </xf>
    <xf numFmtId="0" fontId="45" fillId="0" borderId="21" xfId="0" applyFont="1" applyBorder="1" applyAlignment="1" applyProtection="1">
      <alignment horizontal="left" vertical="center" wrapText="1"/>
    </xf>
    <xf numFmtId="0" fontId="45" fillId="0" borderId="22" xfId="0" applyFont="1" applyBorder="1" applyAlignment="1" applyProtection="1">
      <alignment horizontal="left" vertical="center" wrapText="1"/>
    </xf>
    <xf numFmtId="0" fontId="45" fillId="0" borderId="23" xfId="0" applyFont="1" applyBorder="1" applyAlignment="1" applyProtection="1">
      <alignment horizontal="left" vertical="center" wrapText="1"/>
    </xf>
    <xf numFmtId="0" fontId="8" fillId="0" borderId="177" xfId="6" applyFont="1" applyBorder="1" applyAlignment="1">
      <alignment horizontal="left"/>
    </xf>
    <xf numFmtId="0" fontId="8" fillId="0" borderId="178" xfId="6" applyFont="1" applyBorder="1" applyAlignment="1">
      <alignment horizontal="left"/>
    </xf>
    <xf numFmtId="0" fontId="8" fillId="0" borderId="177" xfId="6" applyFont="1" applyBorder="1" applyAlignment="1">
      <alignment horizontal="left" vertical="center"/>
    </xf>
    <xf numFmtId="0" fontId="8" fillId="0" borderId="178" xfId="6" applyFont="1" applyBorder="1" applyAlignment="1">
      <alignment horizontal="left" vertical="center"/>
    </xf>
    <xf numFmtId="0" fontId="6" fillId="0" borderId="177" xfId="6" applyFont="1" applyBorder="1" applyAlignment="1">
      <alignment horizontal="left" vertical="center"/>
    </xf>
    <xf numFmtId="0" fontId="6" fillId="0" borderId="178" xfId="6" applyFont="1" applyBorder="1" applyAlignment="1">
      <alignment horizontal="left" vertical="center"/>
    </xf>
    <xf numFmtId="0" fontId="8" fillId="0" borderId="180" xfId="6" applyFont="1" applyBorder="1" applyAlignment="1">
      <alignment horizontal="left"/>
    </xf>
    <xf numFmtId="0" fontId="8" fillId="0" borderId="181" xfId="6" applyFont="1" applyBorder="1" applyAlignment="1">
      <alignment horizontal="left"/>
    </xf>
    <xf numFmtId="0" fontId="9" fillId="0" borderId="175" xfId="6" applyFont="1" applyBorder="1" applyAlignment="1">
      <alignment horizontal="left"/>
    </xf>
    <xf numFmtId="0" fontId="9" fillId="0" borderId="176" xfId="6" applyFont="1" applyBorder="1" applyAlignment="1">
      <alignment horizontal="left"/>
    </xf>
    <xf numFmtId="0" fontId="9" fillId="0" borderId="178" xfId="6" applyNumberFormat="1" applyFont="1" applyBorder="1" applyAlignment="1">
      <alignment horizontal="left"/>
    </xf>
    <xf numFmtId="0" fontId="9" fillId="0" borderId="179" xfId="6" applyNumberFormat="1" applyFont="1" applyBorder="1" applyAlignment="1">
      <alignment horizontal="left"/>
    </xf>
    <xf numFmtId="14" fontId="9" fillId="0" borderId="178" xfId="6" applyNumberFormat="1" applyFont="1" applyBorder="1" applyAlignment="1">
      <alignment horizontal="left"/>
    </xf>
    <xf numFmtId="14" fontId="9" fillId="0" borderId="179" xfId="6" applyNumberFormat="1" applyFont="1" applyBorder="1" applyAlignment="1">
      <alignment horizontal="left"/>
    </xf>
    <xf numFmtId="0" fontId="9" fillId="0" borderId="178" xfId="6" applyNumberFormat="1" applyFont="1" applyBorder="1" applyAlignment="1">
      <alignment horizontal="left" vertical="center" wrapText="1"/>
    </xf>
    <xf numFmtId="0" fontId="9" fillId="0" borderId="179" xfId="6" applyNumberFormat="1" applyFont="1" applyBorder="1" applyAlignment="1">
      <alignment horizontal="left" vertical="center" wrapText="1"/>
    </xf>
    <xf numFmtId="14" fontId="9" fillId="0" borderId="181" xfId="6" applyNumberFormat="1" applyFont="1" applyBorder="1" applyAlignment="1">
      <alignment horizontal="left"/>
    </xf>
    <xf numFmtId="14" fontId="9" fillId="0" borderId="182" xfId="6" applyNumberFormat="1" applyFont="1" applyBorder="1" applyAlignment="1">
      <alignment horizontal="left"/>
    </xf>
    <xf numFmtId="0" fontId="24" fillId="12" borderId="42" xfId="7" applyFont="1" applyFill="1" applyBorder="1" applyAlignment="1">
      <alignment horizontal="left" vertical="center"/>
    </xf>
    <xf numFmtId="0" fontId="8" fillId="0" borderId="174" xfId="6" applyFont="1" applyBorder="1" applyAlignment="1">
      <alignment horizontal="left"/>
    </xf>
    <xf numFmtId="0" fontId="8" fillId="0" borderId="175" xfId="6" applyFont="1" applyBorder="1" applyAlignment="1">
      <alignment horizontal="left"/>
    </xf>
    <xf numFmtId="0" fontId="8" fillId="0" borderId="177" xfId="6" applyNumberFormat="1" applyFont="1" applyBorder="1" applyAlignment="1">
      <alignment horizontal="left"/>
    </xf>
    <xf numFmtId="0" fontId="8" fillId="0" borderId="178" xfId="6" applyNumberFormat="1" applyFont="1" applyBorder="1" applyAlignment="1">
      <alignment horizontal="left"/>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8" fillId="0" borderId="23" xfId="0" applyFont="1" applyBorder="1" applyAlignment="1" applyProtection="1">
      <alignment horizontal="left"/>
    </xf>
    <xf numFmtId="0" fontId="10" fillId="0" borderId="169" xfId="0" applyFont="1" applyBorder="1" applyAlignment="1" applyProtection="1">
      <alignment horizontal="center"/>
    </xf>
    <xf numFmtId="0" fontId="10" fillId="0" borderId="13" xfId="0" applyFont="1" applyBorder="1" applyAlignment="1" applyProtection="1">
      <alignment horizontal="center"/>
    </xf>
    <xf numFmtId="0" fontId="8" fillId="0" borderId="159" xfId="0" applyFont="1" applyBorder="1" applyAlignment="1" applyProtection="1">
      <alignment horizontal="center" wrapText="1"/>
    </xf>
    <xf numFmtId="0" fontId="8" fillId="0" borderId="73" xfId="0" applyFont="1" applyBorder="1" applyAlignment="1" applyProtection="1">
      <alignment horizontal="center" wrapText="1"/>
    </xf>
    <xf numFmtId="0" fontId="10" fillId="0" borderId="93" xfId="0" applyFont="1" applyBorder="1" applyAlignment="1" applyProtection="1">
      <alignment horizontal="center"/>
    </xf>
    <xf numFmtId="0" fontId="10" fillId="0" borderId="94" xfId="0" applyFont="1" applyBorder="1" applyAlignment="1" applyProtection="1">
      <alignment horizontal="center"/>
    </xf>
    <xf numFmtId="0" fontId="10" fillId="0" borderId="30" xfId="0" applyFont="1" applyBorder="1" applyAlignment="1" applyProtection="1">
      <alignment horizontal="center"/>
    </xf>
    <xf numFmtId="0" fontId="9" fillId="0" borderId="98" xfId="6" applyFont="1" applyBorder="1" applyAlignment="1">
      <alignment horizontal="left"/>
    </xf>
    <xf numFmtId="0" fontId="9" fillId="0" borderId="86" xfId="6" applyFont="1" applyBorder="1" applyAlignment="1">
      <alignment horizontal="left"/>
    </xf>
    <xf numFmtId="0" fontId="9" fillId="0" borderId="69" xfId="6" applyFont="1" applyBorder="1" applyAlignment="1">
      <alignment horizontal="left"/>
    </xf>
    <xf numFmtId="0" fontId="8" fillId="0" borderId="17" xfId="0" applyFont="1" applyBorder="1" applyAlignment="1" applyProtection="1">
      <alignment horizontal="left" vertical="top" wrapText="1"/>
    </xf>
    <xf numFmtId="0" fontId="8" fillId="0" borderId="18" xfId="0" applyFont="1" applyBorder="1" applyAlignment="1" applyProtection="1">
      <alignment horizontal="left" vertical="top" wrapText="1"/>
    </xf>
    <xf numFmtId="0" fontId="8" fillId="0" borderId="19" xfId="0" applyFont="1" applyBorder="1" applyAlignment="1" applyProtection="1">
      <alignment horizontal="left" vertical="top" wrapText="1"/>
    </xf>
    <xf numFmtId="0" fontId="8" fillId="0" borderId="21" xfId="0" applyFont="1" applyBorder="1" applyAlignment="1" applyProtection="1">
      <alignment horizontal="left" vertical="top" wrapText="1"/>
    </xf>
    <xf numFmtId="0" fontId="8" fillId="0" borderId="22"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9" fillId="0" borderId="83" xfId="6" applyNumberFormat="1" applyFont="1" applyBorder="1" applyAlignment="1">
      <alignment horizontal="left"/>
    </xf>
    <xf numFmtId="0" fontId="9" fillId="0" borderId="84" xfId="6" applyNumberFormat="1" applyFont="1" applyBorder="1" applyAlignment="1">
      <alignment horizontal="left"/>
    </xf>
    <xf numFmtId="0" fontId="9" fillId="0" borderId="62" xfId="6" applyNumberFormat="1" applyFont="1" applyBorder="1" applyAlignment="1">
      <alignment horizontal="left"/>
    </xf>
    <xf numFmtId="14" fontId="9" fillId="0" borderId="83" xfId="6" applyNumberFormat="1" applyFont="1" applyBorder="1" applyAlignment="1">
      <alignment horizontal="left"/>
    </xf>
    <xf numFmtId="14" fontId="9" fillId="0" borderId="84" xfId="6" applyNumberFormat="1" applyFont="1" applyBorder="1" applyAlignment="1">
      <alignment horizontal="left"/>
    </xf>
    <xf numFmtId="14" fontId="9" fillId="0" borderId="62" xfId="6" applyNumberFormat="1" applyFont="1" applyBorder="1" applyAlignment="1">
      <alignment horizontal="left"/>
    </xf>
    <xf numFmtId="0" fontId="9" fillId="0" borderId="83" xfId="6" applyNumberFormat="1" applyFont="1" applyBorder="1" applyAlignment="1">
      <alignment horizontal="left" vertical="center" wrapText="1"/>
    </xf>
    <xf numFmtId="0" fontId="9" fillId="0" borderId="84" xfId="6" applyNumberFormat="1" applyFont="1" applyBorder="1" applyAlignment="1">
      <alignment horizontal="left" vertical="center" wrapText="1"/>
    </xf>
    <xf numFmtId="0" fontId="9" fillId="0" borderId="62" xfId="6" applyNumberFormat="1" applyFont="1" applyBorder="1" applyAlignment="1">
      <alignment horizontal="left" vertical="center" wrapText="1"/>
    </xf>
    <xf numFmtId="14" fontId="9" fillId="0" borderId="81" xfId="6" applyNumberFormat="1" applyFont="1" applyBorder="1" applyAlignment="1">
      <alignment horizontal="left"/>
    </xf>
    <xf numFmtId="14" fontId="9" fillId="0" borderId="82" xfId="6" applyNumberFormat="1" applyFont="1" applyBorder="1" applyAlignment="1">
      <alignment horizontal="left"/>
    </xf>
    <xf numFmtId="14" fontId="9" fillId="0" borderId="59" xfId="6" applyNumberFormat="1" applyFont="1" applyBorder="1" applyAlignment="1">
      <alignment horizontal="left"/>
    </xf>
    <xf numFmtId="14" fontId="9" fillId="0" borderId="131" xfId="6" applyNumberFormat="1" applyFont="1" applyBorder="1" applyAlignment="1">
      <alignment horizontal="left"/>
    </xf>
    <xf numFmtId="14" fontId="9" fillId="0" borderId="22" xfId="6" applyNumberFormat="1" applyFont="1" applyBorder="1" applyAlignment="1">
      <alignment horizontal="left"/>
    </xf>
    <xf numFmtId="14" fontId="9" fillId="0" borderId="23" xfId="6" applyNumberFormat="1" applyFont="1" applyBorder="1" applyAlignment="1">
      <alignment horizontal="left"/>
    </xf>
    <xf numFmtId="0" fontId="8" fillId="0" borderId="50" xfId="0" applyFont="1" applyFill="1" applyBorder="1" applyAlignment="1" applyProtection="1">
      <alignment horizontal="left" vertical="center"/>
    </xf>
    <xf numFmtId="0" fontId="8" fillId="0" borderId="49" xfId="0" applyFont="1" applyFill="1" applyBorder="1" applyAlignment="1" applyProtection="1">
      <alignment horizontal="left" vertical="center"/>
    </xf>
    <xf numFmtId="0" fontId="8" fillId="0" borderId="111" xfId="0" applyFont="1" applyFill="1" applyBorder="1" applyAlignment="1" applyProtection="1">
      <alignment horizontal="left" vertical="center"/>
    </xf>
    <xf numFmtId="2" fontId="8" fillId="0" borderId="4" xfId="0" applyNumberFormat="1" applyFont="1" applyBorder="1" applyAlignment="1" applyProtection="1">
      <alignment horizontal="center" vertical="center"/>
    </xf>
    <xf numFmtId="2" fontId="8" fillId="0" borderId="20" xfId="0" applyNumberFormat="1" applyFont="1" applyBorder="1" applyAlignment="1" applyProtection="1">
      <alignment horizontal="center" vertical="center"/>
    </xf>
    <xf numFmtId="2" fontId="8" fillId="0" borderId="6" xfId="0" applyNumberFormat="1" applyFont="1" applyBorder="1" applyAlignment="1" applyProtection="1">
      <alignment horizontal="center" vertical="center"/>
    </xf>
    <xf numFmtId="2" fontId="8" fillId="0" borderId="39" xfId="0" applyNumberFormat="1" applyFont="1" applyBorder="1" applyAlignment="1" applyProtection="1">
      <alignment horizontal="center" vertical="center"/>
    </xf>
    <xf numFmtId="166" fontId="8" fillId="0" borderId="35" xfId="0" applyNumberFormat="1" applyFont="1" applyFill="1" applyBorder="1" applyAlignment="1" applyProtection="1">
      <alignment horizontal="center" vertical="center"/>
    </xf>
    <xf numFmtId="166" fontId="8" fillId="0" borderId="3" xfId="0" applyNumberFormat="1" applyFont="1" applyFill="1" applyBorder="1" applyAlignment="1" applyProtection="1">
      <alignment horizontal="center" vertical="center"/>
    </xf>
    <xf numFmtId="166" fontId="8" fillId="0" borderId="16"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center" vertical="center"/>
    </xf>
    <xf numFmtId="166" fontId="8" fillId="0" borderId="38" xfId="0" applyNumberFormat="1" applyFont="1" applyFill="1" applyBorder="1" applyAlignment="1" applyProtection="1">
      <alignment horizontal="center" vertical="center"/>
    </xf>
    <xf numFmtId="166" fontId="8" fillId="0" borderId="7" xfId="0" applyNumberFormat="1" applyFont="1" applyFill="1" applyBorder="1" applyAlignment="1" applyProtection="1">
      <alignment horizontal="center"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8" fillId="0" borderId="36" xfId="0" applyFont="1" applyBorder="1" applyAlignment="1" applyProtection="1">
      <alignment horizontal="center" vertical="center"/>
    </xf>
    <xf numFmtId="164" fontId="8" fillId="0" borderId="165" xfId="0" applyNumberFormat="1" applyFont="1" applyFill="1" applyBorder="1" applyAlignment="1" applyProtection="1">
      <alignment horizontal="center" vertical="center"/>
    </xf>
    <xf numFmtId="164" fontId="8" fillId="0" borderId="166" xfId="0" applyNumberFormat="1" applyFont="1" applyFill="1" applyBorder="1" applyAlignment="1" applyProtection="1">
      <alignment horizontal="center" vertical="center"/>
    </xf>
    <xf numFmtId="166" fontId="11" fillId="15" borderId="35" xfId="0" applyNumberFormat="1" applyFont="1" applyFill="1" applyBorder="1" applyAlignment="1" applyProtection="1">
      <alignment horizontal="center" vertical="center"/>
    </xf>
    <xf numFmtId="166" fontId="11" fillId="15" borderId="3" xfId="0" applyNumberFormat="1" applyFont="1" applyFill="1" applyBorder="1" applyAlignment="1" applyProtection="1">
      <alignment horizontal="center" vertical="center"/>
    </xf>
    <xf numFmtId="166" fontId="11" fillId="15" borderId="16" xfId="0" applyNumberFormat="1" applyFont="1" applyFill="1" applyBorder="1" applyAlignment="1" applyProtection="1">
      <alignment horizontal="center" vertical="center"/>
    </xf>
    <xf numFmtId="166" fontId="11" fillId="15" borderId="0" xfId="0" applyNumberFormat="1" applyFont="1" applyFill="1" applyBorder="1" applyAlignment="1" applyProtection="1">
      <alignment horizontal="center" vertical="center"/>
    </xf>
    <xf numFmtId="0" fontId="8" fillId="0" borderId="103" xfId="0" applyFont="1" applyFill="1" applyBorder="1" applyAlignment="1" applyProtection="1">
      <alignment horizontal="left" vertical="center" wrapText="1"/>
    </xf>
    <xf numFmtId="0" fontId="8" fillId="0" borderId="62" xfId="0" applyFont="1" applyFill="1" applyBorder="1" applyAlignment="1" applyProtection="1">
      <alignment horizontal="left" vertical="center" wrapText="1"/>
    </xf>
    <xf numFmtId="0" fontId="10" fillId="0" borderId="29" xfId="0" applyFont="1" applyBorder="1" applyAlignment="1" applyProtection="1">
      <alignment horizontal="center" vertical="center"/>
    </xf>
    <xf numFmtId="0" fontId="38" fillId="6" borderId="41" xfId="7" applyFont="1" applyBorder="1" applyAlignment="1" applyProtection="1">
      <alignment horizontal="left" vertical="center"/>
    </xf>
    <xf numFmtId="0" fontId="38" fillId="6" borderId="42" xfId="7" applyFont="1" applyBorder="1" applyAlignment="1" applyProtection="1">
      <alignment horizontal="left" vertical="center"/>
    </xf>
    <xf numFmtId="0" fontId="38" fillId="6" borderId="43" xfId="7" applyFont="1" applyBorder="1" applyAlignment="1" applyProtection="1">
      <alignment horizontal="left" vertical="center"/>
    </xf>
    <xf numFmtId="0" fontId="8" fillId="0" borderId="113" xfId="0" applyFont="1" applyFill="1" applyBorder="1" applyAlignment="1" applyProtection="1">
      <alignment horizontal="center" vertical="center"/>
    </xf>
    <xf numFmtId="0" fontId="8" fillId="0" borderId="114" xfId="0" applyFont="1" applyFill="1" applyBorder="1" applyAlignment="1" applyProtection="1">
      <alignment horizontal="center" vertical="center"/>
    </xf>
    <xf numFmtId="0" fontId="8" fillId="0" borderId="48"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41" xfId="0" applyFont="1" applyFill="1" applyBorder="1" applyAlignment="1" applyProtection="1">
      <alignment horizontal="right" vertical="center"/>
    </xf>
    <xf numFmtId="0" fontId="8" fillId="0" borderId="42" xfId="0" applyFont="1" applyFill="1" applyBorder="1" applyAlignment="1" applyProtection="1">
      <alignment horizontal="right" vertical="center"/>
    </xf>
    <xf numFmtId="0" fontId="8" fillId="0" borderId="43" xfId="0" applyFont="1" applyFill="1" applyBorder="1" applyAlignment="1" applyProtection="1">
      <alignment horizontal="right" vertical="center"/>
    </xf>
    <xf numFmtId="0" fontId="8" fillId="0" borderId="21" xfId="0" applyFont="1" applyFill="1" applyBorder="1" applyAlignment="1" applyProtection="1">
      <alignment horizontal="right" vertical="center"/>
    </xf>
    <xf numFmtId="0" fontId="8" fillId="0" borderId="22" xfId="0" applyFont="1" applyFill="1" applyBorder="1" applyAlignment="1" applyProtection="1">
      <alignment horizontal="right" vertical="center"/>
    </xf>
    <xf numFmtId="0" fontId="8" fillId="0" borderId="23" xfId="0" applyFont="1" applyFill="1" applyBorder="1" applyAlignment="1" applyProtection="1">
      <alignment horizontal="right" vertical="center"/>
    </xf>
    <xf numFmtId="0" fontId="8" fillId="0" borderId="108"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10" xfId="0" applyFont="1" applyFill="1" applyBorder="1" applyAlignment="1" applyProtection="1">
      <alignment horizontal="left" vertical="center"/>
    </xf>
    <xf numFmtId="0" fontId="8" fillId="0" borderId="8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112" xfId="0" applyFont="1" applyFill="1" applyBorder="1" applyAlignment="1" applyProtection="1">
      <alignment horizontal="left" vertical="center"/>
    </xf>
    <xf numFmtId="0" fontId="10" fillId="0" borderId="29"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7" xfId="0" applyFont="1" applyFill="1" applyBorder="1" applyAlignment="1" applyProtection="1">
      <alignment horizontal="center" vertical="center" wrapText="1"/>
    </xf>
    <xf numFmtId="0" fontId="10" fillId="0" borderId="68" xfId="0" applyFont="1" applyFill="1" applyBorder="1" applyAlignment="1" applyProtection="1">
      <alignment horizontal="center" vertical="center" wrapText="1"/>
    </xf>
    <xf numFmtId="0" fontId="10" fillId="0" borderId="93" xfId="0" applyFont="1" applyBorder="1" applyAlignment="1" applyProtection="1">
      <alignment horizontal="center" vertical="center"/>
    </xf>
    <xf numFmtId="0" fontId="8" fillId="0" borderId="67" xfId="6" applyFont="1" applyBorder="1" applyAlignment="1">
      <alignment horizontal="left"/>
    </xf>
    <xf numFmtId="0" fontId="8" fillId="0" borderId="145" xfId="6" applyFont="1" applyBorder="1" applyAlignment="1">
      <alignment horizontal="left"/>
    </xf>
    <xf numFmtId="0" fontId="8" fillId="0" borderId="48" xfId="6" applyNumberFormat="1" applyFont="1" applyBorder="1" applyAlignment="1">
      <alignment horizontal="left"/>
    </xf>
    <xf numFmtId="0" fontId="8" fillId="0" borderId="146" xfId="6" applyNumberFormat="1" applyFont="1" applyBorder="1" applyAlignment="1">
      <alignment horizontal="left"/>
    </xf>
    <xf numFmtId="0" fontId="8" fillId="0" borderId="48" xfId="6" applyFont="1" applyBorder="1" applyAlignment="1">
      <alignment horizontal="left"/>
    </xf>
    <xf numFmtId="0" fontId="8" fillId="0" borderId="146" xfId="6" applyFont="1" applyBorder="1" applyAlignment="1">
      <alignment horizontal="left"/>
    </xf>
    <xf numFmtId="0" fontId="6" fillId="0" borderId="48" xfId="6" applyFont="1" applyBorder="1" applyAlignment="1">
      <alignment horizontal="left" vertical="center"/>
    </xf>
    <xf numFmtId="0" fontId="6" fillId="0" borderId="146" xfId="6" applyFont="1" applyBorder="1" applyAlignment="1">
      <alignment horizontal="left" vertical="center"/>
    </xf>
    <xf numFmtId="0" fontId="8" fillId="0" borderId="50" xfId="0" applyFont="1" applyFill="1" applyBorder="1" applyAlignment="1" applyProtection="1">
      <alignment horizontal="left" vertical="center" wrapText="1"/>
    </xf>
    <xf numFmtId="0" fontId="8" fillId="0" borderId="49" xfId="0" applyFont="1" applyFill="1" applyBorder="1" applyAlignment="1" applyProtection="1">
      <alignment horizontal="left" vertical="center" wrapText="1"/>
    </xf>
    <xf numFmtId="0" fontId="8" fillId="0" borderId="111" xfId="0" applyFont="1" applyFill="1" applyBorder="1" applyAlignment="1" applyProtection="1">
      <alignment horizontal="left" vertical="center" wrapText="1"/>
    </xf>
    <xf numFmtId="0" fontId="25" fillId="2" borderId="0" xfId="1" applyFont="1" applyFill="1" applyAlignment="1" applyProtection="1">
      <alignment horizontal="left" vertical="center"/>
      <protection locked="0"/>
    </xf>
    <xf numFmtId="0" fontId="10" fillId="18" borderId="90" xfId="0" applyFont="1" applyFill="1" applyBorder="1" applyAlignment="1" applyProtection="1">
      <alignment horizontal="center" vertical="center" wrapText="1"/>
    </xf>
    <xf numFmtId="0" fontId="10" fillId="18" borderId="91" xfId="0" applyFont="1" applyFill="1" applyBorder="1" applyAlignment="1" applyProtection="1">
      <alignment horizontal="center" vertical="center" wrapText="1"/>
    </xf>
    <xf numFmtId="0" fontId="10" fillId="18" borderId="92" xfId="0" applyFont="1" applyFill="1" applyBorder="1" applyAlignment="1" applyProtection="1">
      <alignment horizontal="center" vertical="center" wrapText="1"/>
    </xf>
    <xf numFmtId="0" fontId="24" fillId="18" borderId="90" xfId="0" applyFont="1" applyFill="1" applyBorder="1" applyAlignment="1" applyProtection="1">
      <alignment horizontal="center" vertical="center" wrapText="1"/>
    </xf>
    <xf numFmtId="0" fontId="24" fillId="18" borderId="91" xfId="0" applyFont="1" applyFill="1" applyBorder="1" applyAlignment="1" applyProtection="1">
      <alignment horizontal="center" vertical="center" wrapText="1"/>
    </xf>
    <xf numFmtId="0" fontId="24" fillId="18" borderId="92" xfId="0" applyFont="1" applyFill="1" applyBorder="1" applyAlignment="1" applyProtection="1">
      <alignment horizontal="center" vertical="center" wrapText="1"/>
    </xf>
    <xf numFmtId="0" fontId="41" fillId="19" borderId="16" xfId="0" applyFont="1" applyFill="1" applyBorder="1" applyAlignment="1" applyProtection="1">
      <alignment horizontal="center" vertical="center"/>
    </xf>
    <xf numFmtId="0" fontId="41" fillId="19" borderId="0" xfId="0" applyFont="1" applyFill="1" applyBorder="1" applyAlignment="1" applyProtection="1">
      <alignment horizontal="center" vertical="center"/>
    </xf>
    <xf numFmtId="0" fontId="41" fillId="19" borderId="20" xfId="0" applyFont="1" applyFill="1" applyBorder="1" applyAlignment="1" applyProtection="1">
      <alignment horizontal="center" vertical="center"/>
    </xf>
    <xf numFmtId="0" fontId="41" fillId="19" borderId="48" xfId="0" applyFont="1" applyFill="1" applyBorder="1" applyAlignment="1" applyProtection="1">
      <alignment horizontal="center" vertical="center"/>
    </xf>
    <xf numFmtId="0" fontId="41" fillId="19" borderId="84" xfId="0" applyFont="1" applyFill="1" applyBorder="1" applyAlignment="1" applyProtection="1">
      <alignment horizontal="center" vertical="center"/>
    </xf>
    <xf numFmtId="0" fontId="41" fillId="19" borderId="113" xfId="0" applyFont="1" applyFill="1" applyBorder="1" applyAlignment="1" applyProtection="1">
      <alignment horizontal="center" vertical="center"/>
    </xf>
    <xf numFmtId="0" fontId="41" fillId="19" borderId="114" xfId="0" applyFont="1" applyFill="1" applyBorder="1" applyAlignment="1" applyProtection="1">
      <alignment horizontal="center" vertical="center"/>
    </xf>
    <xf numFmtId="0" fontId="39" fillId="18" borderId="123" xfId="0" applyFont="1" applyFill="1" applyBorder="1" applyAlignment="1" applyProtection="1">
      <alignment horizontal="center" vertical="center"/>
    </xf>
    <xf numFmtId="0" fontId="39" fillId="18" borderId="124" xfId="0" applyFont="1" applyFill="1" applyBorder="1" applyAlignment="1" applyProtection="1">
      <alignment horizontal="center" vertical="center"/>
    </xf>
    <xf numFmtId="0" fontId="39" fillId="18" borderId="142" xfId="0" applyFont="1" applyFill="1" applyBorder="1" applyAlignment="1" applyProtection="1">
      <alignment horizontal="center" vertical="center"/>
    </xf>
    <xf numFmtId="0" fontId="8" fillId="0" borderId="48" xfId="6" applyFont="1" applyBorder="1" applyAlignment="1">
      <alignment horizontal="left" vertical="center"/>
    </xf>
    <xf numFmtId="0" fontId="8" fillId="0" borderId="146" xfId="6" applyFont="1" applyBorder="1" applyAlignment="1">
      <alignment horizontal="left" vertical="center"/>
    </xf>
    <xf numFmtId="0" fontId="8" fillId="0" borderId="65" xfId="6" applyFont="1" applyBorder="1" applyAlignment="1">
      <alignment horizontal="left"/>
    </xf>
    <xf numFmtId="0" fontId="8" fillId="0" borderId="85" xfId="6" applyFont="1" applyBorder="1" applyAlignment="1">
      <alignment horizontal="left"/>
    </xf>
    <xf numFmtId="0" fontId="10" fillId="0" borderId="65" xfId="0" applyFont="1" applyBorder="1" applyAlignment="1" applyProtection="1">
      <alignment horizontal="left" vertical="center" wrapText="1"/>
    </xf>
    <xf numFmtId="0" fontId="10" fillId="0" borderId="88" xfId="0" applyFont="1" applyBorder="1" applyAlignment="1" applyProtection="1">
      <alignment horizontal="left" vertical="center" wrapText="1"/>
    </xf>
    <xf numFmtId="0" fontId="10" fillId="0" borderId="65" xfId="0" applyFont="1" applyFill="1" applyBorder="1" applyAlignment="1" applyProtection="1">
      <alignment horizontal="left" vertical="center"/>
    </xf>
    <xf numFmtId="0" fontId="10" fillId="0" borderId="88" xfId="0" applyFont="1" applyFill="1" applyBorder="1" applyAlignment="1" applyProtection="1">
      <alignment horizontal="left" vertical="center"/>
    </xf>
    <xf numFmtId="0" fontId="8" fillId="0" borderId="41"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8" fillId="0" borderId="43" xfId="0" applyFont="1" applyBorder="1" applyAlignment="1" applyProtection="1">
      <alignment horizontal="left" vertical="center" wrapText="1"/>
    </xf>
    <xf numFmtId="0" fontId="8" fillId="0" borderId="83" xfId="0" applyFont="1" applyFill="1" applyBorder="1" applyAlignment="1" applyProtection="1">
      <alignment horizontal="left" vertical="center" wrapText="1"/>
    </xf>
    <xf numFmtId="0" fontId="8" fillId="0" borderId="46" xfId="0" applyFont="1" applyFill="1" applyBorder="1" applyAlignment="1" applyProtection="1">
      <alignment horizontal="left" vertical="center" wrapText="1"/>
    </xf>
    <xf numFmtId="0" fontId="17" fillId="0" borderId="167"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168" xfId="0" applyFont="1" applyFill="1" applyBorder="1" applyAlignment="1" applyProtection="1">
      <alignment horizontal="center" vertical="center"/>
    </xf>
    <xf numFmtId="0" fontId="17" fillId="0" borderId="22" xfId="0" applyFont="1" applyFill="1" applyBorder="1" applyAlignment="1" applyProtection="1">
      <alignment horizontal="center" vertical="center"/>
    </xf>
    <xf numFmtId="0" fontId="17" fillId="0" borderId="23" xfId="0" applyFont="1" applyFill="1" applyBorder="1" applyAlignment="1" applyProtection="1">
      <alignment horizontal="center" vertical="center"/>
    </xf>
    <xf numFmtId="0" fontId="8" fillId="0" borderId="104" xfId="0" applyFont="1" applyFill="1" applyBorder="1" applyAlignment="1" applyProtection="1">
      <alignment horizontal="left" vertical="center"/>
    </xf>
    <xf numFmtId="0" fontId="8" fillId="0" borderId="70" xfId="0" applyFont="1" applyFill="1" applyBorder="1" applyAlignment="1" applyProtection="1">
      <alignment horizontal="left" vertical="center"/>
    </xf>
    <xf numFmtId="0" fontId="8" fillId="0" borderId="101" xfId="0" applyFont="1" applyFill="1" applyBorder="1" applyAlignment="1" applyProtection="1">
      <alignment horizontal="center" vertical="center"/>
    </xf>
    <xf numFmtId="0" fontId="8" fillId="0" borderId="59" xfId="0" applyFont="1" applyFill="1" applyBorder="1" applyAlignment="1" applyProtection="1">
      <alignment horizontal="center" vertical="center"/>
    </xf>
    <xf numFmtId="0" fontId="8" fillId="0" borderId="102"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0" fontId="8" fillId="0" borderId="1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0" xfId="0" applyFont="1" applyBorder="1" applyAlignment="1" applyProtection="1">
      <alignment horizontal="center" vertical="center"/>
    </xf>
    <xf numFmtId="0" fontId="10" fillId="12" borderId="17" xfId="0" applyFont="1" applyFill="1" applyBorder="1" applyAlignment="1" applyProtection="1">
      <alignment horizontal="center" vertical="center" wrapText="1"/>
    </xf>
    <xf numFmtId="0" fontId="10" fillId="12" borderId="19" xfId="0" applyFont="1" applyFill="1" applyBorder="1" applyAlignment="1" applyProtection="1">
      <alignment horizontal="center" vertical="center" wrapText="1"/>
    </xf>
    <xf numFmtId="0" fontId="10" fillId="12" borderId="21" xfId="0" applyFont="1" applyFill="1" applyBorder="1" applyAlignment="1" applyProtection="1">
      <alignment horizontal="center" vertical="center" wrapText="1"/>
    </xf>
    <xf numFmtId="0" fontId="10" fillId="12" borderId="23" xfId="0" applyFont="1" applyFill="1" applyBorder="1" applyAlignment="1" applyProtection="1">
      <alignment horizontal="center" vertical="center" wrapText="1"/>
    </xf>
    <xf numFmtId="0" fontId="24" fillId="6" borderId="41" xfId="7" applyFont="1" applyBorder="1" applyAlignment="1" applyProtection="1">
      <alignment horizontal="center" vertical="center"/>
    </xf>
    <xf numFmtId="0" fontId="24" fillId="6" borderId="42" xfId="7" applyFont="1" applyBorder="1" applyAlignment="1" applyProtection="1">
      <alignment horizontal="center" vertical="center"/>
    </xf>
    <xf numFmtId="0" fontId="24" fillId="6" borderId="43" xfId="7" applyFont="1" applyBorder="1" applyAlignment="1" applyProtection="1">
      <alignment horizontal="center" vertical="center"/>
    </xf>
    <xf numFmtId="0" fontId="39" fillId="18" borderId="90" xfId="0" applyFont="1" applyFill="1" applyBorder="1" applyAlignment="1" applyProtection="1">
      <alignment horizontal="center" vertical="center" wrapText="1"/>
    </xf>
    <xf numFmtId="0" fontId="39" fillId="18" borderId="91" xfId="0" applyFont="1" applyFill="1" applyBorder="1" applyAlignment="1" applyProtection="1">
      <alignment horizontal="center" vertical="center" wrapText="1"/>
    </xf>
    <xf numFmtId="0" fontId="39" fillId="18" borderId="92" xfId="0" applyFont="1" applyFill="1" applyBorder="1" applyAlignment="1" applyProtection="1">
      <alignment horizontal="center" vertical="center" wrapText="1"/>
    </xf>
    <xf numFmtId="0" fontId="38" fillId="0" borderId="41" xfId="7" applyFont="1" applyFill="1" applyBorder="1" applyAlignment="1" applyProtection="1">
      <alignment horizontal="left" vertical="center" wrapText="1"/>
    </xf>
    <xf numFmtId="0" fontId="38" fillId="0" borderId="42" xfId="7" applyFont="1" applyFill="1" applyBorder="1" applyAlignment="1" applyProtection="1">
      <alignment horizontal="left" vertical="center" wrapText="1"/>
    </xf>
    <xf numFmtId="0" fontId="38" fillId="0" borderId="43" xfId="7" applyFont="1" applyFill="1" applyBorder="1" applyAlignment="1" applyProtection="1">
      <alignment horizontal="left" vertical="center" wrapText="1"/>
    </xf>
    <xf numFmtId="0" fontId="30" fillId="0" borderId="17"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19" xfId="0" applyFont="1" applyFill="1" applyBorder="1" applyAlignment="1" applyProtection="1">
      <alignment horizontal="left" vertical="center" wrapText="1"/>
    </xf>
    <xf numFmtId="0" fontId="17" fillId="14" borderId="17" xfId="0" applyFont="1" applyFill="1" applyBorder="1" applyAlignment="1" applyProtection="1">
      <alignment horizontal="left" vertical="top" wrapText="1"/>
      <protection locked="0"/>
    </xf>
    <xf numFmtId="0" fontId="17" fillId="14" borderId="18" xfId="0" applyFont="1" applyFill="1" applyBorder="1" applyAlignment="1" applyProtection="1">
      <alignment horizontal="left" vertical="top" wrapText="1"/>
      <protection locked="0"/>
    </xf>
    <xf numFmtId="0" fontId="17" fillId="14" borderId="19" xfId="0" applyFont="1" applyFill="1" applyBorder="1" applyAlignment="1" applyProtection="1">
      <alignment horizontal="left" vertical="top" wrapText="1"/>
      <protection locked="0"/>
    </xf>
    <xf numFmtId="0" fontId="17" fillId="14" borderId="16" xfId="0" applyFont="1" applyFill="1" applyBorder="1" applyAlignment="1" applyProtection="1">
      <alignment horizontal="left" vertical="top" wrapText="1"/>
      <protection locked="0"/>
    </xf>
    <xf numFmtId="0" fontId="17" fillId="14" borderId="0" xfId="0" applyFont="1" applyFill="1" applyBorder="1" applyAlignment="1" applyProtection="1">
      <alignment horizontal="left" vertical="top" wrapText="1"/>
      <protection locked="0"/>
    </xf>
    <xf numFmtId="0" fontId="17" fillId="14" borderId="20" xfId="0" applyFont="1" applyFill="1" applyBorder="1" applyAlignment="1" applyProtection="1">
      <alignment horizontal="left" vertical="top" wrapText="1"/>
      <protection locked="0"/>
    </xf>
    <xf numFmtId="0" fontId="17" fillId="14" borderId="21" xfId="0" applyFont="1" applyFill="1" applyBorder="1" applyAlignment="1" applyProtection="1">
      <alignment horizontal="left" vertical="top" wrapText="1"/>
      <protection locked="0"/>
    </xf>
    <xf numFmtId="0" fontId="17" fillId="14" borderId="22" xfId="0" applyFont="1" applyFill="1" applyBorder="1" applyAlignment="1" applyProtection="1">
      <alignment horizontal="left" vertical="top" wrapText="1"/>
      <protection locked="0"/>
    </xf>
    <xf numFmtId="0" fontId="17" fillId="14" borderId="23" xfId="0" applyFont="1" applyFill="1" applyBorder="1" applyAlignment="1" applyProtection="1">
      <alignment horizontal="left" vertical="top" wrapText="1"/>
      <protection locked="0"/>
    </xf>
    <xf numFmtId="0" fontId="10" fillId="0" borderId="11"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166" fontId="11" fillId="15" borderId="38" xfId="0" applyNumberFormat="1" applyFont="1" applyFill="1" applyBorder="1" applyAlignment="1" applyProtection="1">
      <alignment horizontal="center" vertical="center"/>
    </xf>
    <xf numFmtId="166" fontId="11" fillId="15" borderId="7" xfId="0" applyNumberFormat="1" applyFont="1" applyFill="1" applyBorder="1" applyAlignment="1" applyProtection="1">
      <alignment horizontal="center" vertical="center"/>
    </xf>
    <xf numFmtId="166" fontId="11" fillId="15" borderId="15" xfId="0" applyNumberFormat="1" applyFont="1" applyFill="1" applyBorder="1" applyAlignment="1" applyProtection="1">
      <alignment horizontal="center" vertical="center"/>
    </xf>
    <xf numFmtId="166" fontId="11" fillId="15" borderId="5" xfId="0" applyNumberFormat="1" applyFont="1" applyFill="1" applyBorder="1" applyAlignment="1" applyProtection="1">
      <alignment horizontal="center" vertical="center"/>
    </xf>
    <xf numFmtId="166" fontId="11" fillId="15" borderId="8" xfId="0" applyNumberFormat="1" applyFont="1" applyFill="1" applyBorder="1" applyAlignment="1" applyProtection="1">
      <alignment horizontal="center" vertical="center"/>
    </xf>
    <xf numFmtId="0" fontId="8" fillId="0" borderId="157"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10" fillId="0" borderId="119" xfId="0" applyFont="1" applyBorder="1" applyAlignment="1" applyProtection="1">
      <alignment horizontal="center" wrapText="1"/>
    </xf>
    <xf numFmtId="0" fontId="10" fillId="0" borderId="117" xfId="0" applyFont="1" applyBorder="1" applyAlignment="1" applyProtection="1">
      <alignment horizontal="center" wrapText="1"/>
    </xf>
    <xf numFmtId="0" fontId="28" fillId="0" borderId="116" xfId="0" applyFont="1" applyBorder="1" applyAlignment="1" applyProtection="1">
      <alignment horizontal="left" vertical="center" wrapText="1"/>
    </xf>
    <xf numFmtId="0" fontId="28" fillId="0" borderId="106" xfId="0" applyFont="1" applyBorder="1" applyAlignment="1" applyProtection="1">
      <alignment horizontal="left" vertical="center" wrapText="1"/>
    </xf>
    <xf numFmtId="0" fontId="24" fillId="0" borderId="80"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8" fillId="0" borderId="94" xfId="0" applyFont="1" applyFill="1" applyBorder="1" applyAlignment="1" applyProtection="1">
      <alignment horizontal="left" vertical="center" wrapText="1"/>
    </xf>
    <xf numFmtId="0" fontId="8" fillId="0" borderId="83"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8" fillId="0" borderId="93"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119" xfId="0" applyFont="1" applyBorder="1" applyAlignment="1" applyProtection="1">
      <alignment horizontal="center" vertical="center"/>
    </xf>
    <xf numFmtId="0" fontId="8" fillId="0" borderId="117" xfId="0" applyFont="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02" xfId="0" applyFont="1" applyFill="1" applyBorder="1" applyAlignment="1" applyProtection="1">
      <alignment horizontal="left" vertical="center" wrapText="1"/>
    </xf>
    <xf numFmtId="0" fontId="8" fillId="0" borderId="61" xfId="0" applyFont="1" applyFill="1" applyBorder="1" applyAlignment="1" applyProtection="1">
      <alignment horizontal="left" vertical="center" wrapText="1"/>
    </xf>
    <xf numFmtId="0" fontId="8" fillId="0" borderId="81" xfId="0" applyFont="1" applyFill="1" applyBorder="1" applyAlignment="1" applyProtection="1">
      <alignment horizontal="left" vertical="center" wrapText="1"/>
    </xf>
    <xf numFmtId="0" fontId="8" fillId="0" borderId="77" xfId="0" applyFont="1" applyFill="1" applyBorder="1" applyAlignment="1" applyProtection="1">
      <alignment horizontal="left" vertical="center" wrapText="1"/>
    </xf>
    <xf numFmtId="164" fontId="8" fillId="0" borderId="4" xfId="0" applyNumberFormat="1" applyFont="1" applyBorder="1" applyAlignment="1" applyProtection="1">
      <alignment horizontal="center" vertical="center"/>
    </xf>
    <xf numFmtId="164" fontId="8" fillId="0" borderId="20" xfId="0" applyNumberFormat="1" applyFont="1" applyBorder="1" applyAlignment="1" applyProtection="1">
      <alignment horizontal="center" vertical="center"/>
    </xf>
    <xf numFmtId="164" fontId="8" fillId="0" borderId="6" xfId="0" applyNumberFormat="1" applyFont="1" applyBorder="1" applyAlignment="1" applyProtection="1">
      <alignment horizontal="center" vertical="center"/>
    </xf>
    <xf numFmtId="164" fontId="8" fillId="0" borderId="39" xfId="0" applyNumberFormat="1" applyFont="1" applyBorder="1" applyAlignment="1" applyProtection="1">
      <alignment horizontal="center" vertical="center"/>
    </xf>
    <xf numFmtId="0" fontId="8" fillId="0" borderId="83"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166" fontId="11" fillId="15" borderId="17" xfId="0" applyNumberFormat="1" applyFont="1" applyFill="1" applyBorder="1" applyAlignment="1" applyProtection="1">
      <alignment horizontal="center" vertical="center"/>
    </xf>
    <xf numFmtId="166" fontId="11" fillId="15" borderId="19" xfId="0" applyNumberFormat="1" applyFont="1" applyFill="1" applyBorder="1" applyAlignment="1" applyProtection="1">
      <alignment horizontal="center" vertical="center"/>
    </xf>
    <xf numFmtId="166" fontId="11" fillId="15" borderId="20" xfId="0" applyNumberFormat="1" applyFont="1" applyFill="1" applyBorder="1" applyAlignment="1" applyProtection="1">
      <alignment horizontal="center" vertical="center"/>
    </xf>
    <xf numFmtId="166" fontId="11" fillId="15" borderId="21" xfId="0" applyNumberFormat="1" applyFont="1" applyFill="1" applyBorder="1" applyAlignment="1" applyProtection="1">
      <alignment horizontal="center" vertical="center"/>
    </xf>
    <xf numFmtId="166" fontId="11" fillId="15" borderId="23" xfId="0" applyNumberFormat="1" applyFont="1" applyFill="1" applyBorder="1" applyAlignment="1" applyProtection="1">
      <alignment horizontal="center" vertical="center"/>
    </xf>
    <xf numFmtId="166" fontId="8" fillId="0" borderId="17" xfId="0" applyNumberFormat="1" applyFont="1" applyFill="1" applyBorder="1" applyAlignment="1" applyProtection="1">
      <alignment horizontal="center" vertical="center"/>
    </xf>
    <xf numFmtId="166" fontId="8" fillId="0" borderId="19" xfId="0" applyNumberFormat="1" applyFont="1" applyFill="1" applyBorder="1" applyAlignment="1" applyProtection="1">
      <alignment horizontal="center" vertical="center"/>
    </xf>
    <xf numFmtId="166" fontId="8" fillId="0" borderId="20" xfId="0" applyNumberFormat="1" applyFont="1" applyFill="1" applyBorder="1" applyAlignment="1" applyProtection="1">
      <alignment horizontal="center" vertical="center"/>
    </xf>
    <xf numFmtId="166" fontId="8" fillId="0" borderId="21" xfId="0" applyNumberFormat="1" applyFont="1" applyFill="1" applyBorder="1" applyAlignment="1" applyProtection="1">
      <alignment horizontal="center" vertical="center"/>
    </xf>
    <xf numFmtId="166" fontId="8" fillId="0" borderId="23" xfId="0" applyNumberFormat="1" applyFont="1" applyFill="1" applyBorder="1" applyAlignment="1" applyProtection="1">
      <alignment horizontal="center" vertical="center"/>
    </xf>
    <xf numFmtId="0" fontId="10" fillId="0" borderId="162" xfId="0" applyFont="1" applyBorder="1" applyAlignment="1" applyProtection="1">
      <alignment horizontal="center" vertical="center" wrapText="1"/>
    </xf>
    <xf numFmtId="0" fontId="10" fillId="0" borderId="163" xfId="0" applyFont="1" applyBorder="1" applyAlignment="1" applyProtection="1">
      <alignment horizontal="center" vertical="center" wrapText="1"/>
    </xf>
    <xf numFmtId="0" fontId="10" fillId="0" borderId="31" xfId="0" applyFont="1" applyBorder="1" applyAlignment="1" applyProtection="1">
      <alignment horizontal="center" vertical="center"/>
    </xf>
    <xf numFmtId="0" fontId="10" fillId="0" borderId="44" xfId="0" applyFont="1" applyFill="1" applyBorder="1" applyAlignment="1" applyProtection="1">
      <alignment horizontal="center" vertical="center" wrapText="1"/>
    </xf>
    <xf numFmtId="0" fontId="10" fillId="0" borderId="76" xfId="0" applyFont="1" applyFill="1" applyBorder="1" applyAlignment="1" applyProtection="1">
      <alignment horizontal="center" vertical="center" wrapText="1"/>
    </xf>
    <xf numFmtId="0" fontId="8" fillId="0" borderId="29" xfId="0" applyFont="1" applyBorder="1" applyAlignment="1" applyProtection="1">
      <alignment horizontal="center" vertical="center"/>
    </xf>
    <xf numFmtId="164" fontId="8" fillId="0" borderId="101" xfId="0" applyNumberFormat="1" applyFont="1" applyBorder="1" applyAlignment="1" applyProtection="1">
      <alignment horizontal="center" vertical="center"/>
    </xf>
    <xf numFmtId="164" fontId="8" fillId="0" borderId="59" xfId="0" applyNumberFormat="1" applyFont="1" applyBorder="1" applyAlignment="1" applyProtection="1">
      <alignment horizontal="center" vertical="center"/>
    </xf>
    <xf numFmtId="0" fontId="17" fillId="14" borderId="17" xfId="0" applyFont="1" applyFill="1" applyBorder="1" applyAlignment="1" applyProtection="1">
      <alignment horizontal="center" vertical="top" wrapText="1"/>
      <protection locked="0"/>
    </xf>
    <xf numFmtId="0" fontId="17" fillId="14" borderId="18" xfId="0" applyFont="1" applyFill="1" applyBorder="1" applyAlignment="1" applyProtection="1">
      <alignment horizontal="center" vertical="top" wrapText="1"/>
      <protection locked="0"/>
    </xf>
    <xf numFmtId="0" fontId="17" fillId="14" borderId="19" xfId="0" applyFont="1" applyFill="1" applyBorder="1" applyAlignment="1" applyProtection="1">
      <alignment horizontal="center" vertical="top" wrapText="1"/>
      <protection locked="0"/>
    </xf>
    <xf numFmtId="0" fontId="17" fillId="14" borderId="16" xfId="0" applyFont="1" applyFill="1" applyBorder="1" applyAlignment="1" applyProtection="1">
      <alignment horizontal="center" vertical="top" wrapText="1"/>
      <protection locked="0"/>
    </xf>
    <xf numFmtId="0" fontId="17" fillId="14" borderId="0" xfId="0" applyFont="1" applyFill="1" applyBorder="1" applyAlignment="1" applyProtection="1">
      <alignment horizontal="center" vertical="top" wrapText="1"/>
      <protection locked="0"/>
    </xf>
    <xf numFmtId="0" fontId="17" fillId="14" borderId="20" xfId="0" applyFont="1" applyFill="1" applyBorder="1" applyAlignment="1" applyProtection="1">
      <alignment horizontal="center" vertical="top" wrapText="1"/>
      <protection locked="0"/>
    </xf>
    <xf numFmtId="0" fontId="17" fillId="14" borderId="21" xfId="0" applyFont="1" applyFill="1" applyBorder="1" applyAlignment="1" applyProtection="1">
      <alignment horizontal="center" vertical="top" wrapText="1"/>
      <protection locked="0"/>
    </xf>
    <xf numFmtId="0" fontId="17" fillId="14" borderId="22" xfId="0" applyFont="1" applyFill="1" applyBorder="1" applyAlignment="1" applyProtection="1">
      <alignment horizontal="center" vertical="top" wrapText="1"/>
      <protection locked="0"/>
    </xf>
    <xf numFmtId="0" fontId="17" fillId="14" borderId="23" xfId="0" applyFont="1" applyFill="1" applyBorder="1" applyAlignment="1" applyProtection="1">
      <alignment horizontal="center" vertical="top" wrapText="1"/>
      <protection locked="0"/>
    </xf>
    <xf numFmtId="0" fontId="24" fillId="12" borderId="18" xfId="7" applyFont="1" applyFill="1" applyBorder="1" applyAlignment="1" applyProtection="1">
      <alignment horizontal="left" vertical="center" wrapText="1"/>
    </xf>
    <xf numFmtId="0" fontId="24" fillId="12" borderId="19" xfId="7" applyFont="1" applyFill="1" applyBorder="1" applyAlignment="1" applyProtection="1">
      <alignment horizontal="left" vertical="center" wrapText="1"/>
    </xf>
    <xf numFmtId="0" fontId="41" fillId="19" borderId="116" xfId="0" applyFont="1" applyFill="1" applyBorder="1" applyAlignment="1" applyProtection="1">
      <alignment horizontal="center" vertical="center"/>
    </xf>
    <xf numFmtId="0" fontId="41" fillId="19" borderId="107" xfId="0" applyFont="1" applyFill="1" applyBorder="1" applyAlignment="1" applyProtection="1">
      <alignment horizontal="center" vertical="center"/>
    </xf>
    <xf numFmtId="0" fontId="8" fillId="0" borderId="17"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24" fillId="0" borderId="93" xfId="7" applyFont="1" applyFill="1" applyBorder="1" applyAlignment="1" applyProtection="1">
      <alignment horizontal="center" vertical="center"/>
    </xf>
    <xf numFmtId="0" fontId="24" fillId="0" borderId="33" xfId="7" applyFont="1" applyFill="1" applyBorder="1" applyAlignment="1" applyProtection="1">
      <alignment horizontal="center" vertical="center"/>
    </xf>
    <xf numFmtId="0" fontId="24" fillId="0" borderId="30" xfId="7" applyFont="1" applyFill="1" applyBorder="1" applyAlignment="1" applyProtection="1">
      <alignment horizontal="center" vertical="center"/>
    </xf>
    <xf numFmtId="0" fontId="24" fillId="0" borderId="119" xfId="7" applyFont="1" applyFill="1" applyBorder="1" applyAlignment="1" applyProtection="1">
      <alignment horizontal="center" vertical="center"/>
    </xf>
    <xf numFmtId="0" fontId="24" fillId="0" borderId="117" xfId="7" applyFont="1" applyFill="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02" xfId="0" applyFont="1" applyBorder="1" applyAlignment="1" applyProtection="1">
      <alignment horizontal="center" vertical="center"/>
    </xf>
    <xf numFmtId="0" fontId="8" fillId="0" borderId="61" xfId="0" applyFont="1" applyBorder="1" applyAlignment="1" applyProtection="1">
      <alignment horizontal="center" vertical="center"/>
    </xf>
    <xf numFmtId="0" fontId="28" fillId="0" borderId="125" xfId="0" applyFont="1" applyBorder="1" applyAlignment="1" applyProtection="1">
      <alignment horizontal="left" vertical="center" wrapText="1"/>
    </xf>
    <xf numFmtId="0" fontId="8" fillId="0" borderId="83" xfId="0" applyFont="1" applyBorder="1" applyAlignment="1" applyProtection="1">
      <alignment horizontal="left" vertical="center"/>
    </xf>
    <xf numFmtId="0" fontId="8" fillId="0" borderId="46" xfId="0" applyFont="1" applyBorder="1" applyAlignment="1" applyProtection="1">
      <alignment horizontal="left" vertical="center"/>
    </xf>
    <xf numFmtId="0" fontId="17" fillId="0" borderId="127" xfId="0" applyFont="1" applyBorder="1" applyAlignment="1" applyProtection="1">
      <alignment horizontal="left" vertical="center" wrapText="1"/>
    </xf>
    <xf numFmtId="0" fontId="17" fillId="0" borderId="125" xfId="0" applyFont="1" applyBorder="1" applyAlignment="1" applyProtection="1">
      <alignment horizontal="left" vertical="center" wrapText="1"/>
    </xf>
    <xf numFmtId="0" fontId="10" fillId="0" borderId="65" xfId="0" applyFont="1" applyBorder="1" applyAlignment="1" applyProtection="1">
      <alignment horizontal="left" vertical="center"/>
    </xf>
    <xf numFmtId="0" fontId="10" fillId="0" borderId="88" xfId="0" applyFont="1" applyBorder="1" applyAlignment="1" applyProtection="1">
      <alignment horizontal="left" vertical="center"/>
    </xf>
    <xf numFmtId="0" fontId="8" fillId="0" borderId="31" xfId="0" quotePrefix="1" applyFont="1" applyBorder="1" applyAlignment="1" applyProtection="1">
      <alignment vertical="top" wrapText="1"/>
    </xf>
    <xf numFmtId="0" fontId="8" fillId="0" borderId="14" xfId="0" quotePrefix="1" applyFont="1" applyBorder="1" applyAlignment="1" applyProtection="1">
      <alignment vertical="top" wrapText="1"/>
    </xf>
    <xf numFmtId="0" fontId="8" fillId="0" borderId="32" xfId="0" quotePrefix="1" applyFont="1" applyBorder="1" applyAlignment="1" applyProtection="1">
      <alignment vertical="top" wrapText="1"/>
    </xf>
    <xf numFmtId="0" fontId="8" fillId="14" borderId="35" xfId="0" applyFont="1" applyFill="1" applyBorder="1" applyAlignment="1" applyProtection="1">
      <alignment vertical="top" wrapText="1"/>
      <protection locked="0"/>
    </xf>
    <xf numFmtId="0" fontId="8" fillId="14" borderId="3" xfId="0" applyFont="1" applyFill="1" applyBorder="1" applyAlignment="1" applyProtection="1">
      <alignment vertical="top" wrapText="1"/>
      <protection locked="0"/>
    </xf>
    <xf numFmtId="0" fontId="8" fillId="14" borderId="36" xfId="0" applyFont="1" applyFill="1" applyBorder="1" applyAlignment="1" applyProtection="1">
      <alignment vertical="top" wrapText="1"/>
      <protection locked="0"/>
    </xf>
    <xf numFmtId="0" fontId="8" fillId="14" borderId="16" xfId="0" applyFont="1" applyFill="1" applyBorder="1" applyAlignment="1" applyProtection="1">
      <alignment vertical="top" wrapText="1"/>
      <protection locked="0"/>
    </xf>
    <xf numFmtId="0" fontId="8" fillId="14" borderId="0" xfId="0" applyFont="1" applyFill="1" applyBorder="1" applyAlignment="1" applyProtection="1">
      <alignment vertical="top" wrapText="1"/>
      <protection locked="0"/>
    </xf>
    <xf numFmtId="0" fontId="8" fillId="14" borderId="20" xfId="0" applyFont="1" applyFill="1" applyBorder="1" applyAlignment="1" applyProtection="1">
      <alignment vertical="top" wrapText="1"/>
      <protection locked="0"/>
    </xf>
    <xf numFmtId="0" fontId="8" fillId="14" borderId="21" xfId="0" applyFont="1" applyFill="1" applyBorder="1" applyAlignment="1" applyProtection="1">
      <alignment vertical="top" wrapText="1"/>
      <protection locked="0"/>
    </xf>
    <xf numFmtId="0" fontId="8" fillId="14" borderId="22" xfId="0" applyFont="1" applyFill="1" applyBorder="1" applyAlignment="1" applyProtection="1">
      <alignment vertical="top" wrapText="1"/>
      <protection locked="0"/>
    </xf>
    <xf numFmtId="0" fontId="8" fillId="14" borderId="23" xfId="0" applyFont="1" applyFill="1" applyBorder="1" applyAlignment="1" applyProtection="1">
      <alignment vertical="top" wrapText="1"/>
      <protection locked="0"/>
    </xf>
    <xf numFmtId="0" fontId="8" fillId="14" borderId="38" xfId="0" applyFont="1" applyFill="1" applyBorder="1" applyAlignment="1" applyProtection="1">
      <alignment vertical="top" wrapText="1"/>
      <protection locked="0"/>
    </xf>
    <xf numFmtId="0" fontId="8" fillId="14" borderId="7" xfId="0" applyFont="1" applyFill="1" applyBorder="1" applyAlignment="1" applyProtection="1">
      <alignment vertical="top" wrapText="1"/>
      <protection locked="0"/>
    </xf>
    <xf numFmtId="0" fontId="8" fillId="14" borderId="39" xfId="0" applyFont="1" applyFill="1" applyBorder="1" applyAlignment="1" applyProtection="1">
      <alignment vertical="top" wrapText="1"/>
      <protection locked="0"/>
    </xf>
    <xf numFmtId="0" fontId="24" fillId="12" borderId="41" xfId="7" applyFont="1" applyFill="1" applyBorder="1" applyAlignment="1" applyProtection="1">
      <alignment horizontal="left" vertical="top"/>
    </xf>
    <xf numFmtId="0" fontId="24" fillId="12" borderId="42" xfId="7" applyFont="1" applyFill="1" applyBorder="1" applyAlignment="1" applyProtection="1">
      <alignment horizontal="left" vertical="top"/>
    </xf>
    <xf numFmtId="0" fontId="24" fillId="12" borderId="43" xfId="7" applyFont="1" applyFill="1" applyBorder="1" applyAlignment="1" applyProtection="1">
      <alignment horizontal="left" vertical="top"/>
    </xf>
    <xf numFmtId="0" fontId="8" fillId="0" borderId="29" xfId="0" quotePrefix="1" applyFont="1" applyBorder="1" applyAlignment="1" applyProtection="1">
      <alignment vertical="top" wrapText="1"/>
    </xf>
    <xf numFmtId="0" fontId="8" fillId="0" borderId="33" xfId="0" quotePrefix="1" applyFont="1" applyBorder="1" applyAlignment="1" applyProtection="1">
      <alignment vertical="top" wrapText="1"/>
    </xf>
    <xf numFmtId="0" fontId="8" fillId="0" borderId="30" xfId="0" quotePrefix="1" applyFont="1" applyBorder="1" applyAlignment="1" applyProtection="1">
      <alignment vertical="top" wrapText="1"/>
    </xf>
    <xf numFmtId="0" fontId="8" fillId="14" borderId="16" xfId="0" applyFont="1" applyFill="1" applyBorder="1" applyAlignment="1" applyProtection="1">
      <alignment horizontal="center" vertical="center"/>
      <protection locked="0"/>
    </xf>
    <xf numFmtId="0" fontId="8" fillId="14" borderId="0" xfId="0" applyFont="1" applyFill="1" applyBorder="1" applyAlignment="1" applyProtection="1">
      <alignment horizontal="center" vertical="center"/>
      <protection locked="0"/>
    </xf>
    <xf numFmtId="0" fontId="8" fillId="14" borderId="20" xfId="0" applyFont="1" applyFill="1" applyBorder="1" applyAlignment="1" applyProtection="1">
      <alignment horizontal="center" vertical="center"/>
      <protection locked="0"/>
    </xf>
    <xf numFmtId="0" fontId="8" fillId="14" borderId="21" xfId="0" applyFont="1" applyFill="1" applyBorder="1" applyAlignment="1" applyProtection="1">
      <alignment horizontal="center" vertical="center"/>
      <protection locked="0"/>
    </xf>
    <xf numFmtId="0" fontId="8" fillId="14" borderId="22" xfId="0" applyFont="1" applyFill="1" applyBorder="1" applyAlignment="1" applyProtection="1">
      <alignment horizontal="center" vertical="center"/>
      <protection locked="0"/>
    </xf>
    <xf numFmtId="0" fontId="8" fillId="14" borderId="23" xfId="0" applyFont="1" applyFill="1" applyBorder="1" applyAlignment="1" applyProtection="1">
      <alignment horizontal="center" vertical="center"/>
      <protection locked="0"/>
    </xf>
    <xf numFmtId="0" fontId="25" fillId="2" borderId="0" xfId="1" applyFont="1" applyFill="1" applyAlignment="1" applyProtection="1">
      <alignment horizontal="left"/>
      <protection locked="0"/>
    </xf>
    <xf numFmtId="0" fontId="7" fillId="12" borderId="41" xfId="7" applyFill="1" applyBorder="1" applyAlignment="1" applyProtection="1">
      <alignment horizontal="left" vertical="center"/>
    </xf>
    <xf numFmtId="0" fontId="7" fillId="12" borderId="42" xfId="7" applyFill="1" applyBorder="1" applyAlignment="1" applyProtection="1">
      <alignment horizontal="left" vertical="center"/>
    </xf>
    <xf numFmtId="0" fontId="7" fillId="12" borderId="43" xfId="7" applyFill="1" applyBorder="1" applyAlignment="1" applyProtection="1">
      <alignment horizontal="left" vertical="center"/>
    </xf>
    <xf numFmtId="0" fontId="6" fillId="0" borderId="44" xfId="6" applyBorder="1" applyAlignment="1" applyProtection="1">
      <alignment horizontal="left" vertical="center"/>
    </xf>
    <xf numFmtId="0" fontId="6" fillId="0" borderId="76" xfId="6" applyBorder="1" applyAlignment="1" applyProtection="1">
      <alignment horizontal="left" vertical="center"/>
    </xf>
    <xf numFmtId="0" fontId="17" fillId="18" borderId="16" xfId="7" applyFont="1" applyFill="1" applyBorder="1" applyAlignment="1" applyProtection="1">
      <alignment horizontal="left" vertical="center" wrapText="1"/>
    </xf>
    <xf numFmtId="0" fontId="17" fillId="18" borderId="0" xfId="7" applyFont="1" applyFill="1" applyBorder="1" applyAlignment="1" applyProtection="1">
      <alignment horizontal="left" vertical="center" wrapText="1"/>
    </xf>
    <xf numFmtId="0" fontId="17" fillId="18" borderId="20" xfId="7" applyFont="1" applyFill="1" applyBorder="1" applyAlignment="1" applyProtection="1">
      <alignment horizontal="left" vertical="center" wrapText="1"/>
    </xf>
    <xf numFmtId="0" fontId="17" fillId="18" borderId="21" xfId="7" applyFont="1" applyFill="1" applyBorder="1" applyAlignment="1" applyProtection="1">
      <alignment horizontal="left" vertical="center" wrapText="1"/>
    </xf>
    <xf numFmtId="0" fontId="17" fillId="18" borderId="22" xfId="7" applyFont="1" applyFill="1" applyBorder="1" applyAlignment="1" applyProtection="1">
      <alignment horizontal="left" vertical="center" wrapText="1"/>
    </xf>
    <xf numFmtId="0" fontId="17" fillId="18" borderId="23" xfId="7" applyFont="1" applyFill="1" applyBorder="1" applyAlignment="1" applyProtection="1">
      <alignment horizontal="left" vertical="center" wrapText="1"/>
    </xf>
    <xf numFmtId="0" fontId="10" fillId="0" borderId="29" xfId="6" applyFont="1" applyBorder="1" applyAlignment="1" applyProtection="1">
      <alignment horizontal="center"/>
    </xf>
    <xf numFmtId="0" fontId="10" fillId="0" borderId="94" xfId="6" applyFont="1" applyBorder="1" applyAlignment="1" applyProtection="1">
      <alignment horizontal="center"/>
    </xf>
    <xf numFmtId="0" fontId="6" fillId="0" borderId="31" xfId="6" applyBorder="1" applyAlignment="1" applyProtection="1">
      <alignment horizontal="left" vertical="center"/>
    </xf>
    <xf numFmtId="0" fontId="6" fillId="0" borderId="12" xfId="6" applyBorder="1" applyAlignment="1" applyProtection="1">
      <alignment horizontal="left" vertical="center"/>
    </xf>
    <xf numFmtId="0" fontId="7" fillId="12" borderId="41" xfId="7" applyFont="1" applyFill="1" applyBorder="1" applyAlignment="1">
      <alignment horizontal="left" vertical="center"/>
    </xf>
    <xf numFmtId="0" fontId="7" fillId="12" borderId="43" xfId="7" applyFont="1" applyFill="1" applyBorder="1" applyAlignment="1">
      <alignment horizontal="left" vertical="center"/>
    </xf>
  </cellXfs>
  <cellStyles count="24">
    <cellStyle name="40% - Accent1" xfId="4" builtinId="31"/>
    <cellStyle name="60% - Accent2" xfId="5" builtinId="36"/>
    <cellStyle name="Auto Populated Cells" xfId="8"/>
    <cellStyle name="Calculation 2" xfId="9"/>
    <cellStyle name="Conditional Cell" xfId="10"/>
    <cellStyle name="Explanatory Text 2" xfId="11"/>
    <cellStyle name="Explanatory Text 3" xfId="20"/>
    <cellStyle name="Fixed Values" xfId="12"/>
    <cellStyle name="Heading 4 2" xfId="7"/>
    <cellStyle name="Hyperlink" xfId="1" builtinId="8"/>
    <cellStyle name="Hyperlink 2" xfId="19"/>
    <cellStyle name="Input 2" xfId="13"/>
    <cellStyle name="Input 3" xfId="18"/>
    <cellStyle name="Normal" xfId="0" builtinId="0"/>
    <cellStyle name="Normal 2" xfId="2"/>
    <cellStyle name="Normal 2 2" xfId="21"/>
    <cellStyle name="Normal 3" xfId="3"/>
    <cellStyle name="Normal 3 2" xfId="22"/>
    <cellStyle name="Normal 4" xfId="6"/>
    <cellStyle name="Output 2" xfId="14"/>
    <cellStyle name="Percent" xfId="23" builtinId="5"/>
    <cellStyle name="Revision Needed" xfId="15"/>
    <cellStyle name="Tab Header" xfId="16"/>
    <cellStyle name="Table Header" xfId="17"/>
  </cellStyles>
  <dxfs count="66">
    <dxf>
      <font>
        <color rgb="FF9C0006"/>
      </font>
      <fill>
        <patternFill>
          <bgColor rgb="FFFFC7CE"/>
        </patternFill>
      </fill>
    </dxf>
    <dxf>
      <fill>
        <patternFill patternType="lightUp"/>
      </fill>
    </dxf>
    <dxf>
      <fill>
        <patternFill>
          <bgColor theme="0" tint="-0.499984740745262"/>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
      <fill>
        <patternFill>
          <bgColor theme="0" tint="-0.499984740745262"/>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bgColor theme="0" tint="-0.499984740745262"/>
        </patternFill>
      </fill>
    </dxf>
    <dxf>
      <fill>
        <patternFill patternType="lightUp"/>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lightUp">
          <fgColor auto="1"/>
        </patternFill>
      </fill>
    </dxf>
    <dxf>
      <fill>
        <patternFill>
          <bgColor theme="0" tint="-0.499984740745262"/>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bgColor theme="0" tint="-0.499984740745262"/>
        </patternFill>
      </fill>
    </dxf>
    <dxf>
      <fill>
        <patternFill patternType="lightUp">
          <fgColor auto="1"/>
        </patternFill>
      </fill>
    </dxf>
    <dxf>
      <fill>
        <patternFill patternType="lightUp">
          <fgColor auto="1"/>
        </patternFill>
      </fill>
    </dxf>
    <dxf>
      <font>
        <color theme="0"/>
      </font>
      <fill>
        <patternFill>
          <bgColor theme="0" tint="-0.499984740745262"/>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gColor auto="1"/>
        </patternFill>
      </fill>
    </dxf>
  </dxfs>
  <tableStyles count="0" defaultTableStyle="TableStyleMedium9" defaultPivotStyle="PivotStyleLight16"/>
  <colors>
    <mruColors>
      <color rgb="FF0066CC"/>
      <color rgb="FF9C0006"/>
      <color rgb="FFFFC7CE"/>
      <color rgb="FF800000"/>
      <color rgb="FF9C0000"/>
      <color rgb="FFCE0006"/>
      <color rgb="FF99CCFF"/>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d3d173b688af1ff55da11bacc3941ce1&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1"/>
  <sheetViews>
    <sheetView tabSelected="1" zoomScale="90" zoomScaleNormal="90" workbookViewId="0">
      <selection activeCell="B13" sqref="B13:C13"/>
    </sheetView>
  </sheetViews>
  <sheetFormatPr defaultColWidth="9.140625" defaultRowHeight="16.5" x14ac:dyDescent="0.25"/>
  <cols>
    <col min="1" max="1" width="3.42578125" style="35" customWidth="1"/>
    <col min="2" max="2" width="39.42578125" style="35" customWidth="1"/>
    <col min="3" max="3" width="153.7109375" style="35" customWidth="1"/>
    <col min="4" max="4" width="4.42578125" style="35" customWidth="1"/>
    <col min="5" max="5" width="3.7109375" style="35" customWidth="1"/>
    <col min="6" max="16384" width="9.140625" style="35"/>
  </cols>
  <sheetData>
    <row r="1" spans="1:5" ht="17.25" thickBot="1" x14ac:dyDescent="0.3">
      <c r="A1" s="350"/>
      <c r="B1" s="350"/>
      <c r="C1" s="350"/>
      <c r="D1" s="350"/>
      <c r="E1" s="36"/>
    </row>
    <row r="2" spans="1:5" ht="18" thickBot="1" x14ac:dyDescent="0.3">
      <c r="A2" s="350"/>
      <c r="B2" s="555" t="str">
        <f>'Version Control'!$B$2</f>
        <v>Title Block</v>
      </c>
      <c r="C2" s="556"/>
      <c r="D2" s="350"/>
      <c r="E2" s="36"/>
    </row>
    <row r="3" spans="1:5" s="37" customFormat="1" x14ac:dyDescent="0.3">
      <c r="A3" s="351"/>
      <c r="B3" s="199" t="str">
        <f>'Version Control'!$B$3</f>
        <v>Test Report Template Name:</v>
      </c>
      <c r="C3" s="200" t="str">
        <f>'Version Control'!$C$3</f>
        <v xml:space="preserve">Residential Refrigerator-Freezer  </v>
      </c>
      <c r="D3" s="351"/>
      <c r="E3" s="38"/>
    </row>
    <row r="4" spans="1:5" s="37" customFormat="1" x14ac:dyDescent="0.3">
      <c r="A4" s="351"/>
      <c r="B4" s="197" t="str">
        <f>'Version Control'!$B$4</f>
        <v>Version Number:</v>
      </c>
      <c r="C4" s="245" t="str">
        <f>'Version Control'!$C$4</f>
        <v>v1.5</v>
      </c>
      <c r="D4" s="351"/>
      <c r="E4" s="38"/>
    </row>
    <row r="5" spans="1:5" s="37" customFormat="1" x14ac:dyDescent="0.3">
      <c r="A5" s="351"/>
      <c r="B5" s="196" t="str">
        <f>'Version Control'!$B$5</f>
        <v xml:space="preserve">Latest Template Revision: </v>
      </c>
      <c r="C5" s="195">
        <f>'Version Control'!$C$5</f>
        <v>42922</v>
      </c>
      <c r="D5" s="351"/>
      <c r="E5" s="38"/>
    </row>
    <row r="6" spans="1:5" s="37" customFormat="1" x14ac:dyDescent="0.3">
      <c r="A6" s="351"/>
      <c r="B6" s="196" t="str">
        <f>'Version Control'!$B$6</f>
        <v>Tab Name:</v>
      </c>
      <c r="C6" s="245" t="str">
        <f ca="1">MID(CELL("filename",B1), FIND("]", CELL("filename", B1))+ 1, 255)</f>
        <v>Instructions</v>
      </c>
      <c r="D6" s="351"/>
      <c r="E6" s="38"/>
    </row>
    <row r="7" spans="1:5" x14ac:dyDescent="0.25">
      <c r="A7" s="350"/>
      <c r="B7" s="246" t="str">
        <f>'Version Control'!$B$7</f>
        <v>File Name:</v>
      </c>
      <c r="C7" s="247" t="str">
        <f ca="1">'Version Control'!$C$7</f>
        <v>Residential Refrigerator-Freezer Appendix A - v1.5.xlsx</v>
      </c>
      <c r="D7" s="350"/>
      <c r="E7" s="36"/>
    </row>
    <row r="8" spans="1:5" x14ac:dyDescent="0.3">
      <c r="A8" s="350"/>
      <c r="B8" s="328" t="s">
        <v>130</v>
      </c>
      <c r="C8" s="452" t="str">
        <f>'Version Control'!$C$8</f>
        <v>[MM/DD/YYYY]</v>
      </c>
      <c r="D8" s="350"/>
      <c r="E8" s="36"/>
    </row>
    <row r="9" spans="1:5" ht="17.25" thickBot="1" x14ac:dyDescent="0.35">
      <c r="A9" s="350"/>
      <c r="B9" s="198" t="str">
        <f>'Version Control'!$B$9</f>
        <v xml:space="preserve">Test Completion Date: </v>
      </c>
      <c r="C9" s="453" t="str">
        <f>'Version Control'!$C$9</f>
        <v>[MM/DD/YYYY]</v>
      </c>
      <c r="D9" s="350"/>
      <c r="E9" s="36"/>
    </row>
    <row r="10" spans="1:5" x14ac:dyDescent="0.25">
      <c r="A10" s="350"/>
      <c r="B10" s="350"/>
      <c r="C10" s="350"/>
      <c r="D10" s="350"/>
      <c r="E10" s="36"/>
    </row>
    <row r="11" spans="1:5" ht="17.25" thickBot="1" x14ac:dyDescent="0.3">
      <c r="A11" s="350"/>
      <c r="B11" s="350"/>
      <c r="C11" s="350"/>
      <c r="D11" s="350"/>
      <c r="E11" s="36"/>
    </row>
    <row r="12" spans="1:5" ht="18" thickBot="1" x14ac:dyDescent="0.3">
      <c r="A12" s="350"/>
      <c r="B12" s="33" t="s">
        <v>201</v>
      </c>
      <c r="C12" s="34"/>
      <c r="D12" s="350"/>
      <c r="E12" s="36"/>
    </row>
    <row r="13" spans="1:5" ht="20.25" customHeight="1" thickBot="1" x14ac:dyDescent="0.3">
      <c r="A13" s="350"/>
      <c r="B13" s="557" t="s">
        <v>515</v>
      </c>
      <c r="C13" s="558"/>
      <c r="D13" s="350"/>
      <c r="E13" s="36"/>
    </row>
    <row r="14" spans="1:5" ht="17.25" thickBot="1" x14ac:dyDescent="0.3">
      <c r="A14" s="350"/>
      <c r="B14" s="350"/>
      <c r="C14" s="350"/>
      <c r="D14" s="350"/>
      <c r="E14" s="36"/>
    </row>
    <row r="15" spans="1:5" ht="18" thickBot="1" x14ac:dyDescent="0.3">
      <c r="A15" s="350"/>
      <c r="B15" s="570" t="s">
        <v>116</v>
      </c>
      <c r="C15" s="571"/>
      <c r="D15" s="350"/>
      <c r="E15" s="36"/>
    </row>
    <row r="16" spans="1:5" ht="17.25" x14ac:dyDescent="0.25">
      <c r="A16" s="350"/>
      <c r="B16" s="263" t="s">
        <v>202</v>
      </c>
      <c r="C16" s="264" t="s">
        <v>203</v>
      </c>
      <c r="D16" s="350"/>
      <c r="E16" s="36"/>
    </row>
    <row r="17" spans="1:5" x14ac:dyDescent="0.25">
      <c r="A17" s="350"/>
      <c r="B17" s="94" t="s">
        <v>229</v>
      </c>
      <c r="C17" s="262" t="s">
        <v>331</v>
      </c>
      <c r="D17" s="350"/>
      <c r="E17" s="36"/>
    </row>
    <row r="18" spans="1:5" x14ac:dyDescent="0.25">
      <c r="A18" s="350"/>
      <c r="B18" s="39" t="s">
        <v>287</v>
      </c>
      <c r="C18" s="224" t="s">
        <v>332</v>
      </c>
      <c r="D18" s="350"/>
      <c r="E18" s="36"/>
    </row>
    <row r="19" spans="1:5" x14ac:dyDescent="0.25">
      <c r="A19" s="350"/>
      <c r="B19" s="39" t="s">
        <v>288</v>
      </c>
      <c r="C19" s="224" t="s">
        <v>333</v>
      </c>
      <c r="D19" s="350"/>
      <c r="E19" s="36"/>
    </row>
    <row r="20" spans="1:5" x14ac:dyDescent="0.25">
      <c r="A20" s="350"/>
      <c r="B20" s="39" t="s">
        <v>289</v>
      </c>
      <c r="C20" s="224" t="s">
        <v>334</v>
      </c>
      <c r="D20" s="350"/>
      <c r="E20" s="36"/>
    </row>
    <row r="21" spans="1:5" x14ac:dyDescent="0.25">
      <c r="A21" s="350"/>
      <c r="B21" s="39" t="s">
        <v>290</v>
      </c>
      <c r="C21" s="224" t="s">
        <v>335</v>
      </c>
      <c r="D21" s="350"/>
      <c r="E21" s="36"/>
    </row>
    <row r="22" spans="1:5" x14ac:dyDescent="0.25">
      <c r="A22" s="350"/>
      <c r="B22" s="39" t="s">
        <v>291</v>
      </c>
      <c r="C22" s="224" t="s">
        <v>334</v>
      </c>
      <c r="D22" s="350"/>
      <c r="E22" s="36"/>
    </row>
    <row r="23" spans="1:5" x14ac:dyDescent="0.25">
      <c r="A23" s="350"/>
      <c r="B23" s="39" t="s">
        <v>204</v>
      </c>
      <c r="C23" s="224" t="s">
        <v>336</v>
      </c>
      <c r="D23" s="350"/>
      <c r="E23" s="36"/>
    </row>
    <row r="24" spans="1:5" x14ac:dyDescent="0.25">
      <c r="A24" s="350"/>
      <c r="B24" s="39" t="s">
        <v>225</v>
      </c>
      <c r="C24" s="224" t="s">
        <v>338</v>
      </c>
      <c r="D24" s="350"/>
      <c r="E24" s="36"/>
    </row>
    <row r="25" spans="1:5" x14ac:dyDescent="0.25">
      <c r="A25" s="350"/>
      <c r="B25" s="39" t="s">
        <v>129</v>
      </c>
      <c r="C25" s="224" t="s">
        <v>337</v>
      </c>
      <c r="D25" s="350"/>
      <c r="E25" s="36"/>
    </row>
    <row r="26" spans="1:5" x14ac:dyDescent="0.25">
      <c r="A26" s="350"/>
      <c r="B26" s="39" t="s">
        <v>42</v>
      </c>
      <c r="C26" s="224" t="s">
        <v>339</v>
      </c>
      <c r="D26" s="350"/>
      <c r="E26" s="36"/>
    </row>
    <row r="27" spans="1:5" x14ac:dyDescent="0.25">
      <c r="A27" s="350"/>
      <c r="B27" s="39" t="s">
        <v>39</v>
      </c>
      <c r="C27" s="224" t="s">
        <v>340</v>
      </c>
      <c r="D27" s="350"/>
      <c r="E27" s="36"/>
    </row>
    <row r="28" spans="1:5" x14ac:dyDescent="0.25">
      <c r="A28" s="350"/>
      <c r="B28" s="39" t="s">
        <v>293</v>
      </c>
      <c r="C28" s="224" t="s">
        <v>341</v>
      </c>
      <c r="D28" s="350"/>
      <c r="E28" s="36"/>
    </row>
    <row r="29" spans="1:5" x14ac:dyDescent="0.25">
      <c r="A29" s="350"/>
      <c r="B29" s="39" t="s">
        <v>294</v>
      </c>
      <c r="C29" s="224" t="s">
        <v>342</v>
      </c>
      <c r="D29" s="350"/>
      <c r="E29" s="36"/>
    </row>
    <row r="30" spans="1:5" x14ac:dyDescent="0.25">
      <c r="A30" s="350"/>
      <c r="B30" s="39" t="s">
        <v>241</v>
      </c>
      <c r="C30" s="224" t="s">
        <v>344</v>
      </c>
      <c r="D30" s="350"/>
      <c r="E30" s="36"/>
    </row>
    <row r="31" spans="1:5" x14ac:dyDescent="0.25">
      <c r="A31" s="350"/>
      <c r="B31" s="39" t="s">
        <v>166</v>
      </c>
      <c r="C31" s="224" t="s">
        <v>343</v>
      </c>
      <c r="D31" s="350"/>
      <c r="E31" s="36"/>
    </row>
    <row r="32" spans="1:5" x14ac:dyDescent="0.25">
      <c r="A32" s="350"/>
      <c r="B32" s="39" t="s">
        <v>224</v>
      </c>
      <c r="C32" s="224" t="s">
        <v>345</v>
      </c>
      <c r="D32" s="350"/>
      <c r="E32" s="36"/>
    </row>
    <row r="33" spans="1:5" x14ac:dyDescent="0.25">
      <c r="A33" s="350"/>
      <c r="B33" s="40" t="s">
        <v>227</v>
      </c>
      <c r="C33" s="225" t="s">
        <v>346</v>
      </c>
      <c r="D33" s="350"/>
      <c r="E33" s="36"/>
    </row>
    <row r="34" spans="1:5" ht="17.25" thickBot="1" x14ac:dyDescent="0.3">
      <c r="A34" s="350"/>
      <c r="B34" s="41" t="s">
        <v>226</v>
      </c>
      <c r="C34" s="226" t="s">
        <v>347</v>
      </c>
      <c r="D34" s="350"/>
      <c r="E34" s="36"/>
    </row>
    <row r="35" spans="1:5" ht="18" thickBot="1" x14ac:dyDescent="0.3">
      <c r="A35" s="350"/>
      <c r="B35" s="353"/>
      <c r="C35" s="353"/>
      <c r="D35" s="350"/>
      <c r="E35" s="36"/>
    </row>
    <row r="36" spans="1:5" s="37" customFormat="1" ht="18" thickBot="1" x14ac:dyDescent="0.4">
      <c r="A36" s="351"/>
      <c r="B36" s="565" t="s">
        <v>282</v>
      </c>
      <c r="C36" s="566"/>
      <c r="D36" s="351"/>
      <c r="E36" s="38"/>
    </row>
    <row r="37" spans="1:5" s="37" customFormat="1" ht="15" customHeight="1" x14ac:dyDescent="0.25">
      <c r="A37" s="351"/>
      <c r="B37" s="567" t="s">
        <v>348</v>
      </c>
      <c r="C37" s="249" t="s">
        <v>349</v>
      </c>
      <c r="D37" s="351"/>
      <c r="E37" s="38"/>
    </row>
    <row r="38" spans="1:5" ht="16.5" customHeight="1" x14ac:dyDescent="0.25">
      <c r="A38" s="350"/>
      <c r="B38" s="568"/>
      <c r="C38" s="250" t="s">
        <v>357</v>
      </c>
      <c r="D38" s="350"/>
      <c r="E38" s="36"/>
    </row>
    <row r="39" spans="1:5" ht="16.5" customHeight="1" x14ac:dyDescent="0.25">
      <c r="A39" s="350"/>
      <c r="B39" s="568" t="s">
        <v>350</v>
      </c>
      <c r="C39" s="237" t="s">
        <v>168</v>
      </c>
      <c r="D39" s="350"/>
      <c r="E39" s="36"/>
    </row>
    <row r="40" spans="1:5" ht="16.5" customHeight="1" x14ac:dyDescent="0.25">
      <c r="A40" s="350"/>
      <c r="B40" s="568"/>
      <c r="C40" s="238" t="s">
        <v>351</v>
      </c>
      <c r="D40" s="350"/>
      <c r="E40" s="36"/>
    </row>
    <row r="41" spans="1:5" x14ac:dyDescent="0.25">
      <c r="A41" s="350"/>
      <c r="B41" s="568"/>
      <c r="C41" s="239" t="s">
        <v>352</v>
      </c>
      <c r="D41" s="350"/>
      <c r="E41" s="36"/>
    </row>
    <row r="42" spans="1:5" ht="21.75" thickBot="1" x14ac:dyDescent="0.3">
      <c r="A42" s="350"/>
      <c r="B42" s="569"/>
      <c r="C42" s="240" t="s">
        <v>292</v>
      </c>
      <c r="D42" s="350"/>
      <c r="E42" s="36"/>
    </row>
    <row r="43" spans="1:5" ht="17.25" thickBot="1" x14ac:dyDescent="0.3">
      <c r="A43" s="350"/>
      <c r="B43" s="354"/>
      <c r="C43" s="355"/>
      <c r="D43" s="350"/>
      <c r="E43" s="36"/>
    </row>
    <row r="44" spans="1:5" ht="18" thickBot="1" x14ac:dyDescent="0.3">
      <c r="A44" s="350"/>
      <c r="B44" s="572" t="s">
        <v>283</v>
      </c>
      <c r="C44" s="573"/>
      <c r="D44" s="350"/>
      <c r="E44" s="36"/>
    </row>
    <row r="45" spans="1:5" ht="16.5" customHeight="1" x14ac:dyDescent="0.25">
      <c r="A45" s="350"/>
      <c r="B45" s="559" t="s">
        <v>284</v>
      </c>
      <c r="C45" s="560"/>
      <c r="D45" s="350"/>
      <c r="E45" s="36"/>
    </row>
    <row r="46" spans="1:5" ht="23.25" customHeight="1" thickBot="1" x14ac:dyDescent="0.3">
      <c r="A46" s="350"/>
      <c r="B46" s="563"/>
      <c r="C46" s="564"/>
      <c r="D46" s="350"/>
      <c r="E46" s="36"/>
    </row>
    <row r="47" spans="1:5" ht="23.25" customHeight="1" thickBot="1" x14ac:dyDescent="0.3">
      <c r="A47" s="350"/>
      <c r="B47" s="307" t="s">
        <v>469</v>
      </c>
      <c r="C47" s="308"/>
      <c r="D47" s="352"/>
      <c r="E47" s="36"/>
    </row>
    <row r="48" spans="1:5" x14ac:dyDescent="0.25">
      <c r="A48" s="350"/>
      <c r="B48" s="559" t="s">
        <v>285</v>
      </c>
      <c r="C48" s="560"/>
      <c r="D48" s="350"/>
      <c r="E48" s="36"/>
    </row>
    <row r="49" spans="1:5" ht="17.25" thickBot="1" x14ac:dyDescent="0.3">
      <c r="A49" s="350"/>
      <c r="B49" s="561"/>
      <c r="C49" s="562"/>
      <c r="D49" s="350"/>
      <c r="E49" s="36"/>
    </row>
    <row r="50" spans="1:5" x14ac:dyDescent="0.25">
      <c r="A50" s="350"/>
      <c r="B50" s="549" t="s">
        <v>286</v>
      </c>
      <c r="C50" s="552" t="s">
        <v>315</v>
      </c>
      <c r="D50" s="350"/>
      <c r="E50" s="36"/>
    </row>
    <row r="51" spans="1:5" x14ac:dyDescent="0.25">
      <c r="A51" s="350"/>
      <c r="B51" s="550"/>
      <c r="C51" s="553"/>
      <c r="D51" s="350"/>
      <c r="E51" s="36"/>
    </row>
    <row r="52" spans="1:5" ht="17.25" thickBot="1" x14ac:dyDescent="0.3">
      <c r="A52" s="350"/>
      <c r="B52" s="551"/>
      <c r="C52" s="554"/>
      <c r="D52" s="350"/>
      <c r="E52" s="36"/>
    </row>
    <row r="53" spans="1:5" x14ac:dyDescent="0.25">
      <c r="A53" s="350"/>
      <c r="B53" s="230" t="s">
        <v>43</v>
      </c>
      <c r="C53" s="231" t="s">
        <v>204</v>
      </c>
      <c r="D53" s="350"/>
      <c r="E53" s="36"/>
    </row>
    <row r="54" spans="1:5" x14ac:dyDescent="0.25">
      <c r="A54" s="350"/>
      <c r="B54" s="42" t="s">
        <v>44</v>
      </c>
      <c r="C54" s="43" t="s">
        <v>225</v>
      </c>
      <c r="D54" s="350"/>
      <c r="E54" s="36"/>
    </row>
    <row r="55" spans="1:5" x14ac:dyDescent="0.25">
      <c r="A55" s="350"/>
      <c r="B55" s="42" t="s">
        <v>45</v>
      </c>
      <c r="C55" s="43" t="s">
        <v>129</v>
      </c>
      <c r="D55" s="350"/>
      <c r="E55" s="36"/>
    </row>
    <row r="56" spans="1:5" x14ac:dyDescent="0.25">
      <c r="A56" s="350"/>
      <c r="B56" s="42" t="s">
        <v>46</v>
      </c>
      <c r="C56" s="43" t="s">
        <v>42</v>
      </c>
      <c r="D56" s="350"/>
      <c r="E56" s="36"/>
    </row>
    <row r="57" spans="1:5" x14ac:dyDescent="0.25">
      <c r="A57" s="350"/>
      <c r="B57" s="42" t="s">
        <v>47</v>
      </c>
      <c r="C57" s="43" t="s">
        <v>39</v>
      </c>
      <c r="D57" s="350"/>
      <c r="E57" s="36"/>
    </row>
    <row r="58" spans="1:5" x14ac:dyDescent="0.25">
      <c r="A58" s="350"/>
      <c r="B58" s="42" t="s">
        <v>48</v>
      </c>
      <c r="C58" s="43" t="s">
        <v>293</v>
      </c>
      <c r="D58" s="350"/>
      <c r="E58" s="36"/>
    </row>
    <row r="59" spans="1:5" x14ac:dyDescent="0.25">
      <c r="A59" s="350"/>
      <c r="B59" s="42" t="s">
        <v>49</v>
      </c>
      <c r="C59" s="43" t="s">
        <v>294</v>
      </c>
      <c r="D59" s="350"/>
      <c r="E59" s="36"/>
    </row>
    <row r="60" spans="1:5" x14ac:dyDescent="0.25">
      <c r="A60" s="350"/>
      <c r="B60" s="42" t="s">
        <v>50</v>
      </c>
      <c r="C60" s="43" t="s">
        <v>241</v>
      </c>
      <c r="D60" s="350"/>
      <c r="E60" s="36"/>
    </row>
    <row r="61" spans="1:5" x14ac:dyDescent="0.25">
      <c r="A61" s="350"/>
      <c r="B61" s="42" t="s">
        <v>353</v>
      </c>
      <c r="C61" s="43" t="s">
        <v>166</v>
      </c>
      <c r="D61" s="350"/>
      <c r="E61" s="36"/>
    </row>
    <row r="62" spans="1:5" x14ac:dyDescent="0.25">
      <c r="A62" s="350"/>
      <c r="B62" s="42" t="s">
        <v>167</v>
      </c>
      <c r="C62" s="220" t="s">
        <v>314</v>
      </c>
      <c r="D62" s="350"/>
      <c r="E62" s="36"/>
    </row>
    <row r="63" spans="1:5" ht="17.25" thickBot="1" x14ac:dyDescent="0.3">
      <c r="A63" s="350"/>
      <c r="B63" s="44" t="s">
        <v>205</v>
      </c>
      <c r="C63" s="45" t="s">
        <v>224</v>
      </c>
      <c r="D63" s="350"/>
      <c r="E63" s="36"/>
    </row>
    <row r="64" spans="1:5" ht="17.25" thickBot="1" x14ac:dyDescent="0.3">
      <c r="A64" s="350"/>
      <c r="B64" s="350"/>
      <c r="C64" s="350"/>
      <c r="D64" s="350"/>
      <c r="E64" s="36"/>
    </row>
    <row r="65" spans="1:5" ht="18" thickBot="1" x14ac:dyDescent="0.3">
      <c r="A65" s="350"/>
      <c r="B65" s="33" t="s">
        <v>139</v>
      </c>
      <c r="C65" s="34"/>
      <c r="D65" s="350"/>
      <c r="E65" s="36"/>
    </row>
    <row r="66" spans="1:5" x14ac:dyDescent="0.25">
      <c r="A66" s="350"/>
      <c r="B66" s="183" t="s">
        <v>512</v>
      </c>
      <c r="C66" s="496"/>
      <c r="D66" s="350"/>
      <c r="E66" s="36"/>
    </row>
    <row r="67" spans="1:5" x14ac:dyDescent="0.25">
      <c r="A67" s="350"/>
      <c r="B67" s="184" t="s">
        <v>449</v>
      </c>
      <c r="C67" s="497"/>
      <c r="D67" s="350"/>
      <c r="E67" s="36"/>
    </row>
    <row r="68" spans="1:5" x14ac:dyDescent="0.25">
      <c r="A68" s="350"/>
      <c r="B68" s="184" t="s">
        <v>319</v>
      </c>
      <c r="C68" s="497"/>
      <c r="D68" s="350"/>
      <c r="E68" s="36"/>
    </row>
    <row r="69" spans="1:5" ht="17.25" x14ac:dyDescent="0.25">
      <c r="A69" s="350"/>
      <c r="B69" s="184" t="s">
        <v>498</v>
      </c>
      <c r="C69" s="498"/>
      <c r="D69" s="350"/>
      <c r="E69" s="36"/>
    </row>
    <row r="70" spans="1:5" x14ac:dyDescent="0.25">
      <c r="A70" s="350"/>
      <c r="B70" s="184" t="s">
        <v>140</v>
      </c>
      <c r="C70" s="497"/>
      <c r="D70" s="350"/>
      <c r="E70" s="36"/>
    </row>
    <row r="71" spans="1:5" x14ac:dyDescent="0.25">
      <c r="A71" s="350"/>
      <c r="B71" s="184" t="s">
        <v>141</v>
      </c>
      <c r="C71" s="497"/>
      <c r="D71" s="350"/>
      <c r="E71" s="36"/>
    </row>
    <row r="72" spans="1:5" x14ac:dyDescent="0.25">
      <c r="A72" s="350"/>
      <c r="B72" s="184" t="s">
        <v>142</v>
      </c>
      <c r="C72" s="497"/>
      <c r="D72" s="350"/>
      <c r="E72" s="36"/>
    </row>
    <row r="73" spans="1:5" x14ac:dyDescent="0.25">
      <c r="A73" s="350"/>
      <c r="B73" s="184" t="s">
        <v>143</v>
      </c>
      <c r="C73" s="497"/>
      <c r="D73" s="350"/>
      <c r="E73" s="36"/>
    </row>
    <row r="74" spans="1:5" x14ac:dyDescent="0.25">
      <c r="A74" s="350"/>
      <c r="B74" s="184" t="s">
        <v>495</v>
      </c>
      <c r="C74" s="497"/>
      <c r="D74" s="350"/>
      <c r="E74" s="36"/>
    </row>
    <row r="75" spans="1:5" x14ac:dyDescent="0.25">
      <c r="A75" s="350"/>
      <c r="B75" s="184" t="s">
        <v>496</v>
      </c>
      <c r="C75" s="497"/>
      <c r="D75" s="350"/>
      <c r="E75" s="36"/>
    </row>
    <row r="76" spans="1:5" x14ac:dyDescent="0.25">
      <c r="A76" s="350"/>
      <c r="B76" s="184" t="s">
        <v>497</v>
      </c>
      <c r="C76" s="498"/>
      <c r="D76" s="350"/>
      <c r="E76" s="36"/>
    </row>
    <row r="77" spans="1:5" x14ac:dyDescent="0.25">
      <c r="A77" s="350"/>
      <c r="B77" s="292"/>
      <c r="C77" s="499"/>
      <c r="D77" s="350"/>
      <c r="E77" s="36"/>
    </row>
    <row r="78" spans="1:5" x14ac:dyDescent="0.25">
      <c r="A78" s="350"/>
      <c r="B78" s="274" t="s">
        <v>445</v>
      </c>
      <c r="C78" s="499"/>
      <c r="D78" s="350"/>
      <c r="E78" s="36"/>
    </row>
    <row r="79" spans="1:5" ht="17.25" thickBot="1" x14ac:dyDescent="0.3">
      <c r="A79" s="350"/>
      <c r="B79" s="185" t="s">
        <v>316</v>
      </c>
      <c r="C79" s="500"/>
      <c r="D79" s="350"/>
      <c r="E79" s="36"/>
    </row>
    <row r="80" spans="1:5" x14ac:dyDescent="0.25">
      <c r="A80" s="350"/>
      <c r="D80" s="350"/>
      <c r="E80" s="36"/>
    </row>
    <row r="81" spans="1:5" x14ac:dyDescent="0.25">
      <c r="A81" s="36"/>
      <c r="B81" s="36"/>
      <c r="C81" s="36"/>
      <c r="D81" s="36"/>
      <c r="E81" s="36"/>
    </row>
  </sheetData>
  <sheetProtection algorithmName="SHA-512" hashValue="9huahDCi3vsKncGqiRDxGuUscevYcOy5xQNFjB7OaHEAghbE4tbhYSCe3ITASVL7lLboynizPHfub6XwCzoNCA==" saltValue="gdHhqaJ4uU26fY5U+AdJlg==" spinCount="100000" sheet="1" objects="1" scenarios="1" selectLockedCells="1"/>
  <mergeCells count="11">
    <mergeCell ref="B50:B52"/>
    <mergeCell ref="C50:C52"/>
    <mergeCell ref="B2:C2"/>
    <mergeCell ref="B13:C13"/>
    <mergeCell ref="B48:C49"/>
    <mergeCell ref="B45:C46"/>
    <mergeCell ref="B36:C36"/>
    <mergeCell ref="B37:B38"/>
    <mergeCell ref="B39:B42"/>
    <mergeCell ref="B15:C15"/>
    <mergeCell ref="B44:C44"/>
  </mergeCells>
  <hyperlinks>
    <hyperlink ref="C53" location="'General Info &amp; Test Results'!A1" display="Fill in Input Cells on &quot;General Info &amp; Test Results&quot; tab"/>
    <hyperlink ref="C55" location="Volume!A1" display="Fill in Input Cells on &quot;Volume&quot; tab"/>
    <hyperlink ref="C54" location="'Setup &amp; Instrumentation'!A1" display="Fill in Input Cells on &quot;Setup &amp; Instrumentation&quot; tab"/>
    <hyperlink ref="C56" location="'Test Conditions'!A1" display="Fill in Input Cells on &quot;Test Conditions&quot; tab"/>
    <hyperlink ref="C57" location="Settings!A1" display="Fill in Input Cells on &quot;Settings&quot; tab"/>
    <hyperlink ref="C58" location="'Energy Calcs (ASH Switch OFF)'!A1" display="Fill in Input Cells on &quot;Energy Calcs (ASH Switch OFF)&quot; tab"/>
    <hyperlink ref="C59" location="'Energy Calcs (ASH Switch ON)'!A1" display="Fill in Input Cells on &quot;Energy Calcs (ASH Switch ON)&quot; tab"/>
    <hyperlink ref="C61" location="Photos!A1" display="Fill in Input Cells on &quot;Photos&quot; tab, if applicable"/>
    <hyperlink ref="C60" location="Comments!A1" display="Fill in Input Cells on &quot;Comments&quot; tab"/>
    <hyperlink ref="C63" location="'Report Sign-Off Block'!A1" display="Fill in Input Cells on &quot;Report Sign-off Block&quot; tab"/>
    <hyperlink ref="B13:C13" r:id="rId1" display="10 CFR 430 Subpart B Appendix A:  Uniform Test Method for Measuring the Energy Consumption of Electric Refrigerators and Electric Refrigerator-Freezers [79 FR 22349, Apr. 21, 2014]"/>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BQ29"/>
  <sheetViews>
    <sheetView zoomScale="80" zoomScaleNormal="80" workbookViewId="0">
      <selection activeCell="A10" sqref="A10"/>
    </sheetView>
  </sheetViews>
  <sheetFormatPr defaultColWidth="9.140625" defaultRowHeight="15" x14ac:dyDescent="0.25"/>
  <cols>
    <col min="1" max="1" width="9.140625" style="221"/>
    <col min="2" max="2" width="11.42578125" style="221" customWidth="1"/>
    <col min="3" max="3" width="9.140625" style="221"/>
    <col min="4" max="4" width="10.7109375" style="221" customWidth="1"/>
    <col min="5" max="16384" width="9.140625" style="221"/>
  </cols>
  <sheetData>
    <row r="1" spans="1:69" s="258" customFormat="1" ht="15.75" customHeight="1" thickBot="1" x14ac:dyDescent="0.3">
      <c r="A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row>
    <row r="2" spans="1:69" s="258" customFormat="1" ht="18" customHeight="1" thickBot="1" x14ac:dyDescent="0.3">
      <c r="B2" s="525" t="str">
        <f>'Version Control'!$B$2</f>
        <v>Title Block</v>
      </c>
      <c r="C2" s="526"/>
      <c r="D2" s="526"/>
      <c r="E2" s="526"/>
      <c r="F2" s="526"/>
      <c r="G2" s="526"/>
      <c r="H2" s="527"/>
      <c r="J2" s="528" t="s">
        <v>139</v>
      </c>
      <c r="K2" s="529"/>
      <c r="L2" s="529"/>
      <c r="M2" s="529"/>
      <c r="N2" s="529"/>
      <c r="O2" s="529"/>
      <c r="P2" s="530"/>
      <c r="S2" s="257"/>
    </row>
    <row r="3" spans="1:69" s="258" customFormat="1" ht="15.6" customHeight="1" x14ac:dyDescent="0.3">
      <c r="B3" s="592" t="str">
        <f>'Version Control'!$B$3</f>
        <v>Test Report Template Name:</v>
      </c>
      <c r="C3" s="593"/>
      <c r="D3" s="594"/>
      <c r="E3" s="616" t="str">
        <f>'Version Control'!$C$3</f>
        <v xml:space="preserve">Residential Refrigerator-Freezer  </v>
      </c>
      <c r="F3" s="617"/>
      <c r="G3" s="617"/>
      <c r="H3" s="618"/>
      <c r="J3" s="574" t="s">
        <v>492</v>
      </c>
      <c r="K3" s="575"/>
      <c r="L3" s="575"/>
      <c r="M3" s="575"/>
      <c r="N3" s="575"/>
      <c r="O3" s="575"/>
      <c r="P3" s="576"/>
    </row>
    <row r="4" spans="1:69" s="258" customFormat="1" ht="16.5" x14ac:dyDescent="0.3">
      <c r="B4" s="595" t="str">
        <f>'Version Control'!$B$4</f>
        <v>Version Number:</v>
      </c>
      <c r="C4" s="596"/>
      <c r="D4" s="597"/>
      <c r="E4" s="589" t="str">
        <f>'Version Control'!$C$4</f>
        <v>v1.5</v>
      </c>
      <c r="F4" s="590"/>
      <c r="G4" s="590"/>
      <c r="H4" s="591"/>
      <c r="J4" s="577"/>
      <c r="K4" s="578"/>
      <c r="L4" s="578"/>
      <c r="M4" s="578"/>
      <c r="N4" s="578"/>
      <c r="O4" s="578"/>
      <c r="P4" s="579"/>
    </row>
    <row r="5" spans="1:69" s="258" customFormat="1" ht="15.6" customHeight="1" x14ac:dyDescent="0.3">
      <c r="B5" s="586" t="str">
        <f>'Version Control'!$B$5</f>
        <v xml:space="preserve">Latest Template Revision: </v>
      </c>
      <c r="C5" s="587"/>
      <c r="D5" s="588"/>
      <c r="E5" s="598">
        <f>'Version Control'!$C$5</f>
        <v>42922</v>
      </c>
      <c r="F5" s="599"/>
      <c r="G5" s="599"/>
      <c r="H5" s="600"/>
      <c r="J5" s="577"/>
      <c r="K5" s="578"/>
      <c r="L5" s="578"/>
      <c r="M5" s="578"/>
      <c r="N5" s="578"/>
      <c r="O5" s="578"/>
      <c r="P5" s="579"/>
    </row>
    <row r="6" spans="1:69" s="258" customFormat="1" ht="15.6" customHeight="1" x14ac:dyDescent="0.3">
      <c r="B6" s="586" t="str">
        <f>'Version Control'!$B$6</f>
        <v>Tab Name:</v>
      </c>
      <c r="C6" s="587"/>
      <c r="D6" s="588"/>
      <c r="E6" s="589" t="str">
        <f ca="1">MID(CELL("filename",B1), FIND("]", CELL("filename", B1))+ 1, 255)</f>
        <v>Volume Data</v>
      </c>
      <c r="F6" s="590"/>
      <c r="G6" s="590"/>
      <c r="H6" s="591"/>
      <c r="J6" s="580" t="s">
        <v>448</v>
      </c>
      <c r="K6" s="581"/>
      <c r="L6" s="581"/>
      <c r="M6" s="581"/>
      <c r="N6" s="581"/>
      <c r="O6" s="581"/>
      <c r="P6" s="582"/>
    </row>
    <row r="7" spans="1:69" s="258" customFormat="1" ht="39" customHeight="1" x14ac:dyDescent="0.25">
      <c r="B7" s="610" t="str">
        <f>'Version Control'!$B$7</f>
        <v>File Name:</v>
      </c>
      <c r="C7" s="611"/>
      <c r="D7" s="612"/>
      <c r="E7" s="613" t="str">
        <f ca="1">'Version Control'!$C$7</f>
        <v>Residential Refrigerator-Freezer Appendix A - v1.5.xlsx</v>
      </c>
      <c r="F7" s="614"/>
      <c r="G7" s="614"/>
      <c r="H7" s="615"/>
      <c r="J7" s="580"/>
      <c r="K7" s="581"/>
      <c r="L7" s="581"/>
      <c r="M7" s="581"/>
      <c r="N7" s="581"/>
      <c r="O7" s="581"/>
      <c r="P7" s="582"/>
    </row>
    <row r="8" spans="1:69" s="258" customFormat="1" ht="16.5" x14ac:dyDescent="0.3">
      <c r="B8" s="601" t="s">
        <v>130</v>
      </c>
      <c r="C8" s="602"/>
      <c r="D8" s="603"/>
      <c r="E8" s="598" t="str">
        <f>'Version Control'!$C$8</f>
        <v>[MM/DD/YYYY]</v>
      </c>
      <c r="F8" s="599"/>
      <c r="G8" s="599"/>
      <c r="H8" s="600"/>
      <c r="J8" s="580"/>
      <c r="K8" s="581"/>
      <c r="L8" s="581"/>
      <c r="M8" s="581"/>
      <c r="N8" s="581"/>
      <c r="O8" s="581"/>
      <c r="P8" s="582"/>
    </row>
    <row r="9" spans="1:69" s="258" customFormat="1" ht="17.25" thickBot="1" x14ac:dyDescent="0.35">
      <c r="B9" s="604" t="str">
        <f>'Version Control'!$B$9</f>
        <v xml:space="preserve">Test Completion Date: </v>
      </c>
      <c r="C9" s="605"/>
      <c r="D9" s="606"/>
      <c r="E9" s="607" t="str">
        <f>'Version Control'!$C$9</f>
        <v>[MM/DD/YYYY]</v>
      </c>
      <c r="F9" s="608"/>
      <c r="G9" s="608"/>
      <c r="H9" s="609"/>
      <c r="J9" s="583"/>
      <c r="K9" s="584"/>
      <c r="L9" s="584"/>
      <c r="M9" s="584"/>
      <c r="N9" s="584"/>
      <c r="O9" s="584"/>
      <c r="P9" s="585"/>
    </row>
    <row r="29" spans="11:11" x14ac:dyDescent="0.25">
      <c r="K29" s="234"/>
    </row>
  </sheetData>
  <sheetProtection password="CB1A" sheet="1" objects="1" scenarios="1" selectLockedCells="1"/>
  <mergeCells count="16">
    <mergeCell ref="J3:P5"/>
    <mergeCell ref="J6:P9"/>
    <mergeCell ref="B6:D6"/>
    <mergeCell ref="E6:H6"/>
    <mergeCell ref="B3:D3"/>
    <mergeCell ref="B4:D4"/>
    <mergeCell ref="E4:H4"/>
    <mergeCell ref="B5:D5"/>
    <mergeCell ref="E5:H5"/>
    <mergeCell ref="B8:D8"/>
    <mergeCell ref="B9:D9"/>
    <mergeCell ref="E9:H9"/>
    <mergeCell ref="E8:H8"/>
    <mergeCell ref="B7:D7"/>
    <mergeCell ref="E7:H7"/>
    <mergeCell ref="E3: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B1:W15"/>
  <sheetViews>
    <sheetView zoomScale="80" zoomScaleNormal="80" workbookViewId="0">
      <selection activeCell="A16" sqref="A16"/>
    </sheetView>
  </sheetViews>
  <sheetFormatPr defaultColWidth="9.140625" defaultRowHeight="15" x14ac:dyDescent="0.25"/>
  <cols>
    <col min="1" max="1" width="9.140625" style="221"/>
    <col min="2" max="2" width="11.42578125" style="221" customWidth="1"/>
    <col min="3" max="3" width="9.140625" style="221"/>
    <col min="4" max="4" width="10.7109375" style="221" customWidth="1"/>
    <col min="5" max="16384" width="9.140625" style="221"/>
  </cols>
  <sheetData>
    <row r="1" spans="2:23" s="258" customFormat="1" ht="15.75" thickBot="1" x14ac:dyDescent="0.3"/>
    <row r="2" spans="2:23" s="258" customFormat="1" ht="18" thickBot="1" x14ac:dyDescent="0.3">
      <c r="B2" s="525" t="str">
        <f>'Version Control'!$B$2</f>
        <v>Title Block</v>
      </c>
      <c r="C2" s="526"/>
      <c r="D2" s="526"/>
      <c r="E2" s="526"/>
      <c r="F2" s="526"/>
      <c r="G2" s="526"/>
      <c r="H2" s="527"/>
      <c r="J2" s="525" t="s">
        <v>139</v>
      </c>
      <c r="K2" s="526"/>
      <c r="L2" s="526"/>
      <c r="M2" s="526"/>
      <c r="N2" s="526"/>
      <c r="O2" s="526"/>
      <c r="P2" s="526"/>
      <c r="Q2" s="526"/>
      <c r="R2" s="526"/>
      <c r="S2" s="526"/>
      <c r="T2" s="526"/>
      <c r="U2" s="526"/>
      <c r="V2" s="526"/>
      <c r="W2" s="527"/>
    </row>
    <row r="3" spans="2:23" s="258" customFormat="1" ht="16.5" x14ac:dyDescent="0.3">
      <c r="B3" s="592" t="str">
        <f>'Version Control'!$B$3</f>
        <v>Test Report Template Name:</v>
      </c>
      <c r="C3" s="593"/>
      <c r="D3" s="594"/>
      <c r="E3" s="616" t="str">
        <f>'Version Control'!$C$3</f>
        <v xml:space="preserve">Residential Refrigerator-Freezer  </v>
      </c>
      <c r="F3" s="617"/>
      <c r="G3" s="617"/>
      <c r="H3" s="618"/>
      <c r="J3" s="619" t="s">
        <v>317</v>
      </c>
      <c r="K3" s="620"/>
      <c r="L3" s="620"/>
      <c r="M3" s="620"/>
      <c r="N3" s="620"/>
      <c r="O3" s="620"/>
      <c r="P3" s="620"/>
      <c r="Q3" s="620"/>
      <c r="R3" s="620"/>
      <c r="S3" s="620"/>
      <c r="T3" s="620"/>
      <c r="U3" s="620"/>
      <c r="V3" s="620"/>
      <c r="W3" s="621"/>
    </row>
    <row r="4" spans="2:23" s="258" customFormat="1" ht="16.5" x14ac:dyDescent="0.3">
      <c r="B4" s="595" t="str">
        <f>'Version Control'!$B$4</f>
        <v>Version Number:</v>
      </c>
      <c r="C4" s="596"/>
      <c r="D4" s="597"/>
      <c r="E4" s="589" t="str">
        <f>'Version Control'!$C$4</f>
        <v>v1.5</v>
      </c>
      <c r="F4" s="590"/>
      <c r="G4" s="590"/>
      <c r="H4" s="591"/>
      <c r="J4" s="622" t="s">
        <v>318</v>
      </c>
      <c r="K4" s="623"/>
      <c r="L4" s="623"/>
      <c r="M4" s="623"/>
      <c r="N4" s="623"/>
      <c r="O4" s="623"/>
      <c r="P4" s="623"/>
      <c r="Q4" s="623"/>
      <c r="R4" s="623"/>
      <c r="S4" s="623"/>
      <c r="T4" s="623"/>
      <c r="U4" s="623"/>
      <c r="V4" s="623"/>
      <c r="W4" s="624"/>
    </row>
    <row r="5" spans="2:23" s="258" customFormat="1" ht="17.25" x14ac:dyDescent="0.3">
      <c r="B5" s="586" t="str">
        <f>'Version Control'!$B$5</f>
        <v xml:space="preserve">Latest Template Revision: </v>
      </c>
      <c r="C5" s="587"/>
      <c r="D5" s="588"/>
      <c r="E5" s="598">
        <f>'Version Control'!$C$5</f>
        <v>42922</v>
      </c>
      <c r="F5" s="599"/>
      <c r="G5" s="599"/>
      <c r="H5" s="600"/>
      <c r="J5" s="622" t="s">
        <v>498</v>
      </c>
      <c r="K5" s="623"/>
      <c r="L5" s="623"/>
      <c r="M5" s="623"/>
      <c r="N5" s="623"/>
      <c r="O5" s="623"/>
      <c r="P5" s="623"/>
      <c r="Q5" s="623"/>
      <c r="R5" s="623"/>
      <c r="S5" s="623"/>
      <c r="T5" s="623"/>
      <c r="U5" s="623"/>
      <c r="V5" s="623"/>
      <c r="W5" s="624"/>
    </row>
    <row r="6" spans="2:23" s="258" customFormat="1" ht="16.5" x14ac:dyDescent="0.3">
      <c r="B6" s="586" t="str">
        <f>'Version Control'!$B$6</f>
        <v>Tab Name:</v>
      </c>
      <c r="C6" s="587"/>
      <c r="D6" s="588"/>
      <c r="E6" s="589" t="str">
        <f ca="1">MID(CELL("filename",B1), FIND("]", CELL("filename", B1))+ 1, 255)</f>
        <v>ASH-OFF Data 1</v>
      </c>
      <c r="F6" s="590"/>
      <c r="G6" s="590"/>
      <c r="H6" s="591"/>
      <c r="J6" s="622" t="s">
        <v>446</v>
      </c>
      <c r="K6" s="623"/>
      <c r="L6" s="623"/>
      <c r="M6" s="623"/>
      <c r="N6" s="623"/>
      <c r="O6" s="623"/>
      <c r="P6" s="623"/>
      <c r="Q6" s="623"/>
      <c r="R6" s="623"/>
      <c r="S6" s="623"/>
      <c r="T6" s="623"/>
      <c r="U6" s="623"/>
      <c r="V6" s="623"/>
      <c r="W6" s="624"/>
    </row>
    <row r="7" spans="2:23" s="258" customFormat="1" ht="35.25" customHeight="1" x14ac:dyDescent="0.25">
      <c r="B7" s="610" t="str">
        <f>'Version Control'!$B$7</f>
        <v>File Name:</v>
      </c>
      <c r="C7" s="611"/>
      <c r="D7" s="612"/>
      <c r="E7" s="613" t="str">
        <f ca="1">'Version Control'!$C$7</f>
        <v>Residential Refrigerator-Freezer Appendix A - v1.5.xlsx</v>
      </c>
      <c r="F7" s="614"/>
      <c r="G7" s="614"/>
      <c r="H7" s="615"/>
      <c r="J7" s="622" t="s">
        <v>447</v>
      </c>
      <c r="K7" s="623"/>
      <c r="L7" s="623"/>
      <c r="M7" s="623"/>
      <c r="N7" s="623"/>
      <c r="O7" s="623"/>
      <c r="P7" s="623"/>
      <c r="Q7" s="623"/>
      <c r="R7" s="623"/>
      <c r="S7" s="623"/>
      <c r="T7" s="623"/>
      <c r="U7" s="623"/>
      <c r="V7" s="623"/>
      <c r="W7" s="624"/>
    </row>
    <row r="8" spans="2:23" s="258" customFormat="1" ht="16.5" x14ac:dyDescent="0.3">
      <c r="B8" s="601" t="s">
        <v>130</v>
      </c>
      <c r="C8" s="602"/>
      <c r="D8" s="603"/>
      <c r="E8" s="598" t="str">
        <f>'Version Control'!$C$8</f>
        <v>[MM/DD/YYYY]</v>
      </c>
      <c r="F8" s="599"/>
      <c r="G8" s="599"/>
      <c r="H8" s="600"/>
      <c r="J8" s="622" t="s">
        <v>142</v>
      </c>
      <c r="K8" s="623"/>
      <c r="L8" s="623"/>
      <c r="M8" s="623"/>
      <c r="N8" s="623"/>
      <c r="O8" s="623"/>
      <c r="P8" s="623"/>
      <c r="Q8" s="623"/>
      <c r="R8" s="623"/>
      <c r="S8" s="623"/>
      <c r="T8" s="623"/>
      <c r="U8" s="623"/>
      <c r="V8" s="623"/>
      <c r="W8" s="624"/>
    </row>
    <row r="9" spans="2:23" s="258" customFormat="1" ht="17.25" thickBot="1" x14ac:dyDescent="0.35">
      <c r="B9" s="604" t="str">
        <f>'Version Control'!$B$9</f>
        <v xml:space="preserve">Test Completion Date: </v>
      </c>
      <c r="C9" s="605"/>
      <c r="D9" s="606"/>
      <c r="E9" s="607" t="str">
        <f>'Version Control'!$C$9</f>
        <v>[MM/DD/YYYY]</v>
      </c>
      <c r="F9" s="608"/>
      <c r="G9" s="608"/>
      <c r="H9" s="609"/>
      <c r="J9" s="622" t="s">
        <v>143</v>
      </c>
      <c r="K9" s="623"/>
      <c r="L9" s="623"/>
      <c r="M9" s="623"/>
      <c r="N9" s="623"/>
      <c r="O9" s="623"/>
      <c r="P9" s="623"/>
      <c r="Q9" s="623"/>
      <c r="R9" s="623"/>
      <c r="S9" s="623"/>
      <c r="T9" s="623"/>
      <c r="U9" s="623"/>
      <c r="V9" s="623"/>
      <c r="W9" s="624"/>
    </row>
    <row r="10" spans="2:23" s="258" customFormat="1" ht="16.5" x14ac:dyDescent="0.25">
      <c r="J10" s="622" t="s">
        <v>499</v>
      </c>
      <c r="K10" s="623"/>
      <c r="L10" s="623"/>
      <c r="M10" s="623"/>
      <c r="N10" s="623"/>
      <c r="O10" s="623"/>
      <c r="P10" s="623"/>
      <c r="Q10" s="623"/>
      <c r="R10" s="623"/>
      <c r="S10" s="623"/>
      <c r="T10" s="623"/>
      <c r="U10" s="623"/>
      <c r="V10" s="623"/>
      <c r="W10" s="624"/>
    </row>
    <row r="11" spans="2:23" s="258" customFormat="1" ht="16.5" x14ac:dyDescent="0.25">
      <c r="J11" s="622" t="s">
        <v>500</v>
      </c>
      <c r="K11" s="623"/>
      <c r="L11" s="623"/>
      <c r="M11" s="623"/>
      <c r="N11" s="623"/>
      <c r="O11" s="623"/>
      <c r="P11" s="623"/>
      <c r="Q11" s="623"/>
      <c r="R11" s="623"/>
      <c r="S11" s="623"/>
      <c r="T11" s="623"/>
      <c r="U11" s="623"/>
      <c r="V11" s="623"/>
      <c r="W11" s="624"/>
    </row>
    <row r="12" spans="2:23" s="258" customFormat="1" ht="16.5" x14ac:dyDescent="0.25">
      <c r="J12" s="622" t="s">
        <v>497</v>
      </c>
      <c r="K12" s="623"/>
      <c r="L12" s="623"/>
      <c r="M12" s="623"/>
      <c r="N12" s="623"/>
      <c r="O12" s="623"/>
      <c r="P12" s="623"/>
      <c r="Q12" s="623"/>
      <c r="R12" s="623"/>
      <c r="S12" s="623"/>
      <c r="T12" s="623"/>
      <c r="U12" s="623"/>
      <c r="V12" s="623"/>
      <c r="W12" s="624"/>
    </row>
    <row r="13" spans="2:23" s="258" customFormat="1" ht="16.5" x14ac:dyDescent="0.25">
      <c r="J13" s="622"/>
      <c r="K13" s="623"/>
      <c r="L13" s="623"/>
      <c r="M13" s="623"/>
      <c r="N13" s="623"/>
      <c r="O13" s="623"/>
      <c r="P13" s="623"/>
      <c r="Q13" s="623"/>
      <c r="R13" s="623"/>
      <c r="S13" s="623"/>
      <c r="T13" s="623"/>
      <c r="U13" s="623"/>
      <c r="V13" s="623"/>
      <c r="W13" s="624"/>
    </row>
    <row r="14" spans="2:23" s="258" customFormat="1" ht="16.5" x14ac:dyDescent="0.25">
      <c r="J14" s="622" t="s">
        <v>445</v>
      </c>
      <c r="K14" s="623"/>
      <c r="L14" s="623"/>
      <c r="M14" s="623"/>
      <c r="N14" s="623"/>
      <c r="O14" s="623"/>
      <c r="P14" s="623"/>
      <c r="Q14" s="623"/>
      <c r="R14" s="623"/>
      <c r="S14" s="623"/>
      <c r="T14" s="623"/>
      <c r="U14" s="623"/>
      <c r="V14" s="623"/>
      <c r="W14" s="624"/>
    </row>
    <row r="15" spans="2:23" s="258" customFormat="1" ht="17.25" thickBot="1" x14ac:dyDescent="0.3">
      <c r="J15" s="625" t="s">
        <v>316</v>
      </c>
      <c r="K15" s="626"/>
      <c r="L15" s="626"/>
      <c r="M15" s="626"/>
      <c r="N15" s="626"/>
      <c r="O15" s="626"/>
      <c r="P15" s="626"/>
      <c r="Q15" s="626"/>
      <c r="R15" s="626"/>
      <c r="S15" s="626"/>
      <c r="T15" s="626"/>
      <c r="U15" s="626"/>
      <c r="V15" s="626"/>
      <c r="W15" s="627"/>
    </row>
  </sheetData>
  <sheetProtection password="CB1A" sheet="1" objects="1" scenarios="1" selectLockedCells="1"/>
  <mergeCells count="27">
    <mergeCell ref="J15:W15"/>
    <mergeCell ref="J10:W10"/>
    <mergeCell ref="J11:W11"/>
    <mergeCell ref="J12:W12"/>
    <mergeCell ref="J13:W13"/>
    <mergeCell ref="J14:W14"/>
    <mergeCell ref="B9:D9"/>
    <mergeCell ref="E9:H9"/>
    <mergeCell ref="J3:W3"/>
    <mergeCell ref="J4:W4"/>
    <mergeCell ref="J5:W5"/>
    <mergeCell ref="J6:W6"/>
    <mergeCell ref="J7:W7"/>
    <mergeCell ref="J8:W8"/>
    <mergeCell ref="J9:W9"/>
    <mergeCell ref="B5:D5"/>
    <mergeCell ref="E5:H5"/>
    <mergeCell ref="B6:D6"/>
    <mergeCell ref="E6:H6"/>
    <mergeCell ref="B8:D8"/>
    <mergeCell ref="E8:H8"/>
    <mergeCell ref="B7:D7"/>
    <mergeCell ref="E7:H7"/>
    <mergeCell ref="B3:D3"/>
    <mergeCell ref="B4:D4"/>
    <mergeCell ref="E4:H4"/>
    <mergeCell ref="E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W15"/>
  <sheetViews>
    <sheetView zoomScale="80" zoomScaleNormal="80" workbookViewId="0">
      <selection activeCell="A16" sqref="A16"/>
    </sheetView>
  </sheetViews>
  <sheetFormatPr defaultColWidth="9.140625" defaultRowHeight="15" x14ac:dyDescent="0.25"/>
  <cols>
    <col min="1" max="1" width="9.140625" style="221"/>
    <col min="2" max="2" width="11.42578125" style="221" customWidth="1"/>
    <col min="3" max="3" width="9.140625" style="221"/>
    <col min="4" max="4" width="10.7109375" style="221" customWidth="1"/>
    <col min="5" max="16384" width="9.140625" style="221"/>
  </cols>
  <sheetData>
    <row r="1" spans="2:23" s="258" customFormat="1" ht="15.75" thickBot="1" x14ac:dyDescent="0.3"/>
    <row r="2" spans="2:23" s="258" customFormat="1" ht="18" thickBot="1" x14ac:dyDescent="0.3">
      <c r="B2" s="525" t="str">
        <f>'Version Control'!$B$2</f>
        <v>Title Block</v>
      </c>
      <c r="C2" s="526"/>
      <c r="D2" s="526"/>
      <c r="E2" s="526"/>
      <c r="F2" s="526"/>
      <c r="G2" s="526"/>
      <c r="H2" s="527"/>
      <c r="J2" s="525" t="s">
        <v>139</v>
      </c>
      <c r="K2" s="526"/>
      <c r="L2" s="526"/>
      <c r="M2" s="526"/>
      <c r="N2" s="526"/>
      <c r="O2" s="526"/>
      <c r="P2" s="526"/>
      <c r="Q2" s="526"/>
      <c r="R2" s="526"/>
      <c r="S2" s="526"/>
      <c r="T2" s="526"/>
      <c r="U2" s="526"/>
      <c r="V2" s="526"/>
      <c r="W2" s="527"/>
    </row>
    <row r="3" spans="2:23" s="258" customFormat="1" ht="16.5" x14ac:dyDescent="0.3">
      <c r="B3" s="592" t="str">
        <f>'Version Control'!$B$3</f>
        <v>Test Report Template Name:</v>
      </c>
      <c r="C3" s="593"/>
      <c r="D3" s="594"/>
      <c r="E3" s="616" t="str">
        <f>'Version Control'!$C$3</f>
        <v xml:space="preserve">Residential Refrigerator-Freezer  </v>
      </c>
      <c r="F3" s="617"/>
      <c r="G3" s="617"/>
      <c r="H3" s="618"/>
      <c r="J3" s="619" t="s">
        <v>317</v>
      </c>
      <c r="K3" s="620"/>
      <c r="L3" s="620"/>
      <c r="M3" s="620"/>
      <c r="N3" s="620"/>
      <c r="O3" s="620"/>
      <c r="P3" s="620"/>
      <c r="Q3" s="620"/>
      <c r="R3" s="620"/>
      <c r="S3" s="620"/>
      <c r="T3" s="620"/>
      <c r="U3" s="620"/>
      <c r="V3" s="620"/>
      <c r="W3" s="621"/>
    </row>
    <row r="4" spans="2:23" s="258" customFormat="1" ht="16.5" x14ac:dyDescent="0.3">
      <c r="B4" s="595" t="str">
        <f>'Version Control'!$B$4</f>
        <v>Version Number:</v>
      </c>
      <c r="C4" s="596"/>
      <c r="D4" s="597"/>
      <c r="E4" s="589" t="str">
        <f>'Version Control'!$C$4</f>
        <v>v1.5</v>
      </c>
      <c r="F4" s="590"/>
      <c r="G4" s="590"/>
      <c r="H4" s="591"/>
      <c r="J4" s="622" t="s">
        <v>318</v>
      </c>
      <c r="K4" s="623"/>
      <c r="L4" s="623"/>
      <c r="M4" s="623"/>
      <c r="N4" s="623"/>
      <c r="O4" s="623"/>
      <c r="P4" s="623"/>
      <c r="Q4" s="623"/>
      <c r="R4" s="623"/>
      <c r="S4" s="623"/>
      <c r="T4" s="623"/>
      <c r="U4" s="623"/>
      <c r="V4" s="623"/>
      <c r="W4" s="624"/>
    </row>
    <row r="5" spans="2:23" s="258" customFormat="1" ht="17.25" x14ac:dyDescent="0.3">
      <c r="B5" s="586" t="str">
        <f>'Version Control'!$B$5</f>
        <v xml:space="preserve">Latest Template Revision: </v>
      </c>
      <c r="C5" s="587"/>
      <c r="D5" s="588"/>
      <c r="E5" s="598">
        <f>'Version Control'!$C$5</f>
        <v>42922</v>
      </c>
      <c r="F5" s="599"/>
      <c r="G5" s="599"/>
      <c r="H5" s="600"/>
      <c r="J5" s="622" t="s">
        <v>498</v>
      </c>
      <c r="K5" s="623"/>
      <c r="L5" s="623"/>
      <c r="M5" s="623"/>
      <c r="N5" s="623"/>
      <c r="O5" s="623"/>
      <c r="P5" s="623"/>
      <c r="Q5" s="623"/>
      <c r="R5" s="623"/>
      <c r="S5" s="623"/>
      <c r="T5" s="623"/>
      <c r="U5" s="623"/>
      <c r="V5" s="623"/>
      <c r="W5" s="624"/>
    </row>
    <row r="6" spans="2:23" s="258" customFormat="1" ht="16.5" x14ac:dyDescent="0.3">
      <c r="B6" s="586" t="str">
        <f>'Version Control'!$B$6</f>
        <v>Tab Name:</v>
      </c>
      <c r="C6" s="587"/>
      <c r="D6" s="588"/>
      <c r="E6" s="589" t="str">
        <f ca="1">MID(CELL("filename",B1), FIND("]", CELL("filename", B1))+ 1, 255)</f>
        <v>ASH-OFF Data 2</v>
      </c>
      <c r="F6" s="590"/>
      <c r="G6" s="590"/>
      <c r="H6" s="591"/>
      <c r="J6" s="622" t="s">
        <v>446</v>
      </c>
      <c r="K6" s="623"/>
      <c r="L6" s="623"/>
      <c r="M6" s="623"/>
      <c r="N6" s="623"/>
      <c r="O6" s="623"/>
      <c r="P6" s="623"/>
      <c r="Q6" s="623"/>
      <c r="R6" s="623"/>
      <c r="S6" s="623"/>
      <c r="T6" s="623"/>
      <c r="U6" s="623"/>
      <c r="V6" s="623"/>
      <c r="W6" s="624"/>
    </row>
    <row r="7" spans="2:23" s="258" customFormat="1" ht="35.25" customHeight="1" x14ac:dyDescent="0.25">
      <c r="B7" s="610" t="str">
        <f>'Version Control'!$B$7</f>
        <v>File Name:</v>
      </c>
      <c r="C7" s="611"/>
      <c r="D7" s="612"/>
      <c r="E7" s="613" t="str">
        <f ca="1">'Version Control'!$C$7</f>
        <v>Residential Refrigerator-Freezer Appendix A - v1.5.xlsx</v>
      </c>
      <c r="F7" s="614"/>
      <c r="G7" s="614"/>
      <c r="H7" s="615"/>
      <c r="J7" s="622" t="s">
        <v>447</v>
      </c>
      <c r="K7" s="623"/>
      <c r="L7" s="623"/>
      <c r="M7" s="623"/>
      <c r="N7" s="623"/>
      <c r="O7" s="623"/>
      <c r="P7" s="623"/>
      <c r="Q7" s="623"/>
      <c r="R7" s="623"/>
      <c r="S7" s="623"/>
      <c r="T7" s="623"/>
      <c r="U7" s="623"/>
      <c r="V7" s="623"/>
      <c r="W7" s="624"/>
    </row>
    <row r="8" spans="2:23" s="258" customFormat="1" ht="16.5" x14ac:dyDescent="0.3">
      <c r="B8" s="601" t="s">
        <v>130</v>
      </c>
      <c r="C8" s="602"/>
      <c r="D8" s="603"/>
      <c r="E8" s="598" t="str">
        <f>'Version Control'!$C$8</f>
        <v>[MM/DD/YYYY]</v>
      </c>
      <c r="F8" s="599"/>
      <c r="G8" s="599"/>
      <c r="H8" s="600"/>
      <c r="J8" s="622" t="s">
        <v>142</v>
      </c>
      <c r="K8" s="623"/>
      <c r="L8" s="623"/>
      <c r="M8" s="623"/>
      <c r="N8" s="623"/>
      <c r="O8" s="623"/>
      <c r="P8" s="623"/>
      <c r="Q8" s="623"/>
      <c r="R8" s="623"/>
      <c r="S8" s="623"/>
      <c r="T8" s="623"/>
      <c r="U8" s="623"/>
      <c r="V8" s="623"/>
      <c r="W8" s="624"/>
    </row>
    <row r="9" spans="2:23" s="258" customFormat="1" ht="17.25" thickBot="1" x14ac:dyDescent="0.35">
      <c r="B9" s="604" t="str">
        <f>'Version Control'!$B$9</f>
        <v xml:space="preserve">Test Completion Date: </v>
      </c>
      <c r="C9" s="605"/>
      <c r="D9" s="606"/>
      <c r="E9" s="607" t="str">
        <f>'Version Control'!$C$9</f>
        <v>[MM/DD/YYYY]</v>
      </c>
      <c r="F9" s="608"/>
      <c r="G9" s="608"/>
      <c r="H9" s="609"/>
      <c r="J9" s="622" t="s">
        <v>143</v>
      </c>
      <c r="K9" s="623"/>
      <c r="L9" s="623"/>
      <c r="M9" s="623"/>
      <c r="N9" s="623"/>
      <c r="O9" s="623"/>
      <c r="P9" s="623"/>
      <c r="Q9" s="623"/>
      <c r="R9" s="623"/>
      <c r="S9" s="623"/>
      <c r="T9" s="623"/>
      <c r="U9" s="623"/>
      <c r="V9" s="623"/>
      <c r="W9" s="624"/>
    </row>
    <row r="10" spans="2:23" s="258" customFormat="1" ht="16.5" x14ac:dyDescent="0.25">
      <c r="J10" s="622" t="s">
        <v>499</v>
      </c>
      <c r="K10" s="623"/>
      <c r="L10" s="623"/>
      <c r="M10" s="623"/>
      <c r="N10" s="623"/>
      <c r="O10" s="623"/>
      <c r="P10" s="623"/>
      <c r="Q10" s="623"/>
      <c r="R10" s="623"/>
      <c r="S10" s="623"/>
      <c r="T10" s="623"/>
      <c r="U10" s="623"/>
      <c r="V10" s="623"/>
      <c r="W10" s="624"/>
    </row>
    <row r="11" spans="2:23" s="258" customFormat="1" ht="16.5" x14ac:dyDescent="0.25">
      <c r="J11" s="622" t="s">
        <v>500</v>
      </c>
      <c r="K11" s="623"/>
      <c r="L11" s="623"/>
      <c r="M11" s="623"/>
      <c r="N11" s="623"/>
      <c r="O11" s="623"/>
      <c r="P11" s="623"/>
      <c r="Q11" s="623"/>
      <c r="R11" s="623"/>
      <c r="S11" s="623"/>
      <c r="T11" s="623"/>
      <c r="U11" s="623"/>
      <c r="V11" s="623"/>
      <c r="W11" s="624"/>
    </row>
    <row r="12" spans="2:23" s="258" customFormat="1" ht="16.5" x14ac:dyDescent="0.25">
      <c r="J12" s="622" t="s">
        <v>497</v>
      </c>
      <c r="K12" s="623"/>
      <c r="L12" s="623"/>
      <c r="M12" s="623"/>
      <c r="N12" s="623"/>
      <c r="O12" s="623"/>
      <c r="P12" s="623"/>
      <c r="Q12" s="623"/>
      <c r="R12" s="623"/>
      <c r="S12" s="623"/>
      <c r="T12" s="623"/>
      <c r="U12" s="623"/>
      <c r="V12" s="623"/>
      <c r="W12" s="624"/>
    </row>
    <row r="13" spans="2:23" s="258" customFormat="1" ht="16.5" x14ac:dyDescent="0.25">
      <c r="J13" s="622"/>
      <c r="K13" s="623"/>
      <c r="L13" s="623"/>
      <c r="M13" s="623"/>
      <c r="N13" s="623"/>
      <c r="O13" s="623"/>
      <c r="P13" s="623"/>
      <c r="Q13" s="623"/>
      <c r="R13" s="623"/>
      <c r="S13" s="623"/>
      <c r="T13" s="623"/>
      <c r="U13" s="623"/>
      <c r="V13" s="623"/>
      <c r="W13" s="624"/>
    </row>
    <row r="14" spans="2:23" s="258" customFormat="1" ht="16.5" x14ac:dyDescent="0.25">
      <c r="J14" s="622" t="s">
        <v>445</v>
      </c>
      <c r="K14" s="623"/>
      <c r="L14" s="623"/>
      <c r="M14" s="623"/>
      <c r="N14" s="623"/>
      <c r="O14" s="623"/>
      <c r="P14" s="623"/>
      <c r="Q14" s="623"/>
      <c r="R14" s="623"/>
      <c r="S14" s="623"/>
      <c r="T14" s="623"/>
      <c r="U14" s="623"/>
      <c r="V14" s="623"/>
      <c r="W14" s="624"/>
    </row>
    <row r="15" spans="2:23" s="258" customFormat="1" ht="17.25" thickBot="1" x14ac:dyDescent="0.3">
      <c r="J15" s="625" t="s">
        <v>316</v>
      </c>
      <c r="K15" s="626"/>
      <c r="L15" s="626"/>
      <c r="M15" s="626"/>
      <c r="N15" s="626"/>
      <c r="O15" s="626"/>
      <c r="P15" s="626"/>
      <c r="Q15" s="626"/>
      <c r="R15" s="626"/>
      <c r="S15" s="626"/>
      <c r="T15" s="626"/>
      <c r="U15" s="626"/>
      <c r="V15" s="626"/>
      <c r="W15" s="627"/>
    </row>
  </sheetData>
  <sheetProtection password="CB1A" sheet="1" objects="1" scenarios="1" selectLockedCells="1"/>
  <mergeCells count="27">
    <mergeCell ref="J15:W15"/>
    <mergeCell ref="J10:W10"/>
    <mergeCell ref="J11:W11"/>
    <mergeCell ref="J12:W12"/>
    <mergeCell ref="J13:W13"/>
    <mergeCell ref="J14:W14"/>
    <mergeCell ref="B9:D9"/>
    <mergeCell ref="E9:H9"/>
    <mergeCell ref="J3:W3"/>
    <mergeCell ref="J4:W4"/>
    <mergeCell ref="J5:W5"/>
    <mergeCell ref="J6:W6"/>
    <mergeCell ref="J7:W7"/>
    <mergeCell ref="J8:W8"/>
    <mergeCell ref="J9:W9"/>
    <mergeCell ref="B5:D5"/>
    <mergeCell ref="E5:H5"/>
    <mergeCell ref="B6:D6"/>
    <mergeCell ref="E6:H6"/>
    <mergeCell ref="B8:D8"/>
    <mergeCell ref="E8:H8"/>
    <mergeCell ref="B7:D7"/>
    <mergeCell ref="E7:H7"/>
    <mergeCell ref="B3:D3"/>
    <mergeCell ref="B4:D4"/>
    <mergeCell ref="E4:H4"/>
    <mergeCell ref="E3:H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B1:W15"/>
  <sheetViews>
    <sheetView zoomScale="80" zoomScaleNormal="80" workbookViewId="0">
      <selection activeCell="A16" sqref="A16"/>
    </sheetView>
  </sheetViews>
  <sheetFormatPr defaultColWidth="9.140625" defaultRowHeight="15" x14ac:dyDescent="0.25"/>
  <cols>
    <col min="1" max="1" width="9.140625" style="221"/>
    <col min="2" max="2" width="11.42578125" style="221" customWidth="1"/>
    <col min="3" max="3" width="9.140625" style="221"/>
    <col min="4" max="4" width="10.7109375" style="221" customWidth="1"/>
    <col min="5" max="16384" width="9.140625" style="221"/>
  </cols>
  <sheetData>
    <row r="1" spans="2:23" s="258" customFormat="1" ht="15.75" thickBot="1" x14ac:dyDescent="0.3"/>
    <row r="2" spans="2:23" s="258" customFormat="1" ht="18" thickBot="1" x14ac:dyDescent="0.3">
      <c r="B2" s="525" t="str">
        <f>'Version Control'!$B$2</f>
        <v>Title Block</v>
      </c>
      <c r="C2" s="526"/>
      <c r="D2" s="526"/>
      <c r="E2" s="526"/>
      <c r="F2" s="526"/>
      <c r="G2" s="526"/>
      <c r="H2" s="527"/>
      <c r="J2" s="525" t="s">
        <v>139</v>
      </c>
      <c r="K2" s="526"/>
      <c r="L2" s="526"/>
      <c r="M2" s="526"/>
      <c r="N2" s="526"/>
      <c r="O2" s="526"/>
      <c r="P2" s="526"/>
      <c r="Q2" s="526"/>
      <c r="R2" s="526"/>
      <c r="S2" s="526"/>
      <c r="T2" s="526"/>
      <c r="U2" s="526"/>
      <c r="V2" s="526"/>
      <c r="W2" s="527"/>
    </row>
    <row r="3" spans="2:23" s="258" customFormat="1" ht="16.5" x14ac:dyDescent="0.3">
      <c r="B3" s="592" t="str">
        <f>'Version Control'!$B$3</f>
        <v>Test Report Template Name:</v>
      </c>
      <c r="C3" s="593"/>
      <c r="D3" s="594"/>
      <c r="E3" s="616" t="str">
        <f>'Version Control'!$C$3</f>
        <v xml:space="preserve">Residential Refrigerator-Freezer  </v>
      </c>
      <c r="F3" s="617"/>
      <c r="G3" s="617"/>
      <c r="H3" s="618"/>
      <c r="J3" s="619" t="s">
        <v>317</v>
      </c>
      <c r="K3" s="620"/>
      <c r="L3" s="620"/>
      <c r="M3" s="620"/>
      <c r="N3" s="620"/>
      <c r="O3" s="620"/>
      <c r="P3" s="620"/>
      <c r="Q3" s="620"/>
      <c r="R3" s="620"/>
      <c r="S3" s="620"/>
      <c r="T3" s="620"/>
      <c r="U3" s="620"/>
      <c r="V3" s="620"/>
      <c r="W3" s="621"/>
    </row>
    <row r="4" spans="2:23" s="258" customFormat="1" ht="16.5" x14ac:dyDescent="0.3">
      <c r="B4" s="595" t="str">
        <f>'Version Control'!$B$4</f>
        <v>Version Number:</v>
      </c>
      <c r="C4" s="596"/>
      <c r="D4" s="597"/>
      <c r="E4" s="589" t="str">
        <f>'Version Control'!$C$4</f>
        <v>v1.5</v>
      </c>
      <c r="F4" s="590"/>
      <c r="G4" s="590"/>
      <c r="H4" s="591"/>
      <c r="J4" s="622" t="s">
        <v>318</v>
      </c>
      <c r="K4" s="623"/>
      <c r="L4" s="623"/>
      <c r="M4" s="623"/>
      <c r="N4" s="623"/>
      <c r="O4" s="623"/>
      <c r="P4" s="623"/>
      <c r="Q4" s="623"/>
      <c r="R4" s="623"/>
      <c r="S4" s="623"/>
      <c r="T4" s="623"/>
      <c r="U4" s="623"/>
      <c r="V4" s="623"/>
      <c r="W4" s="624"/>
    </row>
    <row r="5" spans="2:23" s="258" customFormat="1" ht="17.25" x14ac:dyDescent="0.3">
      <c r="B5" s="586" t="str">
        <f>'Version Control'!$B$5</f>
        <v xml:space="preserve">Latest Template Revision: </v>
      </c>
      <c r="C5" s="587"/>
      <c r="D5" s="588"/>
      <c r="E5" s="598">
        <f>'Version Control'!$C$5</f>
        <v>42922</v>
      </c>
      <c r="F5" s="599"/>
      <c r="G5" s="599"/>
      <c r="H5" s="600"/>
      <c r="J5" s="622" t="s">
        <v>498</v>
      </c>
      <c r="K5" s="623"/>
      <c r="L5" s="623"/>
      <c r="M5" s="623"/>
      <c r="N5" s="623"/>
      <c r="O5" s="623"/>
      <c r="P5" s="623"/>
      <c r="Q5" s="623"/>
      <c r="R5" s="623"/>
      <c r="S5" s="623"/>
      <c r="T5" s="623"/>
      <c r="U5" s="623"/>
      <c r="V5" s="623"/>
      <c r="W5" s="624"/>
    </row>
    <row r="6" spans="2:23" s="258" customFormat="1" ht="16.5" x14ac:dyDescent="0.3">
      <c r="B6" s="586" t="str">
        <f>'Version Control'!$B$6</f>
        <v>Tab Name:</v>
      </c>
      <c r="C6" s="587"/>
      <c r="D6" s="588"/>
      <c r="E6" s="589" t="str">
        <f ca="1">MID(CELL("filename",B1), FIND("]", CELL("filename", B1))+ 1, 255)</f>
        <v>ASH-ON Data 1</v>
      </c>
      <c r="F6" s="590"/>
      <c r="G6" s="590"/>
      <c r="H6" s="591"/>
      <c r="J6" s="622" t="s">
        <v>446</v>
      </c>
      <c r="K6" s="623"/>
      <c r="L6" s="623"/>
      <c r="M6" s="623"/>
      <c r="N6" s="623"/>
      <c r="O6" s="623"/>
      <c r="P6" s="623"/>
      <c r="Q6" s="623"/>
      <c r="R6" s="623"/>
      <c r="S6" s="623"/>
      <c r="T6" s="623"/>
      <c r="U6" s="623"/>
      <c r="V6" s="623"/>
      <c r="W6" s="624"/>
    </row>
    <row r="7" spans="2:23" s="258" customFormat="1" ht="35.25" customHeight="1" x14ac:dyDescent="0.25">
      <c r="B7" s="610" t="str">
        <f>'Version Control'!$B$7</f>
        <v>File Name:</v>
      </c>
      <c r="C7" s="611"/>
      <c r="D7" s="612"/>
      <c r="E7" s="613" t="str">
        <f ca="1">'Version Control'!$C$7</f>
        <v>Residential Refrigerator-Freezer Appendix A - v1.5.xlsx</v>
      </c>
      <c r="F7" s="614"/>
      <c r="G7" s="614"/>
      <c r="H7" s="615"/>
      <c r="J7" s="622" t="s">
        <v>447</v>
      </c>
      <c r="K7" s="623"/>
      <c r="L7" s="623"/>
      <c r="M7" s="623"/>
      <c r="N7" s="623"/>
      <c r="O7" s="623"/>
      <c r="P7" s="623"/>
      <c r="Q7" s="623"/>
      <c r="R7" s="623"/>
      <c r="S7" s="623"/>
      <c r="T7" s="623"/>
      <c r="U7" s="623"/>
      <c r="V7" s="623"/>
      <c r="W7" s="624"/>
    </row>
    <row r="8" spans="2:23" s="258" customFormat="1" ht="16.5" x14ac:dyDescent="0.3">
      <c r="B8" s="601" t="s">
        <v>130</v>
      </c>
      <c r="C8" s="602"/>
      <c r="D8" s="603"/>
      <c r="E8" s="598" t="str">
        <f>'Version Control'!$C$8</f>
        <v>[MM/DD/YYYY]</v>
      </c>
      <c r="F8" s="599"/>
      <c r="G8" s="599"/>
      <c r="H8" s="600"/>
      <c r="J8" s="622" t="s">
        <v>142</v>
      </c>
      <c r="K8" s="623"/>
      <c r="L8" s="623"/>
      <c r="M8" s="623"/>
      <c r="N8" s="623"/>
      <c r="O8" s="623"/>
      <c r="P8" s="623"/>
      <c r="Q8" s="623"/>
      <c r="R8" s="623"/>
      <c r="S8" s="623"/>
      <c r="T8" s="623"/>
      <c r="U8" s="623"/>
      <c r="V8" s="623"/>
      <c r="W8" s="624"/>
    </row>
    <row r="9" spans="2:23" s="258" customFormat="1" ht="17.25" thickBot="1" x14ac:dyDescent="0.35">
      <c r="B9" s="604" t="str">
        <f>'Version Control'!$B$9</f>
        <v xml:space="preserve">Test Completion Date: </v>
      </c>
      <c r="C9" s="605"/>
      <c r="D9" s="606"/>
      <c r="E9" s="607" t="str">
        <f>'Version Control'!$C$9</f>
        <v>[MM/DD/YYYY]</v>
      </c>
      <c r="F9" s="608"/>
      <c r="G9" s="608"/>
      <c r="H9" s="609"/>
      <c r="J9" s="622" t="s">
        <v>143</v>
      </c>
      <c r="K9" s="623"/>
      <c r="L9" s="623"/>
      <c r="M9" s="623"/>
      <c r="N9" s="623"/>
      <c r="O9" s="623"/>
      <c r="P9" s="623"/>
      <c r="Q9" s="623"/>
      <c r="R9" s="623"/>
      <c r="S9" s="623"/>
      <c r="T9" s="623"/>
      <c r="U9" s="623"/>
      <c r="V9" s="623"/>
      <c r="W9" s="624"/>
    </row>
    <row r="10" spans="2:23" s="258" customFormat="1" ht="16.5" x14ac:dyDescent="0.25">
      <c r="J10" s="622" t="s">
        <v>499</v>
      </c>
      <c r="K10" s="623"/>
      <c r="L10" s="623"/>
      <c r="M10" s="623"/>
      <c r="N10" s="623"/>
      <c r="O10" s="623"/>
      <c r="P10" s="623"/>
      <c r="Q10" s="623"/>
      <c r="R10" s="623"/>
      <c r="S10" s="623"/>
      <c r="T10" s="623"/>
      <c r="U10" s="623"/>
      <c r="V10" s="623"/>
      <c r="W10" s="624"/>
    </row>
    <row r="11" spans="2:23" s="258" customFormat="1" ht="16.5" x14ac:dyDescent="0.25">
      <c r="J11" s="622" t="s">
        <v>500</v>
      </c>
      <c r="K11" s="623"/>
      <c r="L11" s="623"/>
      <c r="M11" s="623"/>
      <c r="N11" s="623"/>
      <c r="O11" s="623"/>
      <c r="P11" s="623"/>
      <c r="Q11" s="623"/>
      <c r="R11" s="623"/>
      <c r="S11" s="623"/>
      <c r="T11" s="623"/>
      <c r="U11" s="623"/>
      <c r="V11" s="623"/>
      <c r="W11" s="624"/>
    </row>
    <row r="12" spans="2:23" s="258" customFormat="1" ht="16.5" x14ac:dyDescent="0.25">
      <c r="J12" s="622" t="s">
        <v>497</v>
      </c>
      <c r="K12" s="623"/>
      <c r="L12" s="623"/>
      <c r="M12" s="623"/>
      <c r="N12" s="623"/>
      <c r="O12" s="623"/>
      <c r="P12" s="623"/>
      <c r="Q12" s="623"/>
      <c r="R12" s="623"/>
      <c r="S12" s="623"/>
      <c r="T12" s="623"/>
      <c r="U12" s="623"/>
      <c r="V12" s="623"/>
      <c r="W12" s="624"/>
    </row>
    <row r="13" spans="2:23" s="258" customFormat="1" ht="16.5" x14ac:dyDescent="0.25">
      <c r="J13" s="622"/>
      <c r="K13" s="623"/>
      <c r="L13" s="623"/>
      <c r="M13" s="623"/>
      <c r="N13" s="623"/>
      <c r="O13" s="623"/>
      <c r="P13" s="623"/>
      <c r="Q13" s="623"/>
      <c r="R13" s="623"/>
      <c r="S13" s="623"/>
      <c r="T13" s="623"/>
      <c r="U13" s="623"/>
      <c r="V13" s="623"/>
      <c r="W13" s="624"/>
    </row>
    <row r="14" spans="2:23" s="258" customFormat="1" ht="16.5" x14ac:dyDescent="0.25">
      <c r="J14" s="622" t="s">
        <v>445</v>
      </c>
      <c r="K14" s="623"/>
      <c r="L14" s="623"/>
      <c r="M14" s="623"/>
      <c r="N14" s="623"/>
      <c r="O14" s="623"/>
      <c r="P14" s="623"/>
      <c r="Q14" s="623"/>
      <c r="R14" s="623"/>
      <c r="S14" s="623"/>
      <c r="T14" s="623"/>
      <c r="U14" s="623"/>
      <c r="V14" s="623"/>
      <c r="W14" s="624"/>
    </row>
    <row r="15" spans="2:23" s="258" customFormat="1" ht="17.25" thickBot="1" x14ac:dyDescent="0.3">
      <c r="J15" s="625" t="s">
        <v>316</v>
      </c>
      <c r="K15" s="626"/>
      <c r="L15" s="626"/>
      <c r="M15" s="626"/>
      <c r="N15" s="626"/>
      <c r="O15" s="626"/>
      <c r="P15" s="626"/>
      <c r="Q15" s="626"/>
      <c r="R15" s="626"/>
      <c r="S15" s="626"/>
      <c r="T15" s="626"/>
      <c r="U15" s="626"/>
      <c r="V15" s="626"/>
      <c r="W15" s="627"/>
    </row>
  </sheetData>
  <sheetProtection password="CB1A" sheet="1" objects="1" scenarios="1" selectLockedCells="1"/>
  <mergeCells count="27">
    <mergeCell ref="J15:W15"/>
    <mergeCell ref="J10:W10"/>
    <mergeCell ref="J11:W11"/>
    <mergeCell ref="J12:W12"/>
    <mergeCell ref="J13:W13"/>
    <mergeCell ref="J14:W14"/>
    <mergeCell ref="B9:D9"/>
    <mergeCell ref="E9:H9"/>
    <mergeCell ref="J3:W3"/>
    <mergeCell ref="J4:W4"/>
    <mergeCell ref="J5:W5"/>
    <mergeCell ref="J6:W6"/>
    <mergeCell ref="J7:W7"/>
    <mergeCell ref="J8:W8"/>
    <mergeCell ref="J9:W9"/>
    <mergeCell ref="B5:D5"/>
    <mergeCell ref="E5:H5"/>
    <mergeCell ref="B6:D6"/>
    <mergeCell ref="E6:H6"/>
    <mergeCell ref="B8:D8"/>
    <mergeCell ref="E8:H8"/>
    <mergeCell ref="B7:D7"/>
    <mergeCell ref="E7:H7"/>
    <mergeCell ref="B3:D3"/>
    <mergeCell ref="B4:D4"/>
    <mergeCell ref="E4:H4"/>
    <mergeCell ref="E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1:W15"/>
  <sheetViews>
    <sheetView zoomScale="80" zoomScaleNormal="80" workbookViewId="0">
      <selection activeCell="A16" sqref="A16"/>
    </sheetView>
  </sheetViews>
  <sheetFormatPr defaultColWidth="9.140625" defaultRowHeight="15" x14ac:dyDescent="0.25"/>
  <cols>
    <col min="1" max="1" width="9.140625" style="221"/>
    <col min="2" max="2" width="11.42578125" style="221" customWidth="1"/>
    <col min="3" max="3" width="9.140625" style="221"/>
    <col min="4" max="4" width="10.7109375" style="221" customWidth="1"/>
    <col min="5" max="16384" width="9.140625" style="221"/>
  </cols>
  <sheetData>
    <row r="1" spans="2:23" s="258" customFormat="1" ht="15.75" thickBot="1" x14ac:dyDescent="0.3"/>
    <row r="2" spans="2:23" s="258" customFormat="1" ht="18" thickBot="1" x14ac:dyDescent="0.3">
      <c r="B2" s="525" t="str">
        <f>'Version Control'!$B$2</f>
        <v>Title Block</v>
      </c>
      <c r="C2" s="526"/>
      <c r="D2" s="526"/>
      <c r="E2" s="526"/>
      <c r="F2" s="526"/>
      <c r="G2" s="526"/>
      <c r="H2" s="527"/>
      <c r="J2" s="525" t="s">
        <v>139</v>
      </c>
      <c r="K2" s="526"/>
      <c r="L2" s="526"/>
      <c r="M2" s="526"/>
      <c r="N2" s="526"/>
      <c r="O2" s="526"/>
      <c r="P2" s="526"/>
      <c r="Q2" s="526"/>
      <c r="R2" s="526"/>
      <c r="S2" s="526"/>
      <c r="T2" s="526"/>
      <c r="U2" s="526"/>
      <c r="V2" s="526"/>
      <c r="W2" s="527"/>
    </row>
    <row r="3" spans="2:23" s="258" customFormat="1" ht="16.5" x14ac:dyDescent="0.3">
      <c r="B3" s="592" t="str">
        <f>'Version Control'!$B$3</f>
        <v>Test Report Template Name:</v>
      </c>
      <c r="C3" s="593"/>
      <c r="D3" s="594"/>
      <c r="E3" s="616" t="str">
        <f>'Version Control'!$C$3</f>
        <v xml:space="preserve">Residential Refrigerator-Freezer  </v>
      </c>
      <c r="F3" s="617"/>
      <c r="G3" s="617"/>
      <c r="H3" s="618"/>
      <c r="J3" s="619" t="s">
        <v>317</v>
      </c>
      <c r="K3" s="620"/>
      <c r="L3" s="620"/>
      <c r="M3" s="620"/>
      <c r="N3" s="620"/>
      <c r="O3" s="620"/>
      <c r="P3" s="620"/>
      <c r="Q3" s="620"/>
      <c r="R3" s="620"/>
      <c r="S3" s="620"/>
      <c r="T3" s="620"/>
      <c r="U3" s="620"/>
      <c r="V3" s="620"/>
      <c r="W3" s="621"/>
    </row>
    <row r="4" spans="2:23" s="258" customFormat="1" ht="16.5" x14ac:dyDescent="0.3">
      <c r="B4" s="595" t="str">
        <f>'Version Control'!$B$4</f>
        <v>Version Number:</v>
      </c>
      <c r="C4" s="596"/>
      <c r="D4" s="597"/>
      <c r="E4" s="589" t="str">
        <f>'Version Control'!$C$4</f>
        <v>v1.5</v>
      </c>
      <c r="F4" s="590"/>
      <c r="G4" s="590"/>
      <c r="H4" s="591"/>
      <c r="J4" s="622" t="s">
        <v>318</v>
      </c>
      <c r="K4" s="623"/>
      <c r="L4" s="623"/>
      <c r="M4" s="623"/>
      <c r="N4" s="623"/>
      <c r="O4" s="623"/>
      <c r="P4" s="623"/>
      <c r="Q4" s="623"/>
      <c r="R4" s="623"/>
      <c r="S4" s="623"/>
      <c r="T4" s="623"/>
      <c r="U4" s="623"/>
      <c r="V4" s="623"/>
      <c r="W4" s="624"/>
    </row>
    <row r="5" spans="2:23" s="258" customFormat="1" ht="17.25" x14ac:dyDescent="0.3">
      <c r="B5" s="586" t="str">
        <f>'Version Control'!$B$5</f>
        <v xml:space="preserve">Latest Template Revision: </v>
      </c>
      <c r="C5" s="587"/>
      <c r="D5" s="588"/>
      <c r="E5" s="598">
        <f>'Version Control'!$C$5</f>
        <v>42922</v>
      </c>
      <c r="F5" s="599"/>
      <c r="G5" s="599"/>
      <c r="H5" s="600"/>
      <c r="J5" s="622" t="s">
        <v>498</v>
      </c>
      <c r="K5" s="623"/>
      <c r="L5" s="623"/>
      <c r="M5" s="623"/>
      <c r="N5" s="623"/>
      <c r="O5" s="623"/>
      <c r="P5" s="623"/>
      <c r="Q5" s="623"/>
      <c r="R5" s="623"/>
      <c r="S5" s="623"/>
      <c r="T5" s="623"/>
      <c r="U5" s="623"/>
      <c r="V5" s="623"/>
      <c r="W5" s="624"/>
    </row>
    <row r="6" spans="2:23" s="258" customFormat="1" ht="16.5" x14ac:dyDescent="0.3">
      <c r="B6" s="586" t="str">
        <f>'Version Control'!$B$6</f>
        <v>Tab Name:</v>
      </c>
      <c r="C6" s="587"/>
      <c r="D6" s="588"/>
      <c r="E6" s="589" t="str">
        <f ca="1">MID(CELL("filename",B1), FIND("]", CELL("filename", B1))+ 1, 255)</f>
        <v>ASH-ON Data 2</v>
      </c>
      <c r="F6" s="590"/>
      <c r="G6" s="590"/>
      <c r="H6" s="591"/>
      <c r="J6" s="622" t="s">
        <v>446</v>
      </c>
      <c r="K6" s="623"/>
      <c r="L6" s="623"/>
      <c r="M6" s="623"/>
      <c r="N6" s="623"/>
      <c r="O6" s="623"/>
      <c r="P6" s="623"/>
      <c r="Q6" s="623"/>
      <c r="R6" s="623"/>
      <c r="S6" s="623"/>
      <c r="T6" s="623"/>
      <c r="U6" s="623"/>
      <c r="V6" s="623"/>
      <c r="W6" s="624"/>
    </row>
    <row r="7" spans="2:23" s="258" customFormat="1" ht="35.25" customHeight="1" x14ac:dyDescent="0.25">
      <c r="B7" s="610" t="str">
        <f>'Version Control'!$B$7</f>
        <v>File Name:</v>
      </c>
      <c r="C7" s="611"/>
      <c r="D7" s="612"/>
      <c r="E7" s="613" t="str">
        <f ca="1">'Version Control'!$C$7</f>
        <v>Residential Refrigerator-Freezer Appendix A - v1.5.xlsx</v>
      </c>
      <c r="F7" s="614"/>
      <c r="G7" s="614"/>
      <c r="H7" s="615"/>
      <c r="J7" s="622" t="s">
        <v>447</v>
      </c>
      <c r="K7" s="623"/>
      <c r="L7" s="623"/>
      <c r="M7" s="623"/>
      <c r="N7" s="623"/>
      <c r="O7" s="623"/>
      <c r="P7" s="623"/>
      <c r="Q7" s="623"/>
      <c r="R7" s="623"/>
      <c r="S7" s="623"/>
      <c r="T7" s="623"/>
      <c r="U7" s="623"/>
      <c r="V7" s="623"/>
      <c r="W7" s="624"/>
    </row>
    <row r="8" spans="2:23" s="258" customFormat="1" ht="16.5" x14ac:dyDescent="0.3">
      <c r="B8" s="601" t="s">
        <v>130</v>
      </c>
      <c r="C8" s="602"/>
      <c r="D8" s="603"/>
      <c r="E8" s="598" t="str">
        <f>'Version Control'!$C$8</f>
        <v>[MM/DD/YYYY]</v>
      </c>
      <c r="F8" s="599"/>
      <c r="G8" s="599"/>
      <c r="H8" s="600"/>
      <c r="J8" s="622" t="s">
        <v>142</v>
      </c>
      <c r="K8" s="623"/>
      <c r="L8" s="623"/>
      <c r="M8" s="623"/>
      <c r="N8" s="623"/>
      <c r="O8" s="623"/>
      <c r="P8" s="623"/>
      <c r="Q8" s="623"/>
      <c r="R8" s="623"/>
      <c r="S8" s="623"/>
      <c r="T8" s="623"/>
      <c r="U8" s="623"/>
      <c r="V8" s="623"/>
      <c r="W8" s="624"/>
    </row>
    <row r="9" spans="2:23" s="258" customFormat="1" ht="17.25" thickBot="1" x14ac:dyDescent="0.35">
      <c r="B9" s="604" t="str">
        <f>'Version Control'!$B$9</f>
        <v xml:space="preserve">Test Completion Date: </v>
      </c>
      <c r="C9" s="605"/>
      <c r="D9" s="606"/>
      <c r="E9" s="607" t="str">
        <f>'Version Control'!$C$9</f>
        <v>[MM/DD/YYYY]</v>
      </c>
      <c r="F9" s="608"/>
      <c r="G9" s="608"/>
      <c r="H9" s="609"/>
      <c r="J9" s="622" t="s">
        <v>143</v>
      </c>
      <c r="K9" s="623"/>
      <c r="L9" s="623"/>
      <c r="M9" s="623"/>
      <c r="N9" s="623"/>
      <c r="O9" s="623"/>
      <c r="P9" s="623"/>
      <c r="Q9" s="623"/>
      <c r="R9" s="623"/>
      <c r="S9" s="623"/>
      <c r="T9" s="623"/>
      <c r="U9" s="623"/>
      <c r="V9" s="623"/>
      <c r="W9" s="624"/>
    </row>
    <row r="10" spans="2:23" s="258" customFormat="1" ht="16.5" x14ac:dyDescent="0.25">
      <c r="J10" s="622" t="s">
        <v>499</v>
      </c>
      <c r="K10" s="623"/>
      <c r="L10" s="623"/>
      <c r="M10" s="623"/>
      <c r="N10" s="623"/>
      <c r="O10" s="623"/>
      <c r="P10" s="623"/>
      <c r="Q10" s="623"/>
      <c r="R10" s="623"/>
      <c r="S10" s="623"/>
      <c r="T10" s="623"/>
      <c r="U10" s="623"/>
      <c r="V10" s="623"/>
      <c r="W10" s="624"/>
    </row>
    <row r="11" spans="2:23" s="258" customFormat="1" ht="16.5" x14ac:dyDescent="0.25">
      <c r="J11" s="622" t="s">
        <v>500</v>
      </c>
      <c r="K11" s="623"/>
      <c r="L11" s="623"/>
      <c r="M11" s="623"/>
      <c r="N11" s="623"/>
      <c r="O11" s="623"/>
      <c r="P11" s="623"/>
      <c r="Q11" s="623"/>
      <c r="R11" s="623"/>
      <c r="S11" s="623"/>
      <c r="T11" s="623"/>
      <c r="U11" s="623"/>
      <c r="V11" s="623"/>
      <c r="W11" s="624"/>
    </row>
    <row r="12" spans="2:23" s="258" customFormat="1" ht="16.5" x14ac:dyDescent="0.25">
      <c r="J12" s="622" t="s">
        <v>497</v>
      </c>
      <c r="K12" s="623"/>
      <c r="L12" s="623"/>
      <c r="M12" s="623"/>
      <c r="N12" s="623"/>
      <c r="O12" s="623"/>
      <c r="P12" s="623"/>
      <c r="Q12" s="623"/>
      <c r="R12" s="623"/>
      <c r="S12" s="623"/>
      <c r="T12" s="623"/>
      <c r="U12" s="623"/>
      <c r="V12" s="623"/>
      <c r="W12" s="624"/>
    </row>
    <row r="13" spans="2:23" s="258" customFormat="1" ht="16.5" x14ac:dyDescent="0.25">
      <c r="J13" s="622"/>
      <c r="K13" s="623"/>
      <c r="L13" s="623"/>
      <c r="M13" s="623"/>
      <c r="N13" s="623"/>
      <c r="O13" s="623"/>
      <c r="P13" s="623"/>
      <c r="Q13" s="623"/>
      <c r="R13" s="623"/>
      <c r="S13" s="623"/>
      <c r="T13" s="623"/>
      <c r="U13" s="623"/>
      <c r="V13" s="623"/>
      <c r="W13" s="624"/>
    </row>
    <row r="14" spans="2:23" s="258" customFormat="1" ht="16.5" x14ac:dyDescent="0.25">
      <c r="J14" s="622" t="s">
        <v>445</v>
      </c>
      <c r="K14" s="623"/>
      <c r="L14" s="623"/>
      <c r="M14" s="623"/>
      <c r="N14" s="623"/>
      <c r="O14" s="623"/>
      <c r="P14" s="623"/>
      <c r="Q14" s="623"/>
      <c r="R14" s="623"/>
      <c r="S14" s="623"/>
      <c r="T14" s="623"/>
      <c r="U14" s="623"/>
      <c r="V14" s="623"/>
      <c r="W14" s="624"/>
    </row>
    <row r="15" spans="2:23" s="258" customFormat="1" ht="17.25" thickBot="1" x14ac:dyDescent="0.3">
      <c r="J15" s="625" t="s">
        <v>316</v>
      </c>
      <c r="K15" s="626"/>
      <c r="L15" s="626"/>
      <c r="M15" s="626"/>
      <c r="N15" s="626"/>
      <c r="O15" s="626"/>
      <c r="P15" s="626"/>
      <c r="Q15" s="626"/>
      <c r="R15" s="626"/>
      <c r="S15" s="626"/>
      <c r="T15" s="626"/>
      <c r="U15" s="626"/>
      <c r="V15" s="626"/>
      <c r="W15" s="627"/>
    </row>
  </sheetData>
  <sheetProtection password="CB1A" sheet="1" objects="1" scenarios="1" selectLockedCells="1"/>
  <mergeCells count="27">
    <mergeCell ref="J15:W15"/>
    <mergeCell ref="J10:W10"/>
    <mergeCell ref="J11:W11"/>
    <mergeCell ref="J12:W12"/>
    <mergeCell ref="J13:W13"/>
    <mergeCell ref="J14:W14"/>
    <mergeCell ref="B9:D9"/>
    <mergeCell ref="E9:H9"/>
    <mergeCell ref="J3:W3"/>
    <mergeCell ref="J4:W4"/>
    <mergeCell ref="J5:W5"/>
    <mergeCell ref="J6:W6"/>
    <mergeCell ref="J7:W7"/>
    <mergeCell ref="J8:W8"/>
    <mergeCell ref="J9:W9"/>
    <mergeCell ref="B5:D5"/>
    <mergeCell ref="E5:H5"/>
    <mergeCell ref="B6:D6"/>
    <mergeCell ref="E6:H6"/>
    <mergeCell ref="B8:D8"/>
    <mergeCell ref="E8:H8"/>
    <mergeCell ref="B7:D7"/>
    <mergeCell ref="E7:H7"/>
    <mergeCell ref="B3:D3"/>
    <mergeCell ref="B4:D4"/>
    <mergeCell ref="E4:H4"/>
    <mergeCell ref="E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CC"/>
    <pageSetUpPr fitToPage="1"/>
  </sheetPr>
  <dimension ref="A1:O50"/>
  <sheetViews>
    <sheetView showGridLines="0" zoomScale="70" zoomScaleNormal="70" workbookViewId="0">
      <selection activeCell="E4" sqref="E4"/>
    </sheetView>
  </sheetViews>
  <sheetFormatPr defaultColWidth="9.140625" defaultRowHeight="16.5" x14ac:dyDescent="0.25"/>
  <cols>
    <col min="1" max="1" width="4.42578125" style="6" customWidth="1"/>
    <col min="2" max="2" width="47.28515625" style="6" customWidth="1"/>
    <col min="3" max="3" width="50.7109375" style="6" customWidth="1"/>
    <col min="4" max="4" width="9.140625" style="6"/>
    <col min="5" max="5" width="33.42578125" style="6" customWidth="1"/>
    <col min="6" max="6" width="24.140625" style="6" customWidth="1"/>
    <col min="7" max="7" width="19" style="6" customWidth="1"/>
    <col min="8" max="8" width="50.7109375" style="6" customWidth="1"/>
    <col min="9" max="9" width="6.5703125" style="6" customWidth="1"/>
    <col min="10" max="10" width="3.7109375" style="6" customWidth="1"/>
    <col min="11" max="16384" width="9.140625" style="6"/>
  </cols>
  <sheetData>
    <row r="1" spans="1:10" ht="17.25" thickBot="1" x14ac:dyDescent="0.3">
      <c r="A1" s="364"/>
      <c r="B1" s="364"/>
      <c r="C1" s="364"/>
      <c r="D1" s="364"/>
      <c r="E1" s="364"/>
      <c r="F1" s="364"/>
      <c r="G1" s="364"/>
      <c r="H1" s="364"/>
      <c r="I1" s="364"/>
      <c r="J1" s="51"/>
    </row>
    <row r="2" spans="1:10" ht="18" thickBot="1" x14ac:dyDescent="0.3">
      <c r="A2" s="364"/>
      <c r="B2" s="555" t="str">
        <f>'Version Control'!$B$2</f>
        <v>Title Block</v>
      </c>
      <c r="C2" s="556"/>
      <c r="D2" s="364"/>
      <c r="E2" s="364"/>
      <c r="F2" s="364"/>
      <c r="G2" s="364"/>
      <c r="H2" s="364"/>
      <c r="I2" s="364"/>
      <c r="J2" s="51"/>
    </row>
    <row r="3" spans="1:10" x14ac:dyDescent="0.3">
      <c r="A3" s="364"/>
      <c r="B3" s="199" t="str">
        <f>'Version Control'!$B$3</f>
        <v>Test Report Template Name:</v>
      </c>
      <c r="C3" s="200" t="str">
        <f>'Version Control'!$C$3</f>
        <v xml:space="preserve">Residential Refrigerator-Freezer  </v>
      </c>
      <c r="D3" s="364"/>
      <c r="E3" s="364"/>
      <c r="F3" s="364"/>
      <c r="G3" s="364"/>
      <c r="H3" s="364"/>
      <c r="I3" s="364"/>
      <c r="J3" s="51"/>
    </row>
    <row r="4" spans="1:10" ht="18" x14ac:dyDescent="0.35">
      <c r="A4" s="364"/>
      <c r="B4" s="197" t="str">
        <f>'Version Control'!$B$4</f>
        <v>Version Number:</v>
      </c>
      <c r="C4" s="245" t="str">
        <f>'Version Control'!$C$4</f>
        <v>v1.5</v>
      </c>
      <c r="D4" s="364"/>
      <c r="E4" s="361" t="s">
        <v>245</v>
      </c>
      <c r="F4" s="364"/>
      <c r="G4" s="364"/>
      <c r="H4" s="364"/>
      <c r="I4" s="364"/>
      <c r="J4" s="51"/>
    </row>
    <row r="5" spans="1:10" x14ac:dyDescent="0.3">
      <c r="A5" s="364"/>
      <c r="B5" s="196" t="str">
        <f>'Version Control'!$B$5</f>
        <v xml:space="preserve">Latest Template Revision: </v>
      </c>
      <c r="C5" s="195">
        <f>'Version Control'!$C$5</f>
        <v>42922</v>
      </c>
      <c r="D5" s="364"/>
      <c r="E5" s="364"/>
      <c r="F5" s="364"/>
      <c r="G5" s="364"/>
      <c r="H5" s="364"/>
      <c r="I5" s="364"/>
      <c r="J5" s="51"/>
    </row>
    <row r="6" spans="1:10" x14ac:dyDescent="0.3">
      <c r="A6" s="364"/>
      <c r="B6" s="196" t="str">
        <f>'Version Control'!$B$6</f>
        <v>Tab Name:</v>
      </c>
      <c r="C6" s="245" t="str">
        <f ca="1">MID(CELL("filename",B1), FIND("]", CELL("filename", B1))+ 1, 255)</f>
        <v>General Info &amp; Test Results</v>
      </c>
      <c r="D6" s="364"/>
      <c r="E6" s="364"/>
      <c r="F6" s="364"/>
      <c r="G6" s="364"/>
      <c r="H6" s="364"/>
      <c r="I6" s="364"/>
      <c r="J6" s="51"/>
    </row>
    <row r="7" spans="1:10" ht="33" x14ac:dyDescent="0.25">
      <c r="A7" s="364"/>
      <c r="B7" s="246" t="str">
        <f>'Version Control'!$B$7</f>
        <v>File Name:</v>
      </c>
      <c r="C7" s="247" t="str">
        <f ca="1">'Version Control'!$C$7</f>
        <v>Residential Refrigerator-Freezer Appendix A - v1.5.xlsx</v>
      </c>
      <c r="D7" s="364"/>
      <c r="E7" s="364"/>
      <c r="F7" s="364"/>
      <c r="G7" s="364"/>
      <c r="H7" s="364"/>
      <c r="I7" s="364"/>
      <c r="J7" s="51"/>
    </row>
    <row r="8" spans="1:10" x14ac:dyDescent="0.3">
      <c r="A8" s="364"/>
      <c r="B8" s="328" t="s">
        <v>130</v>
      </c>
      <c r="C8" s="195" t="str">
        <f>'Version Control'!$C$8</f>
        <v>[MM/DD/YYYY]</v>
      </c>
      <c r="D8" s="364"/>
      <c r="E8" s="364"/>
      <c r="F8" s="364"/>
      <c r="G8" s="364"/>
      <c r="H8" s="364"/>
      <c r="I8" s="364"/>
      <c r="J8" s="51"/>
    </row>
    <row r="9" spans="1:10" ht="17.25" thickBot="1" x14ac:dyDescent="0.35">
      <c r="A9" s="364"/>
      <c r="B9" s="198" t="str">
        <f>'Version Control'!$B$9</f>
        <v xml:space="preserve">Test Completion Date: </v>
      </c>
      <c r="C9" s="333" t="str">
        <f>'Version Control'!$C$9</f>
        <v>[MM/DD/YYYY]</v>
      </c>
      <c r="D9" s="364"/>
      <c r="E9" s="364"/>
      <c r="F9" s="364"/>
      <c r="G9" s="364"/>
      <c r="H9" s="364"/>
      <c r="I9" s="364"/>
      <c r="J9" s="51"/>
    </row>
    <row r="10" spans="1:10" x14ac:dyDescent="0.25">
      <c r="A10" s="364"/>
      <c r="B10" s="364"/>
      <c r="C10" s="364"/>
      <c r="D10" s="364"/>
      <c r="E10" s="364"/>
      <c r="F10" s="364"/>
      <c r="G10" s="364"/>
      <c r="H10" s="364"/>
      <c r="I10" s="364"/>
      <c r="J10" s="51"/>
    </row>
    <row r="11" spans="1:10" ht="17.25" thickBot="1" x14ac:dyDescent="0.3">
      <c r="A11" s="364"/>
      <c r="B11" s="364"/>
      <c r="C11" s="364"/>
      <c r="D11" s="364"/>
      <c r="E11" s="364"/>
      <c r="F11" s="364"/>
      <c r="G11" s="364"/>
      <c r="H11" s="364"/>
      <c r="I11" s="364"/>
      <c r="J11" s="51"/>
    </row>
    <row r="12" spans="1:10" ht="18" thickBot="1" x14ac:dyDescent="0.3">
      <c r="A12" s="364"/>
      <c r="B12" s="638" t="s">
        <v>396</v>
      </c>
      <c r="C12" s="639"/>
      <c r="D12" s="364"/>
      <c r="E12" s="570" t="s">
        <v>489</v>
      </c>
      <c r="F12" s="640"/>
      <c r="G12" s="571"/>
      <c r="H12" s="364"/>
      <c r="I12" s="364"/>
      <c r="J12" s="51"/>
    </row>
    <row r="13" spans="1:10" ht="18" x14ac:dyDescent="0.25">
      <c r="A13" s="364"/>
      <c r="B13" s="52" t="s">
        <v>0</v>
      </c>
      <c r="C13" s="53"/>
      <c r="D13" s="364"/>
      <c r="E13" s="75" t="s">
        <v>160</v>
      </c>
      <c r="F13" s="54" t="s">
        <v>232</v>
      </c>
      <c r="G13" s="55" t="s">
        <v>206</v>
      </c>
      <c r="H13" s="364"/>
      <c r="I13" s="364"/>
      <c r="J13" s="51"/>
    </row>
    <row r="14" spans="1:10" ht="18.75" thickBot="1" x14ac:dyDescent="0.3">
      <c r="A14" s="364"/>
      <c r="B14" s="56" t="s">
        <v>207</v>
      </c>
      <c r="C14" s="57"/>
      <c r="D14" s="364"/>
      <c r="E14" s="645" t="s">
        <v>219</v>
      </c>
      <c r="F14" s="646"/>
      <c r="G14" s="647"/>
      <c r="H14" s="364"/>
      <c r="I14" s="364"/>
      <c r="J14" s="51"/>
    </row>
    <row r="15" spans="1:10" ht="18.75" thickBot="1" x14ac:dyDescent="0.3">
      <c r="A15" s="364"/>
      <c r="B15" s="364"/>
      <c r="C15" s="364"/>
      <c r="D15" s="364"/>
      <c r="E15" s="376" t="s">
        <v>118</v>
      </c>
      <c r="F15" s="59" t="str">
        <f>IF(Volume!C18&lt;&gt;0,Volume!C18,"")</f>
        <v/>
      </c>
      <c r="G15" s="533" t="s">
        <v>222</v>
      </c>
      <c r="H15" s="364"/>
      <c r="I15" s="364"/>
      <c r="J15" s="51"/>
    </row>
    <row r="16" spans="1:10" ht="18.75" thickBot="1" x14ac:dyDescent="0.3">
      <c r="A16" s="364"/>
      <c r="B16" s="638" t="s">
        <v>397</v>
      </c>
      <c r="C16" s="639"/>
      <c r="D16" s="364"/>
      <c r="E16" s="376" t="s">
        <v>70</v>
      </c>
      <c r="F16" s="59" t="str">
        <f>IF(Volume!C19&lt;&gt;0,Volume!C19,"")</f>
        <v/>
      </c>
      <c r="G16" s="533" t="s">
        <v>222</v>
      </c>
      <c r="H16" s="364"/>
      <c r="I16" s="364"/>
      <c r="J16" s="51"/>
    </row>
    <row r="17" spans="1:10" ht="18" x14ac:dyDescent="0.25">
      <c r="A17" s="364"/>
      <c r="B17" s="49" t="s">
        <v>208</v>
      </c>
      <c r="C17" s="272" t="s">
        <v>228</v>
      </c>
      <c r="D17" s="364"/>
      <c r="E17" s="376" t="s">
        <v>217</v>
      </c>
      <c r="F17" s="306" t="str">
        <f>IF(Volume!C20&lt;&gt;0,Volume!C20,"")</f>
        <v/>
      </c>
      <c r="G17" s="533" t="s">
        <v>222</v>
      </c>
      <c r="H17" s="364"/>
      <c r="I17" s="364"/>
      <c r="J17" s="51"/>
    </row>
    <row r="18" spans="1:10" ht="18.75" thickBot="1" x14ac:dyDescent="0.3">
      <c r="A18" s="364"/>
      <c r="B18" s="50" t="s">
        <v>209</v>
      </c>
      <c r="C18" s="271" t="s">
        <v>228</v>
      </c>
      <c r="D18" s="364"/>
      <c r="E18" s="376" t="s">
        <v>218</v>
      </c>
      <c r="F18" s="306" t="str">
        <f>IF(Volume!C20&lt;&gt;0,Volume!C27,"")</f>
        <v/>
      </c>
      <c r="G18" s="533" t="s">
        <v>222</v>
      </c>
      <c r="H18" s="364"/>
      <c r="I18" s="364"/>
      <c r="J18" s="51"/>
    </row>
    <row r="19" spans="1:10" ht="18" thickBot="1" x14ac:dyDescent="0.3">
      <c r="A19" s="364"/>
      <c r="B19" s="364"/>
      <c r="C19" s="364"/>
      <c r="D19" s="364"/>
      <c r="E19" s="648" t="s">
        <v>220</v>
      </c>
      <c r="F19" s="649"/>
      <c r="G19" s="650"/>
      <c r="H19" s="364"/>
      <c r="I19" s="364"/>
      <c r="J19" s="51"/>
    </row>
    <row r="20" spans="1:10" ht="18" thickBot="1" x14ac:dyDescent="0.3">
      <c r="A20" s="364"/>
      <c r="B20" s="570" t="s">
        <v>398</v>
      </c>
      <c r="C20" s="571"/>
      <c r="D20" s="364"/>
      <c r="E20" s="376" t="s">
        <v>131</v>
      </c>
      <c r="F20" s="63" t="str">
        <f>IF(ISERROR('Energy Calcs (ASH Switch OFF)'!D83),"",'Energy Calcs (ASH Switch OFF)'!D83)</f>
        <v/>
      </c>
      <c r="G20" s="533" t="s">
        <v>221</v>
      </c>
      <c r="H20" s="388"/>
      <c r="I20" s="364"/>
      <c r="J20" s="51"/>
    </row>
    <row r="21" spans="1:10" ht="17.25" x14ac:dyDescent="0.25">
      <c r="A21" s="364"/>
      <c r="B21" s="317" t="s">
        <v>214</v>
      </c>
      <c r="C21" s="62"/>
      <c r="D21" s="364"/>
      <c r="E21" s="376" t="s">
        <v>133</v>
      </c>
      <c r="F21" s="63" t="str">
        <f>IF(ISERROR('Energy Calcs (ASH Switch OFF)'!D103),"",IF(VASH="Yes",'Energy Calcs (ASH Switch OFF)'!D103,IF(ASH="Yes",'Energy Calcs (ASH Switch ON)'!D83,"")))</f>
        <v/>
      </c>
      <c r="G21" s="533" t="s">
        <v>221</v>
      </c>
      <c r="H21" s="388"/>
      <c r="I21" s="365"/>
      <c r="J21" s="51"/>
    </row>
    <row r="22" spans="1:10" ht="17.25" x14ac:dyDescent="0.25">
      <c r="A22" s="364"/>
      <c r="B22" s="318" t="s">
        <v>215</v>
      </c>
      <c r="C22" s="64"/>
      <c r="D22" s="364"/>
      <c r="E22" s="76" t="s">
        <v>132</v>
      </c>
      <c r="F22" s="63" t="str">
        <f>IF(ASH="Yes",IF(ASH_Default="ON",AVERAGE(F21,F21),AVERAGE(F20:F21)),IF(VASH="Yes",F21,F20))</f>
        <v/>
      </c>
      <c r="G22" s="533" t="s">
        <v>221</v>
      </c>
      <c r="H22" s="388"/>
      <c r="I22" s="365"/>
      <c r="J22" s="51"/>
    </row>
    <row r="23" spans="1:10" ht="17.25" thickBot="1" x14ac:dyDescent="0.3">
      <c r="A23" s="364"/>
      <c r="B23" s="318" t="s">
        <v>1</v>
      </c>
      <c r="C23" s="64"/>
      <c r="D23" s="385"/>
      <c r="E23" s="642" t="s">
        <v>296</v>
      </c>
      <c r="F23" s="643"/>
      <c r="G23" s="644"/>
      <c r="H23" s="364"/>
      <c r="I23" s="364"/>
      <c r="J23" s="51"/>
    </row>
    <row r="24" spans="1:10" x14ac:dyDescent="0.25">
      <c r="A24" s="364"/>
      <c r="B24" s="318" t="s">
        <v>216</v>
      </c>
      <c r="C24" s="64"/>
      <c r="D24" s="385"/>
      <c r="E24" s="364"/>
      <c r="F24" s="364"/>
      <c r="G24" s="364"/>
      <c r="H24" s="386"/>
      <c r="I24" s="364"/>
      <c r="J24" s="51"/>
    </row>
    <row r="25" spans="1:10" ht="18" thickBot="1" x14ac:dyDescent="0.3">
      <c r="A25" s="364"/>
      <c r="B25" s="318" t="s">
        <v>144</v>
      </c>
      <c r="C25" s="241"/>
      <c r="D25" s="385"/>
      <c r="E25" s="387" t="s">
        <v>246</v>
      </c>
      <c r="F25" s="366"/>
      <c r="G25" s="366"/>
      <c r="H25" s="382"/>
      <c r="I25" s="364"/>
      <c r="J25" s="51"/>
    </row>
    <row r="26" spans="1:10" ht="18" thickBot="1" x14ac:dyDescent="0.3">
      <c r="A26" s="364"/>
      <c r="B26" s="318" t="s">
        <v>2</v>
      </c>
      <c r="C26" s="64"/>
      <c r="D26" s="385"/>
      <c r="E26" s="638" t="s">
        <v>400</v>
      </c>
      <c r="F26" s="641"/>
      <c r="G26" s="641"/>
      <c r="H26" s="639"/>
      <c r="I26" s="364"/>
      <c r="J26" s="51"/>
    </row>
    <row r="27" spans="1:10" x14ac:dyDescent="0.25">
      <c r="A27" s="364"/>
      <c r="B27" s="318" t="s">
        <v>3</v>
      </c>
      <c r="C27" s="64"/>
      <c r="D27" s="385"/>
      <c r="E27" s="628" t="s">
        <v>325</v>
      </c>
      <c r="F27" s="629"/>
      <c r="G27" s="629"/>
      <c r="H27" s="630"/>
      <c r="I27" s="364"/>
      <c r="J27" s="51"/>
    </row>
    <row r="28" spans="1:10" x14ac:dyDescent="0.25">
      <c r="A28" s="364"/>
      <c r="B28" s="39" t="s">
        <v>71</v>
      </c>
      <c r="C28" s="64"/>
      <c r="D28" s="385"/>
      <c r="E28" s="631"/>
      <c r="F28" s="632"/>
      <c r="G28" s="632"/>
      <c r="H28" s="633"/>
      <c r="I28" s="364"/>
      <c r="J28" s="51"/>
    </row>
    <row r="29" spans="1:10" ht="17.25" thickBot="1" x14ac:dyDescent="0.3">
      <c r="A29" s="364"/>
      <c r="B29" s="39" t="s">
        <v>213</v>
      </c>
      <c r="C29" s="241"/>
      <c r="D29" s="385"/>
      <c r="E29" s="631"/>
      <c r="F29" s="632"/>
      <c r="G29" s="632"/>
      <c r="H29" s="633"/>
      <c r="I29" s="364"/>
      <c r="J29" s="51"/>
    </row>
    <row r="30" spans="1:10" ht="17.25" x14ac:dyDescent="0.25">
      <c r="A30" s="364"/>
      <c r="B30" s="39" t="s">
        <v>474</v>
      </c>
      <c r="C30" s="64"/>
      <c r="D30" s="385"/>
      <c r="E30" s="634" t="s">
        <v>198</v>
      </c>
      <c r="F30" s="635"/>
      <c r="G30" s="72" t="s">
        <v>197</v>
      </c>
      <c r="H30" s="73" t="s">
        <v>199</v>
      </c>
      <c r="I30" s="364"/>
      <c r="J30" s="51"/>
    </row>
    <row r="31" spans="1:10" ht="23.25" customHeight="1" x14ac:dyDescent="0.25">
      <c r="A31" s="364"/>
      <c r="B31" s="39" t="s">
        <v>158</v>
      </c>
      <c r="C31" s="64"/>
      <c r="D31" s="385"/>
      <c r="E31" s="636" t="s">
        <v>200</v>
      </c>
      <c r="F31" s="637"/>
      <c r="G31" s="67" t="str">
        <f>IF('Report Sign-Off Block'!D16&lt;&gt;0,'Report Sign-Off Block'!D16,"")</f>
        <v>[MM/DD/YYYY]</v>
      </c>
      <c r="H31" s="222" t="str">
        <f>IF('Report Sign-Off Block'!E16&lt;&gt;0,'Report Sign-Off Block'!E16,"")</f>
        <v>[Test Lab Name]</v>
      </c>
      <c r="I31" s="364"/>
      <c r="J31" s="51"/>
    </row>
    <row r="32" spans="1:10" ht="23.25" customHeight="1" x14ac:dyDescent="0.25">
      <c r="A32" s="364"/>
      <c r="B32" s="318" t="s">
        <v>467</v>
      </c>
      <c r="C32" s="64"/>
      <c r="D32" s="385"/>
      <c r="E32" s="636" t="s">
        <v>297</v>
      </c>
      <c r="F32" s="637"/>
      <c r="G32" s="67" t="str">
        <f>IF('Report Sign-Off Block'!D17&lt;&gt;0,'Report Sign-Off Block'!D17,"")</f>
        <v>[MM/DD/YYYY]</v>
      </c>
      <c r="H32" s="222" t="str">
        <f>IF('Report Sign-Off Block'!E17&lt;&gt;0,'Report Sign-Off Block'!E17,"")</f>
        <v>[Test Lab Name]</v>
      </c>
      <c r="I32" s="364"/>
      <c r="J32" s="51"/>
    </row>
    <row r="33" spans="1:15" ht="33" customHeight="1" x14ac:dyDescent="0.25">
      <c r="A33" s="364"/>
      <c r="B33" s="66" t="s">
        <v>247</v>
      </c>
      <c r="C33" s="64"/>
      <c r="D33" s="385"/>
      <c r="E33" s="636" t="s">
        <v>323</v>
      </c>
      <c r="F33" s="637"/>
      <c r="G33" s="67" t="str">
        <f>IF('Report Sign-Off Block'!D18&lt;&gt;0,'Report Sign-Off Block'!D18,"")</f>
        <v>[MM/DD/YYYY]</v>
      </c>
      <c r="H33" s="222" t="str">
        <f>IF('Report Sign-Off Block'!E18&lt;&gt;0,'Report Sign-Off Block'!E18,"")</f>
        <v>[Test Lab Name]</v>
      </c>
      <c r="I33" s="364"/>
      <c r="J33" s="51"/>
    </row>
    <row r="34" spans="1:15" ht="33.75" thickBot="1" x14ac:dyDescent="0.3">
      <c r="A34" s="364"/>
      <c r="B34" s="66" t="s">
        <v>278</v>
      </c>
      <c r="C34" s="64"/>
      <c r="D34" s="385"/>
      <c r="E34" s="659" t="s">
        <v>323</v>
      </c>
      <c r="F34" s="660"/>
      <c r="G34" s="74" t="str">
        <f>IF('Report Sign-Off Block'!D19&lt;&gt;0,'Report Sign-Off Block'!D19,"")</f>
        <v>[MM/DD/YYYY]</v>
      </c>
      <c r="H34" s="223" t="str">
        <f>IF('Report Sign-Off Block'!E19&lt;&gt;0,'Report Sign-Off Block'!E19,"")</f>
        <v>[Test Lab Name]</v>
      </c>
      <c r="I34" s="364"/>
      <c r="J34" s="51"/>
    </row>
    <row r="35" spans="1:15" x14ac:dyDescent="0.25">
      <c r="A35" s="364"/>
      <c r="B35" s="389" t="s">
        <v>409</v>
      </c>
      <c r="C35" s="64"/>
      <c r="D35" s="385"/>
      <c r="E35" s="364"/>
      <c r="F35" s="364"/>
      <c r="G35" s="364"/>
      <c r="H35" s="364"/>
      <c r="I35" s="364"/>
      <c r="J35" s="51"/>
    </row>
    <row r="36" spans="1:15" x14ac:dyDescent="0.25">
      <c r="A36" s="364"/>
      <c r="B36" s="318" t="s">
        <v>437</v>
      </c>
      <c r="C36" s="64"/>
      <c r="D36" s="382"/>
      <c r="E36" s="364"/>
      <c r="F36" s="364"/>
      <c r="G36" s="364"/>
      <c r="H36" s="364"/>
      <c r="I36" s="364"/>
      <c r="J36" s="51"/>
    </row>
    <row r="37" spans="1:15" x14ac:dyDescent="0.25">
      <c r="A37" s="364"/>
      <c r="B37" s="318" t="s">
        <v>458</v>
      </c>
      <c r="C37" s="64"/>
      <c r="D37" s="382"/>
      <c r="E37" s="383"/>
      <c r="F37" s="383"/>
      <c r="G37" s="384"/>
      <c r="H37" s="384"/>
      <c r="I37" s="364"/>
      <c r="J37" s="51"/>
    </row>
    <row r="38" spans="1:15" x14ac:dyDescent="0.25">
      <c r="A38" s="364"/>
      <c r="B38" s="318" t="s">
        <v>161</v>
      </c>
      <c r="C38" s="64"/>
      <c r="D38" s="385"/>
      <c r="E38" s="364"/>
      <c r="F38" s="364"/>
      <c r="G38" s="364"/>
      <c r="H38" s="364"/>
      <c r="I38" s="364"/>
      <c r="J38" s="51"/>
    </row>
    <row r="39" spans="1:15" x14ac:dyDescent="0.25">
      <c r="A39" s="364"/>
      <c r="B39" s="318" t="s">
        <v>113</v>
      </c>
      <c r="C39" s="68"/>
      <c r="D39" s="385"/>
      <c r="E39" s="364"/>
      <c r="F39" s="364"/>
      <c r="G39" s="364"/>
      <c r="H39" s="364"/>
      <c r="I39" s="364"/>
      <c r="J39" s="51"/>
    </row>
    <row r="40" spans="1:15" x14ac:dyDescent="0.25">
      <c r="A40" s="364"/>
      <c r="B40" s="318" t="s">
        <v>110</v>
      </c>
      <c r="C40" s="64"/>
      <c r="D40" s="385"/>
      <c r="E40" s="364"/>
      <c r="F40" s="364"/>
      <c r="G40" s="364"/>
      <c r="H40" s="364"/>
      <c r="I40" s="364"/>
      <c r="J40" s="51"/>
    </row>
    <row r="41" spans="1:15" x14ac:dyDescent="0.25">
      <c r="A41" s="364"/>
      <c r="B41" s="42" t="s">
        <v>111</v>
      </c>
      <c r="C41" s="64"/>
      <c r="D41" s="366"/>
      <c r="E41" s="364"/>
      <c r="F41" s="364"/>
      <c r="G41" s="364"/>
      <c r="H41" s="364"/>
      <c r="I41" s="364"/>
      <c r="J41" s="51"/>
    </row>
    <row r="42" spans="1:15" ht="17.25" thickBot="1" x14ac:dyDescent="0.3">
      <c r="A42" s="364"/>
      <c r="B42" s="44" t="s">
        <v>112</v>
      </c>
      <c r="C42" s="70"/>
      <c r="D42" s="385"/>
      <c r="E42" s="364"/>
      <c r="F42" s="364"/>
      <c r="G42" s="364"/>
      <c r="H42" s="364"/>
      <c r="I42" s="364"/>
      <c r="J42" s="51"/>
    </row>
    <row r="43" spans="1:15" ht="17.25" thickBot="1" x14ac:dyDescent="0.3">
      <c r="A43" s="364"/>
      <c r="B43" s="364"/>
      <c r="C43" s="364"/>
      <c r="D43" s="385"/>
      <c r="E43" s="364"/>
      <c r="F43" s="364"/>
      <c r="G43" s="364"/>
      <c r="H43" s="364"/>
      <c r="I43" s="364"/>
      <c r="J43" s="51"/>
    </row>
    <row r="44" spans="1:15" ht="18" thickBot="1" x14ac:dyDescent="0.3">
      <c r="A44" s="364"/>
      <c r="B44" s="638" t="s">
        <v>399</v>
      </c>
      <c r="C44" s="639"/>
      <c r="D44" s="385"/>
      <c r="E44" s="364"/>
      <c r="F44" s="364"/>
      <c r="G44" s="364"/>
      <c r="H44" s="364"/>
      <c r="I44" s="364"/>
      <c r="J44" s="51"/>
    </row>
    <row r="45" spans="1:15" ht="15" customHeight="1" x14ac:dyDescent="0.25">
      <c r="A45" s="364"/>
      <c r="B45" s="651" t="s">
        <v>295</v>
      </c>
      <c r="C45" s="652"/>
      <c r="D45" s="385"/>
      <c r="E45" s="364"/>
      <c r="F45" s="364"/>
      <c r="G45" s="364"/>
      <c r="H45" s="364"/>
      <c r="I45" s="364"/>
      <c r="J45" s="51"/>
      <c r="O45" s="71"/>
    </row>
    <row r="46" spans="1:15" x14ac:dyDescent="0.25">
      <c r="A46" s="364"/>
      <c r="B46" s="653"/>
      <c r="C46" s="654"/>
      <c r="D46" s="385"/>
      <c r="E46" s="364"/>
      <c r="F46" s="364"/>
      <c r="G46" s="364"/>
      <c r="H46" s="364"/>
      <c r="I46" s="364"/>
      <c r="J46" s="51"/>
      <c r="O46" s="71"/>
    </row>
    <row r="47" spans="1:15" ht="15" customHeight="1" x14ac:dyDescent="0.25">
      <c r="A47" s="364"/>
      <c r="B47" s="655"/>
      <c r="C47" s="656"/>
      <c r="D47" s="385"/>
      <c r="E47" s="364"/>
      <c r="F47" s="364"/>
      <c r="G47" s="364"/>
      <c r="H47" s="364"/>
      <c r="I47" s="364"/>
      <c r="J47" s="51"/>
      <c r="O47" s="71"/>
    </row>
    <row r="48" spans="1:15" ht="17.25" thickBot="1" x14ac:dyDescent="0.3">
      <c r="A48" s="364"/>
      <c r="B48" s="657"/>
      <c r="C48" s="658"/>
      <c r="D48" s="385"/>
      <c r="E48" s="364"/>
      <c r="F48" s="364"/>
      <c r="G48" s="364"/>
      <c r="H48" s="364"/>
      <c r="I48" s="364"/>
      <c r="J48" s="51"/>
      <c r="O48" s="71"/>
    </row>
    <row r="49" spans="1:10" x14ac:dyDescent="0.25">
      <c r="A49" s="364"/>
      <c r="B49" s="364"/>
      <c r="C49" s="364"/>
      <c r="D49" s="364"/>
      <c r="E49" s="364"/>
      <c r="F49" s="364"/>
      <c r="G49" s="364"/>
      <c r="H49" s="364"/>
      <c r="I49" s="364"/>
      <c r="J49" s="51"/>
    </row>
    <row r="50" spans="1:10" x14ac:dyDescent="0.25">
      <c r="A50" s="51"/>
      <c r="B50" s="51"/>
      <c r="C50" s="51"/>
      <c r="D50" s="51"/>
      <c r="E50" s="51"/>
      <c r="F50" s="51"/>
      <c r="G50" s="51"/>
      <c r="H50" s="51"/>
      <c r="I50" s="51"/>
      <c r="J50" s="51"/>
    </row>
  </sheetData>
  <sheetProtection password="CB1A" sheet="1" objects="1" scenarios="1" selectLockedCells="1"/>
  <mergeCells count="18">
    <mergeCell ref="B44:C44"/>
    <mergeCell ref="B45:C45"/>
    <mergeCell ref="B46:C48"/>
    <mergeCell ref="E34:F34"/>
    <mergeCell ref="B2:C2"/>
    <mergeCell ref="E27:H29"/>
    <mergeCell ref="E30:F30"/>
    <mergeCell ref="E31:F31"/>
    <mergeCell ref="E33:F33"/>
    <mergeCell ref="E32:F32"/>
    <mergeCell ref="B12:C12"/>
    <mergeCell ref="B16:C16"/>
    <mergeCell ref="B20:C20"/>
    <mergeCell ref="E12:G12"/>
    <mergeCell ref="E26:H26"/>
    <mergeCell ref="E23:G23"/>
    <mergeCell ref="E14:G14"/>
    <mergeCell ref="E19:G19"/>
  </mergeCells>
  <conditionalFormatting sqref="F21">
    <cfRule type="expression" dxfId="65" priority="2" stopIfTrue="1">
      <formula>AND(ASH="No",VASH="No")</formula>
    </cfRule>
  </conditionalFormatting>
  <dataValidations count="8">
    <dataValidation type="list" showInputMessage="1" showErrorMessage="1" sqref="C34:C36 C31">
      <formula1>Yes_No</formula1>
    </dataValidation>
    <dataValidation type="list" showInputMessage="1" showErrorMessage="1" sqref="C26">
      <formula1>Product_Type</formula1>
    </dataValidation>
    <dataValidation type="list" showInputMessage="1" showErrorMessage="1" sqref="C28">
      <formula1>Compact?</formula1>
    </dataValidation>
    <dataValidation type="list" showInputMessage="1" showErrorMessage="1" sqref="C27">
      <formula1>Product_Class</formula1>
    </dataValidation>
    <dataValidation type="list" showInputMessage="1" showErrorMessage="1" sqref="C38">
      <formula1>DefrostType</formula1>
    </dataValidation>
    <dataValidation type="list" showInputMessage="1" showErrorMessage="1" sqref="C33">
      <formula1>Aux_Comp</formula1>
    </dataValidation>
    <dataValidation type="list" showInputMessage="1" showErrorMessage="1" sqref="C32">
      <formula1>ASH_Switch</formula1>
    </dataValidation>
    <dataValidation type="list" showInputMessage="1" showErrorMessage="1" sqref="C37">
      <formula1>Comp_Num</formula1>
    </dataValidation>
  </dataValidations>
  <hyperlinks>
    <hyperlink ref="E4" location="Instructions!A1" display="Back to Instructions tab"/>
  </hyperlinks>
  <printOptions horizontalCentered="1"/>
  <pageMargins left="0.25" right="0.25" top="0.75" bottom="0.25" header="0.3" footer="0.3"/>
  <pageSetup scale="75"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CC"/>
  </sheetPr>
  <dimension ref="A1:L57"/>
  <sheetViews>
    <sheetView showGridLines="0" zoomScale="85" zoomScaleNormal="85" workbookViewId="0">
      <selection activeCell="E4" sqref="E4"/>
    </sheetView>
  </sheetViews>
  <sheetFormatPr defaultColWidth="10.42578125" defaultRowHeight="16.5" x14ac:dyDescent="0.3"/>
  <cols>
    <col min="1" max="1" width="3" style="5" customWidth="1"/>
    <col min="2" max="2" width="36.5703125" style="5" customWidth="1"/>
    <col min="3" max="3" width="45.42578125" style="5" bestFit="1" customWidth="1"/>
    <col min="4" max="4" width="35.140625" style="5" customWidth="1"/>
    <col min="5" max="5" width="25.140625" style="5" bestFit="1" customWidth="1"/>
    <col min="6" max="6" width="24.5703125" style="5" customWidth="1"/>
    <col min="7" max="7" width="28.28515625" style="5" customWidth="1"/>
    <col min="8" max="8" width="31.42578125" style="5" bestFit="1" customWidth="1"/>
    <col min="9" max="9" width="4.7109375" style="5" customWidth="1"/>
    <col min="10" max="10" width="3.42578125" style="5" customWidth="1"/>
    <col min="11" max="11" width="27.140625" style="5" hidden="1" customWidth="1"/>
    <col min="12" max="12" width="23.28515625" style="5" hidden="1" customWidth="1"/>
    <col min="13" max="16384" width="10.42578125" style="5"/>
  </cols>
  <sheetData>
    <row r="1" spans="1:12" ht="17.25" thickBot="1" x14ac:dyDescent="0.35">
      <c r="A1" s="370"/>
      <c r="B1" s="370"/>
      <c r="C1" s="370"/>
      <c r="D1" s="370"/>
      <c r="E1" s="370"/>
      <c r="F1" s="370"/>
      <c r="G1" s="370"/>
      <c r="H1" s="370"/>
      <c r="I1" s="370"/>
      <c r="J1" s="7"/>
    </row>
    <row r="2" spans="1:12" ht="18" thickBot="1" x14ac:dyDescent="0.4">
      <c r="A2" s="370"/>
      <c r="B2" s="555" t="str">
        <f>'Version Control'!$B$2</f>
        <v>Title Block</v>
      </c>
      <c r="C2" s="556"/>
      <c r="D2" s="370"/>
      <c r="E2" s="370"/>
      <c r="F2" s="370"/>
      <c r="G2" s="671" t="s">
        <v>424</v>
      </c>
      <c r="H2" s="672"/>
      <c r="I2" s="370"/>
      <c r="J2" s="7"/>
      <c r="K2" s="305"/>
    </row>
    <row r="3" spans="1:12" x14ac:dyDescent="0.3">
      <c r="A3" s="370"/>
      <c r="B3" s="199" t="str">
        <f>'Version Control'!$B$3</f>
        <v>Test Report Template Name:</v>
      </c>
      <c r="C3" s="200" t="str">
        <f>'Version Control'!$C$3</f>
        <v xml:space="preserve">Residential Refrigerator-Freezer  </v>
      </c>
      <c r="D3" s="370"/>
      <c r="E3" s="370"/>
      <c r="F3" s="370"/>
      <c r="G3" s="541" t="s">
        <v>425</v>
      </c>
      <c r="H3" s="542" t="s">
        <v>444</v>
      </c>
      <c r="I3" s="370"/>
      <c r="J3" s="7"/>
      <c r="K3" s="305"/>
    </row>
    <row r="4" spans="1:12" ht="18" x14ac:dyDescent="0.35">
      <c r="A4" s="370"/>
      <c r="B4" s="197" t="str">
        <f>'Version Control'!$B$4</f>
        <v>Version Number:</v>
      </c>
      <c r="C4" s="245" t="str">
        <f>'Version Control'!$C$4</f>
        <v>v1.5</v>
      </c>
      <c r="D4" s="370"/>
      <c r="E4" s="361" t="s">
        <v>245</v>
      </c>
      <c r="F4" s="370"/>
      <c r="G4" s="543" t="s">
        <v>426</v>
      </c>
      <c r="H4" s="544" t="s">
        <v>427</v>
      </c>
      <c r="I4" s="370"/>
      <c r="J4" s="7"/>
    </row>
    <row r="5" spans="1:12" x14ac:dyDescent="0.3">
      <c r="A5" s="370"/>
      <c r="B5" s="196" t="str">
        <f>'Version Control'!$B$5</f>
        <v xml:space="preserve">Latest Template Revision: </v>
      </c>
      <c r="C5" s="195">
        <f>'Version Control'!$C$5</f>
        <v>42922</v>
      </c>
      <c r="D5" s="370"/>
      <c r="E5" s="370"/>
      <c r="F5" s="370"/>
      <c r="G5" s="543" t="s">
        <v>428</v>
      </c>
      <c r="H5" s="544" t="s">
        <v>429</v>
      </c>
      <c r="I5" s="370"/>
      <c r="J5" s="7"/>
    </row>
    <row r="6" spans="1:12" x14ac:dyDescent="0.3">
      <c r="A6" s="370"/>
      <c r="B6" s="196" t="str">
        <f>'Version Control'!$B$6</f>
        <v>Tab Name:</v>
      </c>
      <c r="C6" s="245" t="str">
        <f ca="1">MID(CELL("filename",B1), FIND("]", CELL("filename", B1))+ 1, 255)</f>
        <v>Setup &amp; Instrumentation</v>
      </c>
      <c r="D6" s="370"/>
      <c r="E6" s="370"/>
      <c r="F6" s="370"/>
      <c r="G6" s="543" t="s">
        <v>430</v>
      </c>
      <c r="H6" s="544" t="s">
        <v>432</v>
      </c>
      <c r="I6" s="370"/>
      <c r="J6" s="7"/>
    </row>
    <row r="7" spans="1:12" ht="33" x14ac:dyDescent="0.3">
      <c r="A7" s="370"/>
      <c r="B7" s="246" t="str">
        <f>'Version Control'!$B$7</f>
        <v>File Name:</v>
      </c>
      <c r="C7" s="247" t="str">
        <f ca="1">'Version Control'!$C$7</f>
        <v>Residential Refrigerator-Freezer Appendix A - v1.5.xlsx</v>
      </c>
      <c r="D7" s="370"/>
      <c r="E7" s="370"/>
      <c r="F7" s="370"/>
      <c r="G7" s="543" t="s">
        <v>431</v>
      </c>
      <c r="H7" s="544" t="s">
        <v>435</v>
      </c>
      <c r="I7" s="370"/>
      <c r="J7" s="7"/>
    </row>
    <row r="8" spans="1:12" x14ac:dyDescent="0.3">
      <c r="A8" s="370"/>
      <c r="B8" s="328" t="s">
        <v>130</v>
      </c>
      <c r="C8" s="195" t="str">
        <f>'Version Control'!$C$8</f>
        <v>[MM/DD/YYYY]</v>
      </c>
      <c r="D8" s="371"/>
      <c r="E8" s="370"/>
      <c r="F8" s="370"/>
      <c r="G8" s="543" t="s">
        <v>433</v>
      </c>
      <c r="H8" s="544" t="s">
        <v>434</v>
      </c>
      <c r="I8" s="370"/>
      <c r="J8" s="7"/>
    </row>
    <row r="9" spans="1:12" ht="17.25" thickBot="1" x14ac:dyDescent="0.35">
      <c r="A9" s="370"/>
      <c r="B9" s="198" t="str">
        <f>'Version Control'!$B$9</f>
        <v xml:space="preserve">Test Completion Date: </v>
      </c>
      <c r="C9" s="540" t="str">
        <f>'Version Control'!$C$9</f>
        <v>[MM/DD/YYYY]</v>
      </c>
      <c r="D9" s="370"/>
      <c r="E9" s="370"/>
      <c r="F9" s="370"/>
      <c r="G9" s="545" t="s">
        <v>491</v>
      </c>
      <c r="H9" s="546" t="s">
        <v>436</v>
      </c>
      <c r="I9" s="370"/>
      <c r="J9" s="7"/>
    </row>
    <row r="10" spans="1:12" x14ac:dyDescent="0.3">
      <c r="A10" s="370"/>
      <c r="B10" s="370"/>
      <c r="C10" s="370"/>
      <c r="D10" s="370"/>
      <c r="E10" s="370"/>
      <c r="F10" s="370"/>
      <c r="G10" s="370"/>
      <c r="H10" s="370"/>
      <c r="I10" s="370"/>
      <c r="J10" s="7"/>
    </row>
    <row r="11" spans="1:12" ht="17.25" thickBot="1" x14ac:dyDescent="0.35">
      <c r="A11" s="370"/>
      <c r="B11" s="370"/>
      <c r="C11" s="370"/>
      <c r="D11" s="370"/>
      <c r="E11" s="370"/>
      <c r="F11" s="370"/>
      <c r="G11" s="370"/>
      <c r="H11" s="370"/>
      <c r="I11" s="370"/>
      <c r="J11" s="7"/>
    </row>
    <row r="12" spans="1:12" ht="18" thickBot="1" x14ac:dyDescent="0.35">
      <c r="A12" s="370"/>
      <c r="B12" s="638" t="s">
        <v>402</v>
      </c>
      <c r="C12" s="641"/>
      <c r="D12" s="641"/>
      <c r="E12" s="641"/>
      <c r="F12" s="641"/>
      <c r="G12" s="641"/>
      <c r="H12" s="639"/>
      <c r="I12" s="370"/>
      <c r="J12" s="7"/>
      <c r="K12" s="277" t="s">
        <v>404</v>
      </c>
      <c r="L12" s="277" t="s">
        <v>404</v>
      </c>
    </row>
    <row r="13" spans="1:12" ht="17.25" x14ac:dyDescent="0.35">
      <c r="A13" s="370"/>
      <c r="B13" s="278" t="s">
        <v>242</v>
      </c>
      <c r="C13" s="279" t="s">
        <v>231</v>
      </c>
      <c r="D13" s="279" t="s">
        <v>230</v>
      </c>
      <c r="E13" s="279" t="s">
        <v>243</v>
      </c>
      <c r="F13" s="280" t="s">
        <v>210</v>
      </c>
      <c r="G13" s="279" t="s">
        <v>211</v>
      </c>
      <c r="H13" s="281" t="s">
        <v>212</v>
      </c>
      <c r="I13" s="370"/>
      <c r="J13" s="7"/>
      <c r="K13" s="277" t="s">
        <v>405</v>
      </c>
      <c r="L13" s="277" t="s">
        <v>406</v>
      </c>
    </row>
    <row r="14" spans="1:12" x14ac:dyDescent="0.3">
      <c r="A14" s="370"/>
      <c r="B14" s="251"/>
      <c r="C14" s="252"/>
      <c r="D14" s="252"/>
      <c r="E14" s="252"/>
      <c r="F14" s="252"/>
      <c r="G14" s="269"/>
      <c r="H14" s="270"/>
      <c r="I14" s="370"/>
      <c r="J14" s="7"/>
      <c r="K14" s="277" t="str">
        <f t="shared" ref="K14" si="0">IF(AND($C$8&lt;&gt;"[MM/DD/YYYY]",NOT(ISBLANK(G14))),IF(OR(G14&gt;$C$8,G14=$C$8),"Calibrated during testing","In Spec"),"Blank")</f>
        <v>Blank</v>
      </c>
      <c r="L14" s="277" t="str">
        <f>IF(AND($C$9&lt;&gt;"[MM/DD/YYYY]", NOT(ISBLANK(H14))),IF(OR($C$9&gt;H14,$C$9=H14),"Calibration Overdue","In Spec"),"Blank")</f>
        <v>Blank</v>
      </c>
    </row>
    <row r="15" spans="1:12" x14ac:dyDescent="0.3">
      <c r="A15" s="370"/>
      <c r="B15" s="253"/>
      <c r="C15" s="254"/>
      <c r="D15" s="254"/>
      <c r="E15" s="254"/>
      <c r="F15" s="254"/>
      <c r="G15" s="304"/>
      <c r="H15" s="270"/>
      <c r="I15" s="370"/>
      <c r="J15" s="7"/>
      <c r="K15" s="277" t="str">
        <f>IF(AND($C$8&lt;&gt;"[MM/DD/YYYY]",NOT(ISBLANK(G15))),IF(OR(G15&gt;$C$8,G15=$C$8),"Calibrated during testing","In Spec"),"Blank")</f>
        <v>Blank</v>
      </c>
      <c r="L15" s="277" t="str">
        <f t="shared" ref="L15:L31" si="1">IF(AND($C$9&lt;&gt;"[MM/DD/YYYY]", NOT(ISBLANK(H15))),IF(OR($C$9&gt;H15,$C$9=H15),"Calibration Overdue","In Spec"),"Blank")</f>
        <v>Blank</v>
      </c>
    </row>
    <row r="16" spans="1:12" x14ac:dyDescent="0.3">
      <c r="A16" s="370"/>
      <c r="B16" s="253"/>
      <c r="C16" s="254"/>
      <c r="D16" s="254"/>
      <c r="E16" s="254"/>
      <c r="F16" s="254"/>
      <c r="G16" s="269"/>
      <c r="H16" s="270"/>
      <c r="I16" s="370"/>
      <c r="J16" s="7"/>
      <c r="K16" s="277" t="str">
        <f t="shared" ref="K16:K31" si="2">IF(AND($C$8&lt;&gt;"[MM/DD/YYYY]",NOT(ISBLANK(G16))),IF(OR(G16&gt;$C$8,G16=$C$8),"Calibrated during testing","In Spec"),"Blank")</f>
        <v>Blank</v>
      </c>
      <c r="L16" s="277" t="str">
        <f t="shared" si="1"/>
        <v>Blank</v>
      </c>
    </row>
    <row r="17" spans="1:12" x14ac:dyDescent="0.3">
      <c r="A17" s="370"/>
      <c r="B17" s="253"/>
      <c r="C17" s="254"/>
      <c r="D17" s="254"/>
      <c r="E17" s="254"/>
      <c r="F17" s="254"/>
      <c r="G17" s="269"/>
      <c r="H17" s="270"/>
      <c r="I17" s="370"/>
      <c r="J17" s="7"/>
      <c r="K17" s="277" t="str">
        <f t="shared" si="2"/>
        <v>Blank</v>
      </c>
      <c r="L17" s="277" t="str">
        <f t="shared" si="1"/>
        <v>Blank</v>
      </c>
    </row>
    <row r="18" spans="1:12" x14ac:dyDescent="0.3">
      <c r="A18" s="370"/>
      <c r="B18" s="253"/>
      <c r="C18" s="254"/>
      <c r="D18" s="254"/>
      <c r="E18" s="254"/>
      <c r="F18" s="254"/>
      <c r="G18" s="269"/>
      <c r="H18" s="270"/>
      <c r="I18" s="370"/>
      <c r="J18" s="7"/>
      <c r="K18" s="277" t="str">
        <f t="shared" si="2"/>
        <v>Blank</v>
      </c>
      <c r="L18" s="277" t="str">
        <f t="shared" si="1"/>
        <v>Blank</v>
      </c>
    </row>
    <row r="19" spans="1:12" x14ac:dyDescent="0.3">
      <c r="A19" s="370"/>
      <c r="B19" s="253"/>
      <c r="C19" s="254"/>
      <c r="D19" s="254"/>
      <c r="E19" s="254"/>
      <c r="F19" s="254"/>
      <c r="G19" s="269"/>
      <c r="H19" s="270"/>
      <c r="I19" s="370"/>
      <c r="J19" s="7"/>
      <c r="K19" s="277" t="str">
        <f t="shared" si="2"/>
        <v>Blank</v>
      </c>
      <c r="L19" s="277" t="str">
        <f t="shared" si="1"/>
        <v>Blank</v>
      </c>
    </row>
    <row r="20" spans="1:12" x14ac:dyDescent="0.3">
      <c r="A20" s="370"/>
      <c r="B20" s="253"/>
      <c r="C20" s="254"/>
      <c r="D20" s="254"/>
      <c r="E20" s="254"/>
      <c r="F20" s="254"/>
      <c r="G20" s="269"/>
      <c r="H20" s="270"/>
      <c r="I20" s="370"/>
      <c r="J20" s="7"/>
      <c r="K20" s="277" t="str">
        <f t="shared" si="2"/>
        <v>Blank</v>
      </c>
      <c r="L20" s="277" t="str">
        <f t="shared" si="1"/>
        <v>Blank</v>
      </c>
    </row>
    <row r="21" spans="1:12" x14ac:dyDescent="0.3">
      <c r="A21" s="370"/>
      <c r="B21" s="253"/>
      <c r="C21" s="254"/>
      <c r="D21" s="254"/>
      <c r="E21" s="254"/>
      <c r="F21" s="254"/>
      <c r="G21" s="269"/>
      <c r="H21" s="270"/>
      <c r="I21" s="370"/>
      <c r="J21" s="7"/>
      <c r="K21" s="277" t="str">
        <f t="shared" si="2"/>
        <v>Blank</v>
      </c>
      <c r="L21" s="277" t="str">
        <f t="shared" si="1"/>
        <v>Blank</v>
      </c>
    </row>
    <row r="22" spans="1:12" x14ac:dyDescent="0.3">
      <c r="A22" s="370"/>
      <c r="B22" s="253"/>
      <c r="C22" s="254"/>
      <c r="D22" s="254"/>
      <c r="E22" s="254"/>
      <c r="F22" s="254"/>
      <c r="G22" s="269"/>
      <c r="H22" s="270"/>
      <c r="I22" s="370"/>
      <c r="J22" s="7"/>
      <c r="K22" s="277" t="str">
        <f t="shared" si="2"/>
        <v>Blank</v>
      </c>
      <c r="L22" s="277" t="str">
        <f t="shared" si="1"/>
        <v>Blank</v>
      </c>
    </row>
    <row r="23" spans="1:12" x14ac:dyDescent="0.3">
      <c r="A23" s="370"/>
      <c r="B23" s="253"/>
      <c r="C23" s="254"/>
      <c r="D23" s="254"/>
      <c r="E23" s="254"/>
      <c r="F23" s="254"/>
      <c r="G23" s="269"/>
      <c r="H23" s="270"/>
      <c r="I23" s="370"/>
      <c r="J23" s="7"/>
      <c r="K23" s="277" t="str">
        <f t="shared" si="2"/>
        <v>Blank</v>
      </c>
      <c r="L23" s="277" t="str">
        <f t="shared" si="1"/>
        <v>Blank</v>
      </c>
    </row>
    <row r="24" spans="1:12" x14ac:dyDescent="0.3">
      <c r="A24" s="370"/>
      <c r="B24" s="253"/>
      <c r="C24" s="254"/>
      <c r="D24" s="254"/>
      <c r="E24" s="254"/>
      <c r="F24" s="254"/>
      <c r="G24" s="269"/>
      <c r="H24" s="270"/>
      <c r="I24" s="370"/>
      <c r="J24" s="7"/>
      <c r="K24" s="277" t="str">
        <f t="shared" si="2"/>
        <v>Blank</v>
      </c>
      <c r="L24" s="277" t="str">
        <f t="shared" si="1"/>
        <v>Blank</v>
      </c>
    </row>
    <row r="25" spans="1:12" x14ac:dyDescent="0.3">
      <c r="A25" s="370"/>
      <c r="B25" s="253"/>
      <c r="C25" s="254"/>
      <c r="D25" s="254"/>
      <c r="E25" s="254"/>
      <c r="F25" s="254"/>
      <c r="G25" s="269"/>
      <c r="H25" s="270"/>
      <c r="I25" s="370"/>
      <c r="J25" s="7"/>
      <c r="K25" s="277" t="str">
        <f t="shared" si="2"/>
        <v>Blank</v>
      </c>
      <c r="L25" s="277" t="str">
        <f t="shared" si="1"/>
        <v>Blank</v>
      </c>
    </row>
    <row r="26" spans="1:12" x14ac:dyDescent="0.3">
      <c r="A26" s="370"/>
      <c r="B26" s="253"/>
      <c r="C26" s="254"/>
      <c r="D26" s="254"/>
      <c r="E26" s="254"/>
      <c r="F26" s="254"/>
      <c r="G26" s="269"/>
      <c r="H26" s="270"/>
      <c r="I26" s="370"/>
      <c r="J26" s="7"/>
      <c r="K26" s="277" t="str">
        <f t="shared" si="2"/>
        <v>Blank</v>
      </c>
      <c r="L26" s="277" t="str">
        <f t="shared" si="1"/>
        <v>Blank</v>
      </c>
    </row>
    <row r="27" spans="1:12" x14ac:dyDescent="0.3">
      <c r="A27" s="370"/>
      <c r="B27" s="253"/>
      <c r="C27" s="254"/>
      <c r="D27" s="254"/>
      <c r="E27" s="254"/>
      <c r="F27" s="254"/>
      <c r="G27" s="269"/>
      <c r="H27" s="270"/>
      <c r="I27" s="370"/>
      <c r="J27" s="7"/>
      <c r="K27" s="277" t="str">
        <f t="shared" si="2"/>
        <v>Blank</v>
      </c>
      <c r="L27" s="277" t="str">
        <f t="shared" si="1"/>
        <v>Blank</v>
      </c>
    </row>
    <row r="28" spans="1:12" x14ac:dyDescent="0.3">
      <c r="A28" s="370"/>
      <c r="B28" s="253"/>
      <c r="C28" s="254"/>
      <c r="D28" s="254"/>
      <c r="E28" s="254"/>
      <c r="F28" s="254"/>
      <c r="G28" s="269"/>
      <c r="H28" s="270"/>
      <c r="I28" s="370"/>
      <c r="J28" s="7"/>
      <c r="K28" s="277" t="str">
        <f t="shared" si="2"/>
        <v>Blank</v>
      </c>
      <c r="L28" s="277" t="str">
        <f t="shared" si="1"/>
        <v>Blank</v>
      </c>
    </row>
    <row r="29" spans="1:12" x14ac:dyDescent="0.3">
      <c r="A29" s="370"/>
      <c r="B29" s="253"/>
      <c r="C29" s="254"/>
      <c r="D29" s="254"/>
      <c r="E29" s="254"/>
      <c r="F29" s="254"/>
      <c r="G29" s="269"/>
      <c r="H29" s="270"/>
      <c r="I29" s="370"/>
      <c r="J29" s="7"/>
      <c r="K29" s="277" t="str">
        <f t="shared" si="2"/>
        <v>Blank</v>
      </c>
      <c r="L29" s="277" t="str">
        <f t="shared" si="1"/>
        <v>Blank</v>
      </c>
    </row>
    <row r="30" spans="1:12" x14ac:dyDescent="0.3">
      <c r="A30" s="370"/>
      <c r="B30" s="253"/>
      <c r="C30" s="254"/>
      <c r="D30" s="254"/>
      <c r="E30" s="254"/>
      <c r="F30" s="254"/>
      <c r="G30" s="269"/>
      <c r="H30" s="270"/>
      <c r="I30" s="370"/>
      <c r="J30" s="7"/>
      <c r="K30" s="277" t="str">
        <f t="shared" si="2"/>
        <v>Blank</v>
      </c>
      <c r="L30" s="277" t="str">
        <f t="shared" si="1"/>
        <v>Blank</v>
      </c>
    </row>
    <row r="31" spans="1:12" ht="17.25" thickBot="1" x14ac:dyDescent="0.35">
      <c r="A31" s="370"/>
      <c r="B31" s="255"/>
      <c r="C31" s="256"/>
      <c r="D31" s="256"/>
      <c r="E31" s="256"/>
      <c r="F31" s="256"/>
      <c r="G31" s="282"/>
      <c r="H31" s="283"/>
      <c r="I31" s="370"/>
      <c r="J31" s="7"/>
      <c r="K31" s="277" t="str">
        <f t="shared" si="2"/>
        <v>Blank</v>
      </c>
      <c r="L31" s="277" t="str">
        <f t="shared" si="1"/>
        <v>Blank</v>
      </c>
    </row>
    <row r="32" spans="1:12" ht="17.25" thickBot="1" x14ac:dyDescent="0.35">
      <c r="A32" s="370"/>
      <c r="B32" s="370"/>
      <c r="C32" s="370"/>
      <c r="D32" s="370"/>
      <c r="E32" s="370"/>
      <c r="F32" s="370"/>
      <c r="G32" s="370"/>
      <c r="H32" s="370"/>
      <c r="I32" s="370"/>
      <c r="J32" s="7"/>
    </row>
    <row r="33" spans="1:10" ht="36.75" customHeight="1" thickBot="1" x14ac:dyDescent="0.35">
      <c r="A33" s="370"/>
      <c r="B33" s="669" t="s">
        <v>403</v>
      </c>
      <c r="C33" s="670"/>
      <c r="D33" s="370"/>
      <c r="E33" s="349" t="s">
        <v>487</v>
      </c>
      <c r="F33" s="531"/>
      <c r="G33" s="370"/>
      <c r="H33" s="370"/>
      <c r="I33" s="370"/>
      <c r="J33" s="7"/>
    </row>
    <row r="34" spans="1:10" x14ac:dyDescent="0.3">
      <c r="A34" s="370"/>
      <c r="B34" s="15" t="s">
        <v>118</v>
      </c>
      <c r="C34" s="229"/>
      <c r="D34" s="370"/>
      <c r="E34" s="370"/>
      <c r="F34" s="370"/>
      <c r="G34" s="370"/>
      <c r="H34" s="370"/>
      <c r="I34" s="370"/>
      <c r="J34" s="7"/>
    </row>
    <row r="35" spans="1:10" ht="17.25" thickBot="1" x14ac:dyDescent="0.35">
      <c r="A35" s="370"/>
      <c r="B35" s="91" t="s">
        <v>70</v>
      </c>
      <c r="C35" s="79"/>
      <c r="D35" s="370"/>
      <c r="E35" s="370"/>
      <c r="F35" s="370"/>
      <c r="G35" s="370"/>
      <c r="H35" s="370"/>
      <c r="I35" s="370"/>
      <c r="J35" s="7"/>
    </row>
    <row r="36" spans="1:10" ht="17.25" thickBot="1" x14ac:dyDescent="0.35">
      <c r="A36" s="370"/>
      <c r="B36" s="362"/>
      <c r="C36" s="362"/>
      <c r="D36" s="362"/>
      <c r="E36" s="362"/>
      <c r="F36" s="362"/>
      <c r="G36" s="362"/>
      <c r="H36" s="362"/>
      <c r="I36" s="370"/>
      <c r="J36" s="7"/>
    </row>
    <row r="37" spans="1:10" ht="18" thickBot="1" x14ac:dyDescent="0.4">
      <c r="A37" s="370"/>
      <c r="B37" s="666" t="s">
        <v>485</v>
      </c>
      <c r="C37" s="667"/>
      <c r="D37" s="667"/>
      <c r="E37" s="667"/>
      <c r="F37" s="667"/>
      <c r="G37" s="667"/>
      <c r="H37" s="668"/>
      <c r="I37" s="370"/>
      <c r="J37" s="7"/>
    </row>
    <row r="38" spans="1:10" x14ac:dyDescent="0.3">
      <c r="A38" s="370"/>
      <c r="B38" s="663"/>
      <c r="C38" s="664"/>
      <c r="D38" s="664"/>
      <c r="E38" s="664"/>
      <c r="F38" s="664"/>
      <c r="G38" s="664"/>
      <c r="H38" s="665"/>
      <c r="I38" s="370"/>
      <c r="J38" s="7"/>
    </row>
    <row r="39" spans="1:10" x14ac:dyDescent="0.3">
      <c r="A39" s="370"/>
      <c r="B39" s="655"/>
      <c r="C39" s="661"/>
      <c r="D39" s="661"/>
      <c r="E39" s="661"/>
      <c r="F39" s="661"/>
      <c r="G39" s="661"/>
      <c r="H39" s="656"/>
      <c r="I39" s="370"/>
      <c r="J39" s="7"/>
    </row>
    <row r="40" spans="1:10" x14ac:dyDescent="0.3">
      <c r="A40" s="370"/>
      <c r="B40" s="655"/>
      <c r="C40" s="661"/>
      <c r="D40" s="661"/>
      <c r="E40" s="661"/>
      <c r="F40" s="661"/>
      <c r="G40" s="661"/>
      <c r="H40" s="656"/>
      <c r="I40" s="370"/>
      <c r="J40" s="7"/>
    </row>
    <row r="41" spans="1:10" ht="17.25" thickBot="1" x14ac:dyDescent="0.35">
      <c r="A41" s="370"/>
      <c r="B41" s="657"/>
      <c r="C41" s="662"/>
      <c r="D41" s="662"/>
      <c r="E41" s="662"/>
      <c r="F41" s="662"/>
      <c r="G41" s="662"/>
      <c r="H41" s="658"/>
      <c r="I41" s="370"/>
      <c r="J41" s="7"/>
    </row>
    <row r="42" spans="1:10" ht="17.25" thickBot="1" x14ac:dyDescent="0.35">
      <c r="A42" s="370"/>
      <c r="B42" s="362"/>
      <c r="C42" s="362"/>
      <c r="D42" s="362"/>
      <c r="E42" s="362"/>
      <c r="F42" s="362"/>
      <c r="G42" s="362"/>
      <c r="H42" s="362"/>
      <c r="I42" s="370"/>
      <c r="J42" s="7"/>
    </row>
    <row r="43" spans="1:10" ht="18" thickBot="1" x14ac:dyDescent="0.35">
      <c r="A43" s="370"/>
      <c r="B43" s="638" t="s">
        <v>486</v>
      </c>
      <c r="C43" s="641"/>
      <c r="D43" s="641"/>
      <c r="E43" s="641"/>
      <c r="F43" s="641"/>
      <c r="G43" s="641"/>
      <c r="H43" s="639"/>
      <c r="I43" s="370"/>
      <c r="J43" s="7"/>
    </row>
    <row r="44" spans="1:10" x14ac:dyDescent="0.3">
      <c r="A44" s="362"/>
      <c r="B44" s="655"/>
      <c r="C44" s="661"/>
      <c r="D44" s="661"/>
      <c r="E44" s="661"/>
      <c r="F44" s="661"/>
      <c r="G44" s="661"/>
      <c r="H44" s="656"/>
      <c r="I44" s="370"/>
      <c r="J44" s="7"/>
    </row>
    <row r="45" spans="1:10" x14ac:dyDescent="0.3">
      <c r="A45" s="362"/>
      <c r="B45" s="655"/>
      <c r="C45" s="661"/>
      <c r="D45" s="661"/>
      <c r="E45" s="661"/>
      <c r="F45" s="661"/>
      <c r="G45" s="661"/>
      <c r="H45" s="656"/>
      <c r="I45" s="370"/>
      <c r="J45" s="7"/>
    </row>
    <row r="46" spans="1:10" x14ac:dyDescent="0.3">
      <c r="A46" s="362"/>
      <c r="B46" s="655"/>
      <c r="C46" s="661"/>
      <c r="D46" s="661"/>
      <c r="E46" s="661"/>
      <c r="F46" s="661"/>
      <c r="G46" s="661"/>
      <c r="H46" s="656"/>
      <c r="I46" s="370"/>
      <c r="J46" s="7"/>
    </row>
    <row r="47" spans="1:10" ht="17.25" thickBot="1" x14ac:dyDescent="0.35">
      <c r="A47" s="362"/>
      <c r="B47" s="657"/>
      <c r="C47" s="662"/>
      <c r="D47" s="662"/>
      <c r="E47" s="662"/>
      <c r="F47" s="662"/>
      <c r="G47" s="662"/>
      <c r="H47" s="658"/>
      <c r="I47" s="370"/>
      <c r="J47" s="7"/>
    </row>
    <row r="48" spans="1:10" ht="17.25" thickBot="1" x14ac:dyDescent="0.35">
      <c r="A48" s="362"/>
      <c r="B48" s="362"/>
      <c r="C48" s="362"/>
      <c r="D48" s="362"/>
      <c r="E48" s="362"/>
      <c r="F48" s="362"/>
      <c r="G48" s="362"/>
      <c r="H48" s="362"/>
      <c r="I48" s="370"/>
      <c r="J48" s="7"/>
    </row>
    <row r="49" spans="1:10" ht="18" thickBot="1" x14ac:dyDescent="0.35">
      <c r="A49" s="362"/>
      <c r="B49" s="570" t="s">
        <v>438</v>
      </c>
      <c r="C49" s="640"/>
      <c r="D49" s="640"/>
      <c r="E49" s="640"/>
      <c r="F49" s="640"/>
      <c r="G49" s="640"/>
      <c r="H49" s="571"/>
      <c r="I49" s="370"/>
      <c r="J49" s="7"/>
    </row>
    <row r="50" spans="1:10" x14ac:dyDescent="0.3">
      <c r="A50" s="362"/>
      <c r="B50" s="655"/>
      <c r="C50" s="661"/>
      <c r="D50" s="661"/>
      <c r="E50" s="661"/>
      <c r="F50" s="661"/>
      <c r="G50" s="661"/>
      <c r="H50" s="656"/>
      <c r="I50" s="370"/>
      <c r="J50" s="7"/>
    </row>
    <row r="51" spans="1:10" x14ac:dyDescent="0.3">
      <c r="A51" s="362"/>
      <c r="B51" s="655"/>
      <c r="C51" s="661"/>
      <c r="D51" s="661"/>
      <c r="E51" s="661"/>
      <c r="F51" s="661"/>
      <c r="G51" s="661"/>
      <c r="H51" s="656"/>
      <c r="I51" s="370"/>
      <c r="J51" s="7"/>
    </row>
    <row r="52" spans="1:10" x14ac:dyDescent="0.3">
      <c r="A52" s="362"/>
      <c r="B52" s="655"/>
      <c r="C52" s="661"/>
      <c r="D52" s="661"/>
      <c r="E52" s="661"/>
      <c r="F52" s="661"/>
      <c r="G52" s="661"/>
      <c r="H52" s="656"/>
      <c r="I52" s="370"/>
      <c r="J52" s="7"/>
    </row>
    <row r="53" spans="1:10" x14ac:dyDescent="0.3">
      <c r="A53" s="362"/>
      <c r="B53" s="655"/>
      <c r="C53" s="661"/>
      <c r="D53" s="661"/>
      <c r="E53" s="661"/>
      <c r="F53" s="661"/>
      <c r="G53" s="661"/>
      <c r="H53" s="656"/>
      <c r="I53" s="370"/>
      <c r="J53" s="7"/>
    </row>
    <row r="54" spans="1:10" ht="17.25" thickBot="1" x14ac:dyDescent="0.35">
      <c r="A54" s="362"/>
      <c r="B54" s="657"/>
      <c r="C54" s="662"/>
      <c r="D54" s="662"/>
      <c r="E54" s="662"/>
      <c r="F54" s="662"/>
      <c r="G54" s="662"/>
      <c r="H54" s="658"/>
      <c r="I54" s="370"/>
      <c r="J54" s="7"/>
    </row>
    <row r="55" spans="1:10" x14ac:dyDescent="0.3">
      <c r="A55" s="370"/>
      <c r="B55" s="362"/>
      <c r="C55" s="362"/>
      <c r="D55" s="362"/>
      <c r="E55" s="362"/>
      <c r="F55" s="362"/>
      <c r="G55" s="362"/>
      <c r="H55" s="362"/>
      <c r="I55" s="370"/>
      <c r="J55" s="7"/>
    </row>
    <row r="56" spans="1:10" x14ac:dyDescent="0.3">
      <c r="A56" s="14"/>
      <c r="B56" s="14"/>
      <c r="C56" s="14"/>
      <c r="D56" s="14"/>
      <c r="E56" s="14"/>
      <c r="F56" s="14"/>
      <c r="G56" s="14"/>
      <c r="H56" s="14"/>
      <c r="I56" s="7"/>
      <c r="J56" s="7"/>
    </row>
    <row r="57" spans="1:10" x14ac:dyDescent="0.3">
      <c r="A57" s="13"/>
    </row>
  </sheetData>
  <sheetProtection password="CB1A" sheet="1" objects="1" scenarios="1" selectLockedCells="1"/>
  <protectedRanges>
    <protectedRange sqref="B14:H31" name="Range1"/>
  </protectedRanges>
  <mergeCells count="10">
    <mergeCell ref="B50:H54"/>
    <mergeCell ref="B2:C2"/>
    <mergeCell ref="B44:H47"/>
    <mergeCell ref="B38:H41"/>
    <mergeCell ref="B37:H37"/>
    <mergeCell ref="B33:C33"/>
    <mergeCell ref="B12:H12"/>
    <mergeCell ref="G2:H2"/>
    <mergeCell ref="B43:H43"/>
    <mergeCell ref="B49:H49"/>
  </mergeCells>
  <conditionalFormatting sqref="G14">
    <cfRule type="expression" dxfId="64" priority="37" stopIfTrue="1">
      <formula>K14="Calibrated during testing"</formula>
    </cfRule>
  </conditionalFormatting>
  <conditionalFormatting sqref="G15">
    <cfRule type="expression" dxfId="63" priority="36" stopIfTrue="1">
      <formula>K15="Calibrated during testing"</formula>
    </cfRule>
  </conditionalFormatting>
  <conditionalFormatting sqref="G16">
    <cfRule type="expression" dxfId="62" priority="35" stopIfTrue="1">
      <formula>K16="Calibrated during testing"</formula>
    </cfRule>
  </conditionalFormatting>
  <conditionalFormatting sqref="G17">
    <cfRule type="expression" dxfId="61" priority="34" stopIfTrue="1">
      <formula>K17="Calibrated during testing"</formula>
    </cfRule>
  </conditionalFormatting>
  <conditionalFormatting sqref="G18">
    <cfRule type="expression" dxfId="60" priority="33" stopIfTrue="1">
      <formula>K18="Calibrated during testing"</formula>
    </cfRule>
  </conditionalFormatting>
  <conditionalFormatting sqref="G19">
    <cfRule type="expression" dxfId="59" priority="32" stopIfTrue="1">
      <formula>K19="Calibrated during testing"</formula>
    </cfRule>
  </conditionalFormatting>
  <conditionalFormatting sqref="G20">
    <cfRule type="expression" dxfId="58" priority="31" stopIfTrue="1">
      <formula>K20="Calibrated during testing"</formula>
    </cfRule>
  </conditionalFormatting>
  <conditionalFormatting sqref="G21">
    <cfRule type="expression" dxfId="57" priority="30" stopIfTrue="1">
      <formula>K21="Calibrated during testing"</formula>
    </cfRule>
  </conditionalFormatting>
  <conditionalFormatting sqref="G22">
    <cfRule type="expression" dxfId="56" priority="29" stopIfTrue="1">
      <formula>K22="Calibrated during testing"</formula>
    </cfRule>
  </conditionalFormatting>
  <conditionalFormatting sqref="G23">
    <cfRule type="expression" dxfId="55" priority="28" stopIfTrue="1">
      <formula>K23="Calibrated during testing"</formula>
    </cfRule>
  </conditionalFormatting>
  <conditionalFormatting sqref="G24">
    <cfRule type="expression" dxfId="54" priority="27" stopIfTrue="1">
      <formula>K24="Calibrated during testing"</formula>
    </cfRule>
  </conditionalFormatting>
  <conditionalFormatting sqref="G25">
    <cfRule type="expression" dxfId="53" priority="26" stopIfTrue="1">
      <formula>K25="Calibrated during testing"</formula>
    </cfRule>
  </conditionalFormatting>
  <conditionalFormatting sqref="G26">
    <cfRule type="expression" dxfId="52" priority="25" stopIfTrue="1">
      <formula>K26="Calibrated during testing"</formula>
    </cfRule>
  </conditionalFormatting>
  <conditionalFormatting sqref="G27">
    <cfRule type="expression" dxfId="51" priority="24" stopIfTrue="1">
      <formula>K27="Calibrated during testing"</formula>
    </cfRule>
  </conditionalFormatting>
  <conditionalFormatting sqref="G28">
    <cfRule type="expression" dxfId="50" priority="23" stopIfTrue="1">
      <formula>K28="Calibrated during testing"</formula>
    </cfRule>
  </conditionalFormatting>
  <conditionalFormatting sqref="G29">
    <cfRule type="expression" dxfId="49" priority="21" stopIfTrue="1">
      <formula>K29="Calibrated during testing"</formula>
    </cfRule>
  </conditionalFormatting>
  <conditionalFormatting sqref="G30">
    <cfRule type="expression" dxfId="48" priority="20" stopIfTrue="1">
      <formula>K30="Calibrated during testing"</formula>
    </cfRule>
  </conditionalFormatting>
  <conditionalFormatting sqref="G31">
    <cfRule type="expression" dxfId="47" priority="19" stopIfTrue="1">
      <formula>K31="Calibrated during testing"</formula>
    </cfRule>
  </conditionalFormatting>
  <conditionalFormatting sqref="H14">
    <cfRule type="expression" dxfId="46" priority="18" stopIfTrue="1">
      <formula>L14="Calibration Overdue"</formula>
    </cfRule>
  </conditionalFormatting>
  <conditionalFormatting sqref="H15">
    <cfRule type="expression" dxfId="45" priority="17" stopIfTrue="1">
      <formula>L15="Calibration Overdue"</formula>
    </cfRule>
  </conditionalFormatting>
  <conditionalFormatting sqref="H16">
    <cfRule type="expression" dxfId="44" priority="16" stopIfTrue="1">
      <formula>L16="Calibration Overdue"</formula>
    </cfRule>
  </conditionalFormatting>
  <conditionalFormatting sqref="H17">
    <cfRule type="expression" dxfId="43" priority="15" stopIfTrue="1">
      <formula>L17="Calibration Overdue"</formula>
    </cfRule>
  </conditionalFormatting>
  <conditionalFormatting sqref="H18">
    <cfRule type="expression" dxfId="42" priority="14" stopIfTrue="1">
      <formula>L18="Calibration Overdue"</formula>
    </cfRule>
  </conditionalFormatting>
  <conditionalFormatting sqref="H19">
    <cfRule type="expression" dxfId="41" priority="13" stopIfTrue="1">
      <formula>L19="Calibration Overdue"</formula>
    </cfRule>
  </conditionalFormatting>
  <conditionalFormatting sqref="H20">
    <cfRule type="expression" dxfId="40" priority="12" stopIfTrue="1">
      <formula>L20="Calibration Overdue"</formula>
    </cfRule>
  </conditionalFormatting>
  <conditionalFormatting sqref="H21">
    <cfRule type="expression" dxfId="39" priority="11" stopIfTrue="1">
      <formula>L21="Calibration Overdue"</formula>
    </cfRule>
  </conditionalFormatting>
  <conditionalFormatting sqref="H22">
    <cfRule type="expression" dxfId="38" priority="10" stopIfTrue="1">
      <formula>L22="Calibration Overdue"</formula>
    </cfRule>
  </conditionalFormatting>
  <conditionalFormatting sqref="H23">
    <cfRule type="expression" dxfId="37" priority="9" stopIfTrue="1">
      <formula>L23="Calibration Overdue"</formula>
    </cfRule>
  </conditionalFormatting>
  <conditionalFormatting sqref="H24">
    <cfRule type="expression" dxfId="36" priority="8" stopIfTrue="1">
      <formula>L24="Calibration Overdue"</formula>
    </cfRule>
  </conditionalFormatting>
  <conditionalFormatting sqref="H25">
    <cfRule type="expression" dxfId="35" priority="7" stopIfTrue="1">
      <formula>L25="Calibration Overdue"</formula>
    </cfRule>
  </conditionalFormatting>
  <conditionalFormatting sqref="H26">
    <cfRule type="expression" dxfId="34" priority="6" stopIfTrue="1">
      <formula>L26="Calibration Overdue"</formula>
    </cfRule>
  </conditionalFormatting>
  <conditionalFormatting sqref="H27">
    <cfRule type="expression" dxfId="33" priority="5" stopIfTrue="1">
      <formula>L27="Calibration Overdue"</formula>
    </cfRule>
  </conditionalFormatting>
  <conditionalFormatting sqref="H28">
    <cfRule type="expression" dxfId="32" priority="4" stopIfTrue="1">
      <formula>L28="Calibration Overdue"</formula>
    </cfRule>
  </conditionalFormatting>
  <conditionalFormatting sqref="H29">
    <cfRule type="expression" dxfId="31" priority="3" stopIfTrue="1">
      <formula>L29="Calibration Overdue"</formula>
    </cfRule>
  </conditionalFormatting>
  <conditionalFormatting sqref="H30">
    <cfRule type="expression" dxfId="30" priority="2" stopIfTrue="1">
      <formula>L30="Calibration Overdue"</formula>
    </cfRule>
  </conditionalFormatting>
  <conditionalFormatting sqref="H31">
    <cfRule type="expression" dxfId="29" priority="1" stopIfTrue="1">
      <formula>L31="Calibration Overdue"</formula>
    </cfRule>
  </conditionalFormatting>
  <conditionalFormatting sqref="K12:L31">
    <cfRule type="expression" dxfId="28" priority="39" stopIfTrue="1">
      <formula>QC_Mode="Yes"</formula>
    </cfRule>
  </conditionalFormatting>
  <hyperlinks>
    <hyperlink ref="E4" location="Instructions!A1"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CC"/>
    <pageSetUpPr fitToPage="1"/>
  </sheetPr>
  <dimension ref="A1:J29"/>
  <sheetViews>
    <sheetView showGridLines="0" zoomScale="85" zoomScaleNormal="85" workbookViewId="0">
      <selection activeCell="E2" sqref="E2"/>
    </sheetView>
  </sheetViews>
  <sheetFormatPr defaultColWidth="9.140625" defaultRowHeight="16.5" x14ac:dyDescent="0.25"/>
  <cols>
    <col min="1" max="1" width="5" style="6" customWidth="1"/>
    <col min="2" max="2" width="39" style="6" customWidth="1"/>
    <col min="3" max="3" width="40.42578125" style="6" customWidth="1"/>
    <col min="4" max="4" width="34.7109375" style="6" customWidth="1"/>
    <col min="5" max="5" width="22.42578125" style="6" customWidth="1"/>
    <col min="6" max="6" width="23" style="6" customWidth="1"/>
    <col min="7" max="7" width="5" style="6" customWidth="1"/>
    <col min="8" max="8" width="3.42578125" style="6" customWidth="1"/>
    <col min="9" max="9" width="9.140625" style="6"/>
    <col min="10" max="10" width="55" style="6" hidden="1" customWidth="1"/>
    <col min="11" max="16384" width="9.140625" style="6"/>
  </cols>
  <sheetData>
    <row r="1" spans="1:8" ht="17.25" thickBot="1" x14ac:dyDescent="0.3">
      <c r="A1" s="364"/>
      <c r="B1" s="364"/>
      <c r="C1" s="364"/>
      <c r="D1" s="364"/>
      <c r="E1" s="364"/>
      <c r="F1" s="364"/>
      <c r="G1" s="364"/>
      <c r="H1" s="51"/>
    </row>
    <row r="2" spans="1:8" ht="18.75" thickBot="1" x14ac:dyDescent="0.4">
      <c r="B2" s="555" t="str">
        <f>'Version Control'!$B$2</f>
        <v>Title Block</v>
      </c>
      <c r="C2" s="556"/>
      <c r="D2" s="364"/>
      <c r="E2" s="361" t="s">
        <v>245</v>
      </c>
      <c r="F2" s="364"/>
      <c r="G2" s="364"/>
      <c r="H2" s="51"/>
    </row>
    <row r="3" spans="1:8" x14ac:dyDescent="0.3">
      <c r="A3" s="364"/>
      <c r="B3" s="199" t="str">
        <f>'Version Control'!$B$3</f>
        <v>Test Report Template Name:</v>
      </c>
      <c r="C3" s="200" t="str">
        <f>'Version Control'!$C$3</f>
        <v xml:space="preserve">Residential Refrigerator-Freezer  </v>
      </c>
      <c r="D3" s="364"/>
      <c r="E3" s="364"/>
      <c r="F3" s="364"/>
      <c r="G3" s="364"/>
      <c r="H3" s="51"/>
    </row>
    <row r="4" spans="1:8" ht="17.25" thickBot="1" x14ac:dyDescent="0.35">
      <c r="A4" s="364"/>
      <c r="B4" s="197" t="str">
        <f>'Version Control'!$B$4</f>
        <v>Version Number:</v>
      </c>
      <c r="C4" s="245" t="str">
        <f>'Version Control'!$C$4</f>
        <v>v1.5</v>
      </c>
      <c r="D4" s="364"/>
      <c r="E4" s="364"/>
      <c r="F4" s="364"/>
      <c r="G4" s="364"/>
      <c r="H4" s="51"/>
    </row>
    <row r="5" spans="1:8" ht="18" thickBot="1" x14ac:dyDescent="0.35">
      <c r="A5" s="364"/>
      <c r="B5" s="196" t="str">
        <f>'Version Control'!$B$5</f>
        <v xml:space="preserve">Latest Template Revision: </v>
      </c>
      <c r="C5" s="195">
        <f>'Version Control'!$C$5</f>
        <v>42922</v>
      </c>
      <c r="D5" s="364"/>
      <c r="E5" s="638" t="s">
        <v>4</v>
      </c>
      <c r="F5" s="639"/>
      <c r="G5" s="364"/>
      <c r="H5" s="51"/>
    </row>
    <row r="6" spans="1:8" ht="17.25" x14ac:dyDescent="0.3">
      <c r="A6" s="364"/>
      <c r="B6" s="196" t="str">
        <f>'Version Control'!$B$6</f>
        <v>Tab Name:</v>
      </c>
      <c r="C6" s="245" t="str">
        <f ca="1">MID(CELL("filename",B1), FIND("]", CELL("filename", B1))+ 1, 255)</f>
        <v>Volume</v>
      </c>
      <c r="D6" s="364"/>
      <c r="E6" s="316" t="s">
        <v>134</v>
      </c>
      <c r="F6" s="348" t="s">
        <v>100</v>
      </c>
      <c r="G6" s="364"/>
      <c r="H6" s="51"/>
    </row>
    <row r="7" spans="1:8" ht="33" x14ac:dyDescent="0.25">
      <c r="A7" s="364"/>
      <c r="B7" s="246" t="str">
        <f>'Version Control'!$B$7</f>
        <v>File Name:</v>
      </c>
      <c r="C7" s="247" t="str">
        <f ca="1">'Version Control'!$C$7</f>
        <v>Residential Refrigerator-Freezer Appendix A - v1.5.xlsx</v>
      </c>
      <c r="D7" s="364"/>
      <c r="E7" s="346" t="str">
        <f>'Drop-Downs'!D13</f>
        <v xml:space="preserve">Basic Refrigerator </v>
      </c>
      <c r="F7" s="347">
        <v>1.47</v>
      </c>
      <c r="G7" s="364"/>
      <c r="H7" s="51"/>
    </row>
    <row r="8" spans="1:8" x14ac:dyDescent="0.3">
      <c r="A8" s="364"/>
      <c r="B8" s="328" t="s">
        <v>130</v>
      </c>
      <c r="C8" s="195" t="str">
        <f>'Version Control'!$C$8</f>
        <v>[MM/DD/YYYY]</v>
      </c>
      <c r="D8" s="364"/>
      <c r="E8" s="172" t="str">
        <f>'Drop-Downs'!D14</f>
        <v xml:space="preserve">All-refrigerator </v>
      </c>
      <c r="F8" s="89">
        <v>1</v>
      </c>
      <c r="G8" s="364"/>
      <c r="H8" s="51"/>
    </row>
    <row r="9" spans="1:8" ht="17.25" thickBot="1" x14ac:dyDescent="0.35">
      <c r="A9" s="364"/>
      <c r="B9" s="198" t="str">
        <f>'Version Control'!$B$9</f>
        <v xml:space="preserve">Test Completion Date: </v>
      </c>
      <c r="C9" s="333" t="str">
        <f>'Version Control'!$C$9</f>
        <v>[MM/DD/YYYY]</v>
      </c>
      <c r="D9" s="364"/>
      <c r="E9" s="172" t="str">
        <f>'Drop-Downs'!D15</f>
        <v>Refrigerator-Freezer</v>
      </c>
      <c r="F9" s="80">
        <v>1.76</v>
      </c>
      <c r="G9" s="364"/>
      <c r="H9" s="51"/>
    </row>
    <row r="10" spans="1:8" ht="16.149999999999999" customHeight="1" x14ac:dyDescent="0.25">
      <c r="A10" s="364"/>
      <c r="B10" s="364"/>
      <c r="C10" s="364"/>
      <c r="D10" s="364"/>
      <c r="E10" s="685" t="s">
        <v>401</v>
      </c>
      <c r="F10" s="686"/>
      <c r="G10" s="365"/>
      <c r="H10" s="51"/>
    </row>
    <row r="11" spans="1:8" ht="16.149999999999999" customHeight="1" thickBot="1" x14ac:dyDescent="0.3">
      <c r="A11" s="364"/>
      <c r="B11" s="364"/>
      <c r="C11" s="364"/>
      <c r="D11" s="364"/>
      <c r="E11" s="687"/>
      <c r="F11" s="688"/>
      <c r="G11" s="365"/>
      <c r="H11" s="51"/>
    </row>
    <row r="12" spans="1:8" ht="17.25" thickBot="1" x14ac:dyDescent="0.3">
      <c r="A12" s="364"/>
      <c r="B12" s="366"/>
      <c r="C12" s="366"/>
      <c r="D12" s="364"/>
      <c r="E12" s="364"/>
      <c r="F12" s="364"/>
      <c r="G12" s="364"/>
      <c r="H12" s="51"/>
    </row>
    <row r="13" spans="1:8" ht="17.25" x14ac:dyDescent="0.25">
      <c r="A13" s="364"/>
      <c r="B13" s="689" t="s">
        <v>505</v>
      </c>
      <c r="C13" s="690"/>
      <c r="D13" s="691"/>
      <c r="E13" s="368"/>
      <c r="F13" s="368"/>
      <c r="G13" s="364"/>
      <c r="H13" s="51"/>
    </row>
    <row r="14" spans="1:8" ht="18" thickBot="1" x14ac:dyDescent="0.3">
      <c r="A14" s="364"/>
      <c r="B14" s="692"/>
      <c r="C14" s="693"/>
      <c r="D14" s="694"/>
      <c r="E14" s="368"/>
      <c r="F14" s="368"/>
      <c r="G14" s="364"/>
      <c r="H14" s="51"/>
    </row>
    <row r="15" spans="1:8" ht="17.25" x14ac:dyDescent="0.25">
      <c r="A15" s="364"/>
      <c r="B15" s="127"/>
      <c r="C15" s="677" t="s">
        <v>255</v>
      </c>
      <c r="D15" s="678"/>
      <c r="E15" s="366"/>
      <c r="F15" s="366"/>
      <c r="G15" s="364"/>
      <c r="H15" s="51"/>
    </row>
    <row r="16" spans="1:8" x14ac:dyDescent="0.25">
      <c r="A16" s="364"/>
      <c r="B16" s="341" t="s">
        <v>118</v>
      </c>
      <c r="C16" s="679"/>
      <c r="D16" s="680"/>
      <c r="E16" s="369"/>
      <c r="F16" s="366"/>
      <c r="G16" s="364"/>
      <c r="H16" s="51"/>
    </row>
    <row r="17" spans="1:10" x14ac:dyDescent="0.25">
      <c r="A17" s="364"/>
      <c r="B17" s="341" t="s">
        <v>70</v>
      </c>
      <c r="C17" s="679"/>
      <c r="D17" s="680"/>
      <c r="E17" s="369"/>
      <c r="F17" s="366"/>
      <c r="G17" s="364"/>
      <c r="H17" s="51"/>
    </row>
    <row r="18" spans="1:10" x14ac:dyDescent="0.25">
      <c r="A18" s="364"/>
      <c r="B18" s="341" t="s">
        <v>257</v>
      </c>
      <c r="C18" s="681">
        <f>IF(AND(C23="Fresh Food",C24="Fresh Food"),C16+D23+D24,IF(AND(C23="Fresh Food",C24&lt;&gt;"Fresh Food"),C16+D23,IF(AND(C23&lt;&gt;"Fresh Food",C24="Fresh Food"),C16+D24,C16)))</f>
        <v>0</v>
      </c>
      <c r="D18" s="682"/>
      <c r="E18" s="369"/>
      <c r="F18" s="366"/>
      <c r="G18" s="365"/>
      <c r="H18" s="51"/>
    </row>
    <row r="19" spans="1:10" x14ac:dyDescent="0.25">
      <c r="A19" s="364"/>
      <c r="B19" s="342" t="s">
        <v>258</v>
      </c>
      <c r="C19" s="681">
        <f>IF(AND(C23="Freezer",C24="Freezer"),C17+D23+D24,IF(AND(C23="Freezer",C24&lt;&gt;"Freezer"),C17+D23,IF(AND(C23&lt;&gt;"Freezer",C24="Freezer"),C17+D24,C17)))</f>
        <v>0</v>
      </c>
      <c r="D19" s="682"/>
      <c r="E19" s="369"/>
      <c r="F19" s="366"/>
      <c r="G19" s="365"/>
      <c r="H19" s="51"/>
    </row>
    <row r="20" spans="1:10" x14ac:dyDescent="0.25">
      <c r="A20" s="364"/>
      <c r="B20" s="341" t="s">
        <v>259</v>
      </c>
      <c r="C20" s="683">
        <f>SUM(C18:C19)</f>
        <v>0</v>
      </c>
      <c r="D20" s="684"/>
      <c r="E20" s="369"/>
      <c r="F20" s="366"/>
      <c r="G20" s="365"/>
      <c r="H20" s="51"/>
    </row>
    <row r="21" spans="1:10" ht="17.25" x14ac:dyDescent="0.25">
      <c r="A21" s="364"/>
      <c r="B21" s="268"/>
      <c r="C21" s="675" t="s">
        <v>256</v>
      </c>
      <c r="D21" s="676"/>
      <c r="E21" s="366"/>
      <c r="F21" s="366"/>
      <c r="G21" s="364"/>
      <c r="H21" s="51"/>
    </row>
    <row r="22" spans="1:10" ht="17.25" x14ac:dyDescent="0.25">
      <c r="A22" s="364"/>
      <c r="B22" s="78"/>
      <c r="C22" s="266" t="s">
        <v>250</v>
      </c>
      <c r="D22" s="267" t="s">
        <v>251</v>
      </c>
      <c r="E22" s="366"/>
      <c r="F22" s="366"/>
      <c r="G22" s="364"/>
      <c r="H22" s="51"/>
    </row>
    <row r="23" spans="1:10" x14ac:dyDescent="0.25">
      <c r="A23" s="364"/>
      <c r="B23" s="343" t="s">
        <v>253</v>
      </c>
      <c r="C23" s="508"/>
      <c r="D23" s="509"/>
      <c r="E23" s="366"/>
      <c r="G23" s="364"/>
      <c r="H23" s="51"/>
      <c r="J23" s="286" t="s">
        <v>494</v>
      </c>
    </row>
    <row r="24" spans="1:10" x14ac:dyDescent="0.25">
      <c r="A24" s="364"/>
      <c r="B24" s="343" t="s">
        <v>254</v>
      </c>
      <c r="C24" s="508"/>
      <c r="D24" s="509"/>
      <c r="E24" s="366"/>
      <c r="F24" s="366"/>
      <c r="G24" s="364"/>
      <c r="H24" s="51"/>
      <c r="J24" s="286" t="str">
        <f>IF(OR(AND(Aux_Comp_Y_N=1,ISBLANK(C23:D23)),AND(Aux_Comp_Y_N=2,ISBLANK(C24:D24))),"Warning: Aux. Compartment present without setting, volume inputs",IF(ISBLANK(Aux_Comp_Y_N),"Blank"))</f>
        <v>Blank</v>
      </c>
    </row>
    <row r="25" spans="1:10" x14ac:dyDescent="0.25">
      <c r="A25" s="364"/>
      <c r="B25" s="344"/>
      <c r="C25" s="69"/>
      <c r="D25" s="47"/>
      <c r="E25" s="366"/>
      <c r="F25" s="366"/>
      <c r="G25" s="364"/>
      <c r="H25" s="51"/>
    </row>
    <row r="26" spans="1:10" x14ac:dyDescent="0.25">
      <c r="A26" s="364"/>
      <c r="B26" s="341" t="s">
        <v>169</v>
      </c>
      <c r="C26" s="681" t="str">
        <f>IF(ISERROR(INDEX($F$7:$F$9,MATCH('General Info &amp; Test Results'!$C$26,Volume!$E$7:$E$9,0))),"Please check Product Type", INDEX($F$7:$F$9,MATCH('General Info &amp; Test Results'!$C$26,Volume!$E$7:$E$9,0)))</f>
        <v>Please check Product Type</v>
      </c>
      <c r="D26" s="682"/>
      <c r="E26" s="366"/>
      <c r="F26" s="366"/>
      <c r="G26" s="364"/>
      <c r="H26" s="51"/>
    </row>
    <row r="27" spans="1:10" ht="17.25" thickBot="1" x14ac:dyDescent="0.3">
      <c r="A27" s="364"/>
      <c r="B27" s="345" t="s">
        <v>117</v>
      </c>
      <c r="C27" s="673" t="str">
        <f>IF(ISTEXT(C26),"Error",C18+(C19*C26))</f>
        <v>Error</v>
      </c>
      <c r="D27" s="674"/>
      <c r="E27" s="364"/>
      <c r="F27" s="366"/>
      <c r="G27" s="364"/>
      <c r="H27" s="51"/>
    </row>
    <row r="28" spans="1:10" x14ac:dyDescent="0.25">
      <c r="A28" s="364"/>
      <c r="B28" s="364"/>
      <c r="C28" s="364"/>
      <c r="D28" s="364"/>
      <c r="E28" s="364"/>
      <c r="F28" s="364"/>
      <c r="G28" s="364"/>
      <c r="H28" s="51"/>
    </row>
    <row r="29" spans="1:10" x14ac:dyDescent="0.25">
      <c r="A29" s="51"/>
      <c r="B29" s="51"/>
      <c r="C29" s="51"/>
      <c r="D29" s="51"/>
      <c r="E29" s="51"/>
      <c r="F29" s="51"/>
      <c r="G29" s="51"/>
      <c r="H29" s="51"/>
    </row>
  </sheetData>
  <sheetProtection password="CB1A" sheet="1" objects="1" scenarios="1" selectLockedCells="1"/>
  <mergeCells count="13">
    <mergeCell ref="E10:F11"/>
    <mergeCell ref="E5:F5"/>
    <mergeCell ref="B2:C2"/>
    <mergeCell ref="C26:D26"/>
    <mergeCell ref="B13:D14"/>
    <mergeCell ref="C27:D27"/>
    <mergeCell ref="C21:D21"/>
    <mergeCell ref="C15:D15"/>
    <mergeCell ref="C16:D16"/>
    <mergeCell ref="C17:D17"/>
    <mergeCell ref="C18:D18"/>
    <mergeCell ref="C19:D19"/>
    <mergeCell ref="C20:D20"/>
  </mergeCells>
  <conditionalFormatting sqref="C24:D24">
    <cfRule type="expression" dxfId="27" priority="2" stopIfTrue="1">
      <formula>AND(Aux_Comp_Y_N&lt;&gt;2)</formula>
    </cfRule>
  </conditionalFormatting>
  <conditionalFormatting sqref="C23:D23">
    <cfRule type="expression" dxfId="26" priority="1" stopIfTrue="1">
      <formula>OR(Aux_Comp_Y_N&lt;1,Aux_Comp_Y_N="Other")</formula>
    </cfRule>
  </conditionalFormatting>
  <conditionalFormatting sqref="J23:J24">
    <cfRule type="expression" dxfId="25" priority="3" stopIfTrue="1">
      <formula>QC_Mode="Yes"</formula>
    </cfRule>
  </conditionalFormatting>
  <dataValidations count="1">
    <dataValidation type="list" showInputMessage="1" showErrorMessage="1" sqref="C23:C24">
      <formula1>FF_FR</formula1>
    </dataValidation>
  </dataValidations>
  <hyperlinks>
    <hyperlink ref="E2" location="Instructions!A1" display="Back to Instructions tab"/>
  </hyperlinks>
  <printOptions horizontalCentered="1"/>
  <pageMargins left="0.25" right="0.25" top="0.75" bottom="0.25" header="0.3" footer="0.3"/>
  <pageSetup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CC"/>
    <pageSetUpPr fitToPage="1"/>
  </sheetPr>
  <dimension ref="A1:Z133"/>
  <sheetViews>
    <sheetView showGridLines="0" zoomScale="85" zoomScaleNormal="85" workbookViewId="0">
      <selection activeCell="G4" sqref="G4:H4"/>
    </sheetView>
  </sheetViews>
  <sheetFormatPr defaultColWidth="9.140625" defaultRowHeight="16.5" x14ac:dyDescent="0.25"/>
  <cols>
    <col min="1" max="1" width="5.140625" style="6" customWidth="1"/>
    <col min="2" max="2" width="31" style="6" customWidth="1"/>
    <col min="3" max="3" width="18.28515625" style="6" customWidth="1"/>
    <col min="4" max="4" width="21.42578125" style="6" customWidth="1"/>
    <col min="5" max="5" width="18.42578125" style="6" customWidth="1"/>
    <col min="6" max="6" width="16" style="6" customWidth="1"/>
    <col min="7" max="7" width="18.5703125" style="6" customWidth="1"/>
    <col min="8" max="8" width="27.42578125" style="6" customWidth="1"/>
    <col min="9" max="9" width="15.140625" style="6" customWidth="1"/>
    <col min="10" max="10" width="14.7109375" style="6" customWidth="1"/>
    <col min="11" max="11" width="14.42578125" style="6" customWidth="1"/>
    <col min="12" max="12" width="14.5703125" style="6" customWidth="1"/>
    <col min="13" max="13" width="5.7109375" style="6" customWidth="1"/>
    <col min="14" max="14" width="4" style="6" customWidth="1"/>
    <col min="15" max="15" width="9.140625" style="6"/>
    <col min="16" max="16" width="25.7109375" style="6" hidden="1" customWidth="1"/>
    <col min="17" max="20" width="20.140625" style="6" hidden="1" customWidth="1"/>
    <col min="21" max="21" width="16.7109375" style="6" hidden="1" customWidth="1"/>
    <col min="22" max="23" width="9.140625" style="6" hidden="1" customWidth="1"/>
    <col min="24" max="16384" width="9.140625" style="6"/>
  </cols>
  <sheetData>
    <row r="1" spans="1:14" ht="17.25" thickBot="1" x14ac:dyDescent="0.3">
      <c r="A1" s="364"/>
      <c r="B1" s="364"/>
      <c r="C1" s="364"/>
      <c r="D1" s="364"/>
      <c r="E1" s="364"/>
      <c r="F1" s="364"/>
      <c r="G1" s="364"/>
      <c r="H1" s="364"/>
      <c r="I1" s="364"/>
      <c r="J1" s="364"/>
      <c r="K1" s="364"/>
      <c r="L1" s="364"/>
      <c r="M1" s="364"/>
      <c r="N1" s="51"/>
    </row>
    <row r="2" spans="1:14" ht="18" thickBot="1" x14ac:dyDescent="0.3">
      <c r="A2" s="364"/>
      <c r="B2" s="555" t="str">
        <f>'Version Control'!$B$2</f>
        <v>Title Block</v>
      </c>
      <c r="C2" s="763"/>
      <c r="D2" s="763"/>
      <c r="E2" s="556"/>
      <c r="F2" s="364"/>
      <c r="G2" s="364"/>
      <c r="H2" s="364"/>
      <c r="I2" s="364"/>
      <c r="J2" s="364"/>
      <c r="K2" s="364"/>
      <c r="L2" s="364"/>
      <c r="M2" s="364"/>
      <c r="N2" s="51"/>
    </row>
    <row r="3" spans="1:14" x14ac:dyDescent="0.3">
      <c r="A3" s="364"/>
      <c r="B3" s="764" t="str">
        <f>'Version Control'!$B$3</f>
        <v>Test Report Template Name:</v>
      </c>
      <c r="C3" s="765"/>
      <c r="D3" s="753" t="str">
        <f>'Version Control'!$C$3</f>
        <v xml:space="preserve">Residential Refrigerator-Freezer  </v>
      </c>
      <c r="E3" s="754"/>
      <c r="F3" s="364"/>
      <c r="G3" s="364"/>
      <c r="H3" s="364"/>
      <c r="I3" s="364"/>
      <c r="J3" s="364"/>
      <c r="K3" s="364"/>
      <c r="L3" s="364"/>
      <c r="M3" s="364"/>
      <c r="N3" s="51"/>
    </row>
    <row r="4" spans="1:14" ht="18" x14ac:dyDescent="0.3">
      <c r="A4" s="364"/>
      <c r="B4" s="766" t="str">
        <f>'Version Control'!$B$4</f>
        <v>Version Number:</v>
      </c>
      <c r="C4" s="767"/>
      <c r="D4" s="755" t="str">
        <f>'Version Control'!$C$4</f>
        <v>v1.5</v>
      </c>
      <c r="E4" s="756"/>
      <c r="F4" s="364"/>
      <c r="G4" s="720" t="s">
        <v>245</v>
      </c>
      <c r="H4" s="720"/>
      <c r="I4" s="364"/>
      <c r="J4" s="364"/>
      <c r="K4" s="364"/>
      <c r="L4" s="364"/>
      <c r="M4" s="364"/>
      <c r="N4" s="51"/>
    </row>
    <row r="5" spans="1:14" x14ac:dyDescent="0.3">
      <c r="A5" s="364"/>
      <c r="B5" s="745" t="str">
        <f>'Version Control'!$B$5</f>
        <v xml:space="preserve">Latest Template Revision: </v>
      </c>
      <c r="C5" s="746"/>
      <c r="D5" s="757">
        <f>'Version Control'!$C$5</f>
        <v>42922</v>
      </c>
      <c r="E5" s="758"/>
      <c r="F5" s="364"/>
      <c r="G5" s="364"/>
      <c r="H5" s="364"/>
      <c r="I5" s="364"/>
      <c r="J5" s="364"/>
      <c r="K5" s="364"/>
      <c r="L5" s="364"/>
      <c r="M5" s="364"/>
      <c r="N5" s="51"/>
    </row>
    <row r="6" spans="1:14" x14ac:dyDescent="0.3">
      <c r="A6" s="364"/>
      <c r="B6" s="745" t="str">
        <f>'Version Control'!$B$6</f>
        <v>Tab Name:</v>
      </c>
      <c r="C6" s="746"/>
      <c r="D6" s="755" t="str">
        <f ca="1">MID(CELL("filename",B1), FIND("]", CELL("filename", B1))+ 1, 255)</f>
        <v>Test Conditions</v>
      </c>
      <c r="E6" s="756"/>
      <c r="F6" s="364"/>
      <c r="G6" s="364"/>
      <c r="H6" s="364"/>
      <c r="I6" s="364"/>
      <c r="J6" s="364"/>
      <c r="K6" s="364"/>
      <c r="L6" s="364"/>
      <c r="M6" s="364"/>
      <c r="N6" s="51"/>
    </row>
    <row r="7" spans="1:14" ht="39.75" customHeight="1" x14ac:dyDescent="0.25">
      <c r="A7" s="364"/>
      <c r="B7" s="747" t="str">
        <f>'Version Control'!$B$7</f>
        <v>File Name:</v>
      </c>
      <c r="C7" s="748"/>
      <c r="D7" s="759" t="str">
        <f ca="1">'Version Control'!$C$7</f>
        <v>Residential Refrigerator-Freezer Appendix A - v1.5.xlsx</v>
      </c>
      <c r="E7" s="760"/>
      <c r="F7" s="364"/>
      <c r="G7" s="364"/>
      <c r="H7" s="364"/>
      <c r="I7" s="364"/>
      <c r="J7" s="364"/>
      <c r="K7" s="364"/>
      <c r="L7" s="364"/>
      <c r="M7" s="364"/>
      <c r="N7" s="51"/>
    </row>
    <row r="8" spans="1:14" x14ac:dyDescent="0.3">
      <c r="A8" s="364"/>
      <c r="B8" s="749" t="s">
        <v>130</v>
      </c>
      <c r="C8" s="750"/>
      <c r="D8" s="757" t="str">
        <f>'Version Control'!$C$8</f>
        <v>[MM/DD/YYYY]</v>
      </c>
      <c r="E8" s="758"/>
      <c r="F8" s="364"/>
      <c r="G8" s="364"/>
      <c r="H8" s="364"/>
      <c r="I8" s="364"/>
      <c r="J8" s="364"/>
      <c r="K8" s="364"/>
      <c r="L8" s="364"/>
      <c r="M8" s="364"/>
      <c r="N8" s="51"/>
    </row>
    <row r="9" spans="1:14" ht="17.25" thickBot="1" x14ac:dyDescent="0.35">
      <c r="A9" s="364"/>
      <c r="B9" s="751" t="str">
        <f>'Version Control'!$B$9</f>
        <v xml:space="preserve">Test Completion Date: </v>
      </c>
      <c r="C9" s="752"/>
      <c r="D9" s="761" t="str">
        <f>'Version Control'!$C$9</f>
        <v>[MM/DD/YYYY]</v>
      </c>
      <c r="E9" s="762"/>
      <c r="F9" s="364"/>
      <c r="G9" s="364"/>
      <c r="H9" s="364"/>
      <c r="I9" s="364"/>
      <c r="J9" s="364"/>
      <c r="K9" s="364"/>
      <c r="L9" s="364"/>
      <c r="M9" s="364"/>
      <c r="N9" s="51"/>
    </row>
    <row r="10" spans="1:14" x14ac:dyDescent="0.25">
      <c r="A10" s="364"/>
      <c r="B10" s="364"/>
      <c r="C10" s="364"/>
      <c r="D10" s="364"/>
      <c r="E10" s="364"/>
      <c r="F10" s="364"/>
      <c r="G10" s="364"/>
      <c r="H10" s="364"/>
      <c r="I10" s="364"/>
      <c r="J10" s="364"/>
      <c r="K10" s="364"/>
      <c r="L10" s="364"/>
      <c r="M10" s="364"/>
      <c r="N10" s="51"/>
    </row>
    <row r="11" spans="1:14" ht="17.25" thickBot="1" x14ac:dyDescent="0.3">
      <c r="A11" s="364"/>
      <c r="B11" s="494"/>
      <c r="C11" s="364"/>
      <c r="D11" s="364"/>
      <c r="E11" s="364"/>
      <c r="F11" s="364"/>
      <c r="G11" s="364"/>
      <c r="H11" s="364"/>
      <c r="I11" s="364"/>
      <c r="J11" s="366"/>
      <c r="K11" s="386"/>
      <c r="L11" s="386"/>
      <c r="M11" s="364"/>
      <c r="N11" s="51"/>
    </row>
    <row r="12" spans="1:14" ht="40.5" customHeight="1" thickBot="1" x14ac:dyDescent="0.3">
      <c r="A12" s="364"/>
      <c r="B12" s="669" t="s">
        <v>380</v>
      </c>
      <c r="C12" s="732"/>
      <c r="D12" s="670"/>
      <c r="E12" s="368"/>
      <c r="F12" s="368"/>
      <c r="G12" s="368"/>
      <c r="H12" s="368"/>
      <c r="I12" s="368"/>
      <c r="J12" s="368"/>
      <c r="K12" s="364"/>
      <c r="L12" s="364"/>
      <c r="M12" s="364"/>
      <c r="N12" s="51"/>
    </row>
    <row r="13" spans="1:14" ht="55.5" customHeight="1" thickBot="1" x14ac:dyDescent="0.3">
      <c r="A13" s="364"/>
      <c r="B13" s="729" t="s">
        <v>381</v>
      </c>
      <c r="C13" s="730"/>
      <c r="D13" s="731"/>
      <c r="E13" s="489"/>
      <c r="F13" s="489"/>
      <c r="G13" s="492"/>
      <c r="H13" s="367"/>
      <c r="I13" s="489"/>
      <c r="J13" s="489"/>
      <c r="K13" s="364"/>
      <c r="L13" s="364"/>
      <c r="M13" s="364"/>
      <c r="N13" s="51"/>
    </row>
    <row r="14" spans="1:14" ht="34.5" x14ac:dyDescent="0.25">
      <c r="A14" s="364"/>
      <c r="B14" s="95"/>
      <c r="C14" s="96" t="s">
        <v>122</v>
      </c>
      <c r="D14" s="97" t="s">
        <v>123</v>
      </c>
      <c r="E14" s="490"/>
      <c r="F14" s="490"/>
      <c r="G14" s="490"/>
      <c r="H14" s="490"/>
      <c r="I14" s="490"/>
      <c r="J14" s="490"/>
      <c r="K14" s="364"/>
      <c r="L14" s="364"/>
      <c r="M14" s="364"/>
      <c r="N14" s="51"/>
    </row>
    <row r="15" spans="1:14" x14ac:dyDescent="0.25">
      <c r="A15" s="364"/>
      <c r="B15" s="380" t="s">
        <v>119</v>
      </c>
      <c r="C15" s="248"/>
      <c r="D15" s="98"/>
      <c r="E15" s="366"/>
      <c r="F15" s="366"/>
      <c r="G15" s="366"/>
      <c r="H15" s="493"/>
      <c r="I15" s="366"/>
      <c r="J15" s="366"/>
      <c r="K15" s="364"/>
      <c r="L15" s="364"/>
      <c r="M15" s="364"/>
      <c r="N15" s="51"/>
    </row>
    <row r="16" spans="1:14" x14ac:dyDescent="0.25">
      <c r="A16" s="364"/>
      <c r="B16" s="380" t="s">
        <v>120</v>
      </c>
      <c r="C16" s="248"/>
      <c r="D16" s="98"/>
      <c r="E16" s="366"/>
      <c r="F16" s="366"/>
      <c r="G16" s="366"/>
      <c r="H16" s="493"/>
      <c r="I16" s="366"/>
      <c r="J16" s="366"/>
      <c r="K16" s="364"/>
      <c r="L16" s="364"/>
      <c r="M16" s="364"/>
      <c r="N16" s="51"/>
    </row>
    <row r="17" spans="1:26" x14ac:dyDescent="0.25">
      <c r="A17" s="364"/>
      <c r="B17" s="268" t="s">
        <v>121</v>
      </c>
      <c r="C17" s="379" t="str">
        <f t="array" ref="C17">IF(ISBLANK(C15:D16),"",((C16-C15)+(D16-D15))*24)</f>
        <v/>
      </c>
      <c r="D17" s="484" t="s">
        <v>493</v>
      </c>
      <c r="E17" s="366"/>
      <c r="F17" s="366"/>
      <c r="G17" s="366"/>
      <c r="H17" s="493"/>
      <c r="I17" s="366"/>
      <c r="J17" s="366"/>
      <c r="K17" s="364"/>
      <c r="L17" s="364"/>
      <c r="M17" s="364"/>
      <c r="N17" s="51"/>
    </row>
    <row r="18" spans="1:26" x14ac:dyDescent="0.25">
      <c r="A18" s="364"/>
      <c r="B18" s="268" t="s">
        <v>383</v>
      </c>
      <c r="C18" s="260"/>
      <c r="D18" s="265"/>
      <c r="E18" s="366"/>
      <c r="F18" s="366"/>
      <c r="G18" s="366"/>
      <c r="H18" s="366"/>
      <c r="I18" s="366"/>
      <c r="J18" s="366"/>
      <c r="K18" s="364"/>
      <c r="L18" s="364"/>
      <c r="M18" s="364"/>
      <c r="N18" s="51"/>
    </row>
    <row r="19" spans="1:26" ht="33.75" thickBot="1" x14ac:dyDescent="0.3">
      <c r="A19" s="364"/>
      <c r="B19" s="381" t="s">
        <v>382</v>
      </c>
      <c r="C19" s="181" t="str">
        <f t="array" ref="C19">IF(OR(ISBLANK(C17:C18)),"",C17*C18)</f>
        <v/>
      </c>
      <c r="D19" s="485" t="s">
        <v>493</v>
      </c>
      <c r="E19" s="366"/>
      <c r="F19" s="491"/>
      <c r="G19" s="366"/>
      <c r="H19" s="366"/>
      <c r="I19" s="366"/>
      <c r="J19" s="366"/>
      <c r="K19" s="364"/>
      <c r="L19" s="364"/>
      <c r="M19" s="364"/>
      <c r="N19" s="51"/>
      <c r="P19" s="58"/>
      <c r="Q19" s="58"/>
      <c r="R19" s="58"/>
      <c r="S19" s="58"/>
      <c r="T19" s="58"/>
      <c r="U19" s="58"/>
      <c r="V19" s="58"/>
      <c r="W19" s="58"/>
      <c r="X19" s="58"/>
      <c r="Y19" s="58"/>
      <c r="Z19" s="58"/>
    </row>
    <row r="20" spans="1:26" ht="17.25" thickBot="1" x14ac:dyDescent="0.3">
      <c r="A20" s="364"/>
      <c r="B20" s="364"/>
      <c r="C20" s="364"/>
      <c r="D20" s="364"/>
      <c r="E20" s="364"/>
      <c r="F20" s="364"/>
      <c r="G20" s="364"/>
      <c r="H20" s="364"/>
      <c r="I20" s="364"/>
      <c r="J20" s="364"/>
      <c r="K20" s="364"/>
      <c r="L20" s="364"/>
      <c r="M20" s="364"/>
      <c r="N20" s="51"/>
      <c r="P20" s="58"/>
      <c r="Q20" s="58"/>
      <c r="R20" s="58"/>
      <c r="S20" s="58"/>
      <c r="T20" s="58"/>
      <c r="U20" s="58"/>
      <c r="V20" s="58"/>
      <c r="W20" s="58"/>
      <c r="X20" s="58"/>
      <c r="Y20" s="58"/>
      <c r="Z20" s="58"/>
    </row>
    <row r="21" spans="1:26" ht="18" thickBot="1" x14ac:dyDescent="0.3">
      <c r="A21" s="364"/>
      <c r="B21" s="638" t="s">
        <v>501</v>
      </c>
      <c r="C21" s="641"/>
      <c r="D21" s="641"/>
      <c r="E21" s="641"/>
      <c r="F21" s="641"/>
      <c r="G21" s="641"/>
      <c r="H21" s="641"/>
      <c r="I21" s="641"/>
      <c r="J21" s="639"/>
      <c r="K21" s="364"/>
      <c r="L21" s="364"/>
      <c r="M21" s="364"/>
      <c r="N21" s="51"/>
      <c r="P21" s="58"/>
      <c r="Q21" s="58"/>
      <c r="R21" s="58"/>
      <c r="S21" s="58"/>
      <c r="T21" s="58"/>
      <c r="U21" s="58"/>
      <c r="V21" s="58"/>
      <c r="W21" s="58"/>
      <c r="X21" s="58"/>
      <c r="Y21" s="58"/>
      <c r="Z21" s="58"/>
    </row>
    <row r="22" spans="1:26" ht="15" customHeight="1" thickBot="1" x14ac:dyDescent="0.3">
      <c r="A22" s="364"/>
      <c r="B22" s="99" t="s">
        <v>62</v>
      </c>
      <c r="C22" s="100"/>
      <c r="D22" s="100"/>
      <c r="E22" s="100"/>
      <c r="F22" s="100"/>
      <c r="G22" s="100"/>
      <c r="H22" s="100"/>
      <c r="I22" s="100"/>
      <c r="J22" s="101"/>
      <c r="K22" s="364"/>
      <c r="L22" s="364"/>
      <c r="M22" s="364"/>
      <c r="N22" s="51"/>
      <c r="P22" s="58"/>
      <c r="Q22" s="58"/>
      <c r="R22" s="58"/>
      <c r="S22" s="58"/>
      <c r="T22" s="58"/>
      <c r="U22" s="58"/>
      <c r="V22" s="58"/>
      <c r="W22" s="58"/>
      <c r="X22" s="58"/>
      <c r="Y22" s="58"/>
      <c r="Z22" s="58"/>
    </row>
    <row r="23" spans="1:26" ht="17.25" x14ac:dyDescent="0.25">
      <c r="A23" s="364"/>
      <c r="B23" s="95"/>
      <c r="C23" s="677" t="s">
        <v>244</v>
      </c>
      <c r="D23" s="677"/>
      <c r="E23" s="677"/>
      <c r="F23" s="677"/>
      <c r="G23" s="677"/>
      <c r="H23" s="677"/>
      <c r="I23" s="677"/>
      <c r="J23" s="678"/>
      <c r="K23" s="364"/>
      <c r="L23" s="364"/>
      <c r="M23" s="364"/>
      <c r="N23" s="51"/>
      <c r="P23" s="704" t="s">
        <v>244</v>
      </c>
      <c r="Q23" s="704"/>
      <c r="R23" s="704"/>
      <c r="S23" s="704"/>
      <c r="T23" s="704"/>
      <c r="U23" s="704"/>
      <c r="V23" s="704"/>
      <c r="W23" s="704"/>
      <c r="X23" s="58"/>
      <c r="Y23" s="58"/>
      <c r="Z23" s="58"/>
    </row>
    <row r="24" spans="1:26" ht="17.25" x14ac:dyDescent="0.25">
      <c r="A24" s="364"/>
      <c r="B24" s="95"/>
      <c r="C24" s="735" t="s">
        <v>151</v>
      </c>
      <c r="D24" s="736"/>
      <c r="E24" s="736"/>
      <c r="F24" s="738"/>
      <c r="G24" s="735" t="s">
        <v>299</v>
      </c>
      <c r="H24" s="736"/>
      <c r="I24" s="736"/>
      <c r="J24" s="737"/>
      <c r="K24" s="364"/>
      <c r="L24" s="364"/>
      <c r="M24" s="364"/>
      <c r="N24" s="51"/>
      <c r="P24" s="704" t="s">
        <v>151</v>
      </c>
      <c r="Q24" s="704"/>
      <c r="R24" s="704"/>
      <c r="S24" s="704"/>
      <c r="T24" s="704" t="s">
        <v>299</v>
      </c>
      <c r="U24" s="704"/>
      <c r="V24" s="704"/>
      <c r="W24" s="704"/>
      <c r="X24" s="58"/>
      <c r="Y24" s="58"/>
      <c r="Z24" s="58"/>
    </row>
    <row r="25" spans="1:26" ht="17.25" x14ac:dyDescent="0.25">
      <c r="A25" s="364"/>
      <c r="B25" s="95"/>
      <c r="C25" s="727" t="s">
        <v>97</v>
      </c>
      <c r="D25" s="727"/>
      <c r="E25" s="727" t="s">
        <v>98</v>
      </c>
      <c r="F25" s="727"/>
      <c r="G25" s="727" t="s">
        <v>97</v>
      </c>
      <c r="H25" s="727"/>
      <c r="I25" s="727" t="s">
        <v>98</v>
      </c>
      <c r="J25" s="728"/>
      <c r="K25" s="364"/>
      <c r="L25" s="364"/>
      <c r="M25" s="364"/>
      <c r="N25" s="51"/>
      <c r="P25" s="704" t="s">
        <v>97</v>
      </c>
      <c r="Q25" s="704"/>
      <c r="R25" s="704" t="s">
        <v>98</v>
      </c>
      <c r="S25" s="704"/>
      <c r="T25" s="704" t="s">
        <v>97</v>
      </c>
      <c r="U25" s="704"/>
      <c r="V25" s="704" t="s">
        <v>98</v>
      </c>
      <c r="W25" s="704"/>
      <c r="X25" s="58"/>
      <c r="Y25" s="58"/>
      <c r="Z25" s="58"/>
    </row>
    <row r="26" spans="1:26" ht="17.25" x14ac:dyDescent="0.25">
      <c r="A26" s="364"/>
      <c r="B26" s="95"/>
      <c r="C26" s="102" t="s">
        <v>55</v>
      </c>
      <c r="D26" s="103" t="s">
        <v>56</v>
      </c>
      <c r="E26" s="102" t="s">
        <v>55</v>
      </c>
      <c r="F26" s="103" t="s">
        <v>56</v>
      </c>
      <c r="G26" s="102" t="s">
        <v>55</v>
      </c>
      <c r="H26" s="103" t="s">
        <v>56</v>
      </c>
      <c r="I26" s="102" t="s">
        <v>55</v>
      </c>
      <c r="J26" s="104" t="s">
        <v>56</v>
      </c>
      <c r="K26" s="364"/>
      <c r="L26" s="364"/>
      <c r="M26" s="364"/>
      <c r="N26" s="51"/>
      <c r="P26" s="284" t="s">
        <v>55</v>
      </c>
      <c r="Q26" s="285" t="s">
        <v>56</v>
      </c>
      <c r="R26" s="284" t="s">
        <v>55</v>
      </c>
      <c r="S26" s="285" t="s">
        <v>56</v>
      </c>
      <c r="T26" s="284" t="s">
        <v>55</v>
      </c>
      <c r="U26" s="285" t="s">
        <v>56</v>
      </c>
      <c r="V26" s="284" t="s">
        <v>55</v>
      </c>
      <c r="W26" s="285" t="s">
        <v>56</v>
      </c>
      <c r="X26" s="58"/>
      <c r="Y26" s="58"/>
      <c r="Z26" s="58"/>
    </row>
    <row r="27" spans="1:26" x14ac:dyDescent="0.25">
      <c r="A27" s="364"/>
      <c r="B27" s="105" t="s">
        <v>54</v>
      </c>
      <c r="C27" s="510"/>
      <c r="D27" s="511"/>
      <c r="E27" s="511"/>
      <c r="F27" s="511"/>
      <c r="G27" s="511"/>
      <c r="H27" s="511"/>
      <c r="I27" s="511"/>
      <c r="J27" s="512"/>
      <c r="K27" s="364"/>
      <c r="L27" s="364"/>
      <c r="M27" s="364"/>
      <c r="N27" s="51"/>
      <c r="P27" s="286" t="str">
        <f t="shared" ref="P27:P28" si="0">IF(NOT(ISBLANK(C27)),IF(AND(C27&gt;=89,C27&lt;=91),"In Spec","Out of Spec"),"Blank")</f>
        <v>Blank</v>
      </c>
      <c r="Q27" s="286" t="str">
        <f t="shared" ref="Q27:Q28" si="1">IF(NOT(ISBLANK(D27)),IF(AND(D27&gt;=89,D27&lt;=91),"In Spec","Out of Spec"),"Blank")</f>
        <v>Blank</v>
      </c>
      <c r="R27" s="286" t="str">
        <f t="shared" ref="R27:R28" si="2">IF(NOT(ISBLANK(E27)),IF(AND(E27&gt;=89,E27&lt;=91),"In Spec","Out of Spec"),"Blank")</f>
        <v>Blank</v>
      </c>
      <c r="S27" s="286" t="str">
        <f t="shared" ref="S27:S28" si="3">IF(NOT(ISBLANK(F27)),IF(AND(F27&gt;=89,F27&lt;=91),"In Spec","Out of Spec"),"Blank")</f>
        <v>Blank</v>
      </c>
      <c r="T27" s="286" t="str">
        <f t="shared" ref="T27:T28" si="4">IF(NOT(ISBLANK(G27)),IF(AND(G27&gt;=89,G27&lt;=91),"In Spec","Out of Spec"),"Blank")</f>
        <v>Blank</v>
      </c>
      <c r="U27" s="286" t="str">
        <f t="shared" ref="U27:U28" si="5">IF(NOT(ISBLANK(H27)),IF(AND(H27&gt;=89,H27&lt;=91),"In Spec","Out of Spec"),"Blank")</f>
        <v>Blank</v>
      </c>
      <c r="V27" s="286" t="str">
        <f t="shared" ref="V27:V28" si="6">IF(NOT(ISBLANK(I27)),IF(AND(I27&gt;=89,I27&lt;=91),"In Spec","Out of Spec"),"Blank")</f>
        <v>Blank</v>
      </c>
      <c r="W27" s="286" t="str">
        <f>IF(NOT(ISBLANK(J27)),IF(AND(J27&gt;=89,J27&lt;=91),"In Spec","Out of Spec"),"Blank")</f>
        <v>Blank</v>
      </c>
      <c r="X27" s="58"/>
      <c r="Y27" s="58"/>
      <c r="Z27" s="58"/>
    </row>
    <row r="28" spans="1:26" x14ac:dyDescent="0.25">
      <c r="A28" s="364"/>
      <c r="B28" s="105" t="s">
        <v>28</v>
      </c>
      <c r="C28" s="510"/>
      <c r="D28" s="511"/>
      <c r="E28" s="511"/>
      <c r="F28" s="511"/>
      <c r="G28" s="511"/>
      <c r="H28" s="511"/>
      <c r="I28" s="511"/>
      <c r="J28" s="512"/>
      <c r="K28" s="364"/>
      <c r="L28" s="364"/>
      <c r="M28" s="364"/>
      <c r="N28" s="51"/>
      <c r="P28" s="286" t="str">
        <f t="shared" si="0"/>
        <v>Blank</v>
      </c>
      <c r="Q28" s="286" t="str">
        <f t="shared" si="1"/>
        <v>Blank</v>
      </c>
      <c r="R28" s="286" t="str">
        <f t="shared" si="2"/>
        <v>Blank</v>
      </c>
      <c r="S28" s="286" t="str">
        <f t="shared" si="3"/>
        <v>Blank</v>
      </c>
      <c r="T28" s="286" t="str">
        <f t="shared" si="4"/>
        <v>Blank</v>
      </c>
      <c r="U28" s="286" t="str">
        <f t="shared" si="5"/>
        <v>Blank</v>
      </c>
      <c r="V28" s="286" t="str">
        <f t="shared" si="6"/>
        <v>Blank</v>
      </c>
      <c r="W28" s="286" t="str">
        <f t="shared" ref="W28" si="7">IF(NOT(ISBLANK(J28)),IF(AND(J28&gt;=89,J28&lt;=91),"In Spec","Out of Spec"),"Blank")</f>
        <v>Blank</v>
      </c>
      <c r="X28" s="58"/>
      <c r="Y28" s="58"/>
      <c r="Z28" s="58"/>
    </row>
    <row r="29" spans="1:26" ht="18" thickBot="1" x14ac:dyDescent="0.3">
      <c r="A29" s="364"/>
      <c r="B29" s="106" t="s">
        <v>298</v>
      </c>
      <c r="C29" s="107"/>
      <c r="D29" s="107"/>
      <c r="E29" s="107"/>
      <c r="F29" s="107"/>
      <c r="G29" s="108"/>
      <c r="H29" s="65"/>
      <c r="I29" s="107"/>
      <c r="J29" s="48"/>
      <c r="K29" s="366"/>
      <c r="L29" s="364"/>
      <c r="M29" s="364"/>
      <c r="N29" s="51"/>
      <c r="P29" s="58"/>
      <c r="Q29" s="58"/>
      <c r="R29" s="58"/>
      <c r="S29" s="58"/>
      <c r="T29" s="58"/>
      <c r="U29" s="58"/>
      <c r="V29" s="58"/>
      <c r="W29" s="58"/>
      <c r="X29" s="58"/>
      <c r="Y29" s="58"/>
      <c r="Z29" s="58"/>
    </row>
    <row r="30" spans="1:26" ht="17.25" thickBot="1" x14ac:dyDescent="0.3">
      <c r="A30" s="364"/>
      <c r="B30" s="364"/>
      <c r="C30" s="364"/>
      <c r="D30" s="364"/>
      <c r="E30" s="364"/>
      <c r="F30" s="364"/>
      <c r="G30" s="364"/>
      <c r="H30" s="364"/>
      <c r="I30" s="364"/>
      <c r="J30" s="364"/>
      <c r="K30" s="364"/>
      <c r="L30" s="364"/>
      <c r="M30" s="364"/>
      <c r="N30" s="51"/>
      <c r="P30" s="58"/>
      <c r="Q30" s="58"/>
      <c r="R30" s="58"/>
      <c r="S30" s="58"/>
      <c r="T30" s="58"/>
      <c r="U30" s="58"/>
      <c r="V30" s="58"/>
      <c r="W30" s="58"/>
      <c r="X30" s="58"/>
      <c r="Y30" s="58"/>
      <c r="Z30" s="58"/>
    </row>
    <row r="31" spans="1:26" ht="18" thickBot="1" x14ac:dyDescent="0.3">
      <c r="A31" s="364"/>
      <c r="B31" s="638" t="s">
        <v>423</v>
      </c>
      <c r="C31" s="641"/>
      <c r="D31" s="641"/>
      <c r="E31" s="641"/>
      <c r="F31" s="641"/>
      <c r="G31" s="641"/>
      <c r="H31" s="641"/>
      <c r="I31" s="641"/>
      <c r="J31" s="639"/>
      <c r="K31" s="364"/>
      <c r="L31" s="364"/>
      <c r="M31" s="364"/>
      <c r="N31" s="51"/>
      <c r="P31" s="58"/>
      <c r="Q31" s="58"/>
      <c r="R31" s="58"/>
      <c r="S31" s="58"/>
      <c r="T31" s="58"/>
      <c r="U31" s="58"/>
      <c r="V31" s="58"/>
      <c r="W31" s="58"/>
      <c r="X31" s="58"/>
      <c r="Y31" s="58"/>
      <c r="Z31" s="58"/>
    </row>
    <row r="32" spans="1:26" ht="15" customHeight="1" x14ac:dyDescent="0.25">
      <c r="A32" s="364"/>
      <c r="B32" s="739" t="s">
        <v>513</v>
      </c>
      <c r="C32" s="740"/>
      <c r="D32" s="740"/>
      <c r="E32" s="740"/>
      <c r="F32" s="740"/>
      <c r="G32" s="740"/>
      <c r="H32" s="740"/>
      <c r="I32" s="740"/>
      <c r="J32" s="741"/>
      <c r="K32" s="364"/>
      <c r="L32" s="364"/>
      <c r="M32" s="364"/>
      <c r="N32" s="51"/>
    </row>
    <row r="33" spans="1:26" ht="16.5" customHeight="1" thickBot="1" x14ac:dyDescent="0.3">
      <c r="A33" s="364"/>
      <c r="B33" s="742"/>
      <c r="C33" s="743"/>
      <c r="D33" s="743"/>
      <c r="E33" s="743"/>
      <c r="F33" s="743"/>
      <c r="G33" s="743"/>
      <c r="H33" s="743"/>
      <c r="I33" s="743"/>
      <c r="J33" s="744"/>
      <c r="K33" s="364"/>
      <c r="L33" s="364"/>
      <c r="M33" s="364"/>
      <c r="N33" s="51"/>
    </row>
    <row r="34" spans="1:26" x14ac:dyDescent="0.25">
      <c r="A34" s="364"/>
      <c r="B34" s="655"/>
      <c r="C34" s="661"/>
      <c r="D34" s="661"/>
      <c r="E34" s="661"/>
      <c r="F34" s="661"/>
      <c r="G34" s="661"/>
      <c r="H34" s="661"/>
      <c r="I34" s="661"/>
      <c r="J34" s="656"/>
      <c r="K34" s="364"/>
      <c r="L34" s="364"/>
      <c r="M34" s="364"/>
      <c r="N34" s="51"/>
    </row>
    <row r="35" spans="1:26" x14ac:dyDescent="0.25">
      <c r="A35" s="364"/>
      <c r="B35" s="655"/>
      <c r="C35" s="661"/>
      <c r="D35" s="661"/>
      <c r="E35" s="661"/>
      <c r="F35" s="661"/>
      <c r="G35" s="661"/>
      <c r="H35" s="661"/>
      <c r="I35" s="661"/>
      <c r="J35" s="656"/>
      <c r="K35" s="364"/>
      <c r="L35" s="364"/>
      <c r="M35" s="364"/>
      <c r="N35" s="51"/>
    </row>
    <row r="36" spans="1:26" x14ac:dyDescent="0.25">
      <c r="A36" s="364"/>
      <c r="B36" s="655"/>
      <c r="C36" s="661"/>
      <c r="D36" s="661"/>
      <c r="E36" s="661"/>
      <c r="F36" s="661"/>
      <c r="G36" s="661"/>
      <c r="H36" s="661"/>
      <c r="I36" s="661"/>
      <c r="J36" s="656"/>
      <c r="K36" s="364"/>
      <c r="L36" s="364"/>
      <c r="M36" s="364"/>
      <c r="N36" s="51"/>
    </row>
    <row r="37" spans="1:26" x14ac:dyDescent="0.25">
      <c r="A37" s="364"/>
      <c r="B37" s="655"/>
      <c r="C37" s="661"/>
      <c r="D37" s="661"/>
      <c r="E37" s="661"/>
      <c r="F37" s="661"/>
      <c r="G37" s="661"/>
      <c r="H37" s="661"/>
      <c r="I37" s="661"/>
      <c r="J37" s="656"/>
      <c r="K37" s="364"/>
      <c r="L37" s="364"/>
      <c r="M37" s="364"/>
      <c r="N37" s="51"/>
    </row>
    <row r="38" spans="1:26" ht="17.25" thickBot="1" x14ac:dyDescent="0.3">
      <c r="A38" s="364"/>
      <c r="B38" s="657"/>
      <c r="C38" s="662"/>
      <c r="D38" s="662"/>
      <c r="E38" s="662"/>
      <c r="F38" s="662"/>
      <c r="G38" s="662"/>
      <c r="H38" s="662"/>
      <c r="I38" s="662"/>
      <c r="J38" s="658"/>
      <c r="K38" s="364"/>
      <c r="L38" s="364"/>
      <c r="M38" s="364"/>
      <c r="N38" s="51"/>
    </row>
    <row r="39" spans="1:26" ht="17.25" thickBot="1" x14ac:dyDescent="0.3">
      <c r="A39" s="364"/>
      <c r="B39" s="364"/>
      <c r="C39" s="364"/>
      <c r="D39" s="364"/>
      <c r="E39" s="364"/>
      <c r="F39" s="364"/>
      <c r="G39" s="364"/>
      <c r="H39" s="364"/>
      <c r="I39" s="364"/>
      <c r="J39" s="364"/>
      <c r="K39" s="364"/>
      <c r="L39" s="364"/>
      <c r="M39" s="364"/>
      <c r="N39" s="51"/>
    </row>
    <row r="40" spans="1:26" ht="18" thickBot="1" x14ac:dyDescent="0.3">
      <c r="A40" s="364"/>
      <c r="B40" s="570" t="s">
        <v>408</v>
      </c>
      <c r="C40" s="640"/>
      <c r="D40" s="640"/>
      <c r="E40" s="640"/>
      <c r="F40" s="640"/>
      <c r="G40" s="640"/>
      <c r="H40" s="640"/>
      <c r="I40" s="640"/>
      <c r="J40" s="640"/>
      <c r="K40" s="640"/>
      <c r="L40" s="571"/>
      <c r="M40" s="364"/>
      <c r="N40" s="51"/>
    </row>
    <row r="41" spans="1:26" ht="17.25" x14ac:dyDescent="0.25">
      <c r="A41" s="364"/>
      <c r="B41" s="721" t="s">
        <v>162</v>
      </c>
      <c r="C41" s="722"/>
      <c r="D41" s="722"/>
      <c r="E41" s="722"/>
      <c r="F41" s="722"/>
      <c r="G41" s="722"/>
      <c r="H41" s="722"/>
      <c r="I41" s="722"/>
      <c r="J41" s="722"/>
      <c r="K41" s="722"/>
      <c r="L41" s="723"/>
      <c r="M41" s="364"/>
      <c r="N41" s="51"/>
      <c r="O41" s="69"/>
      <c r="P41" s="69"/>
      <c r="Q41" s="69"/>
      <c r="R41" s="69"/>
      <c r="S41" s="69"/>
      <c r="T41" s="69"/>
      <c r="U41" s="69"/>
      <c r="V41" s="69"/>
      <c r="W41" s="109"/>
      <c r="X41" s="109"/>
      <c r="Y41" s="109"/>
      <c r="Z41" s="109"/>
    </row>
    <row r="42" spans="1:26" ht="18" thickBot="1" x14ac:dyDescent="0.3">
      <c r="A42" s="364"/>
      <c r="B42" s="724" t="s">
        <v>511</v>
      </c>
      <c r="C42" s="725"/>
      <c r="D42" s="725"/>
      <c r="E42" s="725"/>
      <c r="F42" s="725"/>
      <c r="G42" s="725"/>
      <c r="H42" s="725"/>
      <c r="I42" s="725"/>
      <c r="J42" s="725"/>
      <c r="K42" s="725"/>
      <c r="L42" s="726"/>
      <c r="M42" s="364"/>
      <c r="N42" s="51"/>
      <c r="O42" s="69"/>
      <c r="P42" s="286"/>
      <c r="Q42" s="704" t="s">
        <v>440</v>
      </c>
      <c r="R42" s="704"/>
      <c r="S42" s="704"/>
      <c r="T42" s="704"/>
      <c r="U42" s="69"/>
      <c r="V42" s="69"/>
      <c r="W42" s="109"/>
      <c r="X42" s="109"/>
      <c r="Y42" s="109"/>
      <c r="Z42" s="109"/>
    </row>
    <row r="43" spans="1:26" ht="21" customHeight="1" x14ac:dyDescent="0.25">
      <c r="A43" s="364"/>
      <c r="B43" s="733" t="s">
        <v>255</v>
      </c>
      <c r="C43" s="315"/>
      <c r="D43" s="315"/>
      <c r="E43" s="315"/>
      <c r="F43" s="315"/>
      <c r="G43" s="315"/>
      <c r="H43" s="315"/>
      <c r="I43" s="315"/>
      <c r="J43" s="315"/>
      <c r="K43" s="88"/>
      <c r="L43" s="82"/>
      <c r="M43" s="364"/>
      <c r="N43" s="51"/>
      <c r="O43" s="69"/>
      <c r="P43" s="286"/>
      <c r="Q43" s="704" t="s">
        <v>89</v>
      </c>
      <c r="R43" s="704"/>
      <c r="S43" s="704" t="s">
        <v>148</v>
      </c>
      <c r="T43" s="704"/>
      <c r="U43" s="69"/>
      <c r="V43" s="69"/>
      <c r="W43" s="109"/>
      <c r="X43" s="109"/>
      <c r="Y43" s="109"/>
      <c r="Z43" s="109"/>
    </row>
    <row r="44" spans="1:26" ht="17.25" x14ac:dyDescent="0.25">
      <c r="A44" s="364"/>
      <c r="B44" s="734"/>
      <c r="C44" s="112"/>
      <c r="D44" s="112"/>
      <c r="E44" s="112"/>
      <c r="F44" s="112"/>
      <c r="G44" s="112"/>
      <c r="H44" s="112"/>
      <c r="I44" s="112"/>
      <c r="J44" s="112"/>
      <c r="K44" s="58"/>
      <c r="L44" s="46"/>
      <c r="M44" s="364"/>
      <c r="N44" s="51"/>
      <c r="O44" s="69"/>
      <c r="P44" s="286"/>
      <c r="Q44" s="285" t="s">
        <v>57</v>
      </c>
      <c r="R44" s="285" t="s">
        <v>60</v>
      </c>
      <c r="S44" s="285" t="s">
        <v>57</v>
      </c>
      <c r="T44" s="285" t="s">
        <v>60</v>
      </c>
      <c r="U44" s="69"/>
      <c r="V44" s="69"/>
      <c r="W44" s="109"/>
      <c r="X44" s="109"/>
      <c r="Y44" s="109"/>
      <c r="Z44" s="109"/>
    </row>
    <row r="45" spans="1:26" ht="21.75" thickBot="1" x14ac:dyDescent="0.3">
      <c r="A45" s="364"/>
      <c r="B45" s="710" t="s">
        <v>154</v>
      </c>
      <c r="C45" s="711"/>
      <c r="D45" s="711"/>
      <c r="E45" s="711"/>
      <c r="F45" s="711"/>
      <c r="G45" s="146"/>
      <c r="H45" s="711" t="s">
        <v>300</v>
      </c>
      <c r="I45" s="711"/>
      <c r="J45" s="711"/>
      <c r="K45" s="711"/>
      <c r="L45" s="712"/>
      <c r="M45" s="364"/>
      <c r="N45" s="51"/>
      <c r="O45" s="69"/>
      <c r="P45" s="288" t="s">
        <v>443</v>
      </c>
      <c r="Q45" s="286" t="str">
        <f>IF(C53=0,"Blank",(IF(C53&lt;120,"Too short","In spec")))</f>
        <v>Blank</v>
      </c>
      <c r="R45" s="286" t="str">
        <f>IF(D53=0,"Blank",(IF(D53&lt;120,"Too short","In spec")))</f>
        <v>Blank</v>
      </c>
      <c r="S45" s="286" t="str">
        <f>IF(E53=0,"Blank",(IF(E53&lt;120,"Too short","In spec")))</f>
        <v>Blank</v>
      </c>
      <c r="T45" s="286" t="str">
        <f>IF(F53=0,"Blank",(IF(F53&lt;120,"Too short","In spec")))</f>
        <v>Blank</v>
      </c>
      <c r="U45" s="69"/>
      <c r="V45" s="69"/>
      <c r="W45" s="109"/>
      <c r="X45" s="109"/>
      <c r="Y45" s="109"/>
      <c r="Z45" s="109"/>
    </row>
    <row r="46" spans="1:26" ht="31.9" customHeight="1" thickTop="1" x14ac:dyDescent="0.25">
      <c r="A46" s="364"/>
      <c r="B46" s="77"/>
      <c r="C46" s="313"/>
      <c r="D46" s="313"/>
      <c r="E46" s="313"/>
      <c r="F46" s="313"/>
      <c r="G46" s="112"/>
      <c r="H46" s="313"/>
      <c r="I46" s="313"/>
      <c r="J46" s="313"/>
      <c r="K46" s="313"/>
      <c r="L46" s="314"/>
      <c r="M46" s="364"/>
      <c r="N46" s="51"/>
      <c r="O46" s="69"/>
      <c r="P46" s="286"/>
      <c r="Q46" s="704" t="s">
        <v>441</v>
      </c>
      <c r="R46" s="704"/>
      <c r="S46" s="704"/>
      <c r="T46" s="704"/>
      <c r="U46" s="69"/>
      <c r="V46" s="69"/>
      <c r="W46" s="109"/>
      <c r="X46" s="109"/>
      <c r="Y46" s="109"/>
      <c r="Z46" s="109"/>
    </row>
    <row r="47" spans="1:26" ht="33" x14ac:dyDescent="0.25">
      <c r="A47" s="364"/>
      <c r="B47" s="377" t="s">
        <v>90</v>
      </c>
      <c r="C47" s="147"/>
      <c r="D47" s="115" t="s">
        <v>91</v>
      </c>
      <c r="E47" s="112"/>
      <c r="F47" s="112"/>
      <c r="G47" s="112"/>
      <c r="H47" s="534" t="s">
        <v>90</v>
      </c>
      <c r="I47" s="147"/>
      <c r="J47" s="115" t="s">
        <v>91</v>
      </c>
      <c r="K47" s="112"/>
      <c r="L47" s="136"/>
      <c r="M47" s="364"/>
      <c r="N47" s="51"/>
      <c r="O47" s="69"/>
      <c r="P47" s="286"/>
      <c r="Q47" s="704" t="s">
        <v>89</v>
      </c>
      <c r="R47" s="704"/>
      <c r="S47" s="704" t="s">
        <v>148</v>
      </c>
      <c r="T47" s="704"/>
      <c r="U47" s="69"/>
      <c r="V47" s="69"/>
      <c r="W47" s="109"/>
      <c r="X47" s="109"/>
      <c r="Y47" s="109"/>
      <c r="Z47" s="109"/>
    </row>
    <row r="48" spans="1:26" ht="17.25" x14ac:dyDescent="0.25">
      <c r="A48" s="364"/>
      <c r="B48" s="116"/>
      <c r="C48" s="117"/>
      <c r="D48" s="117"/>
      <c r="E48" s="117"/>
      <c r="F48" s="117"/>
      <c r="G48" s="117"/>
      <c r="H48" s="117"/>
      <c r="I48" s="117"/>
      <c r="J48" s="117"/>
      <c r="K48" s="117"/>
      <c r="L48" s="126"/>
      <c r="M48" s="364"/>
      <c r="N48" s="51"/>
      <c r="O48" s="69"/>
      <c r="P48" s="286"/>
      <c r="Q48" s="285" t="s">
        <v>57</v>
      </c>
      <c r="R48" s="285" t="s">
        <v>60</v>
      </c>
      <c r="S48" s="285" t="s">
        <v>57</v>
      </c>
      <c r="T48" s="285" t="s">
        <v>60</v>
      </c>
      <c r="U48" s="69"/>
      <c r="V48" s="69"/>
      <c r="W48" s="109"/>
      <c r="X48" s="109"/>
      <c r="Y48" s="109"/>
      <c r="Z48" s="109"/>
    </row>
    <row r="49" spans="1:26" ht="17.25" customHeight="1" x14ac:dyDescent="0.25">
      <c r="A49" s="364"/>
      <c r="B49" s="116"/>
      <c r="C49" s="718" t="s">
        <v>89</v>
      </c>
      <c r="D49" s="719"/>
      <c r="E49" s="727" t="s">
        <v>148</v>
      </c>
      <c r="F49" s="727"/>
      <c r="G49" s="58"/>
      <c r="H49" s="117"/>
      <c r="I49" s="718" t="s">
        <v>89</v>
      </c>
      <c r="J49" s="719"/>
      <c r="K49" s="727" t="s">
        <v>148</v>
      </c>
      <c r="L49" s="728"/>
      <c r="M49" s="364"/>
      <c r="N49" s="51"/>
      <c r="O49" s="69"/>
      <c r="P49" s="288" t="s">
        <v>443</v>
      </c>
      <c r="Q49" s="286" t="str">
        <f>IF(I53=0,"Blank",(IF(I53&lt;120,"Too short","In spec")))</f>
        <v>Blank</v>
      </c>
      <c r="R49" s="286" t="str">
        <f>IF(J53=0,"Blank",(IF(J53&lt;120,"Too short","In spec")))</f>
        <v>Blank</v>
      </c>
      <c r="S49" s="286" t="str">
        <f>IF(K53=0,"Blank",(IF(K53&lt;120,"Too short","In spec")))</f>
        <v>Blank</v>
      </c>
      <c r="T49" s="286" t="str">
        <f>IF(L53=0,"Blank",(IF(L53&lt;120,"Too short","In spec")))</f>
        <v>Blank</v>
      </c>
      <c r="U49" s="69"/>
      <c r="V49" s="69"/>
      <c r="W49" s="109"/>
      <c r="X49" s="109"/>
      <c r="Y49" s="109"/>
      <c r="Z49" s="109"/>
    </row>
    <row r="50" spans="1:26" s="71" customFormat="1" ht="17.25" x14ac:dyDescent="0.25">
      <c r="A50" s="461"/>
      <c r="B50" s="113"/>
      <c r="C50" s="103" t="s">
        <v>57</v>
      </c>
      <c r="D50" s="103" t="s">
        <v>60</v>
      </c>
      <c r="E50" s="103" t="s">
        <v>57</v>
      </c>
      <c r="F50" s="103" t="s">
        <v>60</v>
      </c>
      <c r="G50" s="114"/>
      <c r="H50" s="114"/>
      <c r="I50" s="103" t="s">
        <v>57</v>
      </c>
      <c r="J50" s="103" t="s">
        <v>60</v>
      </c>
      <c r="K50" s="103" t="s">
        <v>57</v>
      </c>
      <c r="L50" s="104" t="s">
        <v>60</v>
      </c>
      <c r="M50" s="461"/>
      <c r="N50" s="118"/>
      <c r="O50" s="69"/>
      <c r="P50" s="286"/>
      <c r="Q50" s="286"/>
      <c r="R50" s="286"/>
      <c r="S50" s="286"/>
      <c r="T50" s="286"/>
      <c r="U50" s="69"/>
      <c r="V50" s="69"/>
      <c r="W50" s="289"/>
      <c r="X50" s="289"/>
      <c r="Y50" s="289"/>
      <c r="Z50" s="289"/>
    </row>
    <row r="51" spans="1:26" x14ac:dyDescent="0.25">
      <c r="A51" s="364"/>
      <c r="B51" s="378" t="s">
        <v>38</v>
      </c>
      <c r="C51" s="84"/>
      <c r="D51" s="84"/>
      <c r="E51" s="84"/>
      <c r="F51" s="84"/>
      <c r="G51" s="58"/>
      <c r="H51" s="535" t="s">
        <v>38</v>
      </c>
      <c r="I51" s="84"/>
      <c r="J51" s="84"/>
      <c r="K51" s="84"/>
      <c r="L51" s="85"/>
      <c r="M51" s="364"/>
      <c r="N51" s="51"/>
      <c r="O51" s="69"/>
      <c r="P51" s="286"/>
      <c r="Q51" s="286"/>
      <c r="R51" s="286"/>
      <c r="S51" s="286"/>
      <c r="T51" s="286"/>
      <c r="U51" s="69"/>
      <c r="V51" s="69"/>
      <c r="W51" s="109"/>
      <c r="X51" s="109"/>
      <c r="Y51" s="109"/>
      <c r="Z51" s="109"/>
    </row>
    <row r="52" spans="1:26" ht="17.25" x14ac:dyDescent="0.25">
      <c r="A52" s="364"/>
      <c r="B52" s="378" t="s">
        <v>37</v>
      </c>
      <c r="C52" s="84"/>
      <c r="D52" s="84"/>
      <c r="E52" s="84"/>
      <c r="F52" s="84"/>
      <c r="G52" s="58"/>
      <c r="H52" s="535" t="s">
        <v>37</v>
      </c>
      <c r="I52" s="84"/>
      <c r="J52" s="84"/>
      <c r="K52" s="84"/>
      <c r="L52" s="85"/>
      <c r="M52" s="364"/>
      <c r="N52" s="51"/>
      <c r="O52" s="69"/>
      <c r="P52" s="286"/>
      <c r="Q52" s="704" t="s">
        <v>440</v>
      </c>
      <c r="R52" s="704"/>
      <c r="S52" s="704" t="s">
        <v>441</v>
      </c>
      <c r="T52" s="704"/>
      <c r="U52" s="69"/>
      <c r="V52" s="69"/>
      <c r="W52" s="109"/>
      <c r="X52" s="109"/>
      <c r="Y52" s="109"/>
      <c r="Z52" s="109"/>
    </row>
    <row r="53" spans="1:26" ht="17.25" x14ac:dyDescent="0.25">
      <c r="A53" s="364"/>
      <c r="B53" s="378" t="s">
        <v>163</v>
      </c>
      <c r="C53" s="110">
        <f>C52-C51</f>
        <v>0</v>
      </c>
      <c r="D53" s="110">
        <f>D52-D51</f>
        <v>0</v>
      </c>
      <c r="E53" s="110">
        <f>E52-E51</f>
        <v>0</v>
      </c>
      <c r="F53" s="110">
        <f>F52-F51</f>
        <v>0</v>
      </c>
      <c r="G53" s="58"/>
      <c r="H53" s="535" t="s">
        <v>163</v>
      </c>
      <c r="I53" s="110">
        <f>I52-I51</f>
        <v>0</v>
      </c>
      <c r="J53" s="110">
        <f>J52-J51</f>
        <v>0</v>
      </c>
      <c r="K53" s="110">
        <f>K52-K51</f>
        <v>0</v>
      </c>
      <c r="L53" s="138">
        <f>L52-L51</f>
        <v>0</v>
      </c>
      <c r="M53" s="364"/>
      <c r="N53" s="51"/>
      <c r="O53" s="69"/>
      <c r="P53" s="286"/>
      <c r="Q53" s="288" t="s">
        <v>89</v>
      </c>
      <c r="R53" s="288" t="s">
        <v>148</v>
      </c>
      <c r="S53" s="288" t="s">
        <v>89</v>
      </c>
      <c r="T53" s="288" t="s">
        <v>148</v>
      </c>
      <c r="U53" s="69"/>
      <c r="V53" s="69"/>
      <c r="W53" s="109"/>
      <c r="X53" s="109"/>
      <c r="Y53" s="109"/>
      <c r="Z53" s="109"/>
    </row>
    <row r="54" spans="1:26" ht="17.25" x14ac:dyDescent="0.25">
      <c r="A54" s="364"/>
      <c r="B54" s="378" t="s">
        <v>164</v>
      </c>
      <c r="C54" s="130"/>
      <c r="D54" s="120">
        <f>D51-C52</f>
        <v>0</v>
      </c>
      <c r="E54" s="58"/>
      <c r="F54" s="110">
        <f>F51-E52</f>
        <v>0</v>
      </c>
      <c r="G54" s="58"/>
      <c r="H54" s="535" t="s">
        <v>164</v>
      </c>
      <c r="I54" s="130"/>
      <c r="J54" s="120">
        <f>J51-I52</f>
        <v>0</v>
      </c>
      <c r="K54" s="58"/>
      <c r="L54" s="138">
        <f>L51-K52</f>
        <v>0</v>
      </c>
      <c r="M54" s="366"/>
      <c r="N54" s="51"/>
      <c r="O54" s="69"/>
      <c r="P54" s="288" t="s">
        <v>164</v>
      </c>
      <c r="Q54" s="286" t="str">
        <f>IF($C$47="A",IF(D54&lt;&gt;0,IF(D54&lt;180,"Too short","In spec"),"Blank"),IF($C$47="B","Check Manually",IF($C$47="","Select SS Condition")))</f>
        <v>Select SS Condition</v>
      </c>
      <c r="R54" s="286" t="str">
        <f>IF($C$47="A",IF(F54&lt;&gt;0,IF(F54&lt;180,"Too short","In spec"),"Blank"),IF($C$47="B","Check Manually",IF($C$47="","Select SS Condition")))</f>
        <v>Select SS Condition</v>
      </c>
      <c r="S54" s="286" t="str">
        <f>IF($I$47="A",IF(J54&lt;&gt;0,IF(J54&lt;180,"Too short","In spec"),"Blank"),IF($I$47="B","Check Manually",IF($I$47="","Select SS Condition")))</f>
        <v>Select SS Condition</v>
      </c>
      <c r="T54" s="286" t="str">
        <f>IF($I$47="A",IF(L54&lt;&gt;0,IF(L54&lt;180,"Too short","In spec"),"Blank"),IF($I$47="B","Check Manually",IF($I$47="","Select SS Condition")))</f>
        <v>Select SS Condition</v>
      </c>
      <c r="U54" s="69"/>
      <c r="V54" s="69"/>
      <c r="W54" s="109"/>
      <c r="X54" s="109"/>
      <c r="Y54" s="109"/>
      <c r="Z54" s="109"/>
    </row>
    <row r="55" spans="1:26" x14ac:dyDescent="0.25">
      <c r="A55" s="364"/>
      <c r="B55" s="378" t="s">
        <v>233</v>
      </c>
      <c r="C55" s="131"/>
      <c r="D55" s="120">
        <f>D51-C51</f>
        <v>0</v>
      </c>
      <c r="E55" s="58"/>
      <c r="F55" s="110">
        <f>F51-E51</f>
        <v>0</v>
      </c>
      <c r="G55" s="58"/>
      <c r="H55" s="535" t="s">
        <v>233</v>
      </c>
      <c r="I55" s="131"/>
      <c r="J55" s="120">
        <f>J51-I51</f>
        <v>0</v>
      </c>
      <c r="K55" s="58"/>
      <c r="L55" s="138">
        <f>L51-K51</f>
        <v>0</v>
      </c>
      <c r="M55" s="366"/>
      <c r="N55" s="51"/>
      <c r="O55" s="69"/>
      <c r="P55" s="69"/>
      <c r="Q55" s="69"/>
      <c r="R55" s="69"/>
      <c r="S55" s="69"/>
      <c r="T55" s="69"/>
      <c r="U55" s="69"/>
      <c r="V55" s="69"/>
      <c r="W55" s="109"/>
      <c r="X55" s="109"/>
      <c r="Y55" s="109"/>
      <c r="Z55" s="109"/>
    </row>
    <row r="56" spans="1:26" x14ac:dyDescent="0.25">
      <c r="A56" s="364"/>
      <c r="B56" s="60"/>
      <c r="C56" s="119"/>
      <c r="D56" s="287"/>
      <c r="E56" s="119"/>
      <c r="F56" s="119"/>
      <c r="G56" s="58"/>
      <c r="H56" s="58"/>
      <c r="I56" s="119"/>
      <c r="J56" s="119"/>
      <c r="K56" s="119"/>
      <c r="L56" s="128"/>
      <c r="M56" s="364"/>
      <c r="N56" s="51"/>
      <c r="O56" s="69"/>
      <c r="P56" s="69"/>
      <c r="Q56" s="69"/>
      <c r="R56" s="69"/>
      <c r="S56" s="69"/>
      <c r="T56" s="69"/>
      <c r="U56" s="69"/>
      <c r="V56" s="69"/>
      <c r="W56" s="109"/>
      <c r="X56" s="109"/>
      <c r="Y56" s="109"/>
      <c r="Z56" s="109"/>
    </row>
    <row r="57" spans="1:26" ht="17.25" x14ac:dyDescent="0.25">
      <c r="A57" s="364"/>
      <c r="B57" s="121" t="s">
        <v>178</v>
      </c>
      <c r="C57" s="58"/>
      <c r="D57" s="58"/>
      <c r="E57" s="58"/>
      <c r="F57" s="58"/>
      <c r="G57" s="58"/>
      <c r="H57" s="122" t="s">
        <v>178</v>
      </c>
      <c r="I57" s="58"/>
      <c r="J57" s="58"/>
      <c r="K57" s="58"/>
      <c r="L57" s="46"/>
      <c r="M57" s="364"/>
      <c r="N57" s="51"/>
      <c r="O57" s="69"/>
      <c r="P57" s="69"/>
      <c r="Q57" s="69"/>
      <c r="R57" s="69"/>
      <c r="S57" s="69"/>
      <c r="T57" s="69"/>
      <c r="U57" s="69"/>
      <c r="V57" s="69"/>
      <c r="W57" s="109"/>
      <c r="X57" s="109"/>
      <c r="Y57" s="109"/>
      <c r="Z57" s="109"/>
    </row>
    <row r="58" spans="1:26" x14ac:dyDescent="0.25">
      <c r="A58" s="364"/>
      <c r="B58" s="378" t="s">
        <v>19</v>
      </c>
      <c r="C58" s="513"/>
      <c r="D58" s="513"/>
      <c r="E58" s="513"/>
      <c r="F58" s="513"/>
      <c r="G58" s="58"/>
      <c r="H58" s="536" t="s">
        <v>19</v>
      </c>
      <c r="I58" s="513"/>
      <c r="J58" s="513"/>
      <c r="K58" s="513"/>
      <c r="L58" s="509"/>
      <c r="M58" s="364"/>
      <c r="N58" s="51"/>
      <c r="P58" s="109"/>
      <c r="Q58" s="109"/>
      <c r="R58" s="109"/>
      <c r="S58" s="109"/>
      <c r="T58" s="109"/>
      <c r="U58" s="109"/>
      <c r="V58" s="109"/>
      <c r="W58" s="109"/>
      <c r="X58" s="109"/>
      <c r="Y58" s="109"/>
      <c r="Z58" s="109"/>
    </row>
    <row r="59" spans="1:26" x14ac:dyDescent="0.25">
      <c r="A59" s="364"/>
      <c r="B59" s="378" t="s">
        <v>20</v>
      </c>
      <c r="C59" s="513"/>
      <c r="D59" s="513"/>
      <c r="E59" s="513"/>
      <c r="F59" s="513"/>
      <c r="G59" s="58"/>
      <c r="H59" s="537" t="s">
        <v>20</v>
      </c>
      <c r="I59" s="513"/>
      <c r="J59" s="513"/>
      <c r="K59" s="513"/>
      <c r="L59" s="509"/>
      <c r="M59" s="364"/>
      <c r="N59" s="51"/>
      <c r="P59" s="109"/>
      <c r="Q59" s="109"/>
      <c r="R59" s="109"/>
      <c r="S59" s="109"/>
      <c r="T59" s="109"/>
      <c r="U59" s="109"/>
      <c r="V59" s="109"/>
      <c r="W59" s="109"/>
      <c r="X59" s="109"/>
      <c r="Y59" s="109"/>
      <c r="Z59" s="109"/>
    </row>
    <row r="60" spans="1:26" x14ac:dyDescent="0.25">
      <c r="A60" s="364"/>
      <c r="B60" s="378" t="s">
        <v>21</v>
      </c>
      <c r="C60" s="513"/>
      <c r="D60" s="513"/>
      <c r="E60" s="513"/>
      <c r="F60" s="513"/>
      <c r="G60" s="58"/>
      <c r="H60" s="537" t="s">
        <v>21</v>
      </c>
      <c r="I60" s="513"/>
      <c r="J60" s="513"/>
      <c r="K60" s="513"/>
      <c r="L60" s="509"/>
      <c r="M60" s="364"/>
      <c r="N60" s="51"/>
      <c r="P60" s="109"/>
      <c r="Q60" s="109"/>
      <c r="R60" s="109"/>
      <c r="S60" s="109"/>
      <c r="T60" s="109"/>
      <c r="U60" s="109"/>
      <c r="V60" s="109"/>
      <c r="W60" s="109"/>
      <c r="X60" s="109"/>
      <c r="Y60" s="109"/>
      <c r="Z60" s="109"/>
    </row>
    <row r="61" spans="1:26" x14ac:dyDescent="0.25">
      <c r="A61" s="364"/>
      <c r="B61" s="378" t="s">
        <v>22</v>
      </c>
      <c r="C61" s="513"/>
      <c r="D61" s="513"/>
      <c r="E61" s="513"/>
      <c r="F61" s="513"/>
      <c r="G61" s="58"/>
      <c r="H61" s="537" t="s">
        <v>22</v>
      </c>
      <c r="I61" s="513"/>
      <c r="J61" s="513"/>
      <c r="K61" s="513"/>
      <c r="L61" s="509"/>
      <c r="M61" s="364"/>
      <c r="N61" s="51"/>
      <c r="P61" s="109"/>
      <c r="Q61" s="109"/>
      <c r="R61" s="109"/>
      <c r="S61" s="109"/>
      <c r="T61" s="109"/>
      <c r="U61" s="109"/>
      <c r="V61" s="109"/>
      <c r="W61" s="109"/>
      <c r="X61" s="109"/>
      <c r="Y61" s="109"/>
      <c r="Z61" s="109"/>
    </row>
    <row r="62" spans="1:26" x14ac:dyDescent="0.25">
      <c r="A62" s="364"/>
      <c r="B62" s="378" t="s">
        <v>23</v>
      </c>
      <c r="C62" s="513"/>
      <c r="D62" s="513"/>
      <c r="E62" s="513"/>
      <c r="F62" s="513"/>
      <c r="G62" s="58"/>
      <c r="H62" s="537" t="s">
        <v>23</v>
      </c>
      <c r="I62" s="513"/>
      <c r="J62" s="513"/>
      <c r="K62" s="513"/>
      <c r="L62" s="509"/>
      <c r="M62" s="364"/>
      <c r="N62" s="51"/>
    </row>
    <row r="63" spans="1:26" x14ac:dyDescent="0.25">
      <c r="A63" s="364"/>
      <c r="B63" s="378" t="s">
        <v>63</v>
      </c>
      <c r="C63" s="513"/>
      <c r="D63" s="513"/>
      <c r="E63" s="513"/>
      <c r="F63" s="513"/>
      <c r="G63" s="58"/>
      <c r="H63" s="537" t="s">
        <v>63</v>
      </c>
      <c r="I63" s="513"/>
      <c r="J63" s="513"/>
      <c r="K63" s="513"/>
      <c r="L63" s="509"/>
      <c r="M63" s="364"/>
      <c r="N63" s="51"/>
    </row>
    <row r="64" spans="1:26" x14ac:dyDescent="0.25">
      <c r="A64" s="364"/>
      <c r="B64" s="378" t="s">
        <v>64</v>
      </c>
      <c r="C64" s="513"/>
      <c r="D64" s="513"/>
      <c r="E64" s="513"/>
      <c r="F64" s="513"/>
      <c r="G64" s="58"/>
      <c r="H64" s="537" t="s">
        <v>64</v>
      </c>
      <c r="I64" s="513"/>
      <c r="J64" s="513"/>
      <c r="K64" s="513"/>
      <c r="L64" s="509"/>
      <c r="M64" s="364"/>
      <c r="N64" s="51"/>
    </row>
    <row r="65" spans="1:20" x14ac:dyDescent="0.25">
      <c r="A65" s="364"/>
      <c r="B65" s="378" t="s">
        <v>65</v>
      </c>
      <c r="C65" s="513"/>
      <c r="D65" s="513"/>
      <c r="E65" s="513"/>
      <c r="F65" s="513"/>
      <c r="G65" s="58"/>
      <c r="H65" s="537" t="s">
        <v>65</v>
      </c>
      <c r="I65" s="513"/>
      <c r="J65" s="513"/>
      <c r="K65" s="513"/>
      <c r="L65" s="509"/>
      <c r="M65" s="364"/>
      <c r="N65" s="51"/>
    </row>
    <row r="66" spans="1:20" x14ac:dyDescent="0.25">
      <c r="A66" s="364"/>
      <c r="B66" s="378" t="s">
        <v>58</v>
      </c>
      <c r="C66" s="311" t="e">
        <f>AVERAGE(C58:C60)</f>
        <v>#DIV/0!</v>
      </c>
      <c r="D66" s="311" t="e">
        <f>AVERAGE(D58:D60)</f>
        <v>#DIV/0!</v>
      </c>
      <c r="E66" s="311" t="e">
        <f>AVERAGE(E58:E60)</f>
        <v>#DIV/0!</v>
      </c>
      <c r="F66" s="311" t="e">
        <f>AVERAGE(F58:F60)</f>
        <v>#DIV/0!</v>
      </c>
      <c r="G66" s="58"/>
      <c r="H66" s="537" t="s">
        <v>58</v>
      </c>
      <c r="I66" s="87" t="e">
        <f>AVERAGE(I58:I60)</f>
        <v>#DIV/0!</v>
      </c>
      <c r="J66" s="311" t="e">
        <f>AVERAGE(J58:J60)</f>
        <v>#DIV/0!</v>
      </c>
      <c r="K66" s="311" t="e">
        <f>AVERAGE(K58:K60)</f>
        <v>#DIV/0!</v>
      </c>
      <c r="L66" s="312" t="e">
        <f>AVERAGE(L58:L60)</f>
        <v>#DIV/0!</v>
      </c>
      <c r="M66" s="364"/>
      <c r="N66" s="51"/>
    </row>
    <row r="67" spans="1:20" ht="16.5" customHeight="1" x14ac:dyDescent="0.25">
      <c r="A67" s="364"/>
      <c r="B67" s="378" t="s">
        <v>59</v>
      </c>
      <c r="C67" s="311" t="e">
        <f>AVERAGE(C61:C65)</f>
        <v>#DIV/0!</v>
      </c>
      <c r="D67" s="311" t="e">
        <f>AVERAGE(D61:D65)</f>
        <v>#DIV/0!</v>
      </c>
      <c r="E67" s="311" t="e">
        <f>AVERAGE(E61:E65)</f>
        <v>#DIV/0!</v>
      </c>
      <c r="F67" s="311" t="e">
        <f>AVERAGE(F61:F65)</f>
        <v>#DIV/0!</v>
      </c>
      <c r="G67" s="58"/>
      <c r="H67" s="537" t="s">
        <v>59</v>
      </c>
      <c r="I67" s="87" t="e">
        <f>AVERAGE(I61:I65)</f>
        <v>#DIV/0!</v>
      </c>
      <c r="J67" s="311" t="e">
        <f>AVERAGE(J61:J65)</f>
        <v>#DIV/0!</v>
      </c>
      <c r="K67" s="311" t="e">
        <f>AVERAGE(K61:K65)</f>
        <v>#DIV/0!</v>
      </c>
      <c r="L67" s="312" t="e">
        <f>AVERAGE(L61:L65)</f>
        <v>#DIV/0!</v>
      </c>
      <c r="M67" s="364"/>
      <c r="N67" s="51"/>
    </row>
    <row r="68" spans="1:20" x14ac:dyDescent="0.25">
      <c r="A68" s="364"/>
      <c r="B68" s="60"/>
      <c r="C68" s="61"/>
      <c r="D68" s="61"/>
      <c r="E68" s="61"/>
      <c r="F68" s="61"/>
      <c r="G68" s="58"/>
      <c r="H68" s="58"/>
      <c r="I68" s="61"/>
      <c r="J68" s="61"/>
      <c r="K68" s="61"/>
      <c r="L68" s="17"/>
      <c r="M68" s="364"/>
      <c r="N68" s="51"/>
      <c r="P68" s="58"/>
      <c r="Q68" s="58"/>
      <c r="R68" s="58"/>
      <c r="S68" s="58"/>
      <c r="T68" s="58"/>
    </row>
    <row r="69" spans="1:20" ht="17.25" x14ac:dyDescent="0.25">
      <c r="A69" s="364"/>
      <c r="B69" s="378" t="s">
        <v>179</v>
      </c>
      <c r="C69" s="134"/>
      <c r="D69" s="132" t="e">
        <f>C66-D66</f>
        <v>#DIV/0!</v>
      </c>
      <c r="E69" s="61"/>
      <c r="F69" s="132" t="e">
        <f>E66-F66</f>
        <v>#DIV/0!</v>
      </c>
      <c r="G69" s="58"/>
      <c r="H69" s="535" t="s">
        <v>179</v>
      </c>
      <c r="I69" s="134"/>
      <c r="J69" s="132" t="e">
        <f>I66-J66</f>
        <v>#DIV/0!</v>
      </c>
      <c r="K69" s="124"/>
      <c r="L69" s="132" t="e">
        <f>K66-L66</f>
        <v>#DIV/0!</v>
      </c>
      <c r="M69" s="364"/>
      <c r="N69" s="51"/>
      <c r="P69" s="286"/>
      <c r="Q69" s="704" t="s">
        <v>440</v>
      </c>
      <c r="R69" s="704"/>
      <c r="S69" s="704" t="s">
        <v>441</v>
      </c>
      <c r="T69" s="704"/>
    </row>
    <row r="70" spans="1:20" ht="17.25" x14ac:dyDescent="0.25">
      <c r="A70" s="364"/>
      <c r="B70" s="378" t="s">
        <v>180</v>
      </c>
      <c r="C70" s="134"/>
      <c r="D70" s="132" t="e">
        <f>C67-D67</f>
        <v>#DIV/0!</v>
      </c>
      <c r="E70" s="61"/>
      <c r="F70" s="132" t="e">
        <f>E67-F67</f>
        <v>#DIV/0!</v>
      </c>
      <c r="G70" s="58"/>
      <c r="H70" s="535" t="s">
        <v>180</v>
      </c>
      <c r="I70" s="134"/>
      <c r="J70" s="132" t="e">
        <f>I67-J67</f>
        <v>#DIV/0!</v>
      </c>
      <c r="K70" s="124"/>
      <c r="L70" s="132" t="e">
        <f>K67-L67</f>
        <v>#DIV/0!</v>
      </c>
      <c r="M70" s="364"/>
      <c r="N70" s="51"/>
      <c r="P70" s="286"/>
      <c r="Q70" s="288" t="s">
        <v>89</v>
      </c>
      <c r="R70" s="288" t="s">
        <v>148</v>
      </c>
      <c r="S70" s="288" t="s">
        <v>89</v>
      </c>
      <c r="T70" s="288" t="s">
        <v>148</v>
      </c>
    </row>
    <row r="71" spans="1:20" s="109" customFormat="1" ht="17.25" x14ac:dyDescent="0.25">
      <c r="A71" s="364"/>
      <c r="B71" s="378" t="s">
        <v>181</v>
      </c>
      <c r="C71" s="134"/>
      <c r="D71" s="133" t="e">
        <f>D69/(D$55/60)</f>
        <v>#DIV/0!</v>
      </c>
      <c r="E71" s="61"/>
      <c r="F71" s="125" t="e">
        <f>F69/(F$55/60)</f>
        <v>#DIV/0!</v>
      </c>
      <c r="G71" s="58"/>
      <c r="H71" s="535" t="s">
        <v>181</v>
      </c>
      <c r="I71" s="134"/>
      <c r="J71" s="133" t="e">
        <f>J69/(J$55/60)</f>
        <v>#DIV/0!</v>
      </c>
      <c r="K71" s="124"/>
      <c r="L71" s="141" t="e">
        <f>L69/(L$55/60)</f>
        <v>#DIV/0!</v>
      </c>
      <c r="M71" s="364"/>
      <c r="N71" s="51"/>
      <c r="P71" s="286" t="s">
        <v>181</v>
      </c>
      <c r="Q71" s="286" t="str">
        <f>IFERROR(IF(AND(ABS(D71)&gt;=0,ABS(D71)&lt;=0.042),"In Spec","Out of Spec"),"Blank")</f>
        <v>Blank</v>
      </c>
      <c r="R71" s="286" t="str">
        <f>IFERROR(IF(AND(ABS(F71)&gt;=0,ABS(F71)&lt;=0.042),"In Spec","Out of Spec"),"Blank")</f>
        <v>Blank</v>
      </c>
      <c r="S71" s="286" t="str">
        <f>IFERROR(IF(AND(ABS(J71)&gt;=0,ABS(J71)&lt;=0.042),"In Spec","Out of Spec"),"Blank")</f>
        <v>Blank</v>
      </c>
      <c r="T71" s="286" t="str">
        <f>IFERROR(IF(AND(ABS(L71)&gt;=0,ABS(L71)&lt;=0.042),"In Spec","Out of Spec"),"Blank")</f>
        <v>Blank</v>
      </c>
    </row>
    <row r="72" spans="1:20" s="109" customFormat="1" ht="18" thickBot="1" x14ac:dyDescent="0.3">
      <c r="A72" s="364"/>
      <c r="B72" s="396" t="s">
        <v>182</v>
      </c>
      <c r="C72" s="391"/>
      <c r="D72" s="142" t="e">
        <f>D70/(D$55/60)</f>
        <v>#DIV/0!</v>
      </c>
      <c r="E72" s="392"/>
      <c r="F72" s="143" t="e">
        <f>F70/(F$55/60)</f>
        <v>#DIV/0!</v>
      </c>
      <c r="G72" s="65"/>
      <c r="H72" s="538" t="s">
        <v>182</v>
      </c>
      <c r="I72" s="391"/>
      <c r="J72" s="142" t="e">
        <f>J70/(J$55/60)</f>
        <v>#DIV/0!</v>
      </c>
      <c r="K72" s="393"/>
      <c r="L72" s="144" t="e">
        <f>L70/(L$55/60)</f>
        <v>#DIV/0!</v>
      </c>
      <c r="M72" s="364"/>
      <c r="N72" s="51"/>
      <c r="P72" s="286" t="s">
        <v>182</v>
      </c>
      <c r="Q72" s="286" t="str">
        <f>IFERROR(IF(AND(ABS(D72)&gt;=0,ABS(D72)&lt;=0.042),"In Spec","Out of Spec"),"Blank")</f>
        <v>Blank</v>
      </c>
      <c r="R72" s="286" t="str">
        <f>IFERROR(IF(AND(ABS(F72)&gt;=0,ABS(F72)&lt;=0.042),"In Spec","Out of Spec"),"Blank")</f>
        <v>Blank</v>
      </c>
      <c r="S72" s="286" t="str">
        <f>IFERROR(IF(AND(ABS(J72)&gt;=0,ABS(J72)&lt;=0.042),"In Spec","Out of Spec"),"Blank")</f>
        <v>Blank</v>
      </c>
      <c r="T72" s="286" t="str">
        <f>IFERROR(IF(AND(ABS(L72)&gt;=0,ABS(L72)&lt;=0.042),"In Spec","Out of Spec"),"Blank")</f>
        <v>Blank</v>
      </c>
    </row>
    <row r="73" spans="1:20" ht="17.25" thickBot="1" x14ac:dyDescent="0.3">
      <c r="A73" s="364"/>
      <c r="B73" s="366"/>
      <c r="C73" s="366"/>
      <c r="D73" s="366"/>
      <c r="E73" s="366"/>
      <c r="F73" s="366"/>
      <c r="G73" s="366"/>
      <c r="H73" s="366"/>
      <c r="I73" s="366"/>
      <c r="J73" s="366"/>
      <c r="K73" s="366"/>
      <c r="L73" s="366"/>
      <c r="M73" s="364"/>
      <c r="N73" s="51"/>
      <c r="P73" s="58"/>
      <c r="Q73" s="58"/>
      <c r="R73" s="58"/>
      <c r="S73" s="58"/>
      <c r="T73" s="58"/>
    </row>
    <row r="74" spans="1:20" ht="18" thickBot="1" x14ac:dyDescent="0.3">
      <c r="A74" s="364"/>
      <c r="B74" s="715" t="s">
        <v>301</v>
      </c>
      <c r="C74" s="716"/>
      <c r="D74" s="716"/>
      <c r="E74" s="716"/>
      <c r="F74" s="716"/>
      <c r="G74" s="716"/>
      <c r="H74" s="716"/>
      <c r="I74" s="716"/>
      <c r="J74" s="716"/>
      <c r="K74" s="716"/>
      <c r="L74" s="717"/>
      <c r="M74" s="364"/>
      <c r="N74" s="51"/>
      <c r="P74" s="58"/>
      <c r="Q74" s="58"/>
      <c r="R74" s="58"/>
      <c r="S74" s="58"/>
      <c r="T74" s="58"/>
    </row>
    <row r="75" spans="1:20" ht="21.75" thickBot="1" x14ac:dyDescent="0.3">
      <c r="A75" s="364"/>
      <c r="B75" s="710" t="s">
        <v>265</v>
      </c>
      <c r="C75" s="711"/>
      <c r="D75" s="711"/>
      <c r="E75" s="711"/>
      <c r="F75" s="711"/>
      <c r="G75" s="711"/>
      <c r="H75" s="711"/>
      <c r="I75" s="711"/>
      <c r="J75" s="711"/>
      <c r="K75" s="711"/>
      <c r="L75" s="712"/>
      <c r="M75" s="364"/>
      <c r="N75" s="51"/>
    </row>
    <row r="76" spans="1:20" ht="18" thickTop="1" x14ac:dyDescent="0.25">
      <c r="A76" s="364"/>
      <c r="B76" s="60"/>
      <c r="C76" s="706" t="s">
        <v>267</v>
      </c>
      <c r="D76" s="706"/>
      <c r="E76" s="706"/>
      <c r="F76" s="706"/>
      <c r="G76" s="111"/>
      <c r="H76" s="111"/>
      <c r="I76" s="706" t="s">
        <v>410</v>
      </c>
      <c r="J76" s="706"/>
      <c r="K76" s="706"/>
      <c r="L76" s="714"/>
      <c r="M76" s="364"/>
      <c r="N76" s="51"/>
    </row>
    <row r="77" spans="1:20" ht="17.25" x14ac:dyDescent="0.25">
      <c r="A77" s="364"/>
      <c r="B77" s="113"/>
      <c r="C77" s="708" t="s">
        <v>260</v>
      </c>
      <c r="D77" s="709"/>
      <c r="E77" s="708" t="s">
        <v>261</v>
      </c>
      <c r="F77" s="709"/>
      <c r="G77" s="145"/>
      <c r="H77" s="145"/>
      <c r="I77" s="708" t="s">
        <v>260</v>
      </c>
      <c r="J77" s="709"/>
      <c r="K77" s="708" t="s">
        <v>261</v>
      </c>
      <c r="L77" s="713"/>
      <c r="M77" s="364"/>
      <c r="N77" s="51"/>
    </row>
    <row r="78" spans="1:20" ht="17.25" x14ac:dyDescent="0.25">
      <c r="A78" s="364"/>
      <c r="B78" s="60"/>
      <c r="C78" s="486" t="s">
        <v>57</v>
      </c>
      <c r="D78" s="486" t="s">
        <v>262</v>
      </c>
      <c r="E78" s="486" t="s">
        <v>57</v>
      </c>
      <c r="F78" s="486" t="s">
        <v>262</v>
      </c>
      <c r="G78" s="111"/>
      <c r="H78" s="111"/>
      <c r="I78" s="486" t="s">
        <v>57</v>
      </c>
      <c r="J78" s="486" t="s">
        <v>262</v>
      </c>
      <c r="K78" s="486" t="s">
        <v>57</v>
      </c>
      <c r="L78" s="487" t="s">
        <v>262</v>
      </c>
      <c r="M78" s="364"/>
      <c r="N78" s="51"/>
    </row>
    <row r="79" spans="1:20" x14ac:dyDescent="0.25">
      <c r="A79" s="364"/>
      <c r="B79" s="380" t="s">
        <v>19</v>
      </c>
      <c r="C79" s="508"/>
      <c r="D79" s="513"/>
      <c r="E79" s="513"/>
      <c r="F79" s="513"/>
      <c r="G79" s="58"/>
      <c r="H79" s="407" t="s">
        <v>19</v>
      </c>
      <c r="I79" s="508"/>
      <c r="J79" s="513"/>
      <c r="K79" s="513"/>
      <c r="L79" s="509"/>
      <c r="M79" s="364"/>
      <c r="N79" s="51"/>
    </row>
    <row r="80" spans="1:20" x14ac:dyDescent="0.25">
      <c r="A80" s="364"/>
      <c r="B80" s="380" t="s">
        <v>20</v>
      </c>
      <c r="C80" s="508"/>
      <c r="D80" s="513"/>
      <c r="E80" s="513"/>
      <c r="F80" s="513"/>
      <c r="G80" s="58"/>
      <c r="H80" s="407" t="s">
        <v>20</v>
      </c>
      <c r="I80" s="508"/>
      <c r="J80" s="513"/>
      <c r="K80" s="513"/>
      <c r="L80" s="509"/>
      <c r="M80" s="364"/>
      <c r="N80" s="51"/>
    </row>
    <row r="81" spans="1:20" x14ac:dyDescent="0.25">
      <c r="A81" s="364"/>
      <c r="B81" s="380" t="s">
        <v>21</v>
      </c>
      <c r="C81" s="508"/>
      <c r="D81" s="513"/>
      <c r="E81" s="513"/>
      <c r="F81" s="513"/>
      <c r="G81" s="58"/>
      <c r="H81" s="407" t="s">
        <v>21</v>
      </c>
      <c r="I81" s="508"/>
      <c r="J81" s="513"/>
      <c r="K81" s="513"/>
      <c r="L81" s="509"/>
      <c r="M81" s="364"/>
      <c r="N81" s="51"/>
    </row>
    <row r="82" spans="1:20" x14ac:dyDescent="0.25">
      <c r="A82" s="364"/>
      <c r="B82" s="380" t="s">
        <v>22</v>
      </c>
      <c r="C82" s="508"/>
      <c r="D82" s="513"/>
      <c r="E82" s="513"/>
      <c r="F82" s="513"/>
      <c r="G82" s="58"/>
      <c r="H82" s="407" t="s">
        <v>22</v>
      </c>
      <c r="I82" s="508"/>
      <c r="J82" s="513"/>
      <c r="K82" s="513"/>
      <c r="L82" s="509"/>
      <c r="M82" s="364"/>
      <c r="N82" s="51"/>
    </row>
    <row r="83" spans="1:20" x14ac:dyDescent="0.25">
      <c r="A83" s="364"/>
      <c r="B83" s="380" t="s">
        <v>23</v>
      </c>
      <c r="C83" s="508"/>
      <c r="D83" s="513"/>
      <c r="E83" s="513"/>
      <c r="F83" s="513"/>
      <c r="G83" s="58"/>
      <c r="H83" s="407" t="s">
        <v>23</v>
      </c>
      <c r="I83" s="508"/>
      <c r="J83" s="513"/>
      <c r="K83" s="513"/>
      <c r="L83" s="509"/>
      <c r="M83" s="364"/>
      <c r="N83" s="51"/>
    </row>
    <row r="84" spans="1:20" x14ac:dyDescent="0.25">
      <c r="A84" s="364"/>
      <c r="B84" s="380" t="s">
        <v>63</v>
      </c>
      <c r="C84" s="508"/>
      <c r="D84" s="513"/>
      <c r="E84" s="513"/>
      <c r="F84" s="513"/>
      <c r="G84" s="58"/>
      <c r="H84" s="407" t="s">
        <v>63</v>
      </c>
      <c r="I84" s="508"/>
      <c r="J84" s="513"/>
      <c r="K84" s="513"/>
      <c r="L84" s="509"/>
      <c r="M84" s="364"/>
      <c r="N84" s="51"/>
    </row>
    <row r="85" spans="1:20" x14ac:dyDescent="0.25">
      <c r="A85" s="364"/>
      <c r="B85" s="380" t="s">
        <v>64</v>
      </c>
      <c r="C85" s="508"/>
      <c r="D85" s="513"/>
      <c r="E85" s="513"/>
      <c r="F85" s="513"/>
      <c r="G85" s="58"/>
      <c r="H85" s="407" t="s">
        <v>64</v>
      </c>
      <c r="I85" s="508"/>
      <c r="J85" s="513"/>
      <c r="K85" s="513"/>
      <c r="L85" s="509"/>
      <c r="M85" s="364"/>
      <c r="N85" s="51"/>
    </row>
    <row r="86" spans="1:20" x14ac:dyDescent="0.25">
      <c r="A86" s="364"/>
      <c r="B86" s="380" t="s">
        <v>65</v>
      </c>
      <c r="C86" s="508"/>
      <c r="D86" s="513"/>
      <c r="E86" s="513"/>
      <c r="F86" s="513"/>
      <c r="G86" s="58"/>
      <c r="H86" s="407" t="s">
        <v>65</v>
      </c>
      <c r="I86" s="508"/>
      <c r="J86" s="513"/>
      <c r="K86" s="513"/>
      <c r="L86" s="509"/>
      <c r="M86" s="364"/>
      <c r="N86" s="51"/>
    </row>
    <row r="87" spans="1:20" x14ac:dyDescent="0.25">
      <c r="A87" s="364"/>
      <c r="B87" s="60"/>
      <c r="C87" s="61"/>
      <c r="D87" s="61"/>
      <c r="E87" s="61"/>
      <c r="F87" s="61"/>
      <c r="G87" s="58"/>
      <c r="H87" s="69"/>
      <c r="I87" s="61"/>
      <c r="J87" s="61"/>
      <c r="K87" s="61"/>
      <c r="L87" s="17"/>
      <c r="M87" s="364"/>
      <c r="N87" s="51"/>
    </row>
    <row r="88" spans="1:20" x14ac:dyDescent="0.25">
      <c r="A88" s="364"/>
      <c r="B88" s="380" t="s">
        <v>263</v>
      </c>
      <c r="C88" s="120" t="e">
        <f>AVERAGE(C79:C81)</f>
        <v>#DIV/0!</v>
      </c>
      <c r="D88" s="110" t="e">
        <f>AVERAGE(D79:D81)</f>
        <v>#DIV/0!</v>
      </c>
      <c r="E88" s="110" t="e">
        <f>AVERAGE(E79:E81)</f>
        <v>#DIV/0!</v>
      </c>
      <c r="F88" s="110" t="e">
        <f>AVERAGE(F79:F81)</f>
        <v>#DIV/0!</v>
      </c>
      <c r="G88" s="58"/>
      <c r="H88" s="407" t="s">
        <v>263</v>
      </c>
      <c r="I88" s="120" t="e">
        <f>AVERAGE(I79:I81)</f>
        <v>#DIV/0!</v>
      </c>
      <c r="J88" s="110" t="e">
        <f>AVERAGE(J79:J81)</f>
        <v>#DIV/0!</v>
      </c>
      <c r="K88" s="110" t="e">
        <f>AVERAGE(K79:K81)</f>
        <v>#DIV/0!</v>
      </c>
      <c r="L88" s="138" t="e">
        <f>AVERAGE(L79:L81)</f>
        <v>#DIV/0!</v>
      </c>
      <c r="M88" s="364"/>
      <c r="N88" s="51"/>
    </row>
    <row r="89" spans="1:20" x14ac:dyDescent="0.25">
      <c r="A89" s="364"/>
      <c r="B89" s="380" t="s">
        <v>264</v>
      </c>
      <c r="C89" s="120" t="e">
        <f>AVERAGE(C82:C86)</f>
        <v>#DIV/0!</v>
      </c>
      <c r="D89" s="110" t="e">
        <f>AVERAGE(D82:D86)</f>
        <v>#DIV/0!</v>
      </c>
      <c r="E89" s="110" t="e">
        <f>AVERAGE(E82:E86)</f>
        <v>#DIV/0!</v>
      </c>
      <c r="F89" s="110" t="e">
        <f>AVERAGE(F82:F86)</f>
        <v>#DIV/0!</v>
      </c>
      <c r="G89" s="58"/>
      <c r="H89" s="407" t="s">
        <v>264</v>
      </c>
      <c r="I89" s="120" t="e">
        <f>AVERAGE(I82:I86)</f>
        <v>#DIV/0!</v>
      </c>
      <c r="J89" s="110" t="e">
        <f>AVERAGE(J82:J86)</f>
        <v>#DIV/0!</v>
      </c>
      <c r="K89" s="110" t="e">
        <f>AVERAGE(K82:K86)</f>
        <v>#DIV/0!</v>
      </c>
      <c r="L89" s="138" t="e">
        <f>AVERAGE(L82:L86)</f>
        <v>#DIV/0!</v>
      </c>
      <c r="M89" s="365"/>
      <c r="N89" s="51"/>
    </row>
    <row r="90" spans="1:20" x14ac:dyDescent="0.25">
      <c r="A90" s="364"/>
      <c r="B90" s="60"/>
      <c r="C90" s="61"/>
      <c r="D90" s="61"/>
      <c r="E90" s="61"/>
      <c r="F90" s="61"/>
      <c r="G90" s="58"/>
      <c r="H90" s="58"/>
      <c r="I90" s="61"/>
      <c r="J90" s="61"/>
      <c r="K90" s="61"/>
      <c r="L90" s="17"/>
      <c r="M90" s="364"/>
      <c r="N90" s="51"/>
      <c r="P90" s="58"/>
      <c r="Q90" s="58"/>
      <c r="R90" s="58"/>
      <c r="S90" s="58"/>
      <c r="T90" s="58"/>
    </row>
    <row r="91" spans="1:20" ht="17.25" x14ac:dyDescent="0.25">
      <c r="A91" s="364"/>
      <c r="B91" s="378" t="s">
        <v>179</v>
      </c>
      <c r="C91" s="134"/>
      <c r="D91" s="132" t="e">
        <f>C88-D88</f>
        <v>#DIV/0!</v>
      </c>
      <c r="E91" s="61"/>
      <c r="F91" s="123" t="e">
        <f>E88-F88</f>
        <v>#DIV/0!</v>
      </c>
      <c r="G91" s="58"/>
      <c r="H91" s="535" t="s">
        <v>179</v>
      </c>
      <c r="I91" s="134"/>
      <c r="J91" s="132" t="e">
        <f>I88-J88</f>
        <v>#DIV/0!</v>
      </c>
      <c r="K91" s="124"/>
      <c r="L91" s="140" t="e">
        <f>K88-L88</f>
        <v>#DIV/0!</v>
      </c>
      <c r="M91" s="364"/>
      <c r="N91" s="51"/>
      <c r="P91" s="286"/>
      <c r="Q91" s="704" t="s">
        <v>440</v>
      </c>
      <c r="R91" s="704"/>
      <c r="S91" s="704" t="s">
        <v>441</v>
      </c>
      <c r="T91" s="704"/>
    </row>
    <row r="92" spans="1:20" ht="17.25" x14ac:dyDescent="0.25">
      <c r="A92" s="364"/>
      <c r="B92" s="378" t="s">
        <v>180</v>
      </c>
      <c r="C92" s="134"/>
      <c r="D92" s="132" t="e">
        <f>C89-D89</f>
        <v>#DIV/0!</v>
      </c>
      <c r="E92" s="61"/>
      <c r="F92" s="123" t="e">
        <f>E89-F89</f>
        <v>#DIV/0!</v>
      </c>
      <c r="G92" s="58"/>
      <c r="H92" s="535" t="s">
        <v>180</v>
      </c>
      <c r="I92" s="134"/>
      <c r="J92" s="132" t="e">
        <f>I89-J89</f>
        <v>#DIV/0!</v>
      </c>
      <c r="K92" s="124"/>
      <c r="L92" s="140" t="e">
        <f>K89-L89</f>
        <v>#DIV/0!</v>
      </c>
      <c r="M92" s="364"/>
      <c r="N92" s="51"/>
      <c r="P92" s="286"/>
      <c r="Q92" s="288" t="s">
        <v>89</v>
      </c>
      <c r="R92" s="288" t="s">
        <v>148</v>
      </c>
      <c r="S92" s="288" t="s">
        <v>89</v>
      </c>
      <c r="T92" s="288" t="s">
        <v>148</v>
      </c>
    </row>
    <row r="93" spans="1:20" s="109" customFormat="1" ht="17.25" x14ac:dyDescent="0.25">
      <c r="A93" s="364"/>
      <c r="B93" s="378" t="s">
        <v>181</v>
      </c>
      <c r="C93" s="134"/>
      <c r="D93" s="133" t="e">
        <f>D91/(D$55/60)</f>
        <v>#DIV/0!</v>
      </c>
      <c r="E93" s="61"/>
      <c r="F93" s="125" t="e">
        <f>F91/(F$55/60)</f>
        <v>#DIV/0!</v>
      </c>
      <c r="G93" s="58"/>
      <c r="H93" s="535" t="s">
        <v>181</v>
      </c>
      <c r="I93" s="134"/>
      <c r="J93" s="133" t="e">
        <f>J91/(J$55/60)</f>
        <v>#DIV/0!</v>
      </c>
      <c r="K93" s="124"/>
      <c r="L93" s="141" t="e">
        <f>L91/(L$55/60)</f>
        <v>#DIV/0!</v>
      </c>
      <c r="M93" s="364"/>
      <c r="N93" s="51"/>
      <c r="O93" s="6"/>
      <c r="P93" s="286" t="s">
        <v>181</v>
      </c>
      <c r="Q93" s="286" t="str">
        <f>IFERROR(IF(AND(ABS(D93)&gt;=0,ABS(D93)&lt;=0.042),"In Spec","Out of Spec"),"Blank")</f>
        <v>Blank</v>
      </c>
      <c r="R93" s="286" t="str">
        <f>IFERROR(IF(AND(ABS(F93)&gt;=0,ABS(F93)&lt;=0.042),"In Spec","Out of Spec"),"Blank")</f>
        <v>Blank</v>
      </c>
      <c r="S93" s="286" t="str">
        <f>IFERROR(IF(AND(ABS(J93)&gt;=0,ABS(J93)&lt;=0.042),"In Spec","Out of Spec"),"Blank")</f>
        <v>Blank</v>
      </c>
      <c r="T93" s="286" t="str">
        <f>IFERROR(IF(AND(ABS(L93)&gt;=0,ABS(L93)&lt;=0.042),"In Spec","Out of Spec"),"Blank")</f>
        <v>Blank</v>
      </c>
    </row>
    <row r="94" spans="1:20" s="109" customFormat="1" ht="18" thickBot="1" x14ac:dyDescent="0.3">
      <c r="A94" s="364"/>
      <c r="B94" s="396" t="s">
        <v>182</v>
      </c>
      <c r="C94" s="391"/>
      <c r="D94" s="142" t="e">
        <f>D92/(D$55/60)</f>
        <v>#DIV/0!</v>
      </c>
      <c r="E94" s="392"/>
      <c r="F94" s="143" t="e">
        <f>F92/(F$55/60)</f>
        <v>#DIV/0!</v>
      </c>
      <c r="G94" s="65"/>
      <c r="H94" s="538" t="s">
        <v>182</v>
      </c>
      <c r="I94" s="391"/>
      <c r="J94" s="142" t="e">
        <f>J92/(J$55/60)</f>
        <v>#DIV/0!</v>
      </c>
      <c r="K94" s="393"/>
      <c r="L94" s="144" t="e">
        <f>L92/(L$55/60)</f>
        <v>#DIV/0!</v>
      </c>
      <c r="M94" s="364"/>
      <c r="N94" s="51"/>
      <c r="O94" s="6"/>
      <c r="P94" s="286" t="s">
        <v>182</v>
      </c>
      <c r="Q94" s="286" t="str">
        <f>IFERROR(IF(AND(ABS(D94)&gt;=0,ABS(D94)&lt;=0.042),"In Spec","Out of Spec"),"Blank")</f>
        <v>Blank</v>
      </c>
      <c r="R94" s="286" t="str">
        <f>IFERROR(IF(AND(ABS(F94)&gt;=0,ABS(F94)&lt;=0.042),"In Spec","Out of Spec"),"Blank")</f>
        <v>Blank</v>
      </c>
      <c r="S94" s="286" t="str">
        <f>IFERROR(IF(AND(ABS(J94)&gt;=0,ABS(J94)&lt;=0.042),"In Spec","Out of Spec"),"Blank")</f>
        <v>Blank</v>
      </c>
      <c r="T94" s="286" t="str">
        <f>IFERROR(IF(AND(ABS(L94)&gt;=0,ABS(L94)&lt;=0.042),"In Spec","Out of Spec"),"Blank")</f>
        <v>Blank</v>
      </c>
    </row>
    <row r="95" spans="1:20" x14ac:dyDescent="0.25">
      <c r="A95" s="364"/>
      <c r="B95" s="60"/>
      <c r="C95" s="58"/>
      <c r="D95" s="58"/>
      <c r="E95" s="58"/>
      <c r="F95" s="58"/>
      <c r="G95" s="58"/>
      <c r="H95" s="58"/>
      <c r="I95" s="58"/>
      <c r="J95" s="58"/>
      <c r="K95" s="58"/>
      <c r="L95" s="46"/>
      <c r="M95" s="364"/>
      <c r="N95" s="51"/>
    </row>
    <row r="96" spans="1:20" ht="21.75" thickBot="1" x14ac:dyDescent="0.3">
      <c r="A96" s="364"/>
      <c r="B96" s="710" t="s">
        <v>266</v>
      </c>
      <c r="C96" s="711"/>
      <c r="D96" s="711"/>
      <c r="E96" s="711"/>
      <c r="F96" s="711"/>
      <c r="G96" s="711"/>
      <c r="H96" s="711"/>
      <c r="I96" s="711"/>
      <c r="J96" s="711"/>
      <c r="K96" s="711"/>
      <c r="L96" s="712"/>
      <c r="M96" s="364"/>
      <c r="N96" s="51"/>
    </row>
    <row r="97" spans="1:20" ht="18" thickTop="1" x14ac:dyDescent="0.25">
      <c r="A97" s="364"/>
      <c r="B97" s="60"/>
      <c r="C97" s="705" t="s">
        <v>267</v>
      </c>
      <c r="D97" s="706"/>
      <c r="E97" s="706"/>
      <c r="F97" s="707"/>
      <c r="G97" s="111"/>
      <c r="H97" s="111"/>
      <c r="I97" s="705" t="s">
        <v>410</v>
      </c>
      <c r="J97" s="706"/>
      <c r="K97" s="706"/>
      <c r="L97" s="714"/>
      <c r="M97" s="364"/>
      <c r="N97" s="51"/>
    </row>
    <row r="98" spans="1:20" ht="17.25" x14ac:dyDescent="0.25">
      <c r="A98" s="364"/>
      <c r="B98" s="113"/>
      <c r="C98" s="708" t="s">
        <v>260</v>
      </c>
      <c r="D98" s="709"/>
      <c r="E98" s="708" t="s">
        <v>261</v>
      </c>
      <c r="F98" s="709"/>
      <c r="G98" s="145"/>
      <c r="H98" s="145"/>
      <c r="I98" s="708" t="s">
        <v>260</v>
      </c>
      <c r="J98" s="709"/>
      <c r="K98" s="708" t="s">
        <v>261</v>
      </c>
      <c r="L98" s="713"/>
      <c r="M98" s="364"/>
      <c r="N98" s="51"/>
    </row>
    <row r="99" spans="1:20" ht="17.25" x14ac:dyDescent="0.25">
      <c r="A99" s="364"/>
      <c r="B99" s="60"/>
      <c r="C99" s="486" t="s">
        <v>57</v>
      </c>
      <c r="D99" s="486" t="s">
        <v>262</v>
      </c>
      <c r="E99" s="486" t="s">
        <v>57</v>
      </c>
      <c r="F99" s="486" t="s">
        <v>262</v>
      </c>
      <c r="G99" s="111"/>
      <c r="H99" s="111"/>
      <c r="I99" s="486" t="s">
        <v>57</v>
      </c>
      <c r="J99" s="486" t="s">
        <v>262</v>
      </c>
      <c r="K99" s="486" t="s">
        <v>57</v>
      </c>
      <c r="L99" s="487" t="s">
        <v>262</v>
      </c>
      <c r="M99" s="364"/>
      <c r="N99" s="51"/>
    </row>
    <row r="100" spans="1:20" x14ac:dyDescent="0.25">
      <c r="A100" s="364"/>
      <c r="B100" s="380" t="s">
        <v>19</v>
      </c>
      <c r="C100" s="90"/>
      <c r="D100" s="84"/>
      <c r="E100" s="84"/>
      <c r="F100" s="84"/>
      <c r="G100" s="58"/>
      <c r="H100" s="407" t="s">
        <v>19</v>
      </c>
      <c r="I100" s="508"/>
      <c r="J100" s="513"/>
      <c r="K100" s="513"/>
      <c r="L100" s="509"/>
      <c r="M100" s="364"/>
      <c r="N100" s="51"/>
    </row>
    <row r="101" spans="1:20" x14ac:dyDescent="0.25">
      <c r="A101" s="364"/>
      <c r="B101" s="380" t="s">
        <v>20</v>
      </c>
      <c r="C101" s="90"/>
      <c r="D101" s="84"/>
      <c r="E101" s="84"/>
      <c r="F101" s="84"/>
      <c r="G101" s="58"/>
      <c r="H101" s="407" t="s">
        <v>20</v>
      </c>
      <c r="I101" s="508"/>
      <c r="J101" s="513"/>
      <c r="K101" s="513"/>
      <c r="L101" s="509"/>
      <c r="M101" s="364"/>
      <c r="N101" s="51"/>
    </row>
    <row r="102" spans="1:20" x14ac:dyDescent="0.25">
      <c r="A102" s="364"/>
      <c r="B102" s="380" t="s">
        <v>21</v>
      </c>
      <c r="C102" s="90"/>
      <c r="D102" s="84"/>
      <c r="E102" s="84"/>
      <c r="F102" s="84"/>
      <c r="G102" s="58"/>
      <c r="H102" s="407" t="s">
        <v>21</v>
      </c>
      <c r="I102" s="508"/>
      <c r="J102" s="513"/>
      <c r="K102" s="513"/>
      <c r="L102" s="509"/>
      <c r="M102" s="364"/>
      <c r="N102" s="51"/>
    </row>
    <row r="103" spans="1:20" x14ac:dyDescent="0.25">
      <c r="A103" s="364"/>
      <c r="B103" s="380" t="s">
        <v>22</v>
      </c>
      <c r="C103" s="90"/>
      <c r="D103" s="84"/>
      <c r="E103" s="84"/>
      <c r="F103" s="84"/>
      <c r="G103" s="58"/>
      <c r="H103" s="407" t="s">
        <v>22</v>
      </c>
      <c r="I103" s="508"/>
      <c r="J103" s="513"/>
      <c r="K103" s="513"/>
      <c r="L103" s="509"/>
      <c r="M103" s="364"/>
      <c r="N103" s="51"/>
    </row>
    <row r="104" spans="1:20" x14ac:dyDescent="0.25">
      <c r="A104" s="364"/>
      <c r="B104" s="380" t="s">
        <v>23</v>
      </c>
      <c r="C104" s="90"/>
      <c r="D104" s="84"/>
      <c r="E104" s="84"/>
      <c r="F104" s="84"/>
      <c r="G104" s="58"/>
      <c r="H104" s="407" t="s">
        <v>23</v>
      </c>
      <c r="I104" s="508"/>
      <c r="J104" s="513"/>
      <c r="K104" s="513"/>
      <c r="L104" s="509"/>
      <c r="M104" s="364"/>
      <c r="N104" s="51"/>
    </row>
    <row r="105" spans="1:20" x14ac:dyDescent="0.25">
      <c r="A105" s="364"/>
      <c r="B105" s="380" t="s">
        <v>63</v>
      </c>
      <c r="C105" s="90"/>
      <c r="D105" s="84"/>
      <c r="E105" s="84"/>
      <c r="F105" s="84"/>
      <c r="G105" s="58"/>
      <c r="H105" s="407" t="s">
        <v>63</v>
      </c>
      <c r="I105" s="508"/>
      <c r="J105" s="513"/>
      <c r="K105" s="513"/>
      <c r="L105" s="509"/>
      <c r="M105" s="364"/>
      <c r="N105" s="51"/>
    </row>
    <row r="106" spans="1:20" x14ac:dyDescent="0.25">
      <c r="A106" s="364"/>
      <c r="B106" s="380" t="s">
        <v>64</v>
      </c>
      <c r="C106" s="90"/>
      <c r="D106" s="84"/>
      <c r="E106" s="84"/>
      <c r="F106" s="84"/>
      <c r="G106" s="58"/>
      <c r="H106" s="407" t="s">
        <v>64</v>
      </c>
      <c r="I106" s="508"/>
      <c r="J106" s="513"/>
      <c r="K106" s="513"/>
      <c r="L106" s="509"/>
      <c r="M106" s="364"/>
      <c r="N106" s="51"/>
    </row>
    <row r="107" spans="1:20" x14ac:dyDescent="0.25">
      <c r="A107" s="364"/>
      <c r="B107" s="380" t="s">
        <v>65</v>
      </c>
      <c r="C107" s="90"/>
      <c r="D107" s="84"/>
      <c r="E107" s="84"/>
      <c r="F107" s="84"/>
      <c r="G107" s="58"/>
      <c r="H107" s="407" t="s">
        <v>65</v>
      </c>
      <c r="I107" s="508"/>
      <c r="J107" s="513"/>
      <c r="K107" s="513"/>
      <c r="L107" s="509"/>
      <c r="M107" s="364"/>
      <c r="N107" s="51"/>
    </row>
    <row r="108" spans="1:20" x14ac:dyDescent="0.25">
      <c r="A108" s="364"/>
      <c r="B108" s="78"/>
      <c r="C108" s="61"/>
      <c r="D108" s="61"/>
      <c r="E108" s="61"/>
      <c r="F108" s="61"/>
      <c r="G108" s="58"/>
      <c r="H108" s="69"/>
      <c r="I108" s="61"/>
      <c r="J108" s="61"/>
      <c r="K108" s="61"/>
      <c r="L108" s="17"/>
      <c r="M108" s="364"/>
      <c r="N108" s="51"/>
    </row>
    <row r="109" spans="1:20" x14ac:dyDescent="0.25">
      <c r="A109" s="364"/>
      <c r="B109" s="268" t="s">
        <v>263</v>
      </c>
      <c r="C109" s="394" t="e">
        <f>AVERAGE(C100:C102)</f>
        <v>#DIV/0!</v>
      </c>
      <c r="D109" s="395" t="e">
        <f>AVERAGE(D100:D102)</f>
        <v>#DIV/0!</v>
      </c>
      <c r="E109" s="395" t="e">
        <f>AVERAGE(E100:E102)</f>
        <v>#DIV/0!</v>
      </c>
      <c r="F109" s="395" t="e">
        <f>AVERAGE(F100:F102)</f>
        <v>#DIV/0!</v>
      </c>
      <c r="G109" s="58"/>
      <c r="H109" s="407" t="s">
        <v>263</v>
      </c>
      <c r="I109" s="394" t="e">
        <f>AVERAGE(I100:I102)</f>
        <v>#DIV/0!</v>
      </c>
      <c r="J109" s="395" t="e">
        <f>AVERAGE(J100:J102)</f>
        <v>#DIV/0!</v>
      </c>
      <c r="K109" s="395" t="e">
        <f>AVERAGE(K100:K102)</f>
        <v>#DIV/0!</v>
      </c>
      <c r="L109" s="210" t="e">
        <f>AVERAGE(L100:L102)</f>
        <v>#DIV/0!</v>
      </c>
      <c r="M109" s="364"/>
      <c r="N109" s="51"/>
    </row>
    <row r="110" spans="1:20" x14ac:dyDescent="0.25">
      <c r="A110" s="364"/>
      <c r="B110" s="268" t="s">
        <v>263</v>
      </c>
      <c r="C110" s="390" t="e">
        <f>AVERAGE(C103:C107)</f>
        <v>#DIV/0!</v>
      </c>
      <c r="D110" s="390" t="e">
        <f>AVERAGE(D103:D107)</f>
        <v>#DIV/0!</v>
      </c>
      <c r="E110" s="390" t="e">
        <f>AVERAGE(E103:E107)</f>
        <v>#DIV/0!</v>
      </c>
      <c r="F110" s="390" t="e">
        <f>AVERAGE(F103:F107)</f>
        <v>#DIV/0!</v>
      </c>
      <c r="G110" s="58"/>
      <c r="H110" s="539" t="s">
        <v>264</v>
      </c>
      <c r="I110" s="390" t="e">
        <f>AVERAGE(I103:I107)</f>
        <v>#DIV/0!</v>
      </c>
      <c r="J110" s="390" t="e">
        <f>AVERAGE(J103:J107)</f>
        <v>#DIV/0!</v>
      </c>
      <c r="K110" s="390" t="e">
        <f>AVERAGE(K103:K107)</f>
        <v>#DIV/0!</v>
      </c>
      <c r="L110" s="488" t="e">
        <f>AVERAGE(L103:L107)</f>
        <v>#DIV/0!</v>
      </c>
      <c r="M110" s="365"/>
      <c r="N110" s="51"/>
    </row>
    <row r="111" spans="1:20" x14ac:dyDescent="0.25">
      <c r="A111" s="364"/>
      <c r="B111" s="78"/>
      <c r="C111" s="61"/>
      <c r="D111" s="61"/>
      <c r="E111" s="61"/>
      <c r="F111" s="61"/>
      <c r="G111" s="58"/>
      <c r="H111" s="69"/>
      <c r="I111" s="61"/>
      <c r="J111" s="61"/>
      <c r="K111" s="61"/>
      <c r="L111" s="17"/>
      <c r="M111" s="364"/>
      <c r="N111" s="51"/>
      <c r="P111" s="58"/>
      <c r="Q111" s="58"/>
      <c r="R111" s="58"/>
      <c r="S111" s="58"/>
      <c r="T111" s="58"/>
    </row>
    <row r="112" spans="1:20" ht="17.25" x14ac:dyDescent="0.25">
      <c r="A112" s="364"/>
      <c r="B112" s="378" t="s">
        <v>179</v>
      </c>
      <c r="C112" s="134"/>
      <c r="D112" s="132" t="e">
        <f>C109-D109</f>
        <v>#DIV/0!</v>
      </c>
      <c r="E112" s="61"/>
      <c r="F112" s="123" t="e">
        <f t="shared" ref="F112:F113" si="8">E109-F109</f>
        <v>#DIV/0!</v>
      </c>
      <c r="G112" s="58"/>
      <c r="H112" s="535" t="s">
        <v>179</v>
      </c>
      <c r="I112" s="134"/>
      <c r="J112" s="132" t="e">
        <f t="shared" ref="J112:J113" si="9">I109-J109</f>
        <v>#DIV/0!</v>
      </c>
      <c r="K112" s="124"/>
      <c r="L112" s="140" t="e">
        <f t="shared" ref="L112:L113" si="10">K109-L109</f>
        <v>#DIV/0!</v>
      </c>
      <c r="M112" s="364"/>
      <c r="N112" s="51"/>
      <c r="P112" s="286"/>
      <c r="Q112" s="704" t="s">
        <v>440</v>
      </c>
      <c r="R112" s="704"/>
      <c r="S112" s="704" t="s">
        <v>441</v>
      </c>
      <c r="T112" s="704"/>
    </row>
    <row r="113" spans="1:20" ht="17.25" x14ac:dyDescent="0.25">
      <c r="A113" s="364"/>
      <c r="B113" s="378" t="s">
        <v>180</v>
      </c>
      <c r="C113" s="134"/>
      <c r="D113" s="132" t="e">
        <f>C110-D110</f>
        <v>#DIV/0!</v>
      </c>
      <c r="E113" s="61"/>
      <c r="F113" s="123" t="e">
        <f t="shared" si="8"/>
        <v>#DIV/0!</v>
      </c>
      <c r="G113" s="58"/>
      <c r="H113" s="535" t="s">
        <v>180</v>
      </c>
      <c r="I113" s="134"/>
      <c r="J113" s="132" t="e">
        <f t="shared" si="9"/>
        <v>#DIV/0!</v>
      </c>
      <c r="K113" s="124"/>
      <c r="L113" s="140" t="e">
        <f t="shared" si="10"/>
        <v>#DIV/0!</v>
      </c>
      <c r="M113" s="364"/>
      <c r="N113" s="51"/>
      <c r="P113" s="286"/>
      <c r="Q113" s="288" t="s">
        <v>89</v>
      </c>
      <c r="R113" s="288" t="s">
        <v>148</v>
      </c>
      <c r="S113" s="288" t="s">
        <v>89</v>
      </c>
      <c r="T113" s="288" t="s">
        <v>148</v>
      </c>
    </row>
    <row r="114" spans="1:20" s="109" customFormat="1" ht="17.25" x14ac:dyDescent="0.25">
      <c r="A114" s="364"/>
      <c r="B114" s="378" t="s">
        <v>181</v>
      </c>
      <c r="C114" s="134"/>
      <c r="D114" s="133" t="e">
        <f>D112/(D$55/60)</f>
        <v>#DIV/0!</v>
      </c>
      <c r="E114" s="61"/>
      <c r="F114" s="125" t="e">
        <f>F112/(F$55/60)</f>
        <v>#DIV/0!</v>
      </c>
      <c r="G114" s="58"/>
      <c r="H114" s="535" t="s">
        <v>181</v>
      </c>
      <c r="I114" s="134"/>
      <c r="J114" s="133" t="e">
        <f>J112/(J$55/60)</f>
        <v>#DIV/0!</v>
      </c>
      <c r="K114" s="124"/>
      <c r="L114" s="141" t="e">
        <f>L112/(L$55/60)</f>
        <v>#DIV/0!</v>
      </c>
      <c r="M114" s="364"/>
      <c r="N114" s="51"/>
      <c r="O114" s="6"/>
      <c r="P114" s="286" t="s">
        <v>181</v>
      </c>
      <c r="Q114" s="286" t="str">
        <f>IFERROR(IF(AND(ABS(D114)&gt;=0,ABS(D114)&lt;=0.042),"In Spec","Out of Spec"),"Blank")</f>
        <v>Blank</v>
      </c>
      <c r="R114" s="286" t="str">
        <f>IFERROR(IF(AND(ABS(F114)&gt;=0,ABS(F114)&lt;=0.042),"In Spec","Out of Spec"),"Blank")</f>
        <v>Blank</v>
      </c>
      <c r="S114" s="286" t="str">
        <f>IFERROR(IF(AND(ABS(J114)&gt;=0,ABS(J114)&lt;=0.042),"In Spec","Out of Spec"),"Blank")</f>
        <v>Blank</v>
      </c>
      <c r="T114" s="286" t="str">
        <f>IFERROR(IF(AND(ABS(L114)&gt;=0,ABS(L114)&lt;=0.042),"In Spec","Out of Spec"),"Blank")</f>
        <v>Blank</v>
      </c>
    </row>
    <row r="115" spans="1:20" s="109" customFormat="1" ht="18" thickBot="1" x14ac:dyDescent="0.3">
      <c r="A115" s="364"/>
      <c r="B115" s="396" t="s">
        <v>182</v>
      </c>
      <c r="C115" s="391"/>
      <c r="D115" s="142" t="e">
        <f>D113/(D$55/60)</f>
        <v>#DIV/0!</v>
      </c>
      <c r="E115" s="392"/>
      <c r="F115" s="143" t="e">
        <f>F113/(F$55/60)</f>
        <v>#DIV/0!</v>
      </c>
      <c r="G115" s="65"/>
      <c r="H115" s="538" t="s">
        <v>182</v>
      </c>
      <c r="I115" s="391"/>
      <c r="J115" s="142" t="e">
        <f>J113/(J$55/60)</f>
        <v>#DIV/0!</v>
      </c>
      <c r="K115" s="393"/>
      <c r="L115" s="144" t="e">
        <f>L113/(L$55/60)</f>
        <v>#DIV/0!</v>
      </c>
      <c r="M115" s="364"/>
      <c r="N115" s="51"/>
      <c r="O115" s="6"/>
      <c r="P115" s="286" t="s">
        <v>182</v>
      </c>
      <c r="Q115" s="286" t="str">
        <f>IFERROR(IF(AND(ABS(D115)&gt;=0,ABS(D115)&lt;=0.042),"In Spec","Out of Spec"),"Blank")</f>
        <v>Blank</v>
      </c>
      <c r="R115" s="286" t="str">
        <f>IFERROR(IF(AND(ABS(F115)&gt;=0,ABS(F115)&lt;=0.042),"In Spec","Out of Spec"),"Blank")</f>
        <v>Blank</v>
      </c>
      <c r="S115" s="286" t="str">
        <f>IFERROR(IF(AND(ABS(J115)&gt;=0,ABS(J115)&lt;=0.042),"In Spec","Out of Spec"),"Blank")</f>
        <v>Blank</v>
      </c>
      <c r="T115" s="286" t="str">
        <f>IFERROR(IF(AND(ABS(L115)&gt;=0,ABS(L115)&lt;=0.042),"In Spec","Out of Spec"),"Blank")</f>
        <v>Blank</v>
      </c>
    </row>
    <row r="116" spans="1:20" ht="17.25" thickBot="1" x14ac:dyDescent="0.3">
      <c r="A116" s="364"/>
      <c r="B116" s="364"/>
      <c r="C116" s="364"/>
      <c r="D116" s="364"/>
      <c r="E116" s="364"/>
      <c r="F116" s="364"/>
      <c r="G116" s="364"/>
      <c r="H116" s="364"/>
      <c r="I116" s="364"/>
      <c r="J116" s="364"/>
      <c r="K116" s="364"/>
      <c r="L116" s="364"/>
      <c r="M116" s="364"/>
      <c r="N116" s="51"/>
    </row>
    <row r="117" spans="1:20" ht="18" thickBot="1" x14ac:dyDescent="0.3">
      <c r="A117" s="364"/>
      <c r="B117" s="638" t="s">
        <v>452</v>
      </c>
      <c r="C117" s="641"/>
      <c r="D117" s="641"/>
      <c r="E117" s="641"/>
      <c r="F117" s="641"/>
      <c r="G117" s="641"/>
      <c r="H117" s="641"/>
      <c r="I117" s="641"/>
      <c r="J117" s="641"/>
      <c r="K117" s="641"/>
      <c r="L117" s="639"/>
      <c r="M117" s="364"/>
      <c r="N117" s="51"/>
    </row>
    <row r="118" spans="1:20" x14ac:dyDescent="0.25">
      <c r="A118" s="364"/>
      <c r="B118" s="695"/>
      <c r="C118" s="696"/>
      <c r="D118" s="696"/>
      <c r="E118" s="696"/>
      <c r="F118" s="696"/>
      <c r="G118" s="696"/>
      <c r="H118" s="696"/>
      <c r="I118" s="696"/>
      <c r="J118" s="696"/>
      <c r="K118" s="696"/>
      <c r="L118" s="697"/>
      <c r="M118" s="364"/>
      <c r="N118" s="51"/>
    </row>
    <row r="119" spans="1:20" x14ac:dyDescent="0.25">
      <c r="A119" s="364"/>
      <c r="B119" s="698"/>
      <c r="C119" s="699"/>
      <c r="D119" s="699"/>
      <c r="E119" s="699"/>
      <c r="F119" s="699"/>
      <c r="G119" s="699"/>
      <c r="H119" s="699"/>
      <c r="I119" s="699"/>
      <c r="J119" s="699"/>
      <c r="K119" s="699"/>
      <c r="L119" s="700"/>
      <c r="M119" s="364"/>
      <c r="N119" s="51"/>
    </row>
    <row r="120" spans="1:20" x14ac:dyDescent="0.25">
      <c r="A120" s="364"/>
      <c r="B120" s="698"/>
      <c r="C120" s="699"/>
      <c r="D120" s="699"/>
      <c r="E120" s="699"/>
      <c r="F120" s="699"/>
      <c r="G120" s="699"/>
      <c r="H120" s="699"/>
      <c r="I120" s="699"/>
      <c r="J120" s="699"/>
      <c r="K120" s="699"/>
      <c r="L120" s="700"/>
      <c r="M120" s="364"/>
      <c r="N120" s="51"/>
    </row>
    <row r="121" spans="1:20" x14ac:dyDescent="0.25">
      <c r="A121" s="364"/>
      <c r="B121" s="698"/>
      <c r="C121" s="699"/>
      <c r="D121" s="699"/>
      <c r="E121" s="699"/>
      <c r="F121" s="699"/>
      <c r="G121" s="699"/>
      <c r="H121" s="699"/>
      <c r="I121" s="699"/>
      <c r="J121" s="699"/>
      <c r="K121" s="699"/>
      <c r="L121" s="700"/>
      <c r="M121" s="364"/>
      <c r="N121" s="51"/>
    </row>
    <row r="122" spans="1:20" x14ac:dyDescent="0.25">
      <c r="A122" s="364"/>
      <c r="B122" s="698"/>
      <c r="C122" s="699"/>
      <c r="D122" s="699"/>
      <c r="E122" s="699"/>
      <c r="F122" s="699"/>
      <c r="G122" s="699"/>
      <c r="H122" s="699"/>
      <c r="I122" s="699"/>
      <c r="J122" s="699"/>
      <c r="K122" s="699"/>
      <c r="L122" s="700"/>
      <c r="M122" s="364"/>
      <c r="N122" s="51"/>
    </row>
    <row r="123" spans="1:20" ht="17.25" thickBot="1" x14ac:dyDescent="0.3">
      <c r="A123" s="364"/>
      <c r="B123" s="701"/>
      <c r="C123" s="702"/>
      <c r="D123" s="702"/>
      <c r="E123" s="702"/>
      <c r="F123" s="702"/>
      <c r="G123" s="702"/>
      <c r="H123" s="702"/>
      <c r="I123" s="702"/>
      <c r="J123" s="702"/>
      <c r="K123" s="702"/>
      <c r="L123" s="703"/>
      <c r="M123" s="364"/>
      <c r="N123" s="51"/>
    </row>
    <row r="124" spans="1:20" ht="17.25" thickBot="1" x14ac:dyDescent="0.3">
      <c r="A124" s="364"/>
      <c r="B124" s="364"/>
      <c r="C124" s="364"/>
      <c r="D124" s="364"/>
      <c r="E124" s="364"/>
      <c r="F124" s="364"/>
      <c r="G124" s="364"/>
      <c r="H124" s="364"/>
      <c r="I124" s="364"/>
      <c r="J124" s="364"/>
      <c r="K124" s="364"/>
      <c r="L124" s="364"/>
      <c r="M124" s="364"/>
      <c r="N124" s="51"/>
    </row>
    <row r="125" spans="1:20" ht="18" thickBot="1" x14ac:dyDescent="0.3">
      <c r="A125" s="364"/>
      <c r="B125" s="638" t="s">
        <v>451</v>
      </c>
      <c r="C125" s="641"/>
      <c r="D125" s="641"/>
      <c r="E125" s="641"/>
      <c r="F125" s="641"/>
      <c r="G125" s="641"/>
      <c r="H125" s="641"/>
      <c r="I125" s="641"/>
      <c r="J125" s="641"/>
      <c r="K125" s="641"/>
      <c r="L125" s="639"/>
      <c r="M125" s="364"/>
      <c r="N125" s="51"/>
    </row>
    <row r="126" spans="1:20" x14ac:dyDescent="0.25">
      <c r="A126" s="364"/>
      <c r="B126" s="695"/>
      <c r="C126" s="696"/>
      <c r="D126" s="696"/>
      <c r="E126" s="696"/>
      <c r="F126" s="696"/>
      <c r="G126" s="696"/>
      <c r="H126" s="696"/>
      <c r="I126" s="696"/>
      <c r="J126" s="696"/>
      <c r="K126" s="696"/>
      <c r="L126" s="697"/>
      <c r="M126" s="364"/>
      <c r="N126" s="51"/>
    </row>
    <row r="127" spans="1:20" x14ac:dyDescent="0.25">
      <c r="A127" s="364"/>
      <c r="B127" s="698"/>
      <c r="C127" s="699"/>
      <c r="D127" s="699"/>
      <c r="E127" s="699"/>
      <c r="F127" s="699"/>
      <c r="G127" s="699"/>
      <c r="H127" s="699"/>
      <c r="I127" s="699"/>
      <c r="J127" s="699"/>
      <c r="K127" s="699"/>
      <c r="L127" s="700"/>
      <c r="M127" s="364"/>
      <c r="N127" s="51"/>
    </row>
    <row r="128" spans="1:20" x14ac:dyDescent="0.25">
      <c r="A128" s="364"/>
      <c r="B128" s="698"/>
      <c r="C128" s="699"/>
      <c r="D128" s="699"/>
      <c r="E128" s="699"/>
      <c r="F128" s="699"/>
      <c r="G128" s="699"/>
      <c r="H128" s="699"/>
      <c r="I128" s="699"/>
      <c r="J128" s="699"/>
      <c r="K128" s="699"/>
      <c r="L128" s="700"/>
      <c r="M128" s="364"/>
      <c r="N128" s="51"/>
    </row>
    <row r="129" spans="1:14" x14ac:dyDescent="0.25">
      <c r="A129" s="364"/>
      <c r="B129" s="698"/>
      <c r="C129" s="699"/>
      <c r="D129" s="699"/>
      <c r="E129" s="699"/>
      <c r="F129" s="699"/>
      <c r="G129" s="699"/>
      <c r="H129" s="699"/>
      <c r="I129" s="699"/>
      <c r="J129" s="699"/>
      <c r="K129" s="699"/>
      <c r="L129" s="700"/>
      <c r="M129" s="364"/>
      <c r="N129" s="51"/>
    </row>
    <row r="130" spans="1:14" x14ac:dyDescent="0.25">
      <c r="A130" s="364"/>
      <c r="B130" s="698"/>
      <c r="C130" s="699"/>
      <c r="D130" s="699"/>
      <c r="E130" s="699"/>
      <c r="F130" s="699"/>
      <c r="G130" s="699"/>
      <c r="H130" s="699"/>
      <c r="I130" s="699"/>
      <c r="J130" s="699"/>
      <c r="K130" s="699"/>
      <c r="L130" s="700"/>
      <c r="M130" s="364"/>
      <c r="N130" s="51"/>
    </row>
    <row r="131" spans="1:14" ht="17.25" thickBot="1" x14ac:dyDescent="0.3">
      <c r="A131" s="364"/>
      <c r="B131" s="701"/>
      <c r="C131" s="702"/>
      <c r="D131" s="702"/>
      <c r="E131" s="702"/>
      <c r="F131" s="702"/>
      <c r="G131" s="702"/>
      <c r="H131" s="702"/>
      <c r="I131" s="702"/>
      <c r="J131" s="702"/>
      <c r="K131" s="702"/>
      <c r="L131" s="703"/>
      <c r="M131" s="364"/>
      <c r="N131" s="51"/>
    </row>
    <row r="132" spans="1:14" x14ac:dyDescent="0.25">
      <c r="A132" s="364"/>
      <c r="B132" s="364"/>
      <c r="C132" s="364"/>
      <c r="D132" s="364"/>
      <c r="E132" s="364"/>
      <c r="F132" s="364"/>
      <c r="G132" s="364"/>
      <c r="H132" s="364"/>
      <c r="I132" s="364"/>
      <c r="J132" s="364"/>
      <c r="K132" s="364"/>
      <c r="L132" s="364"/>
      <c r="M132" s="364"/>
      <c r="N132" s="51"/>
    </row>
    <row r="133" spans="1:14" x14ac:dyDescent="0.25">
      <c r="A133" s="51"/>
      <c r="B133" s="51"/>
      <c r="C133" s="51"/>
      <c r="D133" s="51"/>
      <c r="E133" s="51"/>
      <c r="F133" s="51"/>
      <c r="G133" s="51"/>
      <c r="H133" s="51"/>
      <c r="I133" s="51"/>
      <c r="J133" s="51"/>
      <c r="K133" s="51"/>
      <c r="L133" s="51"/>
      <c r="M133" s="51"/>
      <c r="N133" s="51"/>
    </row>
  </sheetData>
  <sheetProtection password="CB1A" sheet="1" objects="1" scenarios="1" selectLockedCells="1"/>
  <mergeCells count="80">
    <mergeCell ref="B2:C2"/>
    <mergeCell ref="D2:E2"/>
    <mergeCell ref="B3:C3"/>
    <mergeCell ref="B4:C4"/>
    <mergeCell ref="B5:C5"/>
    <mergeCell ref="B6:C6"/>
    <mergeCell ref="B7:C7"/>
    <mergeCell ref="B8:C8"/>
    <mergeCell ref="B9:C9"/>
    <mergeCell ref="D3:E3"/>
    <mergeCell ref="D4:E4"/>
    <mergeCell ref="D5:E5"/>
    <mergeCell ref="D6:E6"/>
    <mergeCell ref="D7:E7"/>
    <mergeCell ref="D8:E8"/>
    <mergeCell ref="D9:E9"/>
    <mergeCell ref="B21:J21"/>
    <mergeCell ref="B40:L40"/>
    <mergeCell ref="C23:J23"/>
    <mergeCell ref="C25:D25"/>
    <mergeCell ref="E25:F25"/>
    <mergeCell ref="G25:H25"/>
    <mergeCell ref="I25:J25"/>
    <mergeCell ref="C24:F24"/>
    <mergeCell ref="B32:J33"/>
    <mergeCell ref="H45:L45"/>
    <mergeCell ref="B43:B44"/>
    <mergeCell ref="B34:J38"/>
    <mergeCell ref="G24:J24"/>
    <mergeCell ref="B31:J31"/>
    <mergeCell ref="I49:J49"/>
    <mergeCell ref="G4:H4"/>
    <mergeCell ref="P25:Q25"/>
    <mergeCell ref="R25:S25"/>
    <mergeCell ref="Q42:T42"/>
    <mergeCell ref="Q43:R43"/>
    <mergeCell ref="S43:T43"/>
    <mergeCell ref="B41:L41"/>
    <mergeCell ref="B42:L42"/>
    <mergeCell ref="K49:L49"/>
    <mergeCell ref="C49:D49"/>
    <mergeCell ref="E49:F49"/>
    <mergeCell ref="T25:U25"/>
    <mergeCell ref="B13:D13"/>
    <mergeCell ref="B12:D12"/>
    <mergeCell ref="B45:F45"/>
    <mergeCell ref="P23:W23"/>
    <mergeCell ref="P24:S24"/>
    <mergeCell ref="T24:W24"/>
    <mergeCell ref="S52:T52"/>
    <mergeCell ref="Q47:R47"/>
    <mergeCell ref="S47:T47"/>
    <mergeCell ref="Q46:T46"/>
    <mergeCell ref="Q52:R52"/>
    <mergeCell ref="Q91:R91"/>
    <mergeCell ref="S91:T91"/>
    <mergeCell ref="Q112:R112"/>
    <mergeCell ref="S112:T112"/>
    <mergeCell ref="V25:W25"/>
    <mergeCell ref="C77:D77"/>
    <mergeCell ref="E77:F77"/>
    <mergeCell ref="I77:J77"/>
    <mergeCell ref="K77:L77"/>
    <mergeCell ref="B125:L125"/>
    <mergeCell ref="B126:L131"/>
    <mergeCell ref="Q69:R69"/>
    <mergeCell ref="S69:T69"/>
    <mergeCell ref="B117:L117"/>
    <mergeCell ref="B118:L123"/>
    <mergeCell ref="C97:F97"/>
    <mergeCell ref="C98:D98"/>
    <mergeCell ref="E98:F98"/>
    <mergeCell ref="B75:L75"/>
    <mergeCell ref="B96:L96"/>
    <mergeCell ref="I98:J98"/>
    <mergeCell ref="K98:L98"/>
    <mergeCell ref="I97:L97"/>
    <mergeCell ref="B74:L74"/>
    <mergeCell ref="C76:F76"/>
    <mergeCell ref="I76:L76"/>
  </mergeCells>
  <conditionalFormatting sqref="C76:F94">
    <cfRule type="expression" dxfId="24" priority="1" stopIfTrue="1">
      <formula>OR(Aux_Comp_Y_N&lt;1,Aux_Comp_Y_N="Other")</formula>
    </cfRule>
  </conditionalFormatting>
  <conditionalFormatting sqref="C97:F115">
    <cfRule type="expression" dxfId="23" priority="2" stopIfTrue="1">
      <formula>OR(Aux_Comp_Y_N&lt;1,Aux_Comp_Y_N="Other",ASH="No")</formula>
    </cfRule>
  </conditionalFormatting>
  <conditionalFormatting sqref="I76:L94">
    <cfRule type="expression" dxfId="22" priority="4" stopIfTrue="1">
      <formula>AND(Aux_Comp_Y_N&lt;&gt;2)</formula>
    </cfRule>
  </conditionalFormatting>
  <conditionalFormatting sqref="I97:L115">
    <cfRule type="expression" dxfId="21" priority="5" stopIfTrue="1">
      <formula>OR(Aux_Comp_Y_N&lt;&gt;2,ASH="No")</formula>
    </cfRule>
  </conditionalFormatting>
  <conditionalFormatting sqref="P23:W28">
    <cfRule type="expression" dxfId="20" priority="40" stopIfTrue="1">
      <formula>QC_Mode="Yes"</formula>
    </cfRule>
  </conditionalFormatting>
  <conditionalFormatting sqref="B96:L96 B97:B115 G97:H115 H45:L72">
    <cfRule type="expression" dxfId="19" priority="6" stopIfTrue="1">
      <formula>ASH="No"</formula>
    </cfRule>
  </conditionalFormatting>
  <conditionalFormatting sqref="Q42:T54 P54 P49 P45">
    <cfRule type="expression" dxfId="18" priority="39" stopIfTrue="1">
      <formula>QC_Mode="Yes"</formula>
    </cfRule>
  </conditionalFormatting>
  <conditionalFormatting sqref="P69:T72">
    <cfRule type="expression" dxfId="17" priority="37" stopIfTrue="1">
      <formula>QC_Mode="Yes"</formula>
    </cfRule>
  </conditionalFormatting>
  <conditionalFormatting sqref="P91:T94">
    <cfRule type="expression" dxfId="16" priority="35" stopIfTrue="1">
      <formula>QC_Mode="Yes"</formula>
    </cfRule>
  </conditionalFormatting>
  <conditionalFormatting sqref="P112:T115">
    <cfRule type="expression" dxfId="15" priority="27" stopIfTrue="1">
      <formula>QC_Mode="Yes"</formula>
    </cfRule>
  </conditionalFormatting>
  <conditionalFormatting sqref="G27:J28">
    <cfRule type="expression" dxfId="14" priority="7" stopIfTrue="1">
      <formula>ASH="No"</formula>
    </cfRule>
  </conditionalFormatting>
  <conditionalFormatting sqref="D19 D17">
    <cfRule type="expression" dxfId="13" priority="8" stopIfTrue="1">
      <formula>QC_Mode="Yes"</formula>
    </cfRule>
  </conditionalFormatting>
  <dataValidations count="1">
    <dataValidation type="list" showInputMessage="1" showErrorMessage="1" sqref="I47 C47">
      <formula1>Steady_state_Condition</formula1>
    </dataValidation>
  </dataValidations>
  <hyperlinks>
    <hyperlink ref="G4" location="Instructions!C33" display="Back to Instructions tab"/>
  </hyperlinks>
  <printOptions horizontalCentered="1"/>
  <pageMargins left="0.25" right="0.25" top="0.75" bottom="0.25" header="0.3" footer="0.3"/>
  <pageSetup scale="48"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66CC"/>
    <pageSetUpPr fitToPage="1"/>
  </sheetPr>
  <dimension ref="A1:O41"/>
  <sheetViews>
    <sheetView showGridLines="0" zoomScale="85" zoomScaleNormal="85" workbookViewId="0">
      <selection activeCell="G4" sqref="G4"/>
    </sheetView>
  </sheetViews>
  <sheetFormatPr defaultColWidth="9.140625" defaultRowHeight="16.5" x14ac:dyDescent="0.3"/>
  <cols>
    <col min="1" max="1" width="4.7109375" style="13" customWidth="1"/>
    <col min="2" max="2" width="40.28515625" style="13" customWidth="1"/>
    <col min="3" max="3" width="20.85546875" style="13" customWidth="1"/>
    <col min="4" max="4" width="21.28515625" style="13" customWidth="1"/>
    <col min="5" max="5" width="14.140625" style="13" customWidth="1"/>
    <col min="6" max="6" width="21.7109375" style="13" customWidth="1"/>
    <col min="7" max="7" width="23" style="13" customWidth="1"/>
    <col min="8" max="8" width="15.140625" style="13" customWidth="1"/>
    <col min="10" max="10" width="3.28515625" style="13" customWidth="1"/>
    <col min="11" max="16384" width="9.140625" style="13"/>
  </cols>
  <sheetData>
    <row r="1" spans="1:15" ht="17.25" thickBot="1" x14ac:dyDescent="0.35">
      <c r="A1" s="362"/>
      <c r="B1" s="362"/>
      <c r="C1" s="362"/>
      <c r="D1" s="362"/>
      <c r="E1" s="362"/>
      <c r="F1" s="362"/>
      <c r="G1" s="362"/>
      <c r="H1" s="362"/>
      <c r="I1" s="372"/>
      <c r="J1" s="14"/>
    </row>
    <row r="2" spans="1:15" ht="18" thickBot="1" x14ac:dyDescent="0.35">
      <c r="A2" s="362"/>
      <c r="B2" s="638" t="str">
        <f>'Version Control'!$B$2</f>
        <v>Title Block</v>
      </c>
      <c r="C2" s="641"/>
      <c r="D2" s="641"/>
      <c r="E2" s="639"/>
      <c r="F2" s="362"/>
      <c r="G2" s="362"/>
      <c r="H2" s="362"/>
      <c r="I2" s="372"/>
      <c r="J2" s="14"/>
    </row>
    <row r="3" spans="1:15" x14ac:dyDescent="0.3">
      <c r="A3" s="362"/>
      <c r="B3" s="319" t="str">
        <f>'Version Control'!$B$3</f>
        <v>Test Report Template Name:</v>
      </c>
      <c r="C3" s="778" t="str">
        <f>'Version Control'!$C$3</f>
        <v xml:space="preserve">Residential Refrigerator-Freezer  </v>
      </c>
      <c r="D3" s="779"/>
      <c r="E3" s="780"/>
      <c r="F3" s="362"/>
      <c r="G3" s="362"/>
      <c r="H3" s="362"/>
      <c r="I3" s="372"/>
      <c r="J3" s="14"/>
    </row>
    <row r="4" spans="1:15" ht="18" x14ac:dyDescent="0.35">
      <c r="A4" s="362"/>
      <c r="B4" s="197" t="str">
        <f>'Version Control'!$B$4</f>
        <v>Version Number:</v>
      </c>
      <c r="C4" s="787" t="str">
        <f>'Version Control'!$C$4</f>
        <v>v1.5</v>
      </c>
      <c r="D4" s="788"/>
      <c r="E4" s="789"/>
      <c r="F4" s="362"/>
      <c r="G4" s="361" t="s">
        <v>245</v>
      </c>
      <c r="H4" s="362"/>
      <c r="I4" s="372"/>
      <c r="J4" s="14"/>
    </row>
    <row r="5" spans="1:15" x14ac:dyDescent="0.3">
      <c r="A5" s="362"/>
      <c r="B5" s="196" t="str">
        <f>'Version Control'!$B$5</f>
        <v xml:space="preserve">Latest Template Revision: </v>
      </c>
      <c r="C5" s="790">
        <f>'Version Control'!$C$5</f>
        <v>42922</v>
      </c>
      <c r="D5" s="791"/>
      <c r="E5" s="792"/>
      <c r="F5" s="362"/>
      <c r="G5" s="362"/>
      <c r="H5" s="362"/>
      <c r="I5" s="372"/>
      <c r="J5" s="14"/>
    </row>
    <row r="6" spans="1:15" x14ac:dyDescent="0.3">
      <c r="A6" s="362"/>
      <c r="B6" s="196" t="str">
        <f>'Version Control'!$B$6</f>
        <v>Tab Name:</v>
      </c>
      <c r="C6" s="787" t="str">
        <f ca="1">MID(CELL("filename",B1), FIND("]", CELL("filename", B1))+ 1, 255)</f>
        <v>Settings</v>
      </c>
      <c r="D6" s="788"/>
      <c r="E6" s="789"/>
      <c r="F6" s="362"/>
      <c r="G6" s="362"/>
      <c r="H6" s="362"/>
      <c r="I6" s="372"/>
      <c r="J6" s="14"/>
    </row>
    <row r="7" spans="1:15" ht="37.5" customHeight="1" x14ac:dyDescent="0.3">
      <c r="A7" s="362"/>
      <c r="B7" s="246" t="str">
        <f>'Version Control'!$B$7</f>
        <v>File Name:</v>
      </c>
      <c r="C7" s="793" t="str">
        <f ca="1">'Version Control'!$C$7</f>
        <v>Residential Refrigerator-Freezer Appendix A - v1.5.xlsx</v>
      </c>
      <c r="D7" s="794"/>
      <c r="E7" s="795"/>
      <c r="F7" s="362"/>
      <c r="G7" s="362"/>
      <c r="H7" s="362"/>
      <c r="I7" s="372"/>
      <c r="J7" s="14"/>
    </row>
    <row r="8" spans="1:15" x14ac:dyDescent="0.3">
      <c r="A8" s="362"/>
      <c r="B8" s="328" t="s">
        <v>130</v>
      </c>
      <c r="C8" s="796" t="str">
        <f>'Version Control'!$C$8</f>
        <v>[MM/DD/YYYY]</v>
      </c>
      <c r="D8" s="797"/>
      <c r="E8" s="798"/>
      <c r="F8" s="362"/>
      <c r="G8" s="362"/>
      <c r="H8" s="362"/>
      <c r="I8" s="372"/>
      <c r="J8" s="14"/>
    </row>
    <row r="9" spans="1:15" ht="17.25" thickBot="1" x14ac:dyDescent="0.35">
      <c r="A9" s="362"/>
      <c r="B9" s="198" t="str">
        <f>'Version Control'!$B$9</f>
        <v xml:space="preserve">Test Completion Date: </v>
      </c>
      <c r="C9" s="799" t="str">
        <f>'Version Control'!$C$9</f>
        <v>[MM/DD/YYYY]</v>
      </c>
      <c r="D9" s="800"/>
      <c r="E9" s="801"/>
      <c r="F9" s="362"/>
      <c r="G9" s="362"/>
      <c r="H9" s="362"/>
      <c r="I9" s="372"/>
      <c r="J9" s="14"/>
    </row>
    <row r="10" spans="1:15" x14ac:dyDescent="0.3">
      <c r="A10" s="362"/>
      <c r="B10" s="362"/>
      <c r="C10" s="362"/>
      <c r="D10" s="362"/>
      <c r="E10" s="362"/>
      <c r="F10" s="362"/>
      <c r="G10" s="362"/>
      <c r="H10" s="362"/>
      <c r="I10" s="372"/>
      <c r="J10" s="14"/>
    </row>
    <row r="11" spans="1:15" ht="17.25" thickBot="1" x14ac:dyDescent="0.35">
      <c r="A11" s="362"/>
      <c r="B11" s="362"/>
      <c r="C11" s="362"/>
      <c r="D11" s="362"/>
      <c r="E11" s="362"/>
      <c r="F11" s="362"/>
      <c r="G11" s="362"/>
      <c r="H11" s="362"/>
      <c r="I11" s="372"/>
      <c r="J11" s="14"/>
    </row>
    <row r="12" spans="1:15" ht="18" thickBot="1" x14ac:dyDescent="0.35">
      <c r="A12" s="362"/>
      <c r="B12" s="638" t="s">
        <v>407</v>
      </c>
      <c r="C12" s="641"/>
      <c r="D12" s="641"/>
      <c r="E12" s="641"/>
      <c r="F12" s="641"/>
      <c r="G12" s="639"/>
      <c r="H12" s="362"/>
      <c r="I12" s="372"/>
      <c r="J12" s="14"/>
    </row>
    <row r="13" spans="1:15" ht="15" customHeight="1" x14ac:dyDescent="0.3">
      <c r="A13" s="362"/>
      <c r="B13" s="781" t="s">
        <v>223</v>
      </c>
      <c r="C13" s="782"/>
      <c r="D13" s="782"/>
      <c r="E13" s="782"/>
      <c r="F13" s="782"/>
      <c r="G13" s="783"/>
      <c r="H13" s="373"/>
      <c r="I13" s="372"/>
      <c r="J13" s="23"/>
    </row>
    <row r="14" spans="1:15" ht="24" customHeight="1" thickBot="1" x14ac:dyDescent="0.35">
      <c r="A14" s="362"/>
      <c r="B14" s="784"/>
      <c r="C14" s="785"/>
      <c r="D14" s="785"/>
      <c r="E14" s="785"/>
      <c r="F14" s="785"/>
      <c r="G14" s="786"/>
      <c r="H14" s="373"/>
      <c r="I14" s="372"/>
      <c r="J14" s="23"/>
    </row>
    <row r="15" spans="1:15" ht="17.25" x14ac:dyDescent="0.35">
      <c r="A15" s="362"/>
      <c r="B15" s="773"/>
      <c r="C15" s="775" t="s">
        <v>156</v>
      </c>
      <c r="D15" s="776"/>
      <c r="E15" s="771"/>
      <c r="F15" s="775" t="s">
        <v>157</v>
      </c>
      <c r="G15" s="777"/>
      <c r="H15" s="362"/>
      <c r="I15" s="372"/>
      <c r="J15" s="14"/>
      <c r="K15" s="24"/>
    </row>
    <row r="16" spans="1:15" ht="17.25" x14ac:dyDescent="0.35">
      <c r="A16" s="362"/>
      <c r="B16" s="774"/>
      <c r="C16" s="92" t="s">
        <v>89</v>
      </c>
      <c r="D16" s="92" t="s">
        <v>152</v>
      </c>
      <c r="E16" s="772"/>
      <c r="F16" s="92" t="s">
        <v>89</v>
      </c>
      <c r="G16" s="93" t="s">
        <v>152</v>
      </c>
      <c r="H16" s="374"/>
      <c r="I16" s="372"/>
      <c r="J16" s="22"/>
      <c r="K16" s="16"/>
      <c r="L16" s="16"/>
      <c r="M16" s="16"/>
      <c r="N16" s="16"/>
      <c r="O16" s="16"/>
    </row>
    <row r="17" spans="1:15" x14ac:dyDescent="0.3">
      <c r="A17" s="362"/>
      <c r="B17" s="400" t="s">
        <v>130</v>
      </c>
      <c r="C17" s="148" t="s">
        <v>228</v>
      </c>
      <c r="D17" s="12" t="s">
        <v>228</v>
      </c>
      <c r="E17" s="772"/>
      <c r="F17" s="12" t="s">
        <v>228</v>
      </c>
      <c r="G17" s="242" t="s">
        <v>228</v>
      </c>
      <c r="H17" s="362"/>
      <c r="I17" s="372"/>
      <c r="J17" s="14"/>
    </row>
    <row r="18" spans="1:15" x14ac:dyDescent="0.3">
      <c r="A18" s="362"/>
      <c r="B18" s="400" t="s">
        <v>40</v>
      </c>
      <c r="C18" s="32"/>
      <c r="D18" s="10"/>
      <c r="E18" s="772"/>
      <c r="F18" s="10"/>
      <c r="G18" s="11"/>
      <c r="H18" s="375"/>
      <c r="I18" s="372"/>
      <c r="J18" s="25"/>
      <c r="K18" s="21"/>
      <c r="L18" s="21"/>
      <c r="M18" s="21"/>
      <c r="N18" s="21"/>
      <c r="O18" s="21"/>
    </row>
    <row r="19" spans="1:15" x14ac:dyDescent="0.3">
      <c r="A19" s="362"/>
      <c r="B19" s="400" t="s">
        <v>41</v>
      </c>
      <c r="C19" s="32"/>
      <c r="D19" s="10"/>
      <c r="E19" s="772"/>
      <c r="F19" s="10"/>
      <c r="G19" s="11"/>
      <c r="H19" s="375"/>
      <c r="I19" s="372"/>
      <c r="J19" s="25"/>
      <c r="K19" s="21"/>
      <c r="L19" s="21"/>
      <c r="M19" s="21"/>
      <c r="N19" s="21"/>
      <c r="O19" s="21"/>
    </row>
    <row r="20" spans="1:15" x14ac:dyDescent="0.3">
      <c r="A20" s="362"/>
      <c r="B20" s="400" t="s">
        <v>128</v>
      </c>
      <c r="C20" s="32"/>
      <c r="D20" s="10"/>
      <c r="E20" s="772"/>
      <c r="F20" s="10"/>
      <c r="G20" s="11"/>
      <c r="H20" s="375"/>
      <c r="I20" s="372"/>
      <c r="J20" s="25"/>
      <c r="K20" s="21"/>
      <c r="L20" s="21"/>
      <c r="M20" s="21"/>
      <c r="N20" s="21"/>
      <c r="O20" s="21"/>
    </row>
    <row r="21" spans="1:15" x14ac:dyDescent="0.3">
      <c r="A21" s="362"/>
      <c r="B21" s="401" t="s">
        <v>170</v>
      </c>
      <c r="C21" s="32"/>
      <c r="D21" s="10"/>
      <c r="E21" s="772"/>
      <c r="F21" s="10"/>
      <c r="G21" s="11"/>
      <c r="H21" s="362"/>
      <c r="I21" s="372"/>
      <c r="J21" s="14"/>
    </row>
    <row r="22" spans="1:15" x14ac:dyDescent="0.3">
      <c r="A22" s="362"/>
      <c r="B22" s="401" t="s">
        <v>268</v>
      </c>
      <c r="C22" s="32"/>
      <c r="D22" s="10"/>
      <c r="E22" s="772"/>
      <c r="F22" s="10"/>
      <c r="G22" s="11"/>
      <c r="H22" s="362"/>
      <c r="I22" s="372"/>
      <c r="J22" s="14"/>
    </row>
    <row r="23" spans="1:15" x14ac:dyDescent="0.3">
      <c r="A23" s="362"/>
      <c r="B23" s="401" t="s">
        <v>269</v>
      </c>
      <c r="C23" s="32"/>
      <c r="D23" s="10"/>
      <c r="E23" s="772"/>
      <c r="F23" s="10"/>
      <c r="G23" s="11"/>
      <c r="H23" s="362"/>
      <c r="I23" s="372"/>
      <c r="J23" s="14"/>
    </row>
    <row r="24" spans="1:15" x14ac:dyDescent="0.3">
      <c r="A24" s="362"/>
      <c r="B24" s="401" t="s">
        <v>66</v>
      </c>
      <c r="C24" s="32"/>
      <c r="D24" s="10"/>
      <c r="E24" s="772"/>
      <c r="F24" s="10"/>
      <c r="G24" s="11"/>
      <c r="H24" s="362"/>
      <c r="I24" s="372"/>
      <c r="J24" s="14"/>
    </row>
    <row r="25" spans="1:15" ht="17.25" thickBot="1" x14ac:dyDescent="0.35">
      <c r="A25" s="362"/>
      <c r="B25" s="768" t="s">
        <v>302</v>
      </c>
      <c r="C25" s="769"/>
      <c r="D25" s="769"/>
      <c r="E25" s="769"/>
      <c r="F25" s="769"/>
      <c r="G25" s="770"/>
      <c r="H25" s="362"/>
      <c r="I25" s="362"/>
      <c r="J25" s="14"/>
    </row>
    <row r="26" spans="1:15" ht="17.25" thickBot="1" x14ac:dyDescent="0.35">
      <c r="A26" s="362"/>
      <c r="B26" s="363"/>
      <c r="C26" s="363"/>
      <c r="D26" s="363"/>
      <c r="E26" s="363"/>
      <c r="F26" s="363"/>
      <c r="G26" s="363"/>
      <c r="H26" s="362"/>
      <c r="I26" s="362"/>
      <c r="J26" s="14"/>
    </row>
    <row r="27" spans="1:15" s="5" customFormat="1" ht="18" thickBot="1" x14ac:dyDescent="0.35">
      <c r="A27" s="362"/>
      <c r="B27" s="638" t="s">
        <v>488</v>
      </c>
      <c r="C27" s="641"/>
      <c r="D27" s="641"/>
      <c r="E27" s="641"/>
      <c r="F27" s="641"/>
      <c r="G27" s="641"/>
      <c r="H27" s="639"/>
      <c r="I27" s="370"/>
      <c r="J27" s="14"/>
      <c r="K27" s="13"/>
      <c r="L27" s="13"/>
      <c r="M27" s="13"/>
    </row>
    <row r="28" spans="1:15" s="5" customFormat="1" x14ac:dyDescent="0.3">
      <c r="A28" s="362"/>
      <c r="B28" s="655"/>
      <c r="C28" s="661"/>
      <c r="D28" s="661"/>
      <c r="E28" s="661"/>
      <c r="F28" s="661"/>
      <c r="G28" s="661"/>
      <c r="H28" s="656"/>
      <c r="I28" s="370"/>
      <c r="J28" s="14"/>
      <c r="K28" s="13"/>
      <c r="L28" s="13"/>
      <c r="M28" s="13"/>
    </row>
    <row r="29" spans="1:15" s="5" customFormat="1" x14ac:dyDescent="0.3">
      <c r="A29" s="362"/>
      <c r="B29" s="655"/>
      <c r="C29" s="661"/>
      <c r="D29" s="661"/>
      <c r="E29" s="661"/>
      <c r="F29" s="661"/>
      <c r="G29" s="661"/>
      <c r="H29" s="656"/>
      <c r="I29" s="370"/>
      <c r="J29" s="14"/>
      <c r="K29" s="13"/>
      <c r="L29" s="13"/>
      <c r="M29" s="13"/>
    </row>
    <row r="30" spans="1:15" s="5" customFormat="1" x14ac:dyDescent="0.3">
      <c r="A30" s="362"/>
      <c r="B30" s="655"/>
      <c r="C30" s="661"/>
      <c r="D30" s="661"/>
      <c r="E30" s="661"/>
      <c r="F30" s="661"/>
      <c r="G30" s="661"/>
      <c r="H30" s="656"/>
      <c r="I30" s="370"/>
      <c r="J30" s="14"/>
      <c r="K30" s="13"/>
      <c r="L30" s="13"/>
      <c r="M30" s="13"/>
    </row>
    <row r="31" spans="1:15" s="5" customFormat="1" x14ac:dyDescent="0.3">
      <c r="A31" s="362"/>
      <c r="B31" s="655"/>
      <c r="C31" s="661"/>
      <c r="D31" s="661"/>
      <c r="E31" s="661"/>
      <c r="F31" s="661"/>
      <c r="G31" s="661"/>
      <c r="H31" s="656"/>
      <c r="I31" s="370"/>
      <c r="J31" s="14"/>
      <c r="K31" s="13"/>
      <c r="L31" s="13"/>
      <c r="M31" s="13"/>
    </row>
    <row r="32" spans="1:15" s="5" customFormat="1" ht="17.25" thickBot="1" x14ac:dyDescent="0.35">
      <c r="A32" s="362"/>
      <c r="B32" s="657"/>
      <c r="C32" s="662"/>
      <c r="D32" s="662"/>
      <c r="E32" s="662"/>
      <c r="F32" s="662"/>
      <c r="G32" s="662"/>
      <c r="H32" s="658"/>
      <c r="I32" s="370"/>
      <c r="J32" s="14"/>
      <c r="K32" s="13"/>
      <c r="L32" s="13"/>
      <c r="M32" s="13"/>
    </row>
    <row r="33" spans="1:13" s="5" customFormat="1" ht="17.25" thickBot="1" x14ac:dyDescent="0.35">
      <c r="A33" s="362"/>
      <c r="B33" s="362"/>
      <c r="C33" s="362"/>
      <c r="D33" s="362"/>
      <c r="E33" s="362"/>
      <c r="F33" s="362"/>
      <c r="G33" s="362"/>
      <c r="H33" s="362"/>
      <c r="I33" s="370"/>
      <c r="J33" s="14"/>
      <c r="K33" s="13"/>
      <c r="L33" s="13"/>
      <c r="M33" s="13"/>
    </row>
    <row r="34" spans="1:13" s="5" customFormat="1" ht="18" thickBot="1" x14ac:dyDescent="0.35">
      <c r="A34" s="362"/>
      <c r="B34" s="638" t="s">
        <v>442</v>
      </c>
      <c r="C34" s="641"/>
      <c r="D34" s="641"/>
      <c r="E34" s="641"/>
      <c r="F34" s="641"/>
      <c r="G34" s="641"/>
      <c r="H34" s="639"/>
      <c r="I34" s="370"/>
      <c r="J34" s="14"/>
      <c r="K34" s="13"/>
      <c r="L34" s="13"/>
      <c r="M34" s="13"/>
    </row>
    <row r="35" spans="1:13" s="5" customFormat="1" x14ac:dyDescent="0.3">
      <c r="A35" s="362"/>
      <c r="B35" s="655"/>
      <c r="C35" s="661"/>
      <c r="D35" s="661"/>
      <c r="E35" s="661"/>
      <c r="F35" s="661"/>
      <c r="G35" s="661"/>
      <c r="H35" s="656"/>
      <c r="I35" s="370"/>
      <c r="J35" s="14"/>
      <c r="K35" s="13"/>
      <c r="L35" s="13"/>
      <c r="M35" s="13"/>
    </row>
    <row r="36" spans="1:13" s="5" customFormat="1" x14ac:dyDescent="0.3">
      <c r="A36" s="362"/>
      <c r="B36" s="655"/>
      <c r="C36" s="661"/>
      <c r="D36" s="661"/>
      <c r="E36" s="661"/>
      <c r="F36" s="661"/>
      <c r="G36" s="661"/>
      <c r="H36" s="656"/>
      <c r="I36" s="370"/>
      <c r="J36" s="14"/>
      <c r="K36" s="13"/>
      <c r="L36" s="13"/>
      <c r="M36" s="13"/>
    </row>
    <row r="37" spans="1:13" s="5" customFormat="1" x14ac:dyDescent="0.3">
      <c r="A37" s="362"/>
      <c r="B37" s="655"/>
      <c r="C37" s="661"/>
      <c r="D37" s="661"/>
      <c r="E37" s="661"/>
      <c r="F37" s="661"/>
      <c r="G37" s="661"/>
      <c r="H37" s="656"/>
      <c r="I37" s="370"/>
      <c r="J37" s="14"/>
      <c r="K37" s="13"/>
      <c r="L37" s="13"/>
      <c r="M37" s="13"/>
    </row>
    <row r="38" spans="1:13" s="5" customFormat="1" x14ac:dyDescent="0.3">
      <c r="A38" s="362"/>
      <c r="B38" s="655"/>
      <c r="C38" s="661"/>
      <c r="D38" s="661"/>
      <c r="E38" s="661"/>
      <c r="F38" s="661"/>
      <c r="G38" s="661"/>
      <c r="H38" s="656"/>
      <c r="I38" s="370"/>
      <c r="J38" s="14"/>
    </row>
    <row r="39" spans="1:13" s="5" customFormat="1" ht="17.25" thickBot="1" x14ac:dyDescent="0.35">
      <c r="A39" s="362"/>
      <c r="B39" s="657"/>
      <c r="C39" s="662"/>
      <c r="D39" s="662"/>
      <c r="E39" s="662"/>
      <c r="F39" s="662"/>
      <c r="G39" s="662"/>
      <c r="H39" s="658"/>
      <c r="I39" s="370"/>
      <c r="J39" s="14"/>
    </row>
    <row r="40" spans="1:13" s="5" customFormat="1" x14ac:dyDescent="0.3">
      <c r="A40" s="362"/>
      <c r="B40" s="362"/>
      <c r="C40" s="362"/>
      <c r="D40" s="362"/>
      <c r="E40" s="362"/>
      <c r="F40" s="362"/>
      <c r="G40" s="362"/>
      <c r="H40" s="362"/>
      <c r="I40" s="370"/>
      <c r="J40" s="14"/>
    </row>
    <row r="41" spans="1:13" x14ac:dyDescent="0.3">
      <c r="A41" s="14"/>
      <c r="B41" s="14"/>
      <c r="C41" s="14"/>
      <c r="D41" s="14"/>
      <c r="E41" s="14"/>
      <c r="F41" s="14"/>
      <c r="G41" s="14"/>
      <c r="H41" s="14"/>
      <c r="I41" s="14"/>
      <c r="J41" s="14"/>
    </row>
  </sheetData>
  <sheetProtection password="CB1A" sheet="1" objects="1" scenarios="1" selectLockedCells="1"/>
  <mergeCells count="19">
    <mergeCell ref="B2:E2"/>
    <mergeCell ref="B35:H39"/>
    <mergeCell ref="C15:D15"/>
    <mergeCell ref="F15:G15"/>
    <mergeCell ref="C3:E3"/>
    <mergeCell ref="B13:G14"/>
    <mergeCell ref="C4:E4"/>
    <mergeCell ref="C5:E5"/>
    <mergeCell ref="C6:E6"/>
    <mergeCell ref="C7:E7"/>
    <mergeCell ref="C8:E8"/>
    <mergeCell ref="C9:E9"/>
    <mergeCell ref="B12:G12"/>
    <mergeCell ref="B27:H27"/>
    <mergeCell ref="B34:H34"/>
    <mergeCell ref="B28:H32"/>
    <mergeCell ref="B25:G25"/>
    <mergeCell ref="E15:E24"/>
    <mergeCell ref="B15:B16"/>
  </mergeCells>
  <conditionalFormatting sqref="F17:G24">
    <cfRule type="expression" dxfId="12" priority="1" stopIfTrue="1">
      <formula>ASH="No"</formula>
    </cfRule>
  </conditionalFormatting>
  <dataValidations count="1">
    <dataValidation type="list" showInputMessage="1" showErrorMessage="1" sqref="C21:D21 F21:G21">
      <formula1>ASH_Switch</formula1>
    </dataValidation>
  </dataValidations>
  <hyperlinks>
    <hyperlink ref="G4" location="Instructions!A1" display="Back to Instructions tab"/>
  </hyperlinks>
  <printOptions horizontalCentered="1"/>
  <pageMargins left="0.25" right="0.25" top="0.75" bottom="0.25" header="0.3" footer="0.3"/>
  <pageSetup scale="76" orientation="landscape"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66CC"/>
    <pageSetUpPr fitToPage="1"/>
  </sheetPr>
  <dimension ref="A1:AY105"/>
  <sheetViews>
    <sheetView showGridLines="0" zoomScale="70" zoomScaleNormal="70" workbookViewId="0">
      <selection activeCell="H4" sqref="H4:I4"/>
    </sheetView>
  </sheetViews>
  <sheetFormatPr defaultColWidth="9.140625" defaultRowHeight="16.5" x14ac:dyDescent="0.25"/>
  <cols>
    <col min="1" max="1" width="3.7109375" style="6" customWidth="1"/>
    <col min="2" max="2" width="22" style="6" customWidth="1"/>
    <col min="3" max="3" width="38.28515625" style="6" customWidth="1"/>
    <col min="4" max="4" width="14.5703125" style="6" customWidth="1"/>
    <col min="5" max="5" width="13.5703125" style="6" customWidth="1"/>
    <col min="6" max="6" width="15.140625" style="6" customWidth="1"/>
    <col min="7" max="7" width="14.7109375" style="6" customWidth="1"/>
    <col min="8" max="8" width="12.7109375" style="6" customWidth="1"/>
    <col min="9" max="9" width="13.85546875" style="6" customWidth="1"/>
    <col min="10" max="10" width="16.42578125" style="6" customWidth="1"/>
    <col min="11" max="43" width="11.5703125" style="6" customWidth="1"/>
    <col min="44" max="44" width="12.7109375" style="6" bestFit="1" customWidth="1"/>
    <col min="45" max="46" width="11.5703125" style="6" customWidth="1"/>
    <col min="47" max="47" width="6.5703125" style="6" customWidth="1"/>
    <col min="48" max="48" width="19" style="6" customWidth="1"/>
    <col min="49" max="49" width="18.5703125" style="6" customWidth="1"/>
    <col min="50" max="50" width="6.5703125" style="6" customWidth="1"/>
    <col min="51" max="51" width="4.140625" style="6" customWidth="1"/>
    <col min="52" max="52" width="11.5703125" style="6" customWidth="1"/>
    <col min="53" max="16384" width="9.140625" style="6"/>
  </cols>
  <sheetData>
    <row r="1" spans="1:51" ht="17.25" thickBot="1" x14ac:dyDescent="0.35">
      <c r="A1" s="370"/>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51"/>
    </row>
    <row r="2" spans="1:51" ht="18" customHeight="1" thickBot="1" x14ac:dyDescent="0.3">
      <c r="A2" s="364"/>
      <c r="B2" s="638" t="str">
        <f>'Version Control'!$B$2</f>
        <v>Title Block</v>
      </c>
      <c r="C2" s="641"/>
      <c r="D2" s="641"/>
      <c r="E2" s="641"/>
      <c r="F2" s="639"/>
      <c r="G2" s="364"/>
      <c r="H2" s="364"/>
      <c r="I2" s="364"/>
      <c r="J2" s="364"/>
      <c r="K2" s="462"/>
      <c r="L2" s="462"/>
      <c r="M2" s="462"/>
      <c r="N2" s="462"/>
      <c r="O2" s="462"/>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51"/>
    </row>
    <row r="3" spans="1:51" ht="16.5" customHeight="1" x14ac:dyDescent="0.3">
      <c r="A3" s="364"/>
      <c r="B3" s="856" t="str">
        <f>'Version Control'!$B$3</f>
        <v>Test Report Template Name:</v>
      </c>
      <c r="C3" s="857"/>
      <c r="D3" s="778" t="str">
        <f>'Version Control'!$C$3</f>
        <v xml:space="preserve">Residential Refrigerator-Freezer  </v>
      </c>
      <c r="E3" s="779"/>
      <c r="F3" s="780"/>
      <c r="G3" s="364"/>
      <c r="H3" s="364"/>
      <c r="I3" s="364"/>
      <c r="J3" s="364"/>
      <c r="K3" s="462"/>
      <c r="L3" s="462"/>
      <c r="M3" s="462"/>
      <c r="N3" s="462"/>
      <c r="O3" s="462"/>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51"/>
    </row>
    <row r="4" spans="1:51" ht="18" customHeight="1" x14ac:dyDescent="0.3">
      <c r="A4" s="364"/>
      <c r="B4" s="858" t="str">
        <f>'Version Control'!$B$4</f>
        <v>Version Number:</v>
      </c>
      <c r="C4" s="859"/>
      <c r="D4" s="787" t="str">
        <f>'Version Control'!$C$4</f>
        <v>v1.5</v>
      </c>
      <c r="E4" s="788"/>
      <c r="F4" s="789"/>
      <c r="G4" s="364"/>
      <c r="H4" s="867" t="s">
        <v>245</v>
      </c>
      <c r="I4" s="867"/>
      <c r="J4" s="364"/>
      <c r="K4" s="462"/>
      <c r="L4" s="462"/>
      <c r="M4" s="462"/>
      <c r="N4" s="462"/>
      <c r="O4" s="462"/>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51"/>
    </row>
    <row r="5" spans="1:51" ht="16.5" customHeight="1" x14ac:dyDescent="0.3">
      <c r="A5" s="364"/>
      <c r="B5" s="860" t="str">
        <f>'Version Control'!$B$5</f>
        <v xml:space="preserve">Latest Template Revision: </v>
      </c>
      <c r="C5" s="861"/>
      <c r="D5" s="790">
        <f>'Version Control'!$C$5</f>
        <v>42922</v>
      </c>
      <c r="E5" s="791"/>
      <c r="F5" s="792"/>
      <c r="G5" s="364"/>
      <c r="H5" s="463"/>
      <c r="I5" s="364"/>
      <c r="J5" s="364"/>
      <c r="K5" s="462"/>
      <c r="L5" s="462"/>
      <c r="M5" s="462"/>
      <c r="N5" s="462"/>
      <c r="O5" s="462"/>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51"/>
    </row>
    <row r="6" spans="1:51" ht="16.5" customHeight="1" x14ac:dyDescent="0.3">
      <c r="A6" s="364"/>
      <c r="B6" s="860" t="str">
        <f>'Version Control'!$B$6</f>
        <v>Tab Name:</v>
      </c>
      <c r="C6" s="861"/>
      <c r="D6" s="787" t="str">
        <f ca="1">MID(CELL("filename",C1), FIND("]", CELL("filename", C1))+ 1, 255)</f>
        <v>Energy Calcs (ASH Switch OFF)</v>
      </c>
      <c r="E6" s="788"/>
      <c r="F6" s="789"/>
      <c r="G6" s="364"/>
      <c r="H6" s="364"/>
      <c r="I6" s="364"/>
      <c r="J6" s="364"/>
      <c r="K6" s="462"/>
      <c r="L6" s="462"/>
      <c r="M6" s="462"/>
      <c r="N6" s="462"/>
      <c r="O6" s="462"/>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51"/>
    </row>
    <row r="7" spans="1:51" ht="42" customHeight="1" x14ac:dyDescent="0.25">
      <c r="A7" s="364"/>
      <c r="B7" s="884" t="str">
        <f>'Version Control'!$B$7</f>
        <v>File Name:</v>
      </c>
      <c r="C7" s="885"/>
      <c r="D7" s="793" t="str">
        <f ca="1">'Version Control'!$C$7</f>
        <v>Residential Refrigerator-Freezer Appendix A - v1.5.xlsx</v>
      </c>
      <c r="E7" s="794"/>
      <c r="F7" s="795"/>
      <c r="G7" s="364"/>
      <c r="H7" s="364"/>
      <c r="I7" s="364"/>
      <c r="J7" s="364"/>
      <c r="K7" s="462"/>
      <c r="L7" s="462"/>
      <c r="M7" s="462"/>
      <c r="N7" s="462"/>
      <c r="O7" s="462"/>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51"/>
    </row>
    <row r="8" spans="1:51" ht="17.25" customHeight="1" x14ac:dyDescent="0.3">
      <c r="A8" s="364"/>
      <c r="B8" s="862" t="s">
        <v>130</v>
      </c>
      <c r="C8" s="863"/>
      <c r="D8" s="790" t="str">
        <f>'Version Control'!$C$8</f>
        <v>[MM/DD/YYYY]</v>
      </c>
      <c r="E8" s="791"/>
      <c r="F8" s="792"/>
      <c r="G8" s="364"/>
      <c r="H8" s="364"/>
      <c r="I8" s="364"/>
      <c r="J8" s="364"/>
      <c r="K8" s="462"/>
      <c r="L8" s="462"/>
      <c r="M8" s="462"/>
      <c r="N8" s="462"/>
      <c r="O8" s="462"/>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51"/>
    </row>
    <row r="9" spans="1:51" ht="17.25" customHeight="1" thickBot="1" x14ac:dyDescent="0.35">
      <c r="A9" s="364"/>
      <c r="B9" s="886" t="str">
        <f>'Version Control'!$B$9</f>
        <v xml:space="preserve">Test Completion Date: </v>
      </c>
      <c r="C9" s="887"/>
      <c r="D9" s="799" t="str">
        <f>'Version Control'!$C$9</f>
        <v>[MM/DD/YYYY]</v>
      </c>
      <c r="E9" s="800"/>
      <c r="F9" s="801"/>
      <c r="G9" s="364"/>
      <c r="H9" s="364"/>
      <c r="I9" s="364"/>
      <c r="J9" s="364"/>
      <c r="K9" s="462"/>
      <c r="L9" s="462"/>
      <c r="M9" s="462"/>
      <c r="N9" s="462"/>
      <c r="O9" s="462"/>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51"/>
    </row>
    <row r="10" spans="1:51" ht="16.5" customHeight="1" x14ac:dyDescent="0.25">
      <c r="A10" s="364"/>
      <c r="B10" s="364"/>
      <c r="C10" s="364"/>
      <c r="D10" s="364"/>
      <c r="E10" s="364"/>
      <c r="F10" s="364"/>
      <c r="G10" s="364"/>
      <c r="H10" s="364"/>
      <c r="I10" s="364"/>
      <c r="J10" s="364"/>
      <c r="K10" s="462"/>
      <c r="L10" s="462"/>
      <c r="M10" s="462"/>
      <c r="N10" s="462"/>
      <c r="O10" s="462"/>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51"/>
    </row>
    <row r="11" spans="1:51" ht="17.25" customHeight="1" thickBot="1" x14ac:dyDescent="0.3">
      <c r="A11" s="364"/>
      <c r="B11" s="364"/>
      <c r="C11" s="364"/>
      <c r="D11" s="364"/>
      <c r="E11" s="364"/>
      <c r="F11" s="364"/>
      <c r="G11" s="364"/>
      <c r="H11" s="364"/>
      <c r="I11" s="364"/>
      <c r="J11" s="364"/>
      <c r="K11" s="462"/>
      <c r="L11" s="462"/>
      <c r="M11" s="462"/>
      <c r="N11" s="462"/>
      <c r="O11" s="462"/>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51"/>
    </row>
    <row r="12" spans="1:51" ht="18" thickBot="1" x14ac:dyDescent="0.3">
      <c r="A12" s="364"/>
      <c r="B12" s="638" t="s">
        <v>155</v>
      </c>
      <c r="C12" s="641"/>
      <c r="D12" s="641"/>
      <c r="E12" s="641"/>
      <c r="F12" s="641"/>
      <c r="G12" s="641"/>
      <c r="H12" s="641"/>
      <c r="I12" s="641"/>
      <c r="J12" s="639"/>
      <c r="K12" s="464"/>
      <c r="L12" s="368"/>
      <c r="M12" s="368"/>
      <c r="N12" s="368"/>
      <c r="O12" s="368"/>
      <c r="P12" s="368"/>
      <c r="Q12" s="465"/>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51"/>
    </row>
    <row r="13" spans="1:51" x14ac:dyDescent="0.25">
      <c r="A13" s="364"/>
      <c r="B13" s="844" t="s">
        <v>238</v>
      </c>
      <c r="C13" s="845"/>
      <c r="D13" s="845"/>
      <c r="E13" s="845"/>
      <c r="F13" s="845"/>
      <c r="G13" s="845"/>
      <c r="H13" s="845"/>
      <c r="I13" s="845"/>
      <c r="J13" s="846"/>
      <c r="K13" s="466"/>
      <c r="L13" s="366"/>
      <c r="M13" s="366"/>
      <c r="N13" s="366"/>
      <c r="O13" s="366"/>
      <c r="P13" s="366"/>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51"/>
    </row>
    <row r="14" spans="1:51" ht="35.25" customHeight="1" x14ac:dyDescent="0.25">
      <c r="A14" s="364"/>
      <c r="B14" s="864" t="s">
        <v>309</v>
      </c>
      <c r="C14" s="865"/>
      <c r="D14" s="865"/>
      <c r="E14" s="865"/>
      <c r="F14" s="865"/>
      <c r="G14" s="865"/>
      <c r="H14" s="865"/>
      <c r="I14" s="865"/>
      <c r="J14" s="866"/>
      <c r="K14" s="467"/>
      <c r="L14" s="467"/>
      <c r="M14" s="465"/>
      <c r="N14" s="465"/>
      <c r="O14" s="366"/>
      <c r="P14" s="366"/>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51"/>
    </row>
    <row r="15" spans="1:51" ht="17.25" x14ac:dyDescent="0.25">
      <c r="A15" s="364"/>
      <c r="B15" s="802" t="s">
        <v>510</v>
      </c>
      <c r="C15" s="803"/>
      <c r="D15" s="803"/>
      <c r="E15" s="803"/>
      <c r="F15" s="803"/>
      <c r="G15" s="803"/>
      <c r="H15" s="803"/>
      <c r="I15" s="803"/>
      <c r="J15" s="804"/>
      <c r="K15" s="466"/>
      <c r="L15" s="366"/>
      <c r="M15" s="465"/>
      <c r="N15" s="465"/>
      <c r="O15" s="366"/>
      <c r="P15" s="366"/>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51"/>
    </row>
    <row r="16" spans="1:51" ht="17.25" thickBot="1" x14ac:dyDescent="0.3">
      <c r="A16" s="364"/>
      <c r="B16" s="847" t="s">
        <v>237</v>
      </c>
      <c r="C16" s="848"/>
      <c r="D16" s="848"/>
      <c r="E16" s="848"/>
      <c r="F16" s="848"/>
      <c r="G16" s="848"/>
      <c r="H16" s="848"/>
      <c r="I16" s="848"/>
      <c r="J16" s="849"/>
      <c r="K16" s="466"/>
      <c r="L16" s="366"/>
      <c r="M16" s="465"/>
      <c r="N16" s="465"/>
      <c r="O16" s="366"/>
      <c r="P16" s="366"/>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51"/>
    </row>
    <row r="17" spans="1:51" ht="17.25" thickBot="1" x14ac:dyDescent="0.3">
      <c r="A17" s="364"/>
      <c r="B17" s="364"/>
      <c r="C17" s="364"/>
      <c r="D17" s="364"/>
      <c r="E17" s="364"/>
      <c r="F17" s="364"/>
      <c r="G17" s="364"/>
      <c r="H17" s="364"/>
      <c r="I17" s="364"/>
      <c r="J17" s="364"/>
      <c r="K17" s="364"/>
      <c r="L17" s="364"/>
      <c r="M17" s="386"/>
      <c r="N17" s="386"/>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5"/>
      <c r="AW17" s="364"/>
      <c r="AX17" s="364"/>
      <c r="AY17" s="51"/>
    </row>
    <row r="18" spans="1:51" ht="18" thickBot="1" x14ac:dyDescent="0.3">
      <c r="A18" s="364"/>
      <c r="B18" s="638" t="s">
        <v>411</v>
      </c>
      <c r="C18" s="641"/>
      <c r="D18" s="641"/>
      <c r="E18" s="641"/>
      <c r="F18" s="641"/>
      <c r="G18" s="641"/>
      <c r="H18" s="641"/>
      <c r="I18" s="641"/>
      <c r="J18" s="639"/>
      <c r="K18" s="570" t="s">
        <v>255</v>
      </c>
      <c r="L18" s="640"/>
      <c r="M18" s="640"/>
      <c r="N18" s="640"/>
      <c r="O18" s="640"/>
      <c r="P18" s="640"/>
      <c r="Q18" s="640"/>
      <c r="R18" s="640"/>
      <c r="S18" s="640"/>
      <c r="T18" s="640"/>
      <c r="U18" s="640"/>
      <c r="V18" s="571"/>
      <c r="W18" s="570" t="s">
        <v>268</v>
      </c>
      <c r="X18" s="640"/>
      <c r="Y18" s="640"/>
      <c r="Z18" s="640"/>
      <c r="AA18" s="640"/>
      <c r="AB18" s="640"/>
      <c r="AC18" s="640"/>
      <c r="AD18" s="640"/>
      <c r="AE18" s="640"/>
      <c r="AF18" s="640"/>
      <c r="AG18" s="640"/>
      <c r="AH18" s="571"/>
      <c r="AI18" s="570" t="s">
        <v>269</v>
      </c>
      <c r="AJ18" s="640"/>
      <c r="AK18" s="640"/>
      <c r="AL18" s="640"/>
      <c r="AM18" s="640"/>
      <c r="AN18" s="640"/>
      <c r="AO18" s="640"/>
      <c r="AP18" s="640"/>
      <c r="AQ18" s="640"/>
      <c r="AR18" s="640"/>
      <c r="AS18" s="640"/>
      <c r="AT18" s="571"/>
      <c r="AU18" s="364"/>
      <c r="AV18" s="912" t="s">
        <v>473</v>
      </c>
      <c r="AW18" s="913"/>
      <c r="AX18" s="364"/>
      <c r="AY18" s="51"/>
    </row>
    <row r="19" spans="1:51" ht="15" customHeight="1" thickBot="1" x14ac:dyDescent="0.3">
      <c r="A19" s="364"/>
      <c r="B19" s="830"/>
      <c r="C19" s="677"/>
      <c r="D19" s="850" t="s">
        <v>185</v>
      </c>
      <c r="E19" s="851"/>
      <c r="F19" s="852"/>
      <c r="G19" s="853" t="s">
        <v>29</v>
      </c>
      <c r="H19" s="850" t="s">
        <v>320</v>
      </c>
      <c r="I19" s="851"/>
      <c r="J19" s="852"/>
      <c r="K19" s="855" t="s">
        <v>234</v>
      </c>
      <c r="L19" s="677"/>
      <c r="M19" s="677"/>
      <c r="N19" s="677"/>
      <c r="O19" s="677"/>
      <c r="P19" s="677"/>
      <c r="Q19" s="677"/>
      <c r="R19" s="677"/>
      <c r="S19" s="677"/>
      <c r="T19" s="677"/>
      <c r="U19" s="677"/>
      <c r="V19" s="678"/>
      <c r="W19" s="855" t="s">
        <v>234</v>
      </c>
      <c r="X19" s="677"/>
      <c r="Y19" s="677"/>
      <c r="Z19" s="677"/>
      <c r="AA19" s="677"/>
      <c r="AB19" s="677"/>
      <c r="AC19" s="677"/>
      <c r="AD19" s="677"/>
      <c r="AE19" s="677"/>
      <c r="AF19" s="677"/>
      <c r="AG19" s="677"/>
      <c r="AH19" s="678"/>
      <c r="AI19" s="855" t="s">
        <v>234</v>
      </c>
      <c r="AJ19" s="677"/>
      <c r="AK19" s="677"/>
      <c r="AL19" s="677"/>
      <c r="AM19" s="677"/>
      <c r="AN19" s="677"/>
      <c r="AO19" s="677"/>
      <c r="AP19" s="677"/>
      <c r="AQ19" s="677"/>
      <c r="AR19" s="677"/>
      <c r="AS19" s="677"/>
      <c r="AT19" s="678"/>
      <c r="AU19" s="364"/>
      <c r="AV19" s="914"/>
      <c r="AW19" s="915"/>
      <c r="AX19" s="364"/>
      <c r="AY19" s="51"/>
    </row>
    <row r="20" spans="1:51" s="71" customFormat="1" ht="34.5" x14ac:dyDescent="0.25">
      <c r="A20" s="461"/>
      <c r="B20" s="161" t="s">
        <v>51</v>
      </c>
      <c r="C20" s="164" t="s">
        <v>27</v>
      </c>
      <c r="D20" s="166" t="s">
        <v>183</v>
      </c>
      <c r="E20" s="150" t="s">
        <v>184</v>
      </c>
      <c r="F20" s="162" t="s">
        <v>172</v>
      </c>
      <c r="G20" s="854"/>
      <c r="H20" s="166" t="s">
        <v>173</v>
      </c>
      <c r="I20" s="150" t="s">
        <v>174</v>
      </c>
      <c r="J20" s="162" t="s">
        <v>172</v>
      </c>
      <c r="K20" s="103" t="s">
        <v>19</v>
      </c>
      <c r="L20" s="103" t="s">
        <v>20</v>
      </c>
      <c r="M20" s="103" t="s">
        <v>21</v>
      </c>
      <c r="N20" s="150" t="s">
        <v>280</v>
      </c>
      <c r="O20" s="103" t="s">
        <v>22</v>
      </c>
      <c r="P20" s="103" t="s">
        <v>23</v>
      </c>
      <c r="Q20" s="103" t="s">
        <v>24</v>
      </c>
      <c r="R20" s="103" t="s">
        <v>64</v>
      </c>
      <c r="S20" s="103" t="s">
        <v>92</v>
      </c>
      <c r="T20" s="150" t="s">
        <v>281</v>
      </c>
      <c r="U20" s="103" t="s">
        <v>25</v>
      </c>
      <c r="V20" s="104" t="s">
        <v>26</v>
      </c>
      <c r="W20" s="937" t="s">
        <v>250</v>
      </c>
      <c r="X20" s="938"/>
      <c r="Y20" s="103" t="s">
        <v>19</v>
      </c>
      <c r="Z20" s="103" t="s">
        <v>20</v>
      </c>
      <c r="AA20" s="103" t="s">
        <v>21</v>
      </c>
      <c r="AB20" s="150" t="s">
        <v>280</v>
      </c>
      <c r="AC20" s="103" t="s">
        <v>22</v>
      </c>
      <c r="AD20" s="103" t="s">
        <v>23</v>
      </c>
      <c r="AE20" s="103" t="s">
        <v>24</v>
      </c>
      <c r="AF20" s="103" t="s">
        <v>64</v>
      </c>
      <c r="AG20" s="103" t="s">
        <v>92</v>
      </c>
      <c r="AH20" s="402" t="s">
        <v>281</v>
      </c>
      <c r="AI20" s="937" t="s">
        <v>250</v>
      </c>
      <c r="AJ20" s="938"/>
      <c r="AK20" s="103" t="s">
        <v>19</v>
      </c>
      <c r="AL20" s="103" t="s">
        <v>20</v>
      </c>
      <c r="AM20" s="103" t="s">
        <v>21</v>
      </c>
      <c r="AN20" s="150" t="s">
        <v>280</v>
      </c>
      <c r="AO20" s="103" t="s">
        <v>22</v>
      </c>
      <c r="AP20" s="103" t="s">
        <v>23</v>
      </c>
      <c r="AQ20" s="103" t="s">
        <v>24</v>
      </c>
      <c r="AR20" s="103" t="s">
        <v>64</v>
      </c>
      <c r="AS20" s="103" t="s">
        <v>92</v>
      </c>
      <c r="AT20" s="162" t="s">
        <v>281</v>
      </c>
      <c r="AU20" s="461"/>
      <c r="AV20" s="96" t="s">
        <v>280</v>
      </c>
      <c r="AW20" s="97" t="s">
        <v>281</v>
      </c>
      <c r="AX20" s="461"/>
      <c r="AY20" s="118"/>
    </row>
    <row r="21" spans="1:51" x14ac:dyDescent="0.25">
      <c r="A21" s="364"/>
      <c r="B21" s="151" t="s">
        <v>30</v>
      </c>
      <c r="C21" s="165" t="s">
        <v>138</v>
      </c>
      <c r="D21" s="514"/>
      <c r="E21" s="513"/>
      <c r="F21" s="163">
        <f t="shared" ref="F21:F28" si="0">E21-D21</f>
        <v>0</v>
      </c>
      <c r="G21" s="517"/>
      <c r="H21" s="514"/>
      <c r="I21" s="513"/>
      <c r="J21" s="163">
        <f t="shared" ref="J21:J28" si="1">I21-H21</f>
        <v>0</v>
      </c>
      <c r="K21" s="513"/>
      <c r="L21" s="513"/>
      <c r="M21" s="513"/>
      <c r="N21" s="153" t="str">
        <f>IF(ISERROR(AVERAGE(K21:M21)),"",AVERAGE(K21:M21))</f>
        <v/>
      </c>
      <c r="O21" s="513"/>
      <c r="P21" s="513"/>
      <c r="Q21" s="513"/>
      <c r="R21" s="513"/>
      <c r="S21" s="513"/>
      <c r="T21" s="153" t="str">
        <f t="shared" ref="T21:T29" si="2">IF(ISERROR(AVERAGE(O21:S21)),"",AVERAGE(O21:S21))</f>
        <v/>
      </c>
      <c r="U21" s="513"/>
      <c r="V21" s="509"/>
      <c r="W21" s="824" t="str">
        <f>IF(Volume!C23&lt;&gt;"", Volume!C23,"-")</f>
        <v>-</v>
      </c>
      <c r="X21" s="825"/>
      <c r="Y21" s="513"/>
      <c r="Z21" s="513"/>
      <c r="AA21" s="513"/>
      <c r="AB21" s="153">
        <f>IF(ISERROR(AVERAGE(Y21:AA21)),0,AVERAGE(Y21:AA21))</f>
        <v>0</v>
      </c>
      <c r="AC21" s="513"/>
      <c r="AD21" s="513"/>
      <c r="AE21" s="513"/>
      <c r="AF21" s="513"/>
      <c r="AG21" s="513"/>
      <c r="AH21" s="154">
        <f t="shared" ref="AH21:AH29" si="3">IF(ISERROR(AVERAGE(AC21:AG21)),0,AVERAGE(AC21:AG21))</f>
        <v>0</v>
      </c>
      <c r="AI21" s="824" t="str">
        <f>IF(Volume!C24&lt;&gt;"", Volume!C24,"-")</f>
        <v>-</v>
      </c>
      <c r="AJ21" s="941"/>
      <c r="AK21" s="513"/>
      <c r="AL21" s="513"/>
      <c r="AM21" s="513"/>
      <c r="AN21" s="153">
        <f>IF(ISERROR(AVERAGE(AK21:AM21)),0,AVERAGE(AK21:AM21))</f>
        <v>0</v>
      </c>
      <c r="AO21" s="513"/>
      <c r="AP21" s="513"/>
      <c r="AQ21" s="513"/>
      <c r="AR21" s="513"/>
      <c r="AS21" s="513"/>
      <c r="AT21" s="154">
        <f t="shared" ref="AT21:AT29" si="4">IF(ISERROR(AVERAGE(AO21:AS21)),0,AVERAGE(AO21:AS21))</f>
        <v>0</v>
      </c>
      <c r="AU21" s="364"/>
      <c r="AV21" s="153" t="e">
        <f t="shared" ref="AV21:AV29" si="5">(N21*$N$30+AB21*$AB$30+AN21*$AN$30)/($N$30+$AB$30+$AN$30)</f>
        <v>#VALUE!</v>
      </c>
      <c r="AW21" s="154" t="e">
        <f t="shared" ref="AW21:AW29" si="6">(T21*$T$30+AH21*$AH$30+AT21*$AT$30)/($T$30+$AH$30+$AT$30)</f>
        <v>#VALUE!</v>
      </c>
      <c r="AX21" s="364"/>
      <c r="AY21" s="51"/>
    </row>
    <row r="22" spans="1:51" x14ac:dyDescent="0.25">
      <c r="A22" s="364"/>
      <c r="B22" s="60"/>
      <c r="C22" s="547" t="s">
        <v>149</v>
      </c>
      <c r="D22" s="514"/>
      <c r="E22" s="513"/>
      <c r="F22" s="163">
        <f t="shared" si="0"/>
        <v>0</v>
      </c>
      <c r="G22" s="517"/>
      <c r="H22" s="514"/>
      <c r="I22" s="513"/>
      <c r="J22" s="163">
        <f t="shared" si="1"/>
        <v>0</v>
      </c>
      <c r="K22" s="513"/>
      <c r="L22" s="513"/>
      <c r="M22" s="513"/>
      <c r="N22" s="153" t="str">
        <f t="shared" ref="N22:N29" si="7">IF(ISERROR(AVERAGE(K22:M22)),"",AVERAGE(K22:M22))</f>
        <v/>
      </c>
      <c r="O22" s="513"/>
      <c r="P22" s="513"/>
      <c r="Q22" s="513"/>
      <c r="R22" s="513"/>
      <c r="S22" s="513"/>
      <c r="T22" s="153" t="str">
        <f t="shared" si="2"/>
        <v/>
      </c>
      <c r="U22" s="513"/>
      <c r="V22" s="509"/>
      <c r="W22" s="826"/>
      <c r="X22" s="827"/>
      <c r="Y22" s="513"/>
      <c r="Z22" s="513"/>
      <c r="AA22" s="513"/>
      <c r="AB22" s="153">
        <f t="shared" ref="AB22:AB29" si="8">IF(ISERROR(AVERAGE(Y22:AA22)),0,AVERAGE(Y22:AA22))</f>
        <v>0</v>
      </c>
      <c r="AC22" s="513"/>
      <c r="AD22" s="513"/>
      <c r="AE22" s="513"/>
      <c r="AF22" s="513"/>
      <c r="AG22" s="513"/>
      <c r="AH22" s="154">
        <f t="shared" si="3"/>
        <v>0</v>
      </c>
      <c r="AI22" s="826"/>
      <c r="AJ22" s="942"/>
      <c r="AK22" s="513"/>
      <c r="AL22" s="513"/>
      <c r="AM22" s="513"/>
      <c r="AN22" s="153">
        <f t="shared" ref="AN22:AN29" si="9">IF(ISERROR(AVERAGE(AK22:AM22)),0,AVERAGE(AK22:AM22))</f>
        <v>0</v>
      </c>
      <c r="AO22" s="513"/>
      <c r="AP22" s="513"/>
      <c r="AQ22" s="513"/>
      <c r="AR22" s="513"/>
      <c r="AS22" s="513"/>
      <c r="AT22" s="154">
        <f t="shared" si="4"/>
        <v>0</v>
      </c>
      <c r="AU22" s="364"/>
      <c r="AV22" s="153" t="e">
        <f t="shared" si="5"/>
        <v>#VALUE!</v>
      </c>
      <c r="AW22" s="154" t="e">
        <f t="shared" si="6"/>
        <v>#VALUE!</v>
      </c>
      <c r="AX22" s="364"/>
      <c r="AY22" s="51"/>
    </row>
    <row r="23" spans="1:51" x14ac:dyDescent="0.25">
      <c r="A23" s="364"/>
      <c r="B23" s="60"/>
      <c r="C23" s="548" t="s">
        <v>453</v>
      </c>
      <c r="D23" s="514"/>
      <c r="E23" s="513"/>
      <c r="F23" s="163">
        <f t="shared" ref="F23" si="10">E23-D23</f>
        <v>0</v>
      </c>
      <c r="G23" s="517"/>
      <c r="H23" s="514"/>
      <c r="I23" s="513"/>
      <c r="J23" s="163">
        <f t="shared" ref="J23" si="11">I23-H23</f>
        <v>0</v>
      </c>
      <c r="K23" s="513"/>
      <c r="L23" s="513"/>
      <c r="M23" s="513"/>
      <c r="N23" s="153" t="str">
        <f t="shared" si="7"/>
        <v/>
      </c>
      <c r="O23" s="513"/>
      <c r="P23" s="513"/>
      <c r="Q23" s="513"/>
      <c r="R23" s="513"/>
      <c r="S23" s="513"/>
      <c r="T23" s="153" t="str">
        <f t="shared" si="2"/>
        <v/>
      </c>
      <c r="U23" s="513"/>
      <c r="V23" s="509"/>
      <c r="W23" s="939"/>
      <c r="X23" s="940"/>
      <c r="Y23" s="508"/>
      <c r="Z23" s="513"/>
      <c r="AA23" s="513"/>
      <c r="AB23" s="153">
        <f t="shared" si="8"/>
        <v>0</v>
      </c>
      <c r="AC23" s="513"/>
      <c r="AD23" s="513"/>
      <c r="AE23" s="513"/>
      <c r="AF23" s="513"/>
      <c r="AG23" s="513"/>
      <c r="AH23" s="154">
        <f t="shared" si="3"/>
        <v>0</v>
      </c>
      <c r="AI23" s="939"/>
      <c r="AJ23" s="943"/>
      <c r="AK23" s="513"/>
      <c r="AL23" s="513"/>
      <c r="AM23" s="513"/>
      <c r="AN23" s="153">
        <f t="shared" si="9"/>
        <v>0</v>
      </c>
      <c r="AO23" s="513"/>
      <c r="AP23" s="513"/>
      <c r="AQ23" s="513"/>
      <c r="AR23" s="513"/>
      <c r="AS23" s="513"/>
      <c r="AT23" s="154">
        <f t="shared" si="4"/>
        <v>0</v>
      </c>
      <c r="AU23" s="364"/>
      <c r="AV23" s="153" t="e">
        <f t="shared" si="5"/>
        <v>#VALUE!</v>
      </c>
      <c r="AW23" s="154" t="e">
        <f t="shared" si="6"/>
        <v>#VALUE!</v>
      </c>
      <c r="AX23" s="364"/>
      <c r="AY23" s="51"/>
    </row>
    <row r="24" spans="1:51" x14ac:dyDescent="0.25">
      <c r="A24" s="364"/>
      <c r="B24" s="151" t="s">
        <v>31</v>
      </c>
      <c r="C24" s="165" t="s">
        <v>138</v>
      </c>
      <c r="D24" s="514"/>
      <c r="E24" s="513"/>
      <c r="F24" s="163">
        <f t="shared" si="0"/>
        <v>0</v>
      </c>
      <c r="G24" s="517"/>
      <c r="H24" s="514"/>
      <c r="I24" s="513"/>
      <c r="J24" s="163">
        <f t="shared" si="1"/>
        <v>0</v>
      </c>
      <c r="K24" s="513"/>
      <c r="L24" s="513"/>
      <c r="M24" s="513"/>
      <c r="N24" s="153" t="str">
        <f t="shared" si="7"/>
        <v/>
      </c>
      <c r="O24" s="513"/>
      <c r="P24" s="513"/>
      <c r="Q24" s="513"/>
      <c r="R24" s="513"/>
      <c r="S24" s="513"/>
      <c r="T24" s="153" t="str">
        <f t="shared" si="2"/>
        <v/>
      </c>
      <c r="U24" s="513"/>
      <c r="V24" s="509"/>
      <c r="W24" s="809" t="s">
        <v>129</v>
      </c>
      <c r="X24" s="810"/>
      <c r="Y24" s="508"/>
      <c r="Z24" s="513"/>
      <c r="AA24" s="513"/>
      <c r="AB24" s="153">
        <f t="shared" si="8"/>
        <v>0</v>
      </c>
      <c r="AC24" s="513"/>
      <c r="AD24" s="513"/>
      <c r="AE24" s="513"/>
      <c r="AF24" s="513"/>
      <c r="AG24" s="513"/>
      <c r="AH24" s="154">
        <f t="shared" si="3"/>
        <v>0</v>
      </c>
      <c r="AI24" s="809" t="s">
        <v>129</v>
      </c>
      <c r="AJ24" s="810"/>
      <c r="AK24" s="513"/>
      <c r="AL24" s="513"/>
      <c r="AM24" s="513"/>
      <c r="AN24" s="153">
        <f t="shared" si="9"/>
        <v>0</v>
      </c>
      <c r="AO24" s="513"/>
      <c r="AP24" s="513"/>
      <c r="AQ24" s="513"/>
      <c r="AR24" s="513"/>
      <c r="AS24" s="513"/>
      <c r="AT24" s="154">
        <f t="shared" si="4"/>
        <v>0</v>
      </c>
      <c r="AU24" s="364"/>
      <c r="AV24" s="153" t="e">
        <f t="shared" si="5"/>
        <v>#VALUE!</v>
      </c>
      <c r="AW24" s="154" t="e">
        <f t="shared" si="6"/>
        <v>#VALUE!</v>
      </c>
      <c r="AX24" s="364"/>
      <c r="AY24" s="51"/>
    </row>
    <row r="25" spans="1:51" x14ac:dyDescent="0.25">
      <c r="A25" s="364"/>
      <c r="B25" s="295"/>
      <c r="C25" s="547" t="s">
        <v>149</v>
      </c>
      <c r="D25" s="514"/>
      <c r="E25" s="513"/>
      <c r="F25" s="163">
        <f t="shared" si="0"/>
        <v>0</v>
      </c>
      <c r="G25" s="517"/>
      <c r="H25" s="514"/>
      <c r="I25" s="513"/>
      <c r="J25" s="163">
        <f t="shared" si="1"/>
        <v>0</v>
      </c>
      <c r="K25" s="513"/>
      <c r="L25" s="513"/>
      <c r="M25" s="513"/>
      <c r="N25" s="153" t="str">
        <f t="shared" si="7"/>
        <v/>
      </c>
      <c r="O25" s="513"/>
      <c r="P25" s="513"/>
      <c r="Q25" s="513"/>
      <c r="R25" s="513"/>
      <c r="S25" s="513"/>
      <c r="T25" s="153" t="str">
        <f t="shared" si="2"/>
        <v/>
      </c>
      <c r="U25" s="513"/>
      <c r="V25" s="509"/>
      <c r="W25" s="811"/>
      <c r="X25" s="812"/>
      <c r="Y25" s="508"/>
      <c r="Z25" s="513"/>
      <c r="AA25" s="513"/>
      <c r="AB25" s="153">
        <f t="shared" si="8"/>
        <v>0</v>
      </c>
      <c r="AC25" s="513"/>
      <c r="AD25" s="513"/>
      <c r="AE25" s="513"/>
      <c r="AF25" s="513"/>
      <c r="AG25" s="513"/>
      <c r="AH25" s="154">
        <f t="shared" si="3"/>
        <v>0</v>
      </c>
      <c r="AI25" s="811"/>
      <c r="AJ25" s="812"/>
      <c r="AK25" s="513"/>
      <c r="AL25" s="513"/>
      <c r="AM25" s="513"/>
      <c r="AN25" s="153">
        <f t="shared" si="9"/>
        <v>0</v>
      </c>
      <c r="AO25" s="513"/>
      <c r="AP25" s="513"/>
      <c r="AQ25" s="513"/>
      <c r="AR25" s="513"/>
      <c r="AS25" s="513"/>
      <c r="AT25" s="154">
        <f t="shared" si="4"/>
        <v>0</v>
      </c>
      <c r="AU25" s="364"/>
      <c r="AV25" s="153" t="e">
        <f t="shared" si="5"/>
        <v>#VALUE!</v>
      </c>
      <c r="AW25" s="154" t="e">
        <f t="shared" si="6"/>
        <v>#VALUE!</v>
      </c>
      <c r="AX25" s="364"/>
      <c r="AY25" s="51"/>
    </row>
    <row r="26" spans="1:51" x14ac:dyDescent="0.25">
      <c r="A26" s="364"/>
      <c r="B26" s="296"/>
      <c r="C26" s="548" t="s">
        <v>453</v>
      </c>
      <c r="D26" s="514"/>
      <c r="E26" s="513"/>
      <c r="F26" s="163">
        <f t="shared" si="0"/>
        <v>0</v>
      </c>
      <c r="G26" s="517"/>
      <c r="H26" s="514"/>
      <c r="I26" s="513"/>
      <c r="J26" s="163">
        <f t="shared" si="1"/>
        <v>0</v>
      </c>
      <c r="K26" s="513"/>
      <c r="L26" s="513"/>
      <c r="M26" s="513"/>
      <c r="N26" s="153" t="str">
        <f t="shared" si="7"/>
        <v/>
      </c>
      <c r="O26" s="513"/>
      <c r="P26" s="513"/>
      <c r="Q26" s="513"/>
      <c r="R26" s="513"/>
      <c r="S26" s="513"/>
      <c r="T26" s="153" t="str">
        <f t="shared" si="2"/>
        <v/>
      </c>
      <c r="U26" s="513"/>
      <c r="V26" s="509"/>
      <c r="W26" s="813"/>
      <c r="X26" s="814"/>
      <c r="Y26" s="508"/>
      <c r="Z26" s="513"/>
      <c r="AA26" s="513"/>
      <c r="AB26" s="153">
        <f t="shared" si="8"/>
        <v>0</v>
      </c>
      <c r="AC26" s="513"/>
      <c r="AD26" s="513"/>
      <c r="AE26" s="513"/>
      <c r="AF26" s="513"/>
      <c r="AG26" s="513"/>
      <c r="AH26" s="154">
        <f t="shared" si="3"/>
        <v>0</v>
      </c>
      <c r="AI26" s="813"/>
      <c r="AJ26" s="814"/>
      <c r="AK26" s="513"/>
      <c r="AL26" s="513"/>
      <c r="AM26" s="513"/>
      <c r="AN26" s="153">
        <f t="shared" si="9"/>
        <v>0</v>
      </c>
      <c r="AO26" s="513"/>
      <c r="AP26" s="513"/>
      <c r="AQ26" s="513"/>
      <c r="AR26" s="513"/>
      <c r="AS26" s="513"/>
      <c r="AT26" s="154">
        <f t="shared" si="4"/>
        <v>0</v>
      </c>
      <c r="AU26" s="364"/>
      <c r="AV26" s="153" t="e">
        <f t="shared" si="5"/>
        <v>#VALUE!</v>
      </c>
      <c r="AW26" s="154" t="e">
        <f t="shared" si="6"/>
        <v>#VALUE!</v>
      </c>
      <c r="AX26" s="364"/>
      <c r="AY26" s="51"/>
    </row>
    <row r="27" spans="1:51" x14ac:dyDescent="0.25">
      <c r="A27" s="364"/>
      <c r="B27" s="60" t="s">
        <v>32</v>
      </c>
      <c r="C27" s="165" t="s">
        <v>138</v>
      </c>
      <c r="D27" s="514"/>
      <c r="E27" s="513"/>
      <c r="F27" s="163">
        <f t="shared" si="0"/>
        <v>0</v>
      </c>
      <c r="G27" s="517"/>
      <c r="H27" s="514"/>
      <c r="I27" s="513"/>
      <c r="J27" s="163">
        <f t="shared" si="1"/>
        <v>0</v>
      </c>
      <c r="K27" s="513"/>
      <c r="L27" s="513"/>
      <c r="M27" s="513"/>
      <c r="N27" s="153" t="str">
        <f t="shared" si="7"/>
        <v/>
      </c>
      <c r="O27" s="513"/>
      <c r="P27" s="513"/>
      <c r="Q27" s="513"/>
      <c r="R27" s="513"/>
      <c r="S27" s="513"/>
      <c r="T27" s="153" t="str">
        <f t="shared" si="2"/>
        <v/>
      </c>
      <c r="U27" s="513"/>
      <c r="V27" s="509"/>
      <c r="W27" s="824">
        <f>Volume!D23</f>
        <v>0</v>
      </c>
      <c r="X27" s="825"/>
      <c r="Y27" s="513"/>
      <c r="Z27" s="513"/>
      <c r="AA27" s="513"/>
      <c r="AB27" s="153">
        <f t="shared" si="8"/>
        <v>0</v>
      </c>
      <c r="AC27" s="513"/>
      <c r="AD27" s="513"/>
      <c r="AE27" s="513"/>
      <c r="AF27" s="513"/>
      <c r="AG27" s="513"/>
      <c r="AH27" s="154">
        <f t="shared" si="3"/>
        <v>0</v>
      </c>
      <c r="AI27" s="824">
        <f>Volume!D24</f>
        <v>0</v>
      </c>
      <c r="AJ27" s="825"/>
      <c r="AK27" s="513"/>
      <c r="AL27" s="513"/>
      <c r="AM27" s="513"/>
      <c r="AN27" s="153">
        <f t="shared" si="9"/>
        <v>0</v>
      </c>
      <c r="AO27" s="513"/>
      <c r="AP27" s="513"/>
      <c r="AQ27" s="513"/>
      <c r="AR27" s="513"/>
      <c r="AS27" s="513"/>
      <c r="AT27" s="154">
        <f t="shared" si="4"/>
        <v>0</v>
      </c>
      <c r="AU27" s="364"/>
      <c r="AV27" s="153" t="e">
        <f t="shared" si="5"/>
        <v>#VALUE!</v>
      </c>
      <c r="AW27" s="154" t="e">
        <f t="shared" si="6"/>
        <v>#VALUE!</v>
      </c>
      <c r="AX27" s="364"/>
      <c r="AY27" s="51"/>
    </row>
    <row r="28" spans="1:51" x14ac:dyDescent="0.25">
      <c r="A28" s="364"/>
      <c r="B28" s="295"/>
      <c r="C28" s="547" t="s">
        <v>149</v>
      </c>
      <c r="D28" s="514"/>
      <c r="E28" s="513"/>
      <c r="F28" s="163">
        <f t="shared" si="0"/>
        <v>0</v>
      </c>
      <c r="G28" s="517"/>
      <c r="H28" s="514"/>
      <c r="I28" s="513"/>
      <c r="J28" s="163">
        <f t="shared" si="1"/>
        <v>0</v>
      </c>
      <c r="K28" s="513"/>
      <c r="L28" s="513"/>
      <c r="M28" s="513"/>
      <c r="N28" s="153" t="str">
        <f t="shared" si="7"/>
        <v/>
      </c>
      <c r="O28" s="513"/>
      <c r="P28" s="513"/>
      <c r="Q28" s="513"/>
      <c r="R28" s="513"/>
      <c r="S28" s="513"/>
      <c r="T28" s="153" t="str">
        <f t="shared" si="2"/>
        <v/>
      </c>
      <c r="U28" s="513"/>
      <c r="V28" s="509"/>
      <c r="W28" s="826"/>
      <c r="X28" s="827"/>
      <c r="Y28" s="522"/>
      <c r="Z28" s="522"/>
      <c r="AA28" s="522"/>
      <c r="AB28" s="153">
        <f t="shared" si="8"/>
        <v>0</v>
      </c>
      <c r="AC28" s="522"/>
      <c r="AD28" s="522"/>
      <c r="AE28" s="522"/>
      <c r="AF28" s="522"/>
      <c r="AG28" s="522"/>
      <c r="AH28" s="154">
        <f t="shared" si="3"/>
        <v>0</v>
      </c>
      <c r="AI28" s="826"/>
      <c r="AJ28" s="827"/>
      <c r="AK28" s="522"/>
      <c r="AL28" s="522"/>
      <c r="AM28" s="522"/>
      <c r="AN28" s="153">
        <f t="shared" si="9"/>
        <v>0</v>
      </c>
      <c r="AO28" s="522"/>
      <c r="AP28" s="522"/>
      <c r="AQ28" s="522"/>
      <c r="AR28" s="522"/>
      <c r="AS28" s="522"/>
      <c r="AT28" s="154">
        <f t="shared" si="4"/>
        <v>0</v>
      </c>
      <c r="AU28" s="364"/>
      <c r="AV28" s="153" t="e">
        <f t="shared" si="5"/>
        <v>#VALUE!</v>
      </c>
      <c r="AW28" s="154" t="e">
        <f t="shared" si="6"/>
        <v>#VALUE!</v>
      </c>
      <c r="AX28" s="364"/>
      <c r="AY28" s="51"/>
    </row>
    <row r="29" spans="1:51" ht="17.25" thickBot="1" x14ac:dyDescent="0.3">
      <c r="A29" s="364"/>
      <c r="B29" s="296"/>
      <c r="C29" s="548" t="s">
        <v>453</v>
      </c>
      <c r="D29" s="515"/>
      <c r="E29" s="516"/>
      <c r="F29" s="297">
        <f t="shared" ref="F29" si="12">E29-D29</f>
        <v>0</v>
      </c>
      <c r="G29" s="518"/>
      <c r="H29" s="515"/>
      <c r="I29" s="516"/>
      <c r="J29" s="297">
        <f t="shared" ref="J29" si="13">I29-H29</f>
        <v>0</v>
      </c>
      <c r="K29" s="519"/>
      <c r="L29" s="519"/>
      <c r="M29" s="519"/>
      <c r="N29" s="153" t="str">
        <f t="shared" si="7"/>
        <v/>
      </c>
      <c r="O29" s="519"/>
      <c r="P29" s="519"/>
      <c r="Q29" s="519"/>
      <c r="R29" s="519"/>
      <c r="S29" s="519"/>
      <c r="T29" s="153" t="str">
        <f t="shared" si="2"/>
        <v/>
      </c>
      <c r="U29" s="520"/>
      <c r="V29" s="521"/>
      <c r="W29" s="826"/>
      <c r="X29" s="827"/>
      <c r="Y29" s="522"/>
      <c r="Z29" s="522"/>
      <c r="AA29" s="522"/>
      <c r="AB29" s="153">
        <f t="shared" si="8"/>
        <v>0</v>
      </c>
      <c r="AC29" s="522"/>
      <c r="AD29" s="522"/>
      <c r="AE29" s="522"/>
      <c r="AF29" s="522"/>
      <c r="AG29" s="522"/>
      <c r="AH29" s="154">
        <f t="shared" si="3"/>
        <v>0</v>
      </c>
      <c r="AI29" s="826"/>
      <c r="AJ29" s="827"/>
      <c r="AK29" s="522"/>
      <c r="AL29" s="522"/>
      <c r="AM29" s="522"/>
      <c r="AN29" s="153">
        <f t="shared" si="9"/>
        <v>0</v>
      </c>
      <c r="AO29" s="522"/>
      <c r="AP29" s="522"/>
      <c r="AQ29" s="522"/>
      <c r="AR29" s="522"/>
      <c r="AS29" s="522"/>
      <c r="AT29" s="154">
        <f t="shared" si="4"/>
        <v>0</v>
      </c>
      <c r="AU29" s="364"/>
      <c r="AV29" s="153" t="e">
        <f t="shared" si="5"/>
        <v>#VALUE!</v>
      </c>
      <c r="AW29" s="154" t="e">
        <f t="shared" si="6"/>
        <v>#VALUE!</v>
      </c>
      <c r="AX29" s="364"/>
      <c r="AY29" s="51"/>
    </row>
    <row r="30" spans="1:51" ht="17.25" thickBot="1" x14ac:dyDescent="0.3">
      <c r="A30" s="364"/>
      <c r="B30" s="815" t="s">
        <v>150</v>
      </c>
      <c r="C30" s="816"/>
      <c r="D30" s="816"/>
      <c r="E30" s="816"/>
      <c r="F30" s="816"/>
      <c r="G30" s="816"/>
      <c r="H30" s="816"/>
      <c r="I30" s="816"/>
      <c r="J30" s="817"/>
      <c r="K30" s="839" t="s">
        <v>303</v>
      </c>
      <c r="L30" s="839"/>
      <c r="M30" s="840"/>
      <c r="N30" s="156">
        <f>Volume!C16</f>
        <v>0</v>
      </c>
      <c r="O30" s="838" t="s">
        <v>304</v>
      </c>
      <c r="P30" s="839"/>
      <c r="Q30" s="839"/>
      <c r="R30" s="839"/>
      <c r="S30" s="839"/>
      <c r="T30" s="156">
        <f>Volume!C17</f>
        <v>0</v>
      </c>
      <c r="U30" s="818"/>
      <c r="V30" s="819"/>
      <c r="W30" s="838" t="s">
        <v>303</v>
      </c>
      <c r="X30" s="839"/>
      <c r="Y30" s="839"/>
      <c r="Z30" s="839"/>
      <c r="AA30" s="840"/>
      <c r="AB30" s="157">
        <f>IF(W21="Fresh Food",W27,0)</f>
        <v>0</v>
      </c>
      <c r="AC30" s="838" t="s">
        <v>304</v>
      </c>
      <c r="AD30" s="839"/>
      <c r="AE30" s="839"/>
      <c r="AF30" s="839"/>
      <c r="AG30" s="839"/>
      <c r="AH30" s="157">
        <f>IF(W21="Freezer",W27,0)</f>
        <v>0</v>
      </c>
      <c r="AI30" s="841" t="s">
        <v>303</v>
      </c>
      <c r="AJ30" s="842"/>
      <c r="AK30" s="842"/>
      <c r="AL30" s="842"/>
      <c r="AM30" s="843"/>
      <c r="AN30" s="157">
        <f>IF(AI21="Fresh Food",AI27,0)</f>
        <v>0</v>
      </c>
      <c r="AO30" s="838" t="s">
        <v>304</v>
      </c>
      <c r="AP30" s="839"/>
      <c r="AQ30" s="839"/>
      <c r="AR30" s="839"/>
      <c r="AS30" s="839"/>
      <c r="AT30" s="158">
        <f>IF(AI21="Freezer",AI27,0)</f>
        <v>0</v>
      </c>
      <c r="AU30" s="364"/>
      <c r="AV30" s="364"/>
      <c r="AW30" s="364"/>
      <c r="AX30" s="364"/>
      <c r="AY30" s="51"/>
    </row>
    <row r="31" spans="1:51" ht="17.25" thickBot="1" x14ac:dyDescent="0.3">
      <c r="A31" s="364"/>
      <c r="B31" s="366"/>
      <c r="C31" s="354"/>
      <c r="D31" s="474"/>
      <c r="E31" s="474"/>
      <c r="F31" s="474"/>
      <c r="G31" s="474"/>
      <c r="H31" s="474"/>
      <c r="I31" s="474"/>
      <c r="J31" s="474"/>
      <c r="K31" s="475"/>
      <c r="L31" s="475"/>
      <c r="M31" s="475"/>
      <c r="N31" s="475"/>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51"/>
    </row>
    <row r="32" spans="1:51" ht="18.75" thickBot="1" x14ac:dyDescent="0.3">
      <c r="A32" s="364"/>
      <c r="B32" s="831" t="s">
        <v>412</v>
      </c>
      <c r="C32" s="832"/>
      <c r="D32" s="832"/>
      <c r="E32" s="832"/>
      <c r="F32" s="833"/>
      <c r="G32" s="366"/>
      <c r="H32" s="368"/>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51"/>
    </row>
    <row r="33" spans="1:51" ht="18.75" thickBot="1" x14ac:dyDescent="0.3">
      <c r="A33" s="364"/>
      <c r="B33" s="881" t="s">
        <v>471</v>
      </c>
      <c r="C33" s="882"/>
      <c r="D33" s="882"/>
      <c r="E33" s="882"/>
      <c r="F33" s="883"/>
      <c r="G33" s="366"/>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51"/>
    </row>
    <row r="34" spans="1:51" ht="18" thickTop="1" x14ac:dyDescent="0.25">
      <c r="A34" s="364"/>
      <c r="B34" s="834"/>
      <c r="C34" s="835"/>
      <c r="D34" s="135" t="s">
        <v>30</v>
      </c>
      <c r="E34" s="135" t="s">
        <v>31</v>
      </c>
      <c r="F34" s="137" t="s">
        <v>32</v>
      </c>
      <c r="G34" s="366"/>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51"/>
    </row>
    <row r="35" spans="1:51" x14ac:dyDescent="0.25">
      <c r="A35" s="364"/>
      <c r="B35" s="172" t="s">
        <v>13</v>
      </c>
      <c r="C35" s="407" t="s">
        <v>36</v>
      </c>
      <c r="D35" s="170">
        <f>F21</f>
        <v>0</v>
      </c>
      <c r="E35" s="153">
        <f>F24</f>
        <v>0</v>
      </c>
      <c r="F35" s="154">
        <f>F27</f>
        <v>0</v>
      </c>
      <c r="G35" s="366"/>
      <c r="H35" s="366"/>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51"/>
    </row>
    <row r="36" spans="1:51" x14ac:dyDescent="0.25">
      <c r="A36" s="364"/>
      <c r="B36" s="172" t="s">
        <v>11</v>
      </c>
      <c r="C36" s="407" t="s">
        <v>29</v>
      </c>
      <c r="D36" s="171">
        <f>G21</f>
        <v>0</v>
      </c>
      <c r="E36" s="152">
        <f>G24</f>
        <v>0</v>
      </c>
      <c r="F36" s="163">
        <f>G27</f>
        <v>0</v>
      </c>
      <c r="G36" s="467"/>
      <c r="H36" s="366"/>
      <c r="I36" s="366"/>
      <c r="J36" s="366"/>
      <c r="K36" s="366"/>
      <c r="L36" s="366"/>
      <c r="M36" s="366"/>
      <c r="N36" s="366"/>
      <c r="O36" s="366"/>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51"/>
    </row>
    <row r="37" spans="1:51" ht="17.25" x14ac:dyDescent="0.25">
      <c r="A37" s="364"/>
      <c r="B37" s="182" t="s">
        <v>15</v>
      </c>
      <c r="C37" s="410" t="s">
        <v>321</v>
      </c>
      <c r="D37" s="179" t="e">
        <f>D36/(D35/60/24)</f>
        <v>#DIV/0!</v>
      </c>
      <c r="E37" s="178" t="e">
        <f>E36/(E35/60/24)</f>
        <v>#DIV/0!</v>
      </c>
      <c r="F37" s="201" t="e">
        <f>F36/(F35/60/24)</f>
        <v>#DIV/0!</v>
      </c>
      <c r="G37" s="366"/>
      <c r="H37" s="366"/>
      <c r="I37" s="366"/>
      <c r="J37" s="366"/>
      <c r="K37" s="366"/>
      <c r="L37" s="366"/>
      <c r="M37" s="366"/>
      <c r="N37" s="366"/>
      <c r="O37" s="366"/>
      <c r="P37" s="467"/>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51"/>
    </row>
    <row r="38" spans="1:51" ht="40.9" customHeight="1" thickBot="1" x14ac:dyDescent="0.3">
      <c r="A38" s="364"/>
      <c r="B38" s="919" t="s">
        <v>470</v>
      </c>
      <c r="C38" s="920"/>
      <c r="D38" s="920"/>
      <c r="E38" s="920"/>
      <c r="F38" s="921"/>
      <c r="G38" s="480"/>
      <c r="H38" s="366"/>
      <c r="I38" s="366"/>
      <c r="J38" s="366"/>
      <c r="K38" s="366"/>
      <c r="L38" s="366"/>
      <c r="M38" s="366"/>
      <c r="N38" s="366"/>
      <c r="O38" s="366"/>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51"/>
    </row>
    <row r="39" spans="1:51" ht="18" thickTop="1" x14ac:dyDescent="0.25">
      <c r="A39" s="364"/>
      <c r="B39" s="879" t="s">
        <v>5</v>
      </c>
      <c r="C39" s="880"/>
      <c r="D39" s="135" t="s">
        <v>30</v>
      </c>
      <c r="E39" s="135" t="s">
        <v>31</v>
      </c>
      <c r="F39" s="202" t="s">
        <v>32</v>
      </c>
      <c r="G39" s="467"/>
      <c r="H39" s="366"/>
      <c r="I39" s="366"/>
      <c r="J39" s="366"/>
      <c r="K39" s="366"/>
      <c r="L39" s="366"/>
      <c r="M39" s="366"/>
      <c r="N39" s="366"/>
      <c r="O39" s="366"/>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51"/>
    </row>
    <row r="40" spans="1:51" x14ac:dyDescent="0.25">
      <c r="A40" s="364"/>
      <c r="B40" s="176" t="s">
        <v>74</v>
      </c>
      <c r="C40" s="411" t="s">
        <v>36</v>
      </c>
      <c r="D40" s="170">
        <f>F21</f>
        <v>0</v>
      </c>
      <c r="E40" s="153">
        <f>F24</f>
        <v>0</v>
      </c>
      <c r="F40" s="154">
        <f>F27</f>
        <v>0</v>
      </c>
      <c r="G40" s="467"/>
      <c r="H40" s="366"/>
      <c r="I40" s="366"/>
      <c r="J40" s="366"/>
      <c r="K40" s="366"/>
      <c r="L40" s="366"/>
      <c r="M40" s="366"/>
      <c r="N40" s="366"/>
      <c r="O40" s="366"/>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51"/>
    </row>
    <row r="41" spans="1:51" ht="15" customHeight="1" x14ac:dyDescent="0.25">
      <c r="A41" s="364"/>
      <c r="B41" s="176" t="s">
        <v>75</v>
      </c>
      <c r="C41" s="411" t="s">
        <v>29</v>
      </c>
      <c r="D41" s="171">
        <f>G21</f>
        <v>0</v>
      </c>
      <c r="E41" s="152">
        <f>G24</f>
        <v>0</v>
      </c>
      <c r="F41" s="163">
        <f>G27</f>
        <v>0</v>
      </c>
      <c r="G41" s="367"/>
      <c r="H41" s="366"/>
      <c r="I41" s="366"/>
      <c r="J41" s="366"/>
      <c r="K41" s="366"/>
      <c r="L41" s="366"/>
      <c r="M41" s="366"/>
      <c r="N41" s="366"/>
      <c r="O41" s="366"/>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51"/>
    </row>
    <row r="42" spans="1:51" ht="15" customHeight="1" x14ac:dyDescent="0.25">
      <c r="A42" s="364"/>
      <c r="B42" s="460"/>
      <c r="C42" s="411" t="s">
        <v>82</v>
      </c>
      <c r="D42" s="171" t="e">
        <f>D41/(D40/60/24)</f>
        <v>#DIV/0!</v>
      </c>
      <c r="E42" s="152" t="e">
        <f>E41/(E40/60/24)</f>
        <v>#DIV/0!</v>
      </c>
      <c r="F42" s="163" t="e">
        <f>F41/(F40/60/24)</f>
        <v>#DIV/0!</v>
      </c>
      <c r="G42" s="366"/>
      <c r="H42" s="366"/>
      <c r="I42" s="366"/>
      <c r="J42" s="366"/>
      <c r="K42" s="366"/>
      <c r="L42" s="366"/>
      <c r="M42" s="366"/>
      <c r="N42" s="366"/>
      <c r="O42" s="366"/>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51"/>
    </row>
    <row r="43" spans="1:51" ht="21" customHeight="1" thickBot="1" x14ac:dyDescent="0.3">
      <c r="A43" s="364"/>
      <c r="B43" s="877" t="s">
        <v>73</v>
      </c>
      <c r="C43" s="878"/>
      <c r="D43" s="820"/>
      <c r="E43" s="820"/>
      <c r="F43" s="821"/>
      <c r="G43" s="366"/>
      <c r="H43" s="366"/>
      <c r="I43" s="366"/>
      <c r="J43" s="366"/>
      <c r="K43" s="366"/>
      <c r="L43" s="366"/>
      <c r="M43" s="366"/>
      <c r="N43" s="366"/>
      <c r="O43" s="366"/>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51"/>
    </row>
    <row r="44" spans="1:51" ht="36" customHeight="1" thickBot="1" x14ac:dyDescent="0.3">
      <c r="A44" s="364"/>
      <c r="B44" s="81" t="s">
        <v>77</v>
      </c>
      <c r="C44" s="173" t="s">
        <v>79</v>
      </c>
      <c r="D44" s="523"/>
      <c r="E44" s="828" t="s">
        <v>415</v>
      </c>
      <c r="F44" s="829"/>
      <c r="G44" s="366"/>
      <c r="H44" s="922" t="s">
        <v>490</v>
      </c>
      <c r="I44" s="923"/>
      <c r="J44" s="923"/>
      <c r="K44" s="923"/>
      <c r="L44" s="923"/>
      <c r="M44" s="923"/>
      <c r="N44" s="923"/>
      <c r="O44" s="924"/>
      <c r="P44" s="364"/>
      <c r="Q44" s="364"/>
      <c r="R44" s="364"/>
      <c r="S44" s="495" t="s">
        <v>459</v>
      </c>
      <c r="T44" s="495"/>
      <c r="U44" s="495"/>
      <c r="V44" s="495"/>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51"/>
    </row>
    <row r="45" spans="1:51" ht="39" customHeight="1" thickBot="1" x14ac:dyDescent="0.3">
      <c r="A45" s="364"/>
      <c r="B45" s="81" t="s">
        <v>78</v>
      </c>
      <c r="C45" s="173" t="s">
        <v>80</v>
      </c>
      <c r="D45" s="523"/>
      <c r="E45" s="828" t="s">
        <v>415</v>
      </c>
      <c r="F45" s="829"/>
      <c r="G45" s="366"/>
      <c r="H45" s="925" t="s">
        <v>416</v>
      </c>
      <c r="I45" s="926"/>
      <c r="J45" s="926"/>
      <c r="K45" s="926"/>
      <c r="L45" s="926"/>
      <c r="M45" s="926"/>
      <c r="N45" s="926"/>
      <c r="O45" s="927"/>
      <c r="P45" s="364"/>
      <c r="Q45" s="364"/>
      <c r="R45" s="364"/>
      <c r="S45" s="495"/>
      <c r="T45" s="495"/>
      <c r="U45" s="495" t="s">
        <v>73</v>
      </c>
      <c r="V45" s="495" t="s">
        <v>454</v>
      </c>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51"/>
    </row>
    <row r="46" spans="1:51" ht="35.25" customHeight="1" x14ac:dyDescent="0.25">
      <c r="A46" s="364"/>
      <c r="B46" s="81" t="s">
        <v>35</v>
      </c>
      <c r="C46" s="300" t="s">
        <v>81</v>
      </c>
      <c r="D46" s="523"/>
      <c r="E46" s="822"/>
      <c r="F46" s="823"/>
      <c r="G46" s="366"/>
      <c r="H46" s="928"/>
      <c r="I46" s="929"/>
      <c r="J46" s="929"/>
      <c r="K46" s="929"/>
      <c r="L46" s="929"/>
      <c r="M46" s="929"/>
      <c r="N46" s="929"/>
      <c r="O46" s="930"/>
      <c r="P46" s="364"/>
      <c r="Q46" s="364"/>
      <c r="R46" s="364"/>
      <c r="S46" s="495" t="s">
        <v>460</v>
      </c>
      <c r="T46" s="495" t="s">
        <v>462</v>
      </c>
      <c r="U46" s="495"/>
      <c r="V46" s="495"/>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51"/>
    </row>
    <row r="47" spans="1:51" ht="36" customHeight="1" x14ac:dyDescent="0.25">
      <c r="A47" s="364"/>
      <c r="B47" s="836"/>
      <c r="C47" s="837"/>
      <c r="D47" s="174" t="s">
        <v>171</v>
      </c>
      <c r="E47" s="290" t="s">
        <v>31</v>
      </c>
      <c r="F47" s="291" t="s">
        <v>32</v>
      </c>
      <c r="G47" s="366"/>
      <c r="H47" s="931"/>
      <c r="I47" s="932"/>
      <c r="J47" s="932"/>
      <c r="K47" s="932"/>
      <c r="L47" s="932"/>
      <c r="M47" s="932"/>
      <c r="N47" s="932"/>
      <c r="O47" s="933"/>
      <c r="P47" s="364"/>
      <c r="Q47" s="364"/>
      <c r="R47" s="364"/>
      <c r="S47" s="495" t="s">
        <v>461</v>
      </c>
      <c r="T47" s="495" t="s">
        <v>463</v>
      </c>
      <c r="U47" s="495"/>
      <c r="V47" s="495"/>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51"/>
    </row>
    <row r="48" spans="1:51" x14ac:dyDescent="0.25">
      <c r="A48" s="364"/>
      <c r="B48" s="81" t="s">
        <v>53</v>
      </c>
      <c r="C48" s="412" t="s">
        <v>36</v>
      </c>
      <c r="D48" s="152">
        <f>F22</f>
        <v>0</v>
      </c>
      <c r="E48" s="152">
        <f>F25</f>
        <v>0</v>
      </c>
      <c r="F48" s="163">
        <f>F28</f>
        <v>0</v>
      </c>
      <c r="G48" s="366"/>
      <c r="H48" s="931"/>
      <c r="I48" s="932"/>
      <c r="J48" s="932"/>
      <c r="K48" s="932"/>
      <c r="L48" s="932"/>
      <c r="M48" s="932"/>
      <c r="N48" s="932"/>
      <c r="O48" s="933"/>
      <c r="P48" s="364"/>
      <c r="Q48" s="364"/>
      <c r="R48" s="364"/>
      <c r="S48" s="495" t="s">
        <v>464</v>
      </c>
      <c r="T48" s="495" t="s">
        <v>466</v>
      </c>
      <c r="U48" s="495">
        <v>0.2</v>
      </c>
      <c r="V48" s="495">
        <v>0.2</v>
      </c>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51"/>
    </row>
    <row r="49" spans="1:51" x14ac:dyDescent="0.25">
      <c r="A49" s="364"/>
      <c r="B49" s="81" t="s">
        <v>52</v>
      </c>
      <c r="C49" s="407" t="s">
        <v>29</v>
      </c>
      <c r="D49" s="152">
        <f>G22</f>
        <v>0</v>
      </c>
      <c r="E49" s="152">
        <f>G25</f>
        <v>0</v>
      </c>
      <c r="F49" s="163">
        <f>G28</f>
        <v>0</v>
      </c>
      <c r="G49" s="366"/>
      <c r="H49" s="931"/>
      <c r="I49" s="932"/>
      <c r="J49" s="932"/>
      <c r="K49" s="932"/>
      <c r="L49" s="932"/>
      <c r="M49" s="932"/>
      <c r="N49" s="932"/>
      <c r="O49" s="933"/>
      <c r="P49" s="364"/>
      <c r="Q49" s="364"/>
      <c r="R49" s="364"/>
      <c r="S49" s="495" t="s">
        <v>465</v>
      </c>
      <c r="T49" s="495"/>
      <c r="U49" s="495" t="e">
        <f>(U46*U47)/(U48*(U47-U46)+U46)</f>
        <v>#DIV/0!</v>
      </c>
      <c r="V49" s="495" t="e">
        <f>(V46*V47)/(V48*(V47-V46)+V46)</f>
        <v>#DIV/0!</v>
      </c>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51"/>
    </row>
    <row r="50" spans="1:51" x14ac:dyDescent="0.25">
      <c r="A50" s="364"/>
      <c r="B50" s="460"/>
      <c r="C50" s="407" t="s">
        <v>82</v>
      </c>
      <c r="D50" s="152" t="e">
        <f>(D49-(D41*D48/D40))*12/$D$46</f>
        <v>#DIV/0!</v>
      </c>
      <c r="E50" s="152" t="e">
        <f>(E49-(E41*E48/E40))*12/$D$46</f>
        <v>#DIV/0!</v>
      </c>
      <c r="F50" s="163" t="e">
        <f>(F49-(F41*F48/F40))*12/$D$46</f>
        <v>#DIV/0!</v>
      </c>
      <c r="G50" s="366"/>
      <c r="H50" s="931"/>
      <c r="I50" s="932"/>
      <c r="J50" s="932"/>
      <c r="K50" s="932"/>
      <c r="L50" s="932"/>
      <c r="M50" s="932"/>
      <c r="N50" s="932"/>
      <c r="O50" s="933"/>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51"/>
    </row>
    <row r="51" spans="1:51" ht="18" thickBot="1" x14ac:dyDescent="0.3">
      <c r="A51" s="364"/>
      <c r="B51" s="874" t="s">
        <v>455</v>
      </c>
      <c r="C51" s="875"/>
      <c r="D51" s="875"/>
      <c r="E51" s="875"/>
      <c r="F51" s="876"/>
      <c r="G51" s="364"/>
      <c r="H51" s="934"/>
      <c r="I51" s="935"/>
      <c r="J51" s="935"/>
      <c r="K51" s="935"/>
      <c r="L51" s="935"/>
      <c r="M51" s="935"/>
      <c r="N51" s="935"/>
      <c r="O51" s="936"/>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51"/>
    </row>
    <row r="52" spans="1:51" x14ac:dyDescent="0.25">
      <c r="A52" s="364"/>
      <c r="B52" s="81" t="s">
        <v>77</v>
      </c>
      <c r="C52" s="173" t="s">
        <v>79</v>
      </c>
      <c r="D52" s="513"/>
      <c r="E52" s="805"/>
      <c r="F52" s="806"/>
      <c r="G52" s="364"/>
      <c r="H52" s="479"/>
      <c r="I52" s="479"/>
      <c r="J52" s="479"/>
      <c r="K52" s="479"/>
      <c r="L52" s="479"/>
      <c r="M52" s="479"/>
      <c r="N52" s="479"/>
      <c r="O52" s="479"/>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51"/>
    </row>
    <row r="53" spans="1:51" x14ac:dyDescent="0.25">
      <c r="A53" s="364"/>
      <c r="B53" s="81" t="s">
        <v>78</v>
      </c>
      <c r="C53" s="173" t="s">
        <v>80</v>
      </c>
      <c r="D53" s="513"/>
      <c r="E53" s="805"/>
      <c r="F53" s="806"/>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51"/>
    </row>
    <row r="54" spans="1:51" ht="33" x14ac:dyDescent="0.25">
      <c r="A54" s="364"/>
      <c r="B54" s="81" t="s">
        <v>35</v>
      </c>
      <c r="C54" s="300" t="s">
        <v>81</v>
      </c>
      <c r="D54" s="513"/>
      <c r="E54" s="807"/>
      <c r="F54" s="808"/>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51"/>
    </row>
    <row r="55" spans="1:51" ht="17.25" x14ac:dyDescent="0.25">
      <c r="A55" s="364"/>
      <c r="B55" s="836"/>
      <c r="C55" s="837"/>
      <c r="D55" s="174" t="s">
        <v>171</v>
      </c>
      <c r="E55" s="290" t="s">
        <v>31</v>
      </c>
      <c r="F55" s="291" t="s">
        <v>32</v>
      </c>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51"/>
    </row>
    <row r="56" spans="1:51" x14ac:dyDescent="0.25">
      <c r="A56" s="364"/>
      <c r="B56" s="81" t="s">
        <v>456</v>
      </c>
      <c r="C56" s="412" t="s">
        <v>36</v>
      </c>
      <c r="D56" s="152">
        <f>F23</f>
        <v>0</v>
      </c>
      <c r="E56" s="152">
        <f>F26</f>
        <v>0</v>
      </c>
      <c r="F56" s="163">
        <f>F29</f>
        <v>0</v>
      </c>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51"/>
    </row>
    <row r="57" spans="1:51" x14ac:dyDescent="0.25">
      <c r="A57" s="364"/>
      <c r="B57" s="81" t="s">
        <v>457</v>
      </c>
      <c r="C57" s="407" t="s">
        <v>29</v>
      </c>
      <c r="D57" s="152">
        <f>G23</f>
        <v>0</v>
      </c>
      <c r="E57" s="152">
        <f>G26</f>
        <v>0</v>
      </c>
      <c r="F57" s="163">
        <f>G29</f>
        <v>0</v>
      </c>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51"/>
    </row>
    <row r="58" spans="1:51" x14ac:dyDescent="0.25">
      <c r="A58" s="364"/>
      <c r="B58" s="460"/>
      <c r="C58" s="407" t="s">
        <v>82</v>
      </c>
      <c r="D58" s="152" t="e">
        <f>(D57-(D41*D56/D40))*12/$D$54</f>
        <v>#DIV/0!</v>
      </c>
      <c r="E58" s="152" t="e">
        <f>(E57-(E41*E56/E40))*12/$D$54</f>
        <v>#DIV/0!</v>
      </c>
      <c r="F58" s="163" t="e">
        <f>(F57-(F41*F56/F40))*12/$D$54</f>
        <v>#DIV/0!</v>
      </c>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51"/>
    </row>
    <row r="59" spans="1:51" x14ac:dyDescent="0.25">
      <c r="A59" s="364"/>
      <c r="B59" s="909"/>
      <c r="C59" s="910"/>
      <c r="D59" s="910"/>
      <c r="E59" s="910"/>
      <c r="F59" s="911"/>
      <c r="G59" s="476"/>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51"/>
    </row>
    <row r="60" spans="1:51" ht="17.25" x14ac:dyDescent="0.25">
      <c r="A60" s="364"/>
      <c r="B60" s="169" t="s">
        <v>306</v>
      </c>
      <c r="C60" s="413" t="s">
        <v>307</v>
      </c>
      <c r="D60" s="152">
        <f>SUM(IF(ISERROR(D42),"0",D42),IF(ISERROR(D50),"0",D50),IF(ISERROR(D58),"0",D58))</f>
        <v>0</v>
      </c>
      <c r="E60" s="152">
        <f>SUM(IF(ISERROR(E42),"0",E42),IF(ISERROR(E50),"0",E50),IF(ISERROR(E58),"0",E58))</f>
        <v>0</v>
      </c>
      <c r="F60" s="163">
        <f>SUM(IF(ISERROR(F42),"0",F42),IF(ISERROR(F50),"0",F50),IF(ISERROR(F58),"0",F58))</f>
        <v>0</v>
      </c>
      <c r="G60" s="476"/>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51"/>
    </row>
    <row r="61" spans="1:51" ht="18" customHeight="1" thickBot="1" x14ac:dyDescent="0.3">
      <c r="A61" s="364"/>
      <c r="B61" s="815" t="s">
        <v>308</v>
      </c>
      <c r="C61" s="816"/>
      <c r="D61" s="816"/>
      <c r="E61" s="816"/>
      <c r="F61" s="817"/>
      <c r="G61" s="478"/>
      <c r="H61" s="364"/>
      <c r="I61" s="366"/>
      <c r="J61" s="366"/>
      <c r="K61" s="366"/>
      <c r="L61" s="366"/>
      <c r="M61" s="366"/>
      <c r="N61" s="366"/>
      <c r="O61" s="366"/>
      <c r="P61" s="366"/>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51"/>
    </row>
    <row r="62" spans="1:51" ht="17.25" thickBot="1" x14ac:dyDescent="0.3">
      <c r="A62" s="364"/>
      <c r="B62" s="366"/>
      <c r="C62" s="366"/>
      <c r="D62" s="366"/>
      <c r="E62" s="467"/>
      <c r="F62" s="467"/>
      <c r="G62" s="476"/>
      <c r="H62" s="366"/>
      <c r="I62" s="477"/>
      <c r="J62" s="473"/>
      <c r="K62" s="473"/>
      <c r="L62" s="473"/>
      <c r="M62" s="473"/>
      <c r="N62" s="473"/>
      <c r="O62" s="364"/>
      <c r="P62" s="473"/>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51"/>
    </row>
    <row r="63" spans="1:51" ht="18" thickBot="1" x14ac:dyDescent="0.3">
      <c r="A63" s="364"/>
      <c r="B63" s="570" t="s">
        <v>502</v>
      </c>
      <c r="C63" s="640"/>
      <c r="D63" s="640"/>
      <c r="E63" s="640"/>
      <c r="F63" s="640"/>
      <c r="G63" s="571"/>
      <c r="H63" s="464"/>
      <c r="I63" s="916" t="s">
        <v>420</v>
      </c>
      <c r="J63" s="917"/>
      <c r="K63" s="917"/>
      <c r="L63" s="917"/>
      <c r="M63" s="917"/>
      <c r="N63" s="918"/>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51"/>
    </row>
    <row r="64" spans="1:51" ht="63.6" customHeight="1" thickBot="1" x14ac:dyDescent="0.3">
      <c r="A64" s="364"/>
      <c r="B64" s="953" t="s">
        <v>240</v>
      </c>
      <c r="C64" s="954"/>
      <c r="D64" s="159"/>
      <c r="E64" s="957"/>
      <c r="F64" s="958"/>
      <c r="G64" s="959"/>
      <c r="H64" s="466"/>
      <c r="I64" s="309" t="s">
        <v>422</v>
      </c>
      <c r="J64" s="403" t="s">
        <v>420</v>
      </c>
      <c r="K64" s="310" t="str">
        <f>IF(ISBLANK('General Info &amp; Test Results'!C36),"Blank",IF('General Info &amp; Test Results'!C36="Yes",'Drop-Downs'!V14,'Drop-Downs'!V13))</f>
        <v>Blank</v>
      </c>
      <c r="L64" s="944" t="s">
        <v>472</v>
      </c>
      <c r="M64" s="945"/>
      <c r="N64" s="946"/>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51"/>
    </row>
    <row r="65" spans="1:51" ht="18" thickBot="1" x14ac:dyDescent="0.3">
      <c r="A65" s="364"/>
      <c r="B65" s="871" t="s">
        <v>418</v>
      </c>
      <c r="C65" s="872"/>
      <c r="D65" s="872"/>
      <c r="E65" s="872"/>
      <c r="F65" s="872"/>
      <c r="G65" s="873"/>
      <c r="H65" s="466"/>
      <c r="I65" s="366"/>
      <c r="J65" s="364"/>
      <c r="K65" s="366"/>
      <c r="L65" s="366"/>
      <c r="M65" s="366"/>
      <c r="N65" s="366"/>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51"/>
    </row>
    <row r="66" spans="1:51" ht="18" thickTop="1" x14ac:dyDescent="0.25">
      <c r="A66" s="364"/>
      <c r="B66" s="160" t="s">
        <v>17</v>
      </c>
      <c r="C66" s="951" t="s">
        <v>145</v>
      </c>
      <c r="D66" s="952"/>
      <c r="E66" s="450" t="e">
        <f>IF(OR('General Info &amp; Test Results'!C38="Long-time Automatic",'General Info &amp; Test Results'!C38="Variable"),E60,E37)+$K$64</f>
        <v>#DIV/0!</v>
      </c>
      <c r="F66" s="960"/>
      <c r="G66" s="961"/>
      <c r="H66" s="466"/>
      <c r="I66" s="366"/>
      <c r="J66" s="364"/>
      <c r="K66" s="366"/>
      <c r="L66" s="366"/>
      <c r="M66" s="366"/>
      <c r="N66" s="366"/>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51"/>
    </row>
    <row r="67" spans="1:51" ht="18" thickBot="1" x14ac:dyDescent="0.3">
      <c r="A67" s="364"/>
      <c r="B67" s="868" t="s">
        <v>419</v>
      </c>
      <c r="C67" s="869"/>
      <c r="D67" s="869"/>
      <c r="E67" s="869"/>
      <c r="F67" s="869"/>
      <c r="G67" s="870"/>
      <c r="H67" s="466"/>
      <c r="I67" s="366"/>
      <c r="J67" s="364"/>
      <c r="K67" s="366"/>
      <c r="L67" s="366"/>
      <c r="M67" s="366"/>
      <c r="N67" s="366"/>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51"/>
    </row>
    <row r="68" spans="1:51" ht="41.25" customHeight="1" thickTop="1" x14ac:dyDescent="0.35">
      <c r="A68" s="364"/>
      <c r="B68" s="949" t="s">
        <v>305</v>
      </c>
      <c r="C68" s="950"/>
      <c r="D68" s="950"/>
      <c r="E68" s="950"/>
      <c r="F68" s="947" t="s">
        <v>311</v>
      </c>
      <c r="G68" s="948"/>
      <c r="H68" s="466"/>
      <c r="I68" s="366"/>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51"/>
    </row>
    <row r="69" spans="1:51" x14ac:dyDescent="0.25">
      <c r="A69" s="364"/>
      <c r="B69" s="81" t="s">
        <v>76</v>
      </c>
      <c r="C69" s="955" t="s">
        <v>235</v>
      </c>
      <c r="D69" s="956"/>
      <c r="E69" s="508"/>
      <c r="F69" s="962"/>
      <c r="G69" s="963"/>
      <c r="H69" s="466"/>
      <c r="I69" s="364"/>
      <c r="J69" s="364"/>
      <c r="K69" s="364"/>
      <c r="L69" s="366"/>
      <c r="M69" s="366"/>
      <c r="N69" s="366"/>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51"/>
    </row>
    <row r="70" spans="1:51" x14ac:dyDescent="0.25">
      <c r="A70" s="364"/>
      <c r="B70" s="81" t="s">
        <v>83</v>
      </c>
      <c r="C70" s="955" t="s">
        <v>236</v>
      </c>
      <c r="D70" s="956"/>
      <c r="E70" s="508"/>
      <c r="F70" s="964"/>
      <c r="G70" s="965"/>
      <c r="H70" s="466"/>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51"/>
    </row>
    <row r="71" spans="1:51" x14ac:dyDescent="0.25">
      <c r="A71" s="364"/>
      <c r="B71" s="81" t="s">
        <v>84</v>
      </c>
      <c r="C71" s="895" t="s">
        <v>186</v>
      </c>
      <c r="D71" s="896"/>
      <c r="E71" s="87" t="b">
        <f>IF(D64="Warm Only",AV24,IF(D64="Mid and Warm",AV21,IF(D64="Mid and Cold",AV21,IF(D64="Warm and Cold",AV24))))</f>
        <v>0</v>
      </c>
      <c r="F71" s="964"/>
      <c r="G71" s="965"/>
      <c r="H71" s="466"/>
      <c r="I71" s="364"/>
      <c r="J71" s="364"/>
      <c r="K71" s="364"/>
      <c r="L71" s="366"/>
      <c r="M71" s="366"/>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51"/>
    </row>
    <row r="72" spans="1:51" x14ac:dyDescent="0.25">
      <c r="A72" s="364"/>
      <c r="B72" s="81" t="s">
        <v>85</v>
      </c>
      <c r="C72" s="895" t="s">
        <v>187</v>
      </c>
      <c r="D72" s="896"/>
      <c r="E72" s="87" t="b">
        <f>IF(D64="Warm Only","",IF(D64="Mid and Warm",AV24,IF(D64="Mid and Cold",AV27,IF(D64="Warm and Cold",AV27))))</f>
        <v>0</v>
      </c>
      <c r="F72" s="964"/>
      <c r="G72" s="965"/>
      <c r="H72" s="466"/>
      <c r="I72" s="366"/>
      <c r="J72" s="364"/>
      <c r="K72" s="366"/>
      <c r="L72" s="366"/>
      <c r="M72" s="366"/>
      <c r="N72" s="366"/>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51"/>
    </row>
    <row r="73" spans="1:51" x14ac:dyDescent="0.25">
      <c r="A73" s="364"/>
      <c r="B73" s="81" t="s">
        <v>86</v>
      </c>
      <c r="C73" s="895" t="s">
        <v>188</v>
      </c>
      <c r="D73" s="896"/>
      <c r="E73" s="236" t="b">
        <f>IF(D64="Warm Only",AW24,IF(D64="Mid and Warm",AW21,IF(D64="Mid and Cold",AW21,IF(D64="Warm and Cold",AW24))))</f>
        <v>0</v>
      </c>
      <c r="F73" s="964"/>
      <c r="G73" s="965"/>
      <c r="H73" s="466"/>
      <c r="I73" s="366"/>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51"/>
    </row>
    <row r="74" spans="1:51" x14ac:dyDescent="0.25">
      <c r="A74" s="364"/>
      <c r="B74" s="81" t="s">
        <v>87</v>
      </c>
      <c r="C74" s="968" t="s">
        <v>189</v>
      </c>
      <c r="D74" s="969"/>
      <c r="E74" s="236" t="b">
        <f>IF(D64="Warm Only","",IF(D64="Mid and Warm",AW24,IF(D64="Mid and Cold",AW27,IF(D64="Warm and Cold",AW27))))</f>
        <v>0</v>
      </c>
      <c r="F74" s="964"/>
      <c r="G74" s="965"/>
      <c r="H74" s="466"/>
      <c r="I74" s="366"/>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51"/>
    </row>
    <row r="75" spans="1:51" ht="38.25" customHeight="1" x14ac:dyDescent="0.25">
      <c r="A75" s="364"/>
      <c r="B75" s="81"/>
      <c r="C75" s="895" t="s">
        <v>239</v>
      </c>
      <c r="D75" s="896"/>
      <c r="E75" s="261">
        <v>39</v>
      </c>
      <c r="F75" s="907"/>
      <c r="G75" s="908"/>
      <c r="H75" s="467"/>
      <c r="I75" s="366"/>
      <c r="J75" s="386"/>
      <c r="K75" s="364"/>
      <c r="L75" s="364"/>
      <c r="M75" s="386"/>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51"/>
    </row>
    <row r="76" spans="1:51" ht="35.25" customHeight="1" x14ac:dyDescent="0.25">
      <c r="A76" s="364"/>
      <c r="B76" s="81" t="s">
        <v>88</v>
      </c>
      <c r="C76" s="895" t="s">
        <v>165</v>
      </c>
      <c r="D76" s="896"/>
      <c r="E76" s="87" t="str">
        <f>IF(ISBLANK('General Info &amp; Test Results'!C26),"Blank",IF('General Info &amp; Test Results'!C26="Refrigerator-Freezer",0,15))</f>
        <v>Blank</v>
      </c>
      <c r="F76" s="966" t="s">
        <v>384</v>
      </c>
      <c r="G76" s="967"/>
      <c r="H76" s="467"/>
      <c r="I76" s="366"/>
      <c r="J76" s="364"/>
      <c r="K76" s="364"/>
      <c r="L76" s="364"/>
      <c r="M76" s="386"/>
      <c r="N76" s="364"/>
      <c r="O76" s="364"/>
      <c r="P76" s="364"/>
      <c r="Q76" s="472"/>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51"/>
    </row>
    <row r="77" spans="1:51" x14ac:dyDescent="0.25">
      <c r="A77" s="364"/>
      <c r="B77" s="81" t="s">
        <v>17</v>
      </c>
      <c r="C77" s="895" t="s">
        <v>34</v>
      </c>
      <c r="D77" s="896"/>
      <c r="E77" s="87" t="e">
        <f>IF(D64="Warm only","", E69+(E70-E69)*(E75-E71)/(E72-E71)+$K$64)</f>
        <v>#DIV/0!</v>
      </c>
      <c r="F77" s="905"/>
      <c r="G77" s="906"/>
      <c r="H77" s="466"/>
      <c r="I77" s="366"/>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51"/>
    </row>
    <row r="78" spans="1:51" x14ac:dyDescent="0.25">
      <c r="A78" s="364"/>
      <c r="B78" s="81" t="s">
        <v>17</v>
      </c>
      <c r="C78" s="895" t="s">
        <v>33</v>
      </c>
      <c r="D78" s="896"/>
      <c r="E78" s="87" t="e">
        <f>IF(D64="Warm only","", E69+(E70-E69)*(E76-E73)/(E74-E73)+$K$64)</f>
        <v>#VALUE!</v>
      </c>
      <c r="F78" s="907"/>
      <c r="G78" s="908"/>
      <c r="H78" s="466"/>
      <c r="I78" s="366"/>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51"/>
    </row>
    <row r="79" spans="1:51" ht="35.25" thickBot="1" x14ac:dyDescent="0.3">
      <c r="A79" s="364"/>
      <c r="B79" s="83" t="s">
        <v>17</v>
      </c>
      <c r="C79" s="501" t="s">
        <v>145</v>
      </c>
      <c r="D79" s="180" t="e">
        <f>IF('General Info &amp; Test Results'!C26="All-refrigerator ",E77,LARGE(E77:E78,1))</f>
        <v>#DIV/0!</v>
      </c>
      <c r="E79" s="177" t="e">
        <f>IF('General Info &amp; Test Results'!C26="All-refrigerator ","FF",IF(E77&gt;E78,"FF","FR"))</f>
        <v>#DIV/0!</v>
      </c>
      <c r="F79" s="903" t="s">
        <v>312</v>
      </c>
      <c r="G79" s="904"/>
      <c r="H79" s="366"/>
      <c r="I79" s="366"/>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51"/>
    </row>
    <row r="80" spans="1:51" ht="18" thickBot="1" x14ac:dyDescent="0.3">
      <c r="A80" s="364"/>
      <c r="B80" s="366"/>
      <c r="C80" s="468"/>
      <c r="D80" s="471"/>
      <c r="E80" s="366"/>
      <c r="F80" s="366"/>
      <c r="G80" s="366"/>
      <c r="H80" s="366"/>
      <c r="I80" s="366"/>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51"/>
    </row>
    <row r="81" spans="1:51" ht="18" thickBot="1" x14ac:dyDescent="0.3">
      <c r="A81" s="364"/>
      <c r="B81" s="570" t="s">
        <v>413</v>
      </c>
      <c r="C81" s="640"/>
      <c r="D81" s="640"/>
      <c r="E81" s="640"/>
      <c r="F81" s="640"/>
      <c r="G81" s="571"/>
      <c r="H81" s="464"/>
      <c r="I81" s="368"/>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51"/>
    </row>
    <row r="82" spans="1:51" ht="33" x14ac:dyDescent="0.25">
      <c r="A82" s="364"/>
      <c r="B82" s="168" t="s">
        <v>17</v>
      </c>
      <c r="C82" s="406" t="s">
        <v>145</v>
      </c>
      <c r="D82" s="405" t="e">
        <f>IF(D64="Warm only",E66,D79)</f>
        <v>#DIV/0!</v>
      </c>
      <c r="E82" s="897" t="s">
        <v>450</v>
      </c>
      <c r="F82" s="898"/>
      <c r="G82" s="899"/>
      <c r="H82" s="467"/>
      <c r="I82" s="467"/>
      <c r="J82" s="364"/>
      <c r="K82" s="364"/>
      <c r="L82" s="364"/>
      <c r="M82" s="364"/>
      <c r="N82" s="364"/>
      <c r="O82" s="364"/>
      <c r="P82" s="364"/>
      <c r="Q82" s="364"/>
      <c r="R82" s="366"/>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51"/>
    </row>
    <row r="83" spans="1:51" ht="18" thickBot="1" x14ac:dyDescent="0.3">
      <c r="A83" s="364"/>
      <c r="B83" s="890" t="s">
        <v>61</v>
      </c>
      <c r="C83" s="891"/>
      <c r="D83" s="404" t="e">
        <f>D82*365</f>
        <v>#DIV/0!</v>
      </c>
      <c r="E83" s="900"/>
      <c r="F83" s="901"/>
      <c r="G83" s="902"/>
      <c r="H83" s="470"/>
      <c r="I83" s="366"/>
      <c r="J83" s="364"/>
      <c r="K83" s="364"/>
      <c r="L83" s="364"/>
      <c r="M83" s="364"/>
      <c r="N83" s="364"/>
      <c r="O83" s="364"/>
      <c r="P83" s="364"/>
      <c r="Q83" s="364"/>
      <c r="R83" s="365"/>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51"/>
    </row>
    <row r="84" spans="1:51" ht="17.25" thickBot="1" x14ac:dyDescent="0.3">
      <c r="A84" s="364"/>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51"/>
    </row>
    <row r="85" spans="1:51" ht="18" thickBot="1" x14ac:dyDescent="0.3">
      <c r="A85" s="364"/>
      <c r="B85" s="715" t="s">
        <v>414</v>
      </c>
      <c r="C85" s="716"/>
      <c r="D85" s="717"/>
      <c r="E85" s="468"/>
      <c r="F85" s="468"/>
      <c r="G85" s="365"/>
      <c r="H85" s="364"/>
      <c r="I85" s="468"/>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4"/>
      <c r="AY85" s="51"/>
    </row>
    <row r="86" spans="1:51" ht="36" customHeight="1" thickBot="1" x14ac:dyDescent="0.3">
      <c r="A86" s="364"/>
      <c r="B86" s="892" t="s">
        <v>417</v>
      </c>
      <c r="C86" s="893"/>
      <c r="D86" s="894"/>
      <c r="E86" s="366"/>
      <c r="F86" s="364"/>
      <c r="G86" s="364"/>
      <c r="H86" s="364"/>
      <c r="I86" s="366"/>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51"/>
    </row>
    <row r="87" spans="1:51" ht="33" x14ac:dyDescent="0.25">
      <c r="A87" s="364"/>
      <c r="B87" s="408" t="s">
        <v>270</v>
      </c>
      <c r="C87" s="206" t="s">
        <v>310</v>
      </c>
      <c r="D87" s="409" t="s">
        <v>271</v>
      </c>
      <c r="E87" s="366"/>
      <c r="F87" s="364"/>
      <c r="G87" s="364"/>
      <c r="H87" s="364"/>
      <c r="I87" s="366"/>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51"/>
    </row>
    <row r="88" spans="1:51" x14ac:dyDescent="0.25">
      <c r="A88" s="364"/>
      <c r="B88" s="457">
        <v>5</v>
      </c>
      <c r="C88" s="205"/>
      <c r="D88" s="454">
        <v>3.4000000000000002E-2</v>
      </c>
      <c r="E88" s="366"/>
      <c r="F88" s="364"/>
      <c r="G88" s="364"/>
      <c r="H88" s="364"/>
      <c r="I88" s="366"/>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4"/>
      <c r="AR88" s="364"/>
      <c r="AS88" s="364"/>
      <c r="AT88" s="364"/>
      <c r="AU88" s="364"/>
      <c r="AV88" s="364"/>
      <c r="AW88" s="364"/>
      <c r="AX88" s="364"/>
      <c r="AY88" s="51"/>
    </row>
    <row r="89" spans="1:51" x14ac:dyDescent="0.25">
      <c r="A89" s="364"/>
      <c r="B89" s="458">
        <v>15</v>
      </c>
      <c r="C89" s="84"/>
      <c r="D89" s="455">
        <v>0.21099999999999999</v>
      </c>
      <c r="E89" s="366"/>
      <c r="F89" s="364"/>
      <c r="G89" s="364"/>
      <c r="H89" s="364"/>
      <c r="I89" s="366"/>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51"/>
    </row>
    <row r="90" spans="1:51" x14ac:dyDescent="0.25">
      <c r="A90" s="364"/>
      <c r="B90" s="458">
        <v>25</v>
      </c>
      <c r="C90" s="84"/>
      <c r="D90" s="455">
        <v>0.20399999999999999</v>
      </c>
      <c r="E90" s="366"/>
      <c r="F90" s="364"/>
      <c r="G90" s="364"/>
      <c r="H90" s="364"/>
      <c r="I90" s="366"/>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51"/>
    </row>
    <row r="91" spans="1:51" x14ac:dyDescent="0.25">
      <c r="A91" s="364"/>
      <c r="B91" s="458">
        <v>35</v>
      </c>
      <c r="C91" s="84"/>
      <c r="D91" s="455">
        <v>0.16600000000000001</v>
      </c>
      <c r="E91" s="366"/>
      <c r="F91" s="364"/>
      <c r="G91" s="364"/>
      <c r="H91" s="364"/>
      <c r="I91" s="366"/>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51"/>
    </row>
    <row r="92" spans="1:51" x14ac:dyDescent="0.25">
      <c r="A92" s="364"/>
      <c r="B92" s="458">
        <v>45</v>
      </c>
      <c r="C92" s="84"/>
      <c r="D92" s="455">
        <v>0.126</v>
      </c>
      <c r="E92" s="366"/>
      <c r="F92" s="364"/>
      <c r="G92" s="364"/>
      <c r="H92" s="364"/>
      <c r="I92" s="366"/>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51"/>
    </row>
    <row r="93" spans="1:51" x14ac:dyDescent="0.25">
      <c r="A93" s="364"/>
      <c r="B93" s="458">
        <v>55</v>
      </c>
      <c r="C93" s="84"/>
      <c r="D93" s="455">
        <v>0.11899999999999999</v>
      </c>
      <c r="E93" s="366"/>
      <c r="F93" s="364"/>
      <c r="G93" s="364"/>
      <c r="H93" s="364"/>
      <c r="I93" s="366"/>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51"/>
    </row>
    <row r="94" spans="1:51" x14ac:dyDescent="0.25">
      <c r="A94" s="364"/>
      <c r="B94" s="458">
        <v>65</v>
      </c>
      <c r="C94" s="84"/>
      <c r="D94" s="455">
        <v>6.9000000000000006E-2</v>
      </c>
      <c r="E94" s="366"/>
      <c r="F94" s="364"/>
      <c r="G94" s="364"/>
      <c r="H94" s="364"/>
      <c r="I94" s="366"/>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51"/>
    </row>
    <row r="95" spans="1:51" x14ac:dyDescent="0.25">
      <c r="A95" s="364"/>
      <c r="B95" s="458">
        <v>75</v>
      </c>
      <c r="C95" s="84"/>
      <c r="D95" s="455">
        <v>4.7E-2</v>
      </c>
      <c r="E95" s="366"/>
      <c r="F95" s="364"/>
      <c r="G95" s="364"/>
      <c r="H95" s="364"/>
      <c r="I95" s="366"/>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51"/>
    </row>
    <row r="96" spans="1:51" x14ac:dyDescent="0.25">
      <c r="A96" s="364"/>
      <c r="B96" s="458">
        <v>85</v>
      </c>
      <c r="C96" s="84"/>
      <c r="D96" s="455">
        <v>8.0000000000000002E-3</v>
      </c>
      <c r="E96" s="366"/>
      <c r="F96" s="364"/>
      <c r="G96" s="364"/>
      <c r="H96" s="364"/>
      <c r="I96" s="366"/>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51"/>
    </row>
    <row r="97" spans="1:51" x14ac:dyDescent="0.25">
      <c r="A97" s="364"/>
      <c r="B97" s="459">
        <v>95</v>
      </c>
      <c r="C97" s="209"/>
      <c r="D97" s="456">
        <v>1.4999999999999999E-2</v>
      </c>
      <c r="E97" s="366"/>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51"/>
    </row>
    <row r="98" spans="1:51" ht="8.25" customHeight="1" x14ac:dyDescent="0.25">
      <c r="A98" s="364"/>
      <c r="B98" s="211"/>
      <c r="C98" s="212"/>
      <c r="D98" s="213"/>
      <c r="E98" s="366"/>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51"/>
    </row>
    <row r="99" spans="1:51" ht="33" x14ac:dyDescent="0.25">
      <c r="A99" s="364"/>
      <c r="B99" s="168" t="s">
        <v>17</v>
      </c>
      <c r="C99" s="406" t="s">
        <v>145</v>
      </c>
      <c r="D99" s="204" t="e">
        <f>D82</f>
        <v>#DIV/0!</v>
      </c>
      <c r="E99" s="366"/>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51"/>
    </row>
    <row r="100" spans="1:51" x14ac:dyDescent="0.25">
      <c r="A100" s="364"/>
      <c r="B100" s="81" t="s">
        <v>274</v>
      </c>
      <c r="C100" s="407" t="s">
        <v>279</v>
      </c>
      <c r="D100" s="138">
        <f>(C88*D88)+(C89*D89)+(C90*D90)+(C91*D91)+(C92*D92)+(C93*D93)+(C94*D94)+(C95*D95)+(C96*D96)+(C97*D97)</f>
        <v>0</v>
      </c>
      <c r="E100" s="366"/>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51"/>
    </row>
    <row r="101" spans="1:51" x14ac:dyDescent="0.25">
      <c r="A101" s="364"/>
      <c r="B101" s="81" t="s">
        <v>272</v>
      </c>
      <c r="C101" s="407" t="s">
        <v>273</v>
      </c>
      <c r="D101" s="138">
        <f>D100*1.3*24/1000</f>
        <v>0</v>
      </c>
      <c r="E101" s="366"/>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51"/>
    </row>
    <row r="102" spans="1:51" ht="33" x14ac:dyDescent="0.25">
      <c r="A102" s="364"/>
      <c r="B102" s="167" t="s">
        <v>275</v>
      </c>
      <c r="C102" s="300" t="s">
        <v>276</v>
      </c>
      <c r="D102" s="139" t="e">
        <f>D99+D101</f>
        <v>#DIV/0!</v>
      </c>
      <c r="E102" s="366"/>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51"/>
    </row>
    <row r="103" spans="1:51" ht="18" thickBot="1" x14ac:dyDescent="0.3">
      <c r="A103" s="364"/>
      <c r="B103" s="888" t="s">
        <v>277</v>
      </c>
      <c r="C103" s="889"/>
      <c r="D103" s="208" t="e">
        <f>D102*365</f>
        <v>#DIV/0!</v>
      </c>
      <c r="E103" s="364"/>
      <c r="F103" s="364"/>
      <c r="G103" s="364"/>
      <c r="H103" s="364"/>
      <c r="I103" s="366"/>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4"/>
      <c r="AM103" s="364"/>
      <c r="AN103" s="364"/>
      <c r="AO103" s="364"/>
      <c r="AP103" s="364"/>
      <c r="AQ103" s="364"/>
      <c r="AR103" s="364"/>
      <c r="AS103" s="364"/>
      <c r="AT103" s="364"/>
      <c r="AU103" s="364"/>
      <c r="AV103" s="364"/>
      <c r="AW103" s="364"/>
      <c r="AX103" s="364"/>
      <c r="AY103" s="51"/>
    </row>
    <row r="104" spans="1:51" ht="17.25" x14ac:dyDescent="0.25">
      <c r="A104" s="364"/>
      <c r="B104" s="469"/>
      <c r="C104" s="469"/>
      <c r="D104" s="364"/>
      <c r="E104" s="364"/>
      <c r="F104" s="364"/>
      <c r="G104" s="364"/>
      <c r="H104" s="364"/>
      <c r="I104" s="366"/>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51"/>
    </row>
    <row r="105" spans="1:51" x14ac:dyDescent="0.2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row>
  </sheetData>
  <sheetProtection password="CB1A" sheet="1" objects="1" scenarios="1" selectLockedCells="1"/>
  <mergeCells count="99">
    <mergeCell ref="B61:F61"/>
    <mergeCell ref="F76:G76"/>
    <mergeCell ref="C75:D75"/>
    <mergeCell ref="C76:D76"/>
    <mergeCell ref="C77:D77"/>
    <mergeCell ref="C74:D74"/>
    <mergeCell ref="B63:G63"/>
    <mergeCell ref="L64:N64"/>
    <mergeCell ref="F68:G68"/>
    <mergeCell ref="B68:E68"/>
    <mergeCell ref="C72:D72"/>
    <mergeCell ref="C73:D73"/>
    <mergeCell ref="C71:D71"/>
    <mergeCell ref="C66:D66"/>
    <mergeCell ref="B64:C64"/>
    <mergeCell ref="C69:D69"/>
    <mergeCell ref="C70:D70"/>
    <mergeCell ref="E64:G64"/>
    <mergeCell ref="F66:G66"/>
    <mergeCell ref="F69:G75"/>
    <mergeCell ref="B55:C55"/>
    <mergeCell ref="B59:F59"/>
    <mergeCell ref="AV18:AW19"/>
    <mergeCell ref="I63:N63"/>
    <mergeCell ref="B38:F38"/>
    <mergeCell ref="H44:O44"/>
    <mergeCell ref="H45:O45"/>
    <mergeCell ref="H46:O51"/>
    <mergeCell ref="W20:X20"/>
    <mergeCell ref="AI19:AT19"/>
    <mergeCell ref="W19:AH19"/>
    <mergeCell ref="AO30:AS30"/>
    <mergeCell ref="AI20:AJ20"/>
    <mergeCell ref="AC30:AG30"/>
    <mergeCell ref="W21:X23"/>
    <mergeCell ref="AI21:AJ23"/>
    <mergeCell ref="B103:C103"/>
    <mergeCell ref="B83:C83"/>
    <mergeCell ref="B86:D86"/>
    <mergeCell ref="C78:D78"/>
    <mergeCell ref="B81:G81"/>
    <mergeCell ref="B85:D85"/>
    <mergeCell ref="E82:G83"/>
    <mergeCell ref="F79:G79"/>
    <mergeCell ref="F77:G78"/>
    <mergeCell ref="D4:F4"/>
    <mergeCell ref="D5:F5"/>
    <mergeCell ref="D8:F8"/>
    <mergeCell ref="H4:I4"/>
    <mergeCell ref="B67:G67"/>
    <mergeCell ref="B65:G65"/>
    <mergeCell ref="B51:F51"/>
    <mergeCell ref="B43:C43"/>
    <mergeCell ref="B39:C39"/>
    <mergeCell ref="B33:F33"/>
    <mergeCell ref="D6:F6"/>
    <mergeCell ref="B7:C7"/>
    <mergeCell ref="D7:F7"/>
    <mergeCell ref="B9:C9"/>
    <mergeCell ref="D9:F9"/>
    <mergeCell ref="B12:J12"/>
    <mergeCell ref="B13:J13"/>
    <mergeCell ref="B16:J16"/>
    <mergeCell ref="AI18:AT18"/>
    <mergeCell ref="B2:F2"/>
    <mergeCell ref="D19:F19"/>
    <mergeCell ref="H19:J19"/>
    <mergeCell ref="G19:G20"/>
    <mergeCell ref="K19:V19"/>
    <mergeCell ref="B3:C3"/>
    <mergeCell ref="B4:C4"/>
    <mergeCell ref="B5:C5"/>
    <mergeCell ref="B6:C6"/>
    <mergeCell ref="B8:C8"/>
    <mergeCell ref="B18:J18"/>
    <mergeCell ref="B14:J14"/>
    <mergeCell ref="D3:F3"/>
    <mergeCell ref="AI27:AJ29"/>
    <mergeCell ref="O30:S30"/>
    <mergeCell ref="W30:AA30"/>
    <mergeCell ref="AI30:AM30"/>
    <mergeCell ref="K18:V18"/>
    <mergeCell ref="W18:AH18"/>
    <mergeCell ref="AI24:AJ26"/>
    <mergeCell ref="K30:M30"/>
    <mergeCell ref="B15:J15"/>
    <mergeCell ref="E52:F54"/>
    <mergeCell ref="W24:X26"/>
    <mergeCell ref="B30:J30"/>
    <mergeCell ref="U30:V30"/>
    <mergeCell ref="D43:F43"/>
    <mergeCell ref="E46:F46"/>
    <mergeCell ref="W27:X29"/>
    <mergeCell ref="E44:F44"/>
    <mergeCell ref="E45:F45"/>
    <mergeCell ref="B19:C19"/>
    <mergeCell ref="B32:F32"/>
    <mergeCell ref="B34:C34"/>
    <mergeCell ref="B47:C47"/>
  </mergeCells>
  <conditionalFormatting sqref="W19:AH30 W18">
    <cfRule type="expression" dxfId="11" priority="16" stopIfTrue="1">
      <formula>OR(Aux_Comp_Y_N&lt;1,Aux_Comp_Y_N="Other")</formula>
    </cfRule>
  </conditionalFormatting>
  <conditionalFormatting sqref="AI19:AT30 AI18">
    <cfRule type="expression" dxfId="10" priority="13" stopIfTrue="1">
      <formula>AND(Aux_Comp_Y_N&lt;&gt;2)</formula>
    </cfRule>
  </conditionalFormatting>
  <conditionalFormatting sqref="B81 B82:E82 B83:D83">
    <cfRule type="expression" dxfId="9" priority="12" stopIfTrue="1">
      <formula>VASH="Yes"</formula>
    </cfRule>
  </conditionalFormatting>
  <conditionalFormatting sqref="B85:D103">
    <cfRule type="expression" dxfId="8" priority="2" stopIfTrue="1">
      <formula>VASH&lt;&gt;"Yes"</formula>
    </cfRule>
  </conditionalFormatting>
  <conditionalFormatting sqref="S44:V49">
    <cfRule type="expression" dxfId="7" priority="17" stopIfTrue="1">
      <formula>QC_Mode="Yes"</formula>
    </cfRule>
  </conditionalFormatting>
  <conditionalFormatting sqref="B67:G68 B79:F79 B76:G76 B69:F69 B70:E75 B78:E78 B77:F77">
    <cfRule type="expression" dxfId="6" priority="1" stopIfTrue="1">
      <formula>$D$64="Warm only"</formula>
    </cfRule>
  </conditionalFormatting>
  <dataValidations count="1">
    <dataValidation type="list" showInputMessage="1" showErrorMessage="1" sqref="D64">
      <formula1>Temp_Set</formula1>
    </dataValidation>
  </dataValidations>
  <hyperlinks>
    <hyperlink ref="H4" location="Instructions!C33" display="Back to Instructions tab"/>
  </hyperlinks>
  <printOptions horizontalCentered="1"/>
  <pageMargins left="0.25" right="0.25" top="0.75" bottom="0.25" header="0.3" footer="0.3"/>
  <pageSetup scale="60" orientation="landscape" r:id="rId1"/>
  <headerFooter>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66CC"/>
    <pageSetUpPr fitToPage="1"/>
  </sheetPr>
  <dimension ref="A1:AY85"/>
  <sheetViews>
    <sheetView showGridLines="0" zoomScale="70" zoomScaleNormal="70" workbookViewId="0">
      <selection activeCell="H4" sqref="H4:I4"/>
    </sheetView>
  </sheetViews>
  <sheetFormatPr defaultColWidth="9.140625" defaultRowHeight="16.5" x14ac:dyDescent="0.25"/>
  <cols>
    <col min="1" max="1" width="3.28515625" style="6" customWidth="1"/>
    <col min="2" max="2" width="17.28515625" style="6" customWidth="1"/>
    <col min="3" max="3" width="38.85546875" style="6" customWidth="1"/>
    <col min="4" max="4" width="16.28515625" style="6" customWidth="1"/>
    <col min="5" max="5" width="13.140625" style="6" customWidth="1"/>
    <col min="6" max="6" width="15.28515625" style="6" customWidth="1"/>
    <col min="7" max="7" width="13.42578125" style="6" customWidth="1"/>
    <col min="8" max="8" width="12.85546875" style="6" customWidth="1"/>
    <col min="9" max="9" width="15.28515625" style="6" customWidth="1"/>
    <col min="10" max="10" width="15" style="6" customWidth="1"/>
    <col min="11" max="46" width="11.5703125" style="6" customWidth="1"/>
    <col min="47" max="47" width="6.5703125" style="6" customWidth="1"/>
    <col min="48" max="48" width="11.5703125" style="6" customWidth="1"/>
    <col min="49" max="49" width="12.28515625" style="6" customWidth="1"/>
    <col min="50" max="50" width="6.5703125" style="6" customWidth="1"/>
    <col min="51" max="51" width="3.140625" style="6" customWidth="1"/>
    <col min="52" max="16384" width="9.140625" style="6"/>
  </cols>
  <sheetData>
    <row r="1" spans="1:51" ht="17.25" thickBot="1" x14ac:dyDescent="0.3">
      <c r="A1" s="364"/>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51"/>
    </row>
    <row r="2" spans="1:51" ht="18" customHeight="1" thickBot="1" x14ac:dyDescent="0.3">
      <c r="A2" s="364"/>
      <c r="B2" s="638" t="str">
        <f>'Version Control'!$B$2</f>
        <v>Title Block</v>
      </c>
      <c r="C2" s="641"/>
      <c r="D2" s="641"/>
      <c r="E2" s="641"/>
      <c r="F2" s="639"/>
      <c r="G2" s="364"/>
      <c r="H2" s="364"/>
      <c r="I2" s="364"/>
      <c r="J2" s="364"/>
      <c r="K2" s="462"/>
      <c r="L2" s="462"/>
      <c r="M2" s="462"/>
      <c r="N2" s="462"/>
      <c r="O2" s="462"/>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51"/>
    </row>
    <row r="3" spans="1:51" ht="16.5" customHeight="1" x14ac:dyDescent="0.3">
      <c r="A3" s="364"/>
      <c r="B3" s="856" t="str">
        <f>'Version Control'!$B$3</f>
        <v>Test Report Template Name:</v>
      </c>
      <c r="C3" s="857"/>
      <c r="D3" s="778" t="str">
        <f>'Version Control'!$C$3</f>
        <v xml:space="preserve">Residential Refrigerator-Freezer  </v>
      </c>
      <c r="E3" s="779"/>
      <c r="F3" s="780"/>
      <c r="G3" s="364"/>
      <c r="H3" s="364"/>
      <c r="I3" s="364"/>
      <c r="J3" s="364"/>
      <c r="K3" s="462"/>
      <c r="L3" s="462"/>
      <c r="M3" s="462"/>
      <c r="N3" s="462"/>
      <c r="O3" s="462"/>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51"/>
    </row>
    <row r="4" spans="1:51" ht="18" customHeight="1" x14ac:dyDescent="0.3">
      <c r="A4" s="364"/>
      <c r="B4" s="858" t="str">
        <f>'Version Control'!$B$4</f>
        <v>Version Number:</v>
      </c>
      <c r="C4" s="859"/>
      <c r="D4" s="787" t="str">
        <f>'Version Control'!$C$4</f>
        <v>v1.5</v>
      </c>
      <c r="E4" s="788"/>
      <c r="F4" s="789"/>
      <c r="G4" s="364"/>
      <c r="H4" s="867" t="s">
        <v>245</v>
      </c>
      <c r="I4" s="867"/>
      <c r="J4" s="364"/>
      <c r="K4" s="462"/>
      <c r="L4" s="462"/>
      <c r="M4" s="462"/>
      <c r="N4" s="462"/>
      <c r="O4" s="462"/>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51"/>
    </row>
    <row r="5" spans="1:51" ht="16.5" customHeight="1" x14ac:dyDescent="0.3">
      <c r="A5" s="364"/>
      <c r="B5" s="860" t="str">
        <f>'Version Control'!$B$5</f>
        <v xml:space="preserve">Latest Template Revision: </v>
      </c>
      <c r="C5" s="861"/>
      <c r="D5" s="790">
        <f>'Version Control'!$C$5</f>
        <v>42922</v>
      </c>
      <c r="E5" s="791"/>
      <c r="F5" s="792"/>
      <c r="G5" s="364"/>
      <c r="H5" s="463"/>
      <c r="I5" s="364"/>
      <c r="J5" s="364"/>
      <c r="K5" s="462"/>
      <c r="L5" s="462"/>
      <c r="M5" s="462"/>
      <c r="N5" s="462"/>
      <c r="O5" s="462"/>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51"/>
    </row>
    <row r="6" spans="1:51" ht="16.5" customHeight="1" x14ac:dyDescent="0.3">
      <c r="A6" s="364"/>
      <c r="B6" s="860" t="str">
        <f>'Version Control'!$B$6</f>
        <v>Tab Name:</v>
      </c>
      <c r="C6" s="861"/>
      <c r="D6" s="787" t="str">
        <f ca="1">MID(CELL("filename",C1), FIND("]", CELL("filename", C1))+ 1, 255)</f>
        <v>Energy Calcs (ASH Switch ON)</v>
      </c>
      <c r="E6" s="788"/>
      <c r="F6" s="789"/>
      <c r="G6" s="364"/>
      <c r="H6" s="364"/>
      <c r="I6" s="364"/>
      <c r="J6" s="364"/>
      <c r="K6" s="462"/>
      <c r="L6" s="462"/>
      <c r="M6" s="462"/>
      <c r="N6" s="462"/>
      <c r="O6" s="462"/>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51"/>
    </row>
    <row r="7" spans="1:51" ht="42" customHeight="1" x14ac:dyDescent="0.25">
      <c r="A7" s="364"/>
      <c r="B7" s="884" t="str">
        <f>'Version Control'!$B$7</f>
        <v>File Name:</v>
      </c>
      <c r="C7" s="885"/>
      <c r="D7" s="793" t="str">
        <f ca="1">'Version Control'!$C$7</f>
        <v>Residential Refrigerator-Freezer Appendix A - v1.5.xlsx</v>
      </c>
      <c r="E7" s="794"/>
      <c r="F7" s="795"/>
      <c r="G7" s="364"/>
      <c r="H7" s="364"/>
      <c r="I7" s="364"/>
      <c r="J7" s="364"/>
      <c r="K7" s="462"/>
      <c r="L7" s="462"/>
      <c r="M7" s="462"/>
      <c r="N7" s="462"/>
      <c r="O7" s="462"/>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51"/>
    </row>
    <row r="8" spans="1:51" ht="17.25" customHeight="1" x14ac:dyDescent="0.3">
      <c r="A8" s="364"/>
      <c r="B8" s="862" t="s">
        <v>130</v>
      </c>
      <c r="C8" s="863"/>
      <c r="D8" s="790" t="str">
        <f>'Version Control'!$C$8</f>
        <v>[MM/DD/YYYY]</v>
      </c>
      <c r="E8" s="791"/>
      <c r="F8" s="792"/>
      <c r="G8" s="364"/>
      <c r="H8" s="364"/>
      <c r="I8" s="364"/>
      <c r="J8" s="364"/>
      <c r="K8" s="462"/>
      <c r="L8" s="462"/>
      <c r="M8" s="462"/>
      <c r="N8" s="462"/>
      <c r="O8" s="462"/>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51"/>
    </row>
    <row r="9" spans="1:51" ht="17.25" customHeight="1" thickBot="1" x14ac:dyDescent="0.35">
      <c r="A9" s="364"/>
      <c r="B9" s="886" t="str">
        <f>'Version Control'!$B$9</f>
        <v xml:space="preserve">Test Completion Date: </v>
      </c>
      <c r="C9" s="887"/>
      <c r="D9" s="799" t="str">
        <f>'Version Control'!$C$9</f>
        <v>[MM/DD/YYYY]</v>
      </c>
      <c r="E9" s="800"/>
      <c r="F9" s="801"/>
      <c r="G9" s="364"/>
      <c r="H9" s="364"/>
      <c r="I9" s="364"/>
      <c r="J9" s="364"/>
      <c r="K9" s="462"/>
      <c r="L9" s="462"/>
      <c r="M9" s="462"/>
      <c r="N9" s="462"/>
      <c r="O9" s="462"/>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51"/>
    </row>
    <row r="10" spans="1:51" ht="16.5" customHeight="1" x14ac:dyDescent="0.25">
      <c r="A10" s="364"/>
      <c r="B10" s="364"/>
      <c r="C10" s="364"/>
      <c r="D10" s="364"/>
      <c r="E10" s="364"/>
      <c r="F10" s="364"/>
      <c r="G10" s="364"/>
      <c r="H10" s="364"/>
      <c r="I10" s="364"/>
      <c r="J10" s="364"/>
      <c r="K10" s="462"/>
      <c r="L10" s="462"/>
      <c r="M10" s="462"/>
      <c r="N10" s="462"/>
      <c r="O10" s="462"/>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51"/>
    </row>
    <row r="11" spans="1:51" ht="17.25" customHeight="1" thickBot="1" x14ac:dyDescent="0.3">
      <c r="A11" s="364"/>
      <c r="B11" s="364"/>
      <c r="C11" s="364"/>
      <c r="D11" s="364"/>
      <c r="E11" s="364"/>
      <c r="F11" s="364"/>
      <c r="G11" s="364"/>
      <c r="H11" s="364"/>
      <c r="I11" s="364"/>
      <c r="J11" s="364"/>
      <c r="K11" s="462"/>
      <c r="L11" s="462"/>
      <c r="M11" s="462"/>
      <c r="N11" s="462"/>
      <c r="O11" s="462"/>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51"/>
    </row>
    <row r="12" spans="1:51" ht="18" thickBot="1" x14ac:dyDescent="0.3">
      <c r="A12" s="364"/>
      <c r="B12" s="638" t="s">
        <v>504</v>
      </c>
      <c r="C12" s="641"/>
      <c r="D12" s="641"/>
      <c r="E12" s="641"/>
      <c r="F12" s="641"/>
      <c r="G12" s="641"/>
      <c r="H12" s="641"/>
      <c r="I12" s="641"/>
      <c r="J12" s="639"/>
      <c r="K12" s="464"/>
      <c r="L12" s="368"/>
      <c r="M12" s="368"/>
      <c r="N12" s="368"/>
      <c r="O12" s="368"/>
      <c r="P12" s="368"/>
      <c r="Q12" s="465"/>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51"/>
    </row>
    <row r="13" spans="1:51" x14ac:dyDescent="0.25">
      <c r="A13" s="364"/>
      <c r="B13" s="844" t="s">
        <v>238</v>
      </c>
      <c r="C13" s="845"/>
      <c r="D13" s="845"/>
      <c r="E13" s="845"/>
      <c r="F13" s="845"/>
      <c r="G13" s="845"/>
      <c r="H13" s="845"/>
      <c r="I13" s="845"/>
      <c r="J13" s="846"/>
      <c r="K13" s="466"/>
      <c r="L13" s="366"/>
      <c r="M13" s="366"/>
      <c r="N13" s="366"/>
      <c r="O13" s="366"/>
      <c r="P13" s="366"/>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51"/>
    </row>
    <row r="14" spans="1:51" ht="35.25" customHeight="1" x14ac:dyDescent="0.25">
      <c r="A14" s="364"/>
      <c r="B14" s="864" t="s">
        <v>309</v>
      </c>
      <c r="C14" s="865"/>
      <c r="D14" s="865"/>
      <c r="E14" s="865"/>
      <c r="F14" s="865"/>
      <c r="G14" s="865"/>
      <c r="H14" s="865"/>
      <c r="I14" s="865"/>
      <c r="J14" s="866"/>
      <c r="K14" s="467"/>
      <c r="L14" s="467"/>
      <c r="M14" s="465"/>
      <c r="N14" s="465"/>
      <c r="O14" s="366"/>
      <c r="P14" s="366"/>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51"/>
    </row>
    <row r="15" spans="1:51" ht="17.25" x14ac:dyDescent="0.25">
      <c r="A15" s="364"/>
      <c r="B15" s="802" t="s">
        <v>510</v>
      </c>
      <c r="C15" s="803"/>
      <c r="D15" s="803"/>
      <c r="E15" s="803"/>
      <c r="F15" s="803"/>
      <c r="G15" s="803"/>
      <c r="H15" s="803"/>
      <c r="I15" s="803"/>
      <c r="J15" s="804"/>
      <c r="K15" s="466"/>
      <c r="L15" s="366"/>
      <c r="M15" s="465"/>
      <c r="N15" s="465"/>
      <c r="O15" s="366"/>
      <c r="P15" s="366"/>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51"/>
    </row>
    <row r="16" spans="1:51" ht="17.25" thickBot="1" x14ac:dyDescent="0.3">
      <c r="A16" s="364"/>
      <c r="B16" s="847" t="s">
        <v>237</v>
      </c>
      <c r="C16" s="848"/>
      <c r="D16" s="848"/>
      <c r="E16" s="848"/>
      <c r="F16" s="848"/>
      <c r="G16" s="848"/>
      <c r="H16" s="848"/>
      <c r="I16" s="848"/>
      <c r="J16" s="849"/>
      <c r="K16" s="466"/>
      <c r="L16" s="366"/>
      <c r="M16" s="465"/>
      <c r="N16" s="465"/>
      <c r="O16" s="366"/>
      <c r="P16" s="366"/>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51"/>
    </row>
    <row r="17" spans="1:51" ht="17.25" thickBot="1" x14ac:dyDescent="0.3">
      <c r="A17" s="364"/>
      <c r="B17" s="364"/>
      <c r="C17" s="364"/>
      <c r="D17" s="364"/>
      <c r="E17" s="364"/>
      <c r="F17" s="364"/>
      <c r="G17" s="364"/>
      <c r="H17" s="364"/>
      <c r="I17" s="364"/>
      <c r="J17" s="364"/>
      <c r="K17" s="364"/>
      <c r="L17" s="364"/>
      <c r="M17" s="386"/>
      <c r="N17" s="386"/>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5"/>
      <c r="AW17" s="364"/>
      <c r="AX17" s="364"/>
      <c r="AY17" s="51"/>
    </row>
    <row r="18" spans="1:51" s="109" customFormat="1" ht="18" thickBot="1" x14ac:dyDescent="0.3">
      <c r="A18" s="364"/>
      <c r="B18" s="18" t="s">
        <v>411</v>
      </c>
      <c r="C18" s="19"/>
      <c r="D18" s="19"/>
      <c r="E18" s="19"/>
      <c r="F18" s="19"/>
      <c r="G18" s="19"/>
      <c r="H18" s="19"/>
      <c r="I18" s="19"/>
      <c r="J18" s="20"/>
      <c r="K18" s="28" t="s">
        <v>255</v>
      </c>
      <c r="L18" s="29"/>
      <c r="M18" s="29"/>
      <c r="N18" s="29"/>
      <c r="O18" s="29"/>
      <c r="P18" s="29"/>
      <c r="Q18" s="29"/>
      <c r="R18" s="29"/>
      <c r="S18" s="29"/>
      <c r="T18" s="29"/>
      <c r="U18" s="29"/>
      <c r="V18" s="30"/>
      <c r="W18" s="18" t="s">
        <v>268</v>
      </c>
      <c r="X18" s="19"/>
      <c r="Y18" s="19"/>
      <c r="Z18" s="19"/>
      <c r="AA18" s="19"/>
      <c r="AB18" s="19"/>
      <c r="AC18" s="19"/>
      <c r="AD18" s="19"/>
      <c r="AE18" s="19"/>
      <c r="AF18" s="19"/>
      <c r="AG18" s="917"/>
      <c r="AH18" s="918"/>
      <c r="AI18" s="18" t="s">
        <v>269</v>
      </c>
      <c r="AJ18" s="19"/>
      <c r="AK18" s="19"/>
      <c r="AL18" s="19"/>
      <c r="AM18" s="19"/>
      <c r="AN18" s="19"/>
      <c r="AO18" s="19"/>
      <c r="AP18" s="19"/>
      <c r="AQ18" s="19"/>
      <c r="AR18" s="19"/>
      <c r="AS18" s="917"/>
      <c r="AT18" s="918"/>
      <c r="AU18" s="364"/>
      <c r="AV18" s="912" t="s">
        <v>473</v>
      </c>
      <c r="AW18" s="913"/>
      <c r="AX18" s="364"/>
      <c r="AY18" s="51"/>
    </row>
    <row r="19" spans="1:51" ht="15" customHeight="1" thickBot="1" x14ac:dyDescent="0.3">
      <c r="A19" s="364"/>
      <c r="B19" s="991"/>
      <c r="C19" s="959"/>
      <c r="D19" s="850" t="s">
        <v>185</v>
      </c>
      <c r="E19" s="851"/>
      <c r="F19" s="852"/>
      <c r="G19" s="986" t="s">
        <v>29</v>
      </c>
      <c r="H19" s="850" t="s">
        <v>320</v>
      </c>
      <c r="I19" s="851"/>
      <c r="J19" s="852"/>
      <c r="K19" s="988" t="s">
        <v>234</v>
      </c>
      <c r="L19" s="736"/>
      <c r="M19" s="736"/>
      <c r="N19" s="736"/>
      <c r="O19" s="736"/>
      <c r="P19" s="736"/>
      <c r="Q19" s="736"/>
      <c r="R19" s="736"/>
      <c r="S19" s="736"/>
      <c r="T19" s="736"/>
      <c r="U19" s="736"/>
      <c r="V19" s="737"/>
      <c r="W19" s="830" t="s">
        <v>234</v>
      </c>
      <c r="X19" s="677"/>
      <c r="Y19" s="677"/>
      <c r="Z19" s="677"/>
      <c r="AA19" s="677"/>
      <c r="AB19" s="677"/>
      <c r="AC19" s="677"/>
      <c r="AD19" s="677"/>
      <c r="AE19" s="677"/>
      <c r="AF19" s="677"/>
      <c r="AG19" s="677"/>
      <c r="AH19" s="678"/>
      <c r="AI19" s="830" t="s">
        <v>234</v>
      </c>
      <c r="AJ19" s="677"/>
      <c r="AK19" s="677"/>
      <c r="AL19" s="677"/>
      <c r="AM19" s="677"/>
      <c r="AN19" s="677"/>
      <c r="AO19" s="677"/>
      <c r="AP19" s="677"/>
      <c r="AQ19" s="677"/>
      <c r="AR19" s="677"/>
      <c r="AS19" s="677"/>
      <c r="AT19" s="678"/>
      <c r="AU19" s="364"/>
      <c r="AV19" s="914"/>
      <c r="AW19" s="915"/>
      <c r="AX19" s="364"/>
      <c r="AY19" s="51"/>
    </row>
    <row r="20" spans="1:51" s="71" customFormat="1" ht="35.25" thickBot="1" x14ac:dyDescent="0.3">
      <c r="A20" s="461"/>
      <c r="B20" s="259" t="s">
        <v>51</v>
      </c>
      <c r="C20" s="399" t="s">
        <v>27</v>
      </c>
      <c r="D20" s="149" t="s">
        <v>183</v>
      </c>
      <c r="E20" s="103" t="s">
        <v>184</v>
      </c>
      <c r="F20" s="162" t="s">
        <v>172</v>
      </c>
      <c r="G20" s="987"/>
      <c r="H20" s="166" t="s">
        <v>173</v>
      </c>
      <c r="I20" s="150" t="s">
        <v>174</v>
      </c>
      <c r="J20" s="162" t="s">
        <v>172</v>
      </c>
      <c r="K20" s="149" t="s">
        <v>19</v>
      </c>
      <c r="L20" s="103" t="s">
        <v>20</v>
      </c>
      <c r="M20" s="103" t="s">
        <v>21</v>
      </c>
      <c r="N20" s="150" t="s">
        <v>280</v>
      </c>
      <c r="O20" s="103" t="s">
        <v>22</v>
      </c>
      <c r="P20" s="103" t="s">
        <v>23</v>
      </c>
      <c r="Q20" s="103" t="s">
        <v>24</v>
      </c>
      <c r="R20" s="103" t="s">
        <v>64</v>
      </c>
      <c r="S20" s="103" t="s">
        <v>92</v>
      </c>
      <c r="T20" s="150" t="s">
        <v>281</v>
      </c>
      <c r="U20" s="103" t="s">
        <v>25</v>
      </c>
      <c r="V20" s="104" t="s">
        <v>26</v>
      </c>
      <c r="W20" s="989" t="s">
        <v>250</v>
      </c>
      <c r="X20" s="990"/>
      <c r="Y20" s="103" t="s">
        <v>19</v>
      </c>
      <c r="Z20" s="103" t="s">
        <v>20</v>
      </c>
      <c r="AA20" s="103" t="s">
        <v>21</v>
      </c>
      <c r="AB20" s="150" t="s">
        <v>280</v>
      </c>
      <c r="AC20" s="103" t="s">
        <v>22</v>
      </c>
      <c r="AD20" s="103" t="s">
        <v>23</v>
      </c>
      <c r="AE20" s="103" t="s">
        <v>24</v>
      </c>
      <c r="AF20" s="103" t="s">
        <v>64</v>
      </c>
      <c r="AG20" s="103" t="s">
        <v>92</v>
      </c>
      <c r="AH20" s="448" t="s">
        <v>281</v>
      </c>
      <c r="AI20" s="989" t="s">
        <v>250</v>
      </c>
      <c r="AJ20" s="990"/>
      <c r="AK20" s="103" t="s">
        <v>19</v>
      </c>
      <c r="AL20" s="103" t="s">
        <v>20</v>
      </c>
      <c r="AM20" s="103" t="s">
        <v>21</v>
      </c>
      <c r="AN20" s="150" t="s">
        <v>280</v>
      </c>
      <c r="AO20" s="103" t="s">
        <v>22</v>
      </c>
      <c r="AP20" s="103" t="s">
        <v>23</v>
      </c>
      <c r="AQ20" s="103" t="s">
        <v>24</v>
      </c>
      <c r="AR20" s="103" t="s">
        <v>64</v>
      </c>
      <c r="AS20" s="103" t="s">
        <v>92</v>
      </c>
      <c r="AT20" s="162" t="s">
        <v>281</v>
      </c>
      <c r="AU20" s="461"/>
      <c r="AV20" s="150" t="s">
        <v>280</v>
      </c>
      <c r="AW20" s="162" t="s">
        <v>281</v>
      </c>
      <c r="AX20" s="461"/>
      <c r="AY20" s="118"/>
    </row>
    <row r="21" spans="1:51" x14ac:dyDescent="0.25">
      <c r="A21" s="364"/>
      <c r="B21" s="151" t="s">
        <v>30</v>
      </c>
      <c r="C21" s="165" t="s">
        <v>138</v>
      </c>
      <c r="D21" s="514"/>
      <c r="E21" s="513"/>
      <c r="F21" s="163">
        <f t="shared" ref="F21:F29" si="0">E21-D21</f>
        <v>0</v>
      </c>
      <c r="G21" s="517"/>
      <c r="H21" s="514"/>
      <c r="I21" s="513"/>
      <c r="J21" s="163">
        <f t="shared" ref="J21:J29" si="1">I21-H21</f>
        <v>0</v>
      </c>
      <c r="K21" s="513"/>
      <c r="L21" s="513"/>
      <c r="M21" s="513"/>
      <c r="N21" s="397" t="str">
        <f>IF(ISERROR(AVERAGE(K21:M21)),"",AVERAGE(K21:M21))</f>
        <v/>
      </c>
      <c r="O21" s="513"/>
      <c r="P21" s="513"/>
      <c r="Q21" s="513"/>
      <c r="R21" s="513"/>
      <c r="S21" s="513"/>
      <c r="T21" s="397" t="str">
        <f t="shared" ref="T21:T29" si="2">IF(ISERROR(AVERAGE(O21:S21)),"",AVERAGE(O21:S21))</f>
        <v/>
      </c>
      <c r="U21" s="513"/>
      <c r="V21" s="509"/>
      <c r="W21" s="976" t="str">
        <f>IF(Volume!C23&lt;&gt;"", Volume!C23,"-")</f>
        <v>-</v>
      </c>
      <c r="X21" s="977"/>
      <c r="Y21" s="508"/>
      <c r="Z21" s="513"/>
      <c r="AA21" s="513"/>
      <c r="AB21" s="397">
        <f>IF(ISERROR(AVERAGE(Y21:AA21)),0,AVERAGE(Y21:AA21))</f>
        <v>0</v>
      </c>
      <c r="AC21" s="513"/>
      <c r="AD21" s="513"/>
      <c r="AE21" s="513"/>
      <c r="AF21" s="513"/>
      <c r="AG21" s="513"/>
      <c r="AH21" s="275">
        <f t="shared" ref="AH21:AH29" si="3">IF(ISERROR(AVERAGE(AC21:AG21)),0,AVERAGE(AC21:AG21))</f>
        <v>0</v>
      </c>
      <c r="AI21" s="976" t="str">
        <f>IF(Volume!C24&lt;&gt;"", Volume!C24,"-")</f>
        <v>-</v>
      </c>
      <c r="AJ21" s="977"/>
      <c r="AK21" s="508"/>
      <c r="AL21" s="513"/>
      <c r="AM21" s="513"/>
      <c r="AN21" s="397">
        <f>IF(ISERROR(AVERAGE(AK21:AM21)),0,AVERAGE(AK21:AM21))</f>
        <v>0</v>
      </c>
      <c r="AO21" s="513"/>
      <c r="AP21" s="513"/>
      <c r="AQ21" s="513"/>
      <c r="AR21" s="513"/>
      <c r="AS21" s="513"/>
      <c r="AT21" s="398">
        <f t="shared" ref="AT21:AT29" si="4">IF(ISERROR(AVERAGE(AO21:AS21)),0,AVERAGE(AO21:AS21))</f>
        <v>0</v>
      </c>
      <c r="AU21" s="364"/>
      <c r="AV21" s="397" t="e">
        <f t="shared" ref="AV21:AV29" si="5">(N21*$N$30+AB21*$AB$30+AN21*$AN$30)/($N$30+$AB$30+$AN$30)</f>
        <v>#VALUE!</v>
      </c>
      <c r="AW21" s="398" t="e">
        <f t="shared" ref="AW21:AW29" si="6">(T21*$T$30+AH21*$AH$30+AT21*$AT$30)/($T$30+$AH$30+$AT$30)</f>
        <v>#VALUE!</v>
      </c>
      <c r="AX21" s="364"/>
      <c r="AY21" s="51"/>
    </row>
    <row r="22" spans="1:51" x14ac:dyDescent="0.25">
      <c r="A22" s="364"/>
      <c r="B22" s="60"/>
      <c r="C22" s="294" t="s">
        <v>149</v>
      </c>
      <c r="D22" s="514"/>
      <c r="E22" s="513"/>
      <c r="F22" s="163">
        <f t="shared" si="0"/>
        <v>0</v>
      </c>
      <c r="G22" s="517"/>
      <c r="H22" s="514"/>
      <c r="I22" s="513"/>
      <c r="J22" s="163">
        <f t="shared" si="1"/>
        <v>0</v>
      </c>
      <c r="K22" s="513"/>
      <c r="L22" s="513"/>
      <c r="M22" s="513"/>
      <c r="N22" s="397" t="str">
        <f t="shared" ref="N22:N29" si="7">IF(ISERROR(AVERAGE(K22:M22)),"",AVERAGE(K22:M22))</f>
        <v/>
      </c>
      <c r="O22" s="513"/>
      <c r="P22" s="513"/>
      <c r="Q22" s="513"/>
      <c r="R22" s="513"/>
      <c r="S22" s="513"/>
      <c r="T22" s="397" t="str">
        <f t="shared" si="2"/>
        <v/>
      </c>
      <c r="U22" s="513"/>
      <c r="V22" s="509"/>
      <c r="W22" s="826"/>
      <c r="X22" s="978"/>
      <c r="Y22" s="508"/>
      <c r="Z22" s="513"/>
      <c r="AA22" s="513"/>
      <c r="AB22" s="397">
        <f t="shared" ref="AB22:AB29" si="8">IF(ISERROR(AVERAGE(Y22:AA22)),0,AVERAGE(Y22:AA22))</f>
        <v>0</v>
      </c>
      <c r="AC22" s="513"/>
      <c r="AD22" s="513"/>
      <c r="AE22" s="513"/>
      <c r="AF22" s="513"/>
      <c r="AG22" s="513"/>
      <c r="AH22" s="275">
        <f t="shared" si="3"/>
        <v>0</v>
      </c>
      <c r="AI22" s="826"/>
      <c r="AJ22" s="978"/>
      <c r="AK22" s="508"/>
      <c r="AL22" s="513"/>
      <c r="AM22" s="513"/>
      <c r="AN22" s="397">
        <f t="shared" ref="AN22:AN29" si="9">IF(ISERROR(AVERAGE(AK22:AM22)),0,AVERAGE(AK22:AM22))</f>
        <v>0</v>
      </c>
      <c r="AO22" s="513"/>
      <c r="AP22" s="513"/>
      <c r="AQ22" s="513"/>
      <c r="AR22" s="513"/>
      <c r="AS22" s="513"/>
      <c r="AT22" s="398">
        <f t="shared" si="4"/>
        <v>0</v>
      </c>
      <c r="AU22" s="364"/>
      <c r="AV22" s="397" t="e">
        <f t="shared" si="5"/>
        <v>#VALUE!</v>
      </c>
      <c r="AW22" s="398" t="e">
        <f t="shared" si="6"/>
        <v>#VALUE!</v>
      </c>
      <c r="AX22" s="364"/>
      <c r="AY22" s="51"/>
    </row>
    <row r="23" spans="1:51" ht="17.25" thickBot="1" x14ac:dyDescent="0.3">
      <c r="A23" s="364"/>
      <c r="B23" s="60"/>
      <c r="C23" s="293" t="s">
        <v>453</v>
      </c>
      <c r="D23" s="514"/>
      <c r="E23" s="513"/>
      <c r="F23" s="163">
        <f t="shared" si="0"/>
        <v>0</v>
      </c>
      <c r="G23" s="517"/>
      <c r="H23" s="514"/>
      <c r="I23" s="513"/>
      <c r="J23" s="163">
        <f t="shared" si="1"/>
        <v>0</v>
      </c>
      <c r="K23" s="513"/>
      <c r="L23" s="513"/>
      <c r="M23" s="513"/>
      <c r="N23" s="397" t="str">
        <f t="shared" si="7"/>
        <v/>
      </c>
      <c r="O23" s="513"/>
      <c r="P23" s="513"/>
      <c r="Q23" s="513"/>
      <c r="R23" s="513"/>
      <c r="S23" s="513"/>
      <c r="T23" s="397" t="str">
        <f t="shared" si="2"/>
        <v/>
      </c>
      <c r="U23" s="513"/>
      <c r="V23" s="509"/>
      <c r="W23" s="979"/>
      <c r="X23" s="980"/>
      <c r="Y23" s="508"/>
      <c r="Z23" s="513"/>
      <c r="AA23" s="513"/>
      <c r="AB23" s="397">
        <f t="shared" si="8"/>
        <v>0</v>
      </c>
      <c r="AC23" s="513"/>
      <c r="AD23" s="513"/>
      <c r="AE23" s="513"/>
      <c r="AF23" s="513"/>
      <c r="AG23" s="513"/>
      <c r="AH23" s="275">
        <f t="shared" si="3"/>
        <v>0</v>
      </c>
      <c r="AI23" s="979"/>
      <c r="AJ23" s="980"/>
      <c r="AK23" s="508"/>
      <c r="AL23" s="513"/>
      <c r="AM23" s="513"/>
      <c r="AN23" s="397">
        <f t="shared" si="9"/>
        <v>0</v>
      </c>
      <c r="AO23" s="513"/>
      <c r="AP23" s="513"/>
      <c r="AQ23" s="513"/>
      <c r="AR23" s="513"/>
      <c r="AS23" s="513"/>
      <c r="AT23" s="398">
        <f t="shared" si="4"/>
        <v>0</v>
      </c>
      <c r="AU23" s="364"/>
      <c r="AV23" s="397" t="e">
        <f t="shared" si="5"/>
        <v>#VALUE!</v>
      </c>
      <c r="AW23" s="398" t="e">
        <f t="shared" si="6"/>
        <v>#VALUE!</v>
      </c>
      <c r="AX23" s="364"/>
      <c r="AY23" s="51"/>
    </row>
    <row r="24" spans="1:51" x14ac:dyDescent="0.25">
      <c r="A24" s="364"/>
      <c r="B24" s="151" t="s">
        <v>31</v>
      </c>
      <c r="C24" s="165" t="s">
        <v>138</v>
      </c>
      <c r="D24" s="514"/>
      <c r="E24" s="513"/>
      <c r="F24" s="163">
        <f t="shared" si="0"/>
        <v>0</v>
      </c>
      <c r="G24" s="517"/>
      <c r="H24" s="514"/>
      <c r="I24" s="513"/>
      <c r="J24" s="163">
        <f t="shared" si="1"/>
        <v>0</v>
      </c>
      <c r="K24" s="513"/>
      <c r="L24" s="513"/>
      <c r="M24" s="513"/>
      <c r="N24" s="397" t="str">
        <f t="shared" si="7"/>
        <v/>
      </c>
      <c r="O24" s="513"/>
      <c r="P24" s="513"/>
      <c r="Q24" s="513"/>
      <c r="R24" s="513"/>
      <c r="S24" s="513"/>
      <c r="T24" s="397" t="str">
        <f t="shared" si="2"/>
        <v/>
      </c>
      <c r="U24" s="513"/>
      <c r="V24" s="509"/>
      <c r="W24" s="981" t="s">
        <v>129</v>
      </c>
      <c r="X24" s="982"/>
      <c r="Y24" s="508"/>
      <c r="Z24" s="513"/>
      <c r="AA24" s="513"/>
      <c r="AB24" s="397">
        <f t="shared" si="8"/>
        <v>0</v>
      </c>
      <c r="AC24" s="513"/>
      <c r="AD24" s="513"/>
      <c r="AE24" s="513"/>
      <c r="AF24" s="513"/>
      <c r="AG24" s="513"/>
      <c r="AH24" s="275">
        <f t="shared" si="3"/>
        <v>0</v>
      </c>
      <c r="AI24" s="981" t="s">
        <v>129</v>
      </c>
      <c r="AJ24" s="982"/>
      <c r="AK24" s="508"/>
      <c r="AL24" s="513"/>
      <c r="AM24" s="513"/>
      <c r="AN24" s="397">
        <f t="shared" si="9"/>
        <v>0</v>
      </c>
      <c r="AO24" s="513"/>
      <c r="AP24" s="513"/>
      <c r="AQ24" s="513"/>
      <c r="AR24" s="513"/>
      <c r="AS24" s="513"/>
      <c r="AT24" s="398">
        <f t="shared" si="4"/>
        <v>0</v>
      </c>
      <c r="AU24" s="364"/>
      <c r="AV24" s="397" t="e">
        <f t="shared" si="5"/>
        <v>#VALUE!</v>
      </c>
      <c r="AW24" s="398" t="e">
        <f t="shared" si="6"/>
        <v>#VALUE!</v>
      </c>
      <c r="AX24" s="364"/>
      <c r="AY24" s="51"/>
    </row>
    <row r="25" spans="1:51" x14ac:dyDescent="0.25">
      <c r="A25" s="364"/>
      <c r="B25" s="295"/>
      <c r="C25" s="294" t="s">
        <v>149</v>
      </c>
      <c r="D25" s="514"/>
      <c r="E25" s="513"/>
      <c r="F25" s="163">
        <f t="shared" si="0"/>
        <v>0</v>
      </c>
      <c r="G25" s="517"/>
      <c r="H25" s="514"/>
      <c r="I25" s="513"/>
      <c r="J25" s="163">
        <f t="shared" si="1"/>
        <v>0</v>
      </c>
      <c r="K25" s="513"/>
      <c r="L25" s="513"/>
      <c r="M25" s="513"/>
      <c r="N25" s="397" t="str">
        <f t="shared" si="7"/>
        <v/>
      </c>
      <c r="O25" s="513"/>
      <c r="P25" s="513"/>
      <c r="Q25" s="513"/>
      <c r="R25" s="513"/>
      <c r="S25" s="513"/>
      <c r="T25" s="397" t="str">
        <f t="shared" si="2"/>
        <v/>
      </c>
      <c r="U25" s="513"/>
      <c r="V25" s="509"/>
      <c r="W25" s="811"/>
      <c r="X25" s="983"/>
      <c r="Y25" s="508"/>
      <c r="Z25" s="513"/>
      <c r="AA25" s="513"/>
      <c r="AB25" s="397">
        <f t="shared" si="8"/>
        <v>0</v>
      </c>
      <c r="AC25" s="513"/>
      <c r="AD25" s="513"/>
      <c r="AE25" s="513"/>
      <c r="AF25" s="513"/>
      <c r="AG25" s="513"/>
      <c r="AH25" s="275">
        <f t="shared" si="3"/>
        <v>0</v>
      </c>
      <c r="AI25" s="811"/>
      <c r="AJ25" s="983"/>
      <c r="AK25" s="508"/>
      <c r="AL25" s="513"/>
      <c r="AM25" s="513"/>
      <c r="AN25" s="397">
        <f t="shared" si="9"/>
        <v>0</v>
      </c>
      <c r="AO25" s="513"/>
      <c r="AP25" s="513"/>
      <c r="AQ25" s="513"/>
      <c r="AR25" s="513"/>
      <c r="AS25" s="513"/>
      <c r="AT25" s="398">
        <f t="shared" si="4"/>
        <v>0</v>
      </c>
      <c r="AU25" s="364"/>
      <c r="AV25" s="397" t="e">
        <f t="shared" si="5"/>
        <v>#VALUE!</v>
      </c>
      <c r="AW25" s="398" t="e">
        <f t="shared" si="6"/>
        <v>#VALUE!</v>
      </c>
      <c r="AX25" s="364"/>
      <c r="AY25" s="51"/>
    </row>
    <row r="26" spans="1:51" ht="17.25" thickBot="1" x14ac:dyDescent="0.3">
      <c r="A26" s="364"/>
      <c r="B26" s="296"/>
      <c r="C26" s="293" t="s">
        <v>453</v>
      </c>
      <c r="D26" s="514"/>
      <c r="E26" s="513"/>
      <c r="F26" s="163">
        <f t="shared" si="0"/>
        <v>0</v>
      </c>
      <c r="G26" s="517"/>
      <c r="H26" s="514"/>
      <c r="I26" s="513"/>
      <c r="J26" s="163">
        <f t="shared" si="1"/>
        <v>0</v>
      </c>
      <c r="K26" s="513"/>
      <c r="L26" s="513"/>
      <c r="M26" s="513"/>
      <c r="N26" s="397" t="str">
        <f t="shared" si="7"/>
        <v/>
      </c>
      <c r="O26" s="513"/>
      <c r="P26" s="513"/>
      <c r="Q26" s="513"/>
      <c r="R26" s="513"/>
      <c r="S26" s="513"/>
      <c r="T26" s="397" t="str">
        <f t="shared" si="2"/>
        <v/>
      </c>
      <c r="U26" s="513"/>
      <c r="V26" s="509"/>
      <c r="W26" s="984"/>
      <c r="X26" s="985"/>
      <c r="Y26" s="508"/>
      <c r="Z26" s="513"/>
      <c r="AA26" s="513"/>
      <c r="AB26" s="397">
        <f t="shared" si="8"/>
        <v>0</v>
      </c>
      <c r="AC26" s="513"/>
      <c r="AD26" s="513"/>
      <c r="AE26" s="513"/>
      <c r="AF26" s="513"/>
      <c r="AG26" s="513"/>
      <c r="AH26" s="275">
        <f t="shared" si="3"/>
        <v>0</v>
      </c>
      <c r="AI26" s="984"/>
      <c r="AJ26" s="985"/>
      <c r="AK26" s="508"/>
      <c r="AL26" s="513"/>
      <c r="AM26" s="513"/>
      <c r="AN26" s="397">
        <f t="shared" si="9"/>
        <v>0</v>
      </c>
      <c r="AO26" s="513"/>
      <c r="AP26" s="513"/>
      <c r="AQ26" s="513"/>
      <c r="AR26" s="513"/>
      <c r="AS26" s="513"/>
      <c r="AT26" s="398">
        <f t="shared" si="4"/>
        <v>0</v>
      </c>
      <c r="AU26" s="364"/>
      <c r="AV26" s="397" t="e">
        <f t="shared" si="5"/>
        <v>#VALUE!</v>
      </c>
      <c r="AW26" s="398" t="e">
        <f t="shared" si="6"/>
        <v>#VALUE!</v>
      </c>
      <c r="AX26" s="364"/>
      <c r="AY26" s="51"/>
    </row>
    <row r="27" spans="1:51" x14ac:dyDescent="0.25">
      <c r="A27" s="364"/>
      <c r="B27" s="60" t="s">
        <v>32</v>
      </c>
      <c r="C27" s="165" t="s">
        <v>138</v>
      </c>
      <c r="D27" s="514"/>
      <c r="E27" s="513"/>
      <c r="F27" s="163">
        <f t="shared" si="0"/>
        <v>0</v>
      </c>
      <c r="G27" s="517"/>
      <c r="H27" s="514"/>
      <c r="I27" s="513"/>
      <c r="J27" s="163">
        <f t="shared" si="1"/>
        <v>0</v>
      </c>
      <c r="K27" s="513"/>
      <c r="L27" s="513"/>
      <c r="M27" s="513"/>
      <c r="N27" s="397" t="str">
        <f t="shared" si="7"/>
        <v/>
      </c>
      <c r="O27" s="513"/>
      <c r="P27" s="513"/>
      <c r="Q27" s="513"/>
      <c r="R27" s="513"/>
      <c r="S27" s="513"/>
      <c r="T27" s="397" t="str">
        <f t="shared" si="2"/>
        <v/>
      </c>
      <c r="U27" s="513"/>
      <c r="V27" s="509"/>
      <c r="W27" s="976">
        <f>Volume!D23</f>
        <v>0</v>
      </c>
      <c r="X27" s="977"/>
      <c r="Y27" s="508"/>
      <c r="Z27" s="513"/>
      <c r="AA27" s="513"/>
      <c r="AB27" s="397">
        <f t="shared" si="8"/>
        <v>0</v>
      </c>
      <c r="AC27" s="513"/>
      <c r="AD27" s="513"/>
      <c r="AE27" s="513"/>
      <c r="AF27" s="513"/>
      <c r="AG27" s="513"/>
      <c r="AH27" s="275">
        <f t="shared" si="3"/>
        <v>0</v>
      </c>
      <c r="AI27" s="976">
        <f>Volume!D24</f>
        <v>0</v>
      </c>
      <c r="AJ27" s="977"/>
      <c r="AK27" s="508"/>
      <c r="AL27" s="513"/>
      <c r="AM27" s="513"/>
      <c r="AN27" s="397">
        <f t="shared" si="9"/>
        <v>0</v>
      </c>
      <c r="AO27" s="513"/>
      <c r="AP27" s="513"/>
      <c r="AQ27" s="513"/>
      <c r="AR27" s="513"/>
      <c r="AS27" s="513"/>
      <c r="AT27" s="398">
        <f t="shared" si="4"/>
        <v>0</v>
      </c>
      <c r="AU27" s="364"/>
      <c r="AV27" s="397" t="e">
        <f t="shared" si="5"/>
        <v>#VALUE!</v>
      </c>
      <c r="AW27" s="398" t="e">
        <f t="shared" si="6"/>
        <v>#VALUE!</v>
      </c>
      <c r="AX27" s="364"/>
      <c r="AY27" s="51"/>
    </row>
    <row r="28" spans="1:51" x14ac:dyDescent="0.25">
      <c r="A28" s="364"/>
      <c r="B28" s="295"/>
      <c r="C28" s="298" t="s">
        <v>149</v>
      </c>
      <c r="D28" s="514"/>
      <c r="E28" s="513"/>
      <c r="F28" s="163">
        <f t="shared" si="0"/>
        <v>0</v>
      </c>
      <c r="G28" s="517"/>
      <c r="H28" s="514"/>
      <c r="I28" s="513"/>
      <c r="J28" s="163">
        <f t="shared" si="1"/>
        <v>0</v>
      </c>
      <c r="K28" s="522"/>
      <c r="L28" s="522"/>
      <c r="M28" s="522"/>
      <c r="N28" s="155" t="str">
        <f t="shared" si="7"/>
        <v/>
      </c>
      <c r="O28" s="522"/>
      <c r="P28" s="522"/>
      <c r="Q28" s="522"/>
      <c r="R28" s="522"/>
      <c r="S28" s="522"/>
      <c r="T28" s="155" t="str">
        <f t="shared" si="2"/>
        <v/>
      </c>
      <c r="U28" s="513"/>
      <c r="V28" s="509"/>
      <c r="W28" s="826"/>
      <c r="X28" s="978"/>
      <c r="Y28" s="524"/>
      <c r="Z28" s="522"/>
      <c r="AA28" s="522"/>
      <c r="AB28" s="155">
        <f t="shared" si="8"/>
        <v>0</v>
      </c>
      <c r="AC28" s="522"/>
      <c r="AD28" s="522"/>
      <c r="AE28" s="522"/>
      <c r="AF28" s="522"/>
      <c r="AG28" s="522"/>
      <c r="AH28" s="302">
        <f t="shared" si="3"/>
        <v>0</v>
      </c>
      <c r="AI28" s="826"/>
      <c r="AJ28" s="978"/>
      <c r="AK28" s="524"/>
      <c r="AL28" s="522"/>
      <c r="AM28" s="522"/>
      <c r="AN28" s="155">
        <f t="shared" si="9"/>
        <v>0</v>
      </c>
      <c r="AO28" s="522"/>
      <c r="AP28" s="522"/>
      <c r="AQ28" s="522"/>
      <c r="AR28" s="522"/>
      <c r="AS28" s="522"/>
      <c r="AT28" s="398">
        <f t="shared" si="4"/>
        <v>0</v>
      </c>
      <c r="AU28" s="364"/>
      <c r="AV28" s="397" t="e">
        <f t="shared" si="5"/>
        <v>#VALUE!</v>
      </c>
      <c r="AW28" s="398" t="e">
        <f t="shared" si="6"/>
        <v>#VALUE!</v>
      </c>
      <c r="AX28" s="364"/>
      <c r="AY28" s="51"/>
    </row>
    <row r="29" spans="1:51" ht="17.25" thickBot="1" x14ac:dyDescent="0.3">
      <c r="A29" s="364"/>
      <c r="B29" s="296"/>
      <c r="C29" s="299" t="s">
        <v>453</v>
      </c>
      <c r="D29" s="515"/>
      <c r="E29" s="516"/>
      <c r="F29" s="297">
        <f t="shared" si="0"/>
        <v>0</v>
      </c>
      <c r="G29" s="518"/>
      <c r="H29" s="515"/>
      <c r="I29" s="516"/>
      <c r="J29" s="297">
        <f t="shared" si="1"/>
        <v>0</v>
      </c>
      <c r="K29" s="522"/>
      <c r="L29" s="522"/>
      <c r="M29" s="522"/>
      <c r="N29" s="155" t="str">
        <f t="shared" si="7"/>
        <v/>
      </c>
      <c r="O29" s="522"/>
      <c r="P29" s="522"/>
      <c r="Q29" s="522"/>
      <c r="R29" s="522"/>
      <c r="S29" s="522"/>
      <c r="T29" s="155" t="str">
        <f t="shared" si="2"/>
        <v/>
      </c>
      <c r="U29" s="513"/>
      <c r="V29" s="509"/>
      <c r="W29" s="979"/>
      <c r="X29" s="980"/>
      <c r="Y29" s="524"/>
      <c r="Z29" s="522"/>
      <c r="AA29" s="522"/>
      <c r="AB29" s="155">
        <f t="shared" si="8"/>
        <v>0</v>
      </c>
      <c r="AC29" s="522"/>
      <c r="AD29" s="522"/>
      <c r="AE29" s="522"/>
      <c r="AF29" s="522"/>
      <c r="AG29" s="522"/>
      <c r="AH29" s="302">
        <f t="shared" si="3"/>
        <v>0</v>
      </c>
      <c r="AI29" s="979"/>
      <c r="AJ29" s="980"/>
      <c r="AK29" s="524"/>
      <c r="AL29" s="522"/>
      <c r="AM29" s="522"/>
      <c r="AN29" s="155">
        <f t="shared" si="9"/>
        <v>0</v>
      </c>
      <c r="AO29" s="522"/>
      <c r="AP29" s="522"/>
      <c r="AQ29" s="522"/>
      <c r="AR29" s="522"/>
      <c r="AS29" s="522"/>
      <c r="AT29" s="398">
        <f t="shared" si="4"/>
        <v>0</v>
      </c>
      <c r="AU29" s="364"/>
      <c r="AV29" s="397" t="e">
        <f t="shared" si="5"/>
        <v>#VALUE!</v>
      </c>
      <c r="AW29" s="398" t="e">
        <f t="shared" si="6"/>
        <v>#VALUE!</v>
      </c>
      <c r="AX29" s="364"/>
      <c r="AY29" s="51"/>
    </row>
    <row r="30" spans="1:51" ht="17.25" thickBot="1" x14ac:dyDescent="0.3">
      <c r="A30" s="364"/>
      <c r="B30" s="815" t="s">
        <v>150</v>
      </c>
      <c r="C30" s="816"/>
      <c r="D30" s="816"/>
      <c r="E30" s="816"/>
      <c r="F30" s="816"/>
      <c r="G30" s="816"/>
      <c r="H30" s="816"/>
      <c r="I30" s="816"/>
      <c r="J30" s="817"/>
      <c r="K30" s="838" t="s">
        <v>303</v>
      </c>
      <c r="L30" s="839"/>
      <c r="M30" s="840"/>
      <c r="N30" s="156">
        <f>Volume!C16</f>
        <v>0</v>
      </c>
      <c r="O30" s="838" t="s">
        <v>304</v>
      </c>
      <c r="P30" s="839"/>
      <c r="Q30" s="839"/>
      <c r="R30" s="839"/>
      <c r="S30" s="840"/>
      <c r="T30" s="156">
        <f>Volume!C17</f>
        <v>0</v>
      </c>
      <c r="U30" s="818"/>
      <c r="V30" s="819"/>
      <c r="W30" s="838" t="s">
        <v>303</v>
      </c>
      <c r="X30" s="839"/>
      <c r="Y30" s="839"/>
      <c r="Z30" s="839"/>
      <c r="AA30" s="840"/>
      <c r="AB30" s="157">
        <f>IF(W21="Fresh Food",W27,0)</f>
        <v>0</v>
      </c>
      <c r="AC30" s="838" t="s">
        <v>304</v>
      </c>
      <c r="AD30" s="839"/>
      <c r="AE30" s="839"/>
      <c r="AF30" s="839"/>
      <c r="AG30" s="840"/>
      <c r="AH30" s="157">
        <f>IF(W21="Freezer",W27,0)</f>
        <v>0</v>
      </c>
      <c r="AI30" s="838" t="s">
        <v>303</v>
      </c>
      <c r="AJ30" s="839"/>
      <c r="AK30" s="839"/>
      <c r="AL30" s="839"/>
      <c r="AM30" s="840"/>
      <c r="AN30" s="157">
        <f>IF(AI21="Fresh Food",AI27,0)</f>
        <v>0</v>
      </c>
      <c r="AO30" s="838" t="s">
        <v>304</v>
      </c>
      <c r="AP30" s="839"/>
      <c r="AQ30" s="839"/>
      <c r="AR30" s="839"/>
      <c r="AS30" s="839"/>
      <c r="AT30" s="158">
        <f>IF(AI21="Freezer",AI27,0)</f>
        <v>0</v>
      </c>
      <c r="AU30" s="364"/>
      <c r="AX30" s="364"/>
      <c r="AY30" s="51"/>
    </row>
    <row r="31" spans="1:51" ht="17.25" thickBot="1" x14ac:dyDescent="0.3">
      <c r="A31" s="364"/>
      <c r="B31" s="366"/>
      <c r="C31" s="354"/>
      <c r="D31" s="474"/>
      <c r="E31" s="474"/>
      <c r="F31" s="474"/>
      <c r="G31" s="366"/>
      <c r="H31" s="366"/>
      <c r="I31" s="366"/>
      <c r="J31" s="474"/>
      <c r="K31" s="475"/>
      <c r="L31" s="475"/>
      <c r="M31" s="475"/>
      <c r="N31" s="475"/>
      <c r="O31" s="364"/>
      <c r="P31" s="364"/>
      <c r="Q31" s="364"/>
      <c r="R31" s="364"/>
      <c r="S31" s="364"/>
      <c r="T31" s="475"/>
      <c r="U31" s="364"/>
      <c r="V31" s="364"/>
      <c r="W31" s="364"/>
      <c r="X31" s="364"/>
      <c r="Y31" s="364"/>
      <c r="Z31" s="364"/>
      <c r="AA31" s="364"/>
      <c r="AB31" s="475"/>
      <c r="AC31" s="364"/>
      <c r="AD31" s="364"/>
      <c r="AE31" s="364"/>
      <c r="AF31" s="364"/>
      <c r="AG31" s="364"/>
      <c r="AH31" s="475"/>
      <c r="AI31" s="364"/>
      <c r="AJ31" s="364"/>
      <c r="AK31" s="364"/>
      <c r="AL31" s="364"/>
      <c r="AM31" s="364"/>
      <c r="AN31" s="475"/>
      <c r="AO31" s="364"/>
      <c r="AP31" s="364"/>
      <c r="AQ31" s="364"/>
      <c r="AR31" s="364"/>
      <c r="AS31" s="364"/>
      <c r="AT31" s="475"/>
      <c r="AU31" s="364"/>
      <c r="AV31" s="364"/>
      <c r="AW31" s="364"/>
      <c r="AX31" s="364"/>
      <c r="AY31" s="51"/>
    </row>
    <row r="32" spans="1:51" ht="18.75" thickBot="1" x14ac:dyDescent="0.3">
      <c r="A32" s="364"/>
      <c r="B32" s="831" t="s">
        <v>412</v>
      </c>
      <c r="C32" s="832"/>
      <c r="D32" s="832"/>
      <c r="E32" s="832"/>
      <c r="F32" s="833"/>
      <c r="G32" s="366"/>
      <c r="H32" s="366"/>
      <c r="I32" s="366"/>
      <c r="J32" s="364"/>
      <c r="K32" s="364"/>
      <c r="L32" s="364"/>
      <c r="M32" s="364"/>
      <c r="N32" s="364"/>
      <c r="O32" s="366"/>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51"/>
    </row>
    <row r="33" spans="1:51" ht="18.75" thickBot="1" x14ac:dyDescent="0.3">
      <c r="A33" s="364"/>
      <c r="B33" s="881" t="s">
        <v>471</v>
      </c>
      <c r="C33" s="882"/>
      <c r="D33" s="882"/>
      <c r="E33" s="882"/>
      <c r="F33" s="883"/>
      <c r="G33" s="366"/>
      <c r="H33" s="366"/>
      <c r="I33" s="366"/>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51"/>
    </row>
    <row r="34" spans="1:51" ht="18" thickTop="1" x14ac:dyDescent="0.25">
      <c r="A34" s="364"/>
      <c r="B34" s="834"/>
      <c r="C34" s="835"/>
      <c r="D34" s="215" t="s">
        <v>30</v>
      </c>
      <c r="E34" s="215" t="s">
        <v>31</v>
      </c>
      <c r="F34" s="216" t="s">
        <v>32</v>
      </c>
      <c r="G34" s="366"/>
      <c r="H34" s="366"/>
      <c r="I34" s="366"/>
      <c r="J34" s="366"/>
      <c r="K34" s="366"/>
      <c r="L34" s="366"/>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51"/>
    </row>
    <row r="35" spans="1:51" ht="18" customHeight="1" x14ac:dyDescent="0.25">
      <c r="A35" s="364"/>
      <c r="B35" s="172" t="s">
        <v>13</v>
      </c>
      <c r="C35" s="407" t="s">
        <v>36</v>
      </c>
      <c r="D35" s="276">
        <f>F21</f>
        <v>0</v>
      </c>
      <c r="E35" s="153">
        <f>F24</f>
        <v>0</v>
      </c>
      <c r="F35" s="154">
        <f>F27</f>
        <v>0</v>
      </c>
      <c r="G35" s="366"/>
      <c r="H35" s="366"/>
      <c r="I35" s="366"/>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51"/>
    </row>
    <row r="36" spans="1:51" ht="18.600000000000001" customHeight="1" x14ac:dyDescent="0.25">
      <c r="A36" s="364"/>
      <c r="B36" s="172" t="s">
        <v>11</v>
      </c>
      <c r="C36" s="407" t="s">
        <v>29</v>
      </c>
      <c r="D36" s="171">
        <f>G21</f>
        <v>0</v>
      </c>
      <c r="E36" s="152">
        <f>G24</f>
        <v>0</v>
      </c>
      <c r="F36" s="163">
        <f>G27</f>
        <v>0</v>
      </c>
      <c r="G36" s="366"/>
      <c r="H36" s="366"/>
      <c r="I36" s="366"/>
      <c r="J36" s="366"/>
      <c r="K36" s="366"/>
      <c r="L36" s="366"/>
      <c r="M36" s="366"/>
      <c r="N36" s="366"/>
      <c r="O36" s="366"/>
      <c r="P36" s="366"/>
      <c r="Q36" s="366"/>
      <c r="R36" s="368"/>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51"/>
    </row>
    <row r="37" spans="1:51" ht="18.600000000000001" customHeight="1" x14ac:dyDescent="0.25">
      <c r="A37" s="364"/>
      <c r="B37" s="217" t="s">
        <v>15</v>
      </c>
      <c r="C37" s="410" t="s">
        <v>321</v>
      </c>
      <c r="D37" s="179" t="e">
        <f>D36/(D35/60/24)</f>
        <v>#DIV/0!</v>
      </c>
      <c r="E37" s="178" t="e">
        <f>E36/(E35/60/24)</f>
        <v>#DIV/0!</v>
      </c>
      <c r="F37" s="201" t="e">
        <f>F36/(F35/60/24)</f>
        <v>#DIV/0!</v>
      </c>
      <c r="G37" s="366"/>
      <c r="H37" s="366"/>
      <c r="I37" s="366"/>
      <c r="J37" s="366"/>
      <c r="K37" s="366"/>
      <c r="L37" s="366"/>
      <c r="M37" s="366"/>
      <c r="N37" s="366"/>
      <c r="O37" s="366"/>
      <c r="P37" s="366"/>
      <c r="Q37" s="366"/>
      <c r="R37" s="366"/>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51"/>
    </row>
    <row r="38" spans="1:51" ht="37.9" customHeight="1" thickBot="1" x14ac:dyDescent="0.3">
      <c r="A38" s="364"/>
      <c r="B38" s="919" t="s">
        <v>470</v>
      </c>
      <c r="C38" s="920"/>
      <c r="D38" s="920"/>
      <c r="E38" s="920"/>
      <c r="F38" s="921"/>
      <c r="G38" s="366"/>
      <c r="H38" s="366"/>
      <c r="I38" s="366"/>
      <c r="J38" s="366"/>
      <c r="K38" s="366"/>
      <c r="L38" s="366"/>
      <c r="M38" s="366"/>
      <c r="N38" s="366"/>
      <c r="O38" s="366"/>
      <c r="P38" s="366"/>
      <c r="Q38" s="367"/>
      <c r="R38" s="367"/>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51"/>
    </row>
    <row r="39" spans="1:51" ht="18" thickTop="1" x14ac:dyDescent="0.25">
      <c r="A39" s="364"/>
      <c r="B39" s="1005" t="s">
        <v>5</v>
      </c>
      <c r="C39" s="1006"/>
      <c r="D39" s="135" t="s">
        <v>30</v>
      </c>
      <c r="E39" s="135" t="s">
        <v>31</v>
      </c>
      <c r="F39" s="137" t="s">
        <v>32</v>
      </c>
      <c r="G39" s="366"/>
      <c r="H39" s="366"/>
      <c r="I39" s="366"/>
      <c r="J39" s="366"/>
      <c r="K39" s="366"/>
      <c r="L39" s="366"/>
      <c r="M39" s="366"/>
      <c r="N39" s="366"/>
      <c r="O39" s="366"/>
      <c r="P39" s="366"/>
      <c r="Q39" s="367"/>
      <c r="R39" s="367"/>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51"/>
    </row>
    <row r="40" spans="1:51" x14ac:dyDescent="0.25">
      <c r="A40" s="364"/>
      <c r="B40" s="176" t="s">
        <v>74</v>
      </c>
      <c r="C40" s="411" t="s">
        <v>36</v>
      </c>
      <c r="D40" s="276">
        <f>F21</f>
        <v>0</v>
      </c>
      <c r="E40" s="153">
        <f>F24</f>
        <v>0</v>
      </c>
      <c r="F40" s="154">
        <f>F27</f>
        <v>0</v>
      </c>
      <c r="G40" s="366"/>
      <c r="H40" s="366"/>
      <c r="I40" s="366"/>
      <c r="J40" s="366"/>
      <c r="K40" s="366"/>
      <c r="L40" s="366"/>
      <c r="M40" s="366"/>
      <c r="N40" s="366"/>
      <c r="O40" s="366"/>
      <c r="P40" s="366"/>
      <c r="Q40" s="367"/>
      <c r="R40" s="367"/>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51"/>
    </row>
    <row r="41" spans="1:51" x14ac:dyDescent="0.25">
      <c r="A41" s="364"/>
      <c r="B41" s="176" t="s">
        <v>75</v>
      </c>
      <c r="C41" s="411" t="s">
        <v>29</v>
      </c>
      <c r="D41" s="171">
        <f>G21</f>
        <v>0</v>
      </c>
      <c r="E41" s="152">
        <f>G24</f>
        <v>0</v>
      </c>
      <c r="F41" s="163">
        <f>G27</f>
        <v>0</v>
      </c>
      <c r="G41" s="366"/>
      <c r="H41" s="366"/>
      <c r="I41" s="366"/>
      <c r="J41" s="366"/>
      <c r="K41" s="366"/>
      <c r="L41" s="366"/>
      <c r="M41" s="366"/>
      <c r="N41" s="366"/>
      <c r="O41" s="366"/>
      <c r="P41" s="366"/>
      <c r="Q41" s="366"/>
      <c r="R41" s="366"/>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51"/>
    </row>
    <row r="42" spans="1:51" ht="15" customHeight="1" x14ac:dyDescent="0.25">
      <c r="A42" s="364"/>
      <c r="B42" s="460"/>
      <c r="C42" s="411" t="s">
        <v>82</v>
      </c>
      <c r="D42" s="171" t="e">
        <f>D41/(D40/60/24)</f>
        <v>#DIV/0!</v>
      </c>
      <c r="E42" s="152" t="e">
        <f>E41/(E40/60/24)</f>
        <v>#DIV/0!</v>
      </c>
      <c r="F42" s="163" t="e">
        <f>F41/(F40/60/24)</f>
        <v>#DIV/0!</v>
      </c>
      <c r="G42" s="366"/>
      <c r="H42" s="366"/>
      <c r="I42" s="366"/>
      <c r="J42" s="366"/>
      <c r="K42" s="366"/>
      <c r="L42" s="366"/>
      <c r="M42" s="366"/>
      <c r="N42" s="366"/>
      <c r="O42" s="366"/>
      <c r="P42" s="366"/>
      <c r="Q42" s="481"/>
      <c r="R42" s="481"/>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51"/>
    </row>
    <row r="43" spans="1:51" ht="24.75" customHeight="1" thickBot="1" x14ac:dyDescent="0.3">
      <c r="A43" s="364"/>
      <c r="B43" s="874" t="s">
        <v>73</v>
      </c>
      <c r="C43" s="875"/>
      <c r="D43" s="820"/>
      <c r="E43" s="820"/>
      <c r="F43" s="821"/>
      <c r="G43" s="366"/>
      <c r="H43" s="366"/>
      <c r="I43" s="366"/>
      <c r="J43" s="366"/>
      <c r="K43" s="366"/>
      <c r="L43" s="366"/>
      <c r="M43" s="366"/>
      <c r="N43" s="366"/>
      <c r="O43" s="366"/>
      <c r="P43" s="366"/>
      <c r="Q43" s="481"/>
      <c r="R43" s="495" t="s">
        <v>459</v>
      </c>
      <c r="S43" s="495"/>
      <c r="T43" s="495"/>
      <c r="U43" s="495"/>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51"/>
    </row>
    <row r="44" spans="1:51" ht="35.25" customHeight="1" thickBot="1" x14ac:dyDescent="0.3">
      <c r="A44" s="364"/>
      <c r="B44" s="81" t="s">
        <v>77</v>
      </c>
      <c r="C44" s="173" t="s">
        <v>79</v>
      </c>
      <c r="D44" s="523"/>
      <c r="E44" s="828" t="s">
        <v>415</v>
      </c>
      <c r="F44" s="829"/>
      <c r="G44" s="476"/>
      <c r="H44" s="689" t="s">
        <v>490</v>
      </c>
      <c r="I44" s="1003"/>
      <c r="J44" s="1003"/>
      <c r="K44" s="1003"/>
      <c r="L44" s="1003"/>
      <c r="M44" s="1003"/>
      <c r="N44" s="1003"/>
      <c r="O44" s="1003"/>
      <c r="P44" s="1004"/>
      <c r="Q44" s="483"/>
      <c r="R44" s="495"/>
      <c r="S44" s="495"/>
      <c r="T44" s="495" t="s">
        <v>73</v>
      </c>
      <c r="U44" s="495" t="s">
        <v>454</v>
      </c>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51"/>
    </row>
    <row r="45" spans="1:51" ht="34.5" customHeight="1" thickBot="1" x14ac:dyDescent="0.3">
      <c r="A45" s="364"/>
      <c r="B45" s="81" t="s">
        <v>78</v>
      </c>
      <c r="C45" s="173" t="s">
        <v>80</v>
      </c>
      <c r="D45" s="523"/>
      <c r="E45" s="828" t="s">
        <v>415</v>
      </c>
      <c r="F45" s="829"/>
      <c r="G45" s="366"/>
      <c r="H45" s="925" t="s">
        <v>416</v>
      </c>
      <c r="I45" s="926"/>
      <c r="J45" s="926"/>
      <c r="K45" s="926"/>
      <c r="L45" s="926"/>
      <c r="M45" s="926"/>
      <c r="N45" s="926"/>
      <c r="O45" s="926"/>
      <c r="P45" s="927"/>
      <c r="Q45" s="483"/>
      <c r="R45" s="495" t="s">
        <v>460</v>
      </c>
      <c r="S45" s="495" t="s">
        <v>462</v>
      </c>
      <c r="T45" s="495"/>
      <c r="U45" s="495"/>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51"/>
    </row>
    <row r="46" spans="1:51" ht="33" x14ac:dyDescent="0.25">
      <c r="A46" s="364"/>
      <c r="B46" s="81" t="s">
        <v>35</v>
      </c>
      <c r="C46" s="300" t="s">
        <v>81</v>
      </c>
      <c r="D46" s="508"/>
      <c r="E46" s="992"/>
      <c r="F46" s="993"/>
      <c r="G46" s="366"/>
      <c r="H46" s="994"/>
      <c r="I46" s="995"/>
      <c r="J46" s="995"/>
      <c r="K46" s="995"/>
      <c r="L46" s="995"/>
      <c r="M46" s="995"/>
      <c r="N46" s="995"/>
      <c r="O46" s="995"/>
      <c r="P46" s="996"/>
      <c r="Q46" s="473"/>
      <c r="R46" s="495" t="s">
        <v>461</v>
      </c>
      <c r="S46" s="495" t="s">
        <v>463</v>
      </c>
      <c r="T46" s="495"/>
      <c r="U46" s="495"/>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51"/>
    </row>
    <row r="47" spans="1:51" ht="17.25" x14ac:dyDescent="0.25">
      <c r="A47" s="364"/>
      <c r="B47" s="836"/>
      <c r="C47" s="837"/>
      <c r="D47" s="174" t="s">
        <v>30</v>
      </c>
      <c r="E47" s="175" t="s">
        <v>31</v>
      </c>
      <c r="F47" s="203" t="s">
        <v>32</v>
      </c>
      <c r="G47" s="366"/>
      <c r="H47" s="997"/>
      <c r="I47" s="998"/>
      <c r="J47" s="998"/>
      <c r="K47" s="998"/>
      <c r="L47" s="998"/>
      <c r="M47" s="998"/>
      <c r="N47" s="998"/>
      <c r="O47" s="998"/>
      <c r="P47" s="999"/>
      <c r="Q47" s="473"/>
      <c r="R47" s="495" t="s">
        <v>464</v>
      </c>
      <c r="S47" s="495" t="s">
        <v>466</v>
      </c>
      <c r="T47" s="495">
        <v>0.2</v>
      </c>
      <c r="U47" s="495">
        <v>0.2</v>
      </c>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51"/>
    </row>
    <row r="48" spans="1:51" x14ac:dyDescent="0.25">
      <c r="A48" s="364"/>
      <c r="B48" s="81" t="s">
        <v>53</v>
      </c>
      <c r="C48" s="412" t="s">
        <v>36</v>
      </c>
      <c r="D48" s="171">
        <f>F22</f>
        <v>0</v>
      </c>
      <c r="E48" s="152">
        <f>F25</f>
        <v>0</v>
      </c>
      <c r="F48" s="163">
        <f>F28</f>
        <v>0</v>
      </c>
      <c r="G48" s="366"/>
      <c r="H48" s="997"/>
      <c r="I48" s="998"/>
      <c r="J48" s="998"/>
      <c r="K48" s="998"/>
      <c r="L48" s="998"/>
      <c r="M48" s="998"/>
      <c r="N48" s="998"/>
      <c r="O48" s="998"/>
      <c r="P48" s="999"/>
      <c r="Q48" s="473"/>
      <c r="R48" s="495" t="s">
        <v>465</v>
      </c>
      <c r="S48" s="495"/>
      <c r="T48" s="495" t="e">
        <f>(T45*T46)/(T47*(T46-T45)+T45)</f>
        <v>#DIV/0!</v>
      </c>
      <c r="U48" s="495" t="e">
        <f>(U45*U46)/(U47*(U46-U45)+U45)</f>
        <v>#DIV/0!</v>
      </c>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51"/>
    </row>
    <row r="49" spans="1:51" x14ac:dyDescent="0.25">
      <c r="A49" s="364"/>
      <c r="B49" s="81" t="s">
        <v>52</v>
      </c>
      <c r="C49" s="407" t="s">
        <v>29</v>
      </c>
      <c r="D49" s="171">
        <f>G22</f>
        <v>0</v>
      </c>
      <c r="E49" s="152">
        <f>G25</f>
        <v>0</v>
      </c>
      <c r="F49" s="163">
        <f>G28</f>
        <v>0</v>
      </c>
      <c r="G49" s="366"/>
      <c r="H49" s="997"/>
      <c r="I49" s="998"/>
      <c r="J49" s="998"/>
      <c r="K49" s="998"/>
      <c r="L49" s="998"/>
      <c r="M49" s="998"/>
      <c r="N49" s="998"/>
      <c r="O49" s="998"/>
      <c r="P49" s="999"/>
      <c r="Q49" s="364"/>
      <c r="R49" s="366"/>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51"/>
    </row>
    <row r="50" spans="1:51" x14ac:dyDescent="0.25">
      <c r="A50" s="364"/>
      <c r="B50" s="460"/>
      <c r="C50" s="407" t="s">
        <v>82</v>
      </c>
      <c r="D50" s="171" t="e">
        <f>(D49-(D41*D48/D40))*12/$D$46</f>
        <v>#DIV/0!</v>
      </c>
      <c r="E50" s="152" t="e">
        <f>(E49-(E41*E48/E40))*12/$D$46</f>
        <v>#DIV/0!</v>
      </c>
      <c r="F50" s="163" t="e">
        <f>(F49-(F41*F48/F40))*12/$D$46</f>
        <v>#DIV/0!</v>
      </c>
      <c r="G50" s="366"/>
      <c r="H50" s="997"/>
      <c r="I50" s="998"/>
      <c r="J50" s="998"/>
      <c r="K50" s="998"/>
      <c r="L50" s="998"/>
      <c r="M50" s="998"/>
      <c r="N50" s="998"/>
      <c r="O50" s="998"/>
      <c r="P50" s="999"/>
      <c r="Q50" s="364"/>
      <c r="R50" s="366"/>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51"/>
    </row>
    <row r="51" spans="1:51" ht="18" thickBot="1" x14ac:dyDescent="0.3">
      <c r="A51" s="364"/>
      <c r="B51" s="874" t="s">
        <v>455</v>
      </c>
      <c r="C51" s="875"/>
      <c r="D51" s="875"/>
      <c r="E51" s="875"/>
      <c r="F51" s="876"/>
      <c r="G51" s="364"/>
      <c r="H51" s="1000"/>
      <c r="I51" s="1001"/>
      <c r="J51" s="1001"/>
      <c r="K51" s="1001"/>
      <c r="L51" s="1001"/>
      <c r="M51" s="1001"/>
      <c r="N51" s="1001"/>
      <c r="O51" s="1001"/>
      <c r="P51" s="1002"/>
      <c r="Q51" s="364"/>
      <c r="R51" s="366"/>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51"/>
    </row>
    <row r="52" spans="1:51" x14ac:dyDescent="0.25">
      <c r="A52" s="364"/>
      <c r="B52" s="81" t="s">
        <v>77</v>
      </c>
      <c r="C52" s="173" t="s">
        <v>79</v>
      </c>
      <c r="D52" s="513"/>
      <c r="E52" s="970"/>
      <c r="F52" s="971"/>
      <c r="G52" s="364"/>
      <c r="H52" s="366"/>
      <c r="I52" s="366"/>
      <c r="J52" s="366"/>
      <c r="K52" s="366"/>
      <c r="L52" s="366"/>
      <c r="M52" s="366"/>
      <c r="N52" s="366"/>
      <c r="O52" s="366"/>
      <c r="P52" s="366"/>
      <c r="Q52" s="364"/>
      <c r="R52" s="366"/>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51"/>
    </row>
    <row r="53" spans="1:51" x14ac:dyDescent="0.25">
      <c r="A53" s="364"/>
      <c r="B53" s="81" t="s">
        <v>78</v>
      </c>
      <c r="C53" s="173" t="s">
        <v>80</v>
      </c>
      <c r="D53" s="513"/>
      <c r="E53" s="970"/>
      <c r="F53" s="971"/>
      <c r="G53" s="364"/>
      <c r="H53" s="366"/>
      <c r="I53" s="366"/>
      <c r="J53" s="366"/>
      <c r="K53" s="366"/>
      <c r="L53" s="366"/>
      <c r="M53" s="366"/>
      <c r="N53" s="366"/>
      <c r="O53" s="366"/>
      <c r="P53" s="366"/>
      <c r="Q53" s="364"/>
      <c r="R53" s="366"/>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51"/>
    </row>
    <row r="54" spans="1:51" ht="33" x14ac:dyDescent="0.25">
      <c r="A54" s="364"/>
      <c r="B54" s="81" t="s">
        <v>35</v>
      </c>
      <c r="C54" s="300" t="s">
        <v>81</v>
      </c>
      <c r="D54" s="513"/>
      <c r="E54" s="972"/>
      <c r="F54" s="973"/>
      <c r="G54" s="364"/>
      <c r="H54" s="366"/>
      <c r="I54" s="366"/>
      <c r="J54" s="366"/>
      <c r="K54" s="366"/>
      <c r="L54" s="366"/>
      <c r="M54" s="366"/>
      <c r="N54" s="366"/>
      <c r="O54" s="366"/>
      <c r="P54" s="366"/>
      <c r="Q54" s="364"/>
      <c r="R54" s="366"/>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51"/>
    </row>
    <row r="55" spans="1:51" ht="17.25" x14ac:dyDescent="0.25">
      <c r="A55" s="364"/>
      <c r="B55" s="836"/>
      <c r="C55" s="837"/>
      <c r="D55" s="174" t="s">
        <v>171</v>
      </c>
      <c r="E55" s="290" t="s">
        <v>31</v>
      </c>
      <c r="F55" s="291" t="s">
        <v>32</v>
      </c>
      <c r="G55" s="364"/>
      <c r="H55" s="366"/>
      <c r="I55" s="366"/>
      <c r="J55" s="366"/>
      <c r="K55" s="366"/>
      <c r="L55" s="366"/>
      <c r="M55" s="366"/>
      <c r="N55" s="366"/>
      <c r="O55" s="366"/>
      <c r="P55" s="366"/>
      <c r="Q55" s="364"/>
      <c r="R55" s="366"/>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51"/>
    </row>
    <row r="56" spans="1:51" x14ac:dyDescent="0.25">
      <c r="A56" s="364"/>
      <c r="B56" s="81" t="s">
        <v>456</v>
      </c>
      <c r="C56" s="412" t="s">
        <v>36</v>
      </c>
      <c r="D56" s="152">
        <f>F23</f>
        <v>0</v>
      </c>
      <c r="E56" s="152">
        <f>F26</f>
        <v>0</v>
      </c>
      <c r="F56" s="163">
        <f>F29</f>
        <v>0</v>
      </c>
      <c r="G56" s="364"/>
      <c r="H56" s="366"/>
      <c r="I56" s="366"/>
      <c r="J56" s="366"/>
      <c r="K56" s="366"/>
      <c r="L56" s="366"/>
      <c r="M56" s="366"/>
      <c r="N56" s="366"/>
      <c r="O56" s="366"/>
      <c r="P56" s="366"/>
      <c r="Q56" s="364"/>
      <c r="R56" s="366"/>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51"/>
    </row>
    <row r="57" spans="1:51" x14ac:dyDescent="0.25">
      <c r="A57" s="364"/>
      <c r="B57" s="81" t="s">
        <v>457</v>
      </c>
      <c r="C57" s="407" t="s">
        <v>29</v>
      </c>
      <c r="D57" s="152">
        <f>G23</f>
        <v>0</v>
      </c>
      <c r="E57" s="152">
        <f>G26</f>
        <v>0</v>
      </c>
      <c r="F57" s="163">
        <f>G29</f>
        <v>0</v>
      </c>
      <c r="G57" s="364"/>
      <c r="H57" s="366"/>
      <c r="I57" s="366"/>
      <c r="J57" s="366"/>
      <c r="K57" s="366"/>
      <c r="L57" s="366"/>
      <c r="M57" s="366"/>
      <c r="N57" s="366"/>
      <c r="O57" s="366"/>
      <c r="P57" s="366"/>
      <c r="Q57" s="364"/>
      <c r="R57" s="366"/>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51"/>
    </row>
    <row r="58" spans="1:51" x14ac:dyDescent="0.25">
      <c r="A58" s="364"/>
      <c r="B58" s="172"/>
      <c r="C58" s="407" t="s">
        <v>82</v>
      </c>
      <c r="D58" s="152" t="e">
        <f>(D57-(D41*D56/D40))*12/$D$54</f>
        <v>#DIV/0!</v>
      </c>
      <c r="E58" s="152" t="e">
        <f>(E57-(E41*E56/E40))*12/$D$54</f>
        <v>#DIV/0!</v>
      </c>
      <c r="F58" s="163" t="e">
        <f>(F57-(F41*F56/F40))*12/$D$54</f>
        <v>#DIV/0!</v>
      </c>
      <c r="G58" s="364"/>
      <c r="H58" s="366"/>
      <c r="I58" s="366"/>
      <c r="J58" s="366"/>
      <c r="K58" s="366"/>
      <c r="L58" s="366"/>
      <c r="M58" s="366"/>
      <c r="N58" s="366"/>
      <c r="O58" s="366"/>
      <c r="P58" s="366"/>
      <c r="Q58" s="364"/>
      <c r="R58" s="366"/>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51"/>
    </row>
    <row r="59" spans="1:51" x14ac:dyDescent="0.25">
      <c r="A59" s="364"/>
      <c r="B59" s="909"/>
      <c r="C59" s="910"/>
      <c r="D59" s="910"/>
      <c r="E59" s="910"/>
      <c r="F59" s="911"/>
      <c r="G59" s="476"/>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51"/>
    </row>
    <row r="60" spans="1:51" ht="17.25" x14ac:dyDescent="0.25">
      <c r="A60" s="364"/>
      <c r="B60" s="218" t="s">
        <v>306</v>
      </c>
      <c r="C60" s="413" t="s">
        <v>307</v>
      </c>
      <c r="D60" s="152">
        <f>SUM(IF(ISERROR(D42),"0",D42),IF(ISERROR(D50),"0",D50),IF(ISERROR(D58),"0",D58))</f>
        <v>0</v>
      </c>
      <c r="E60" s="152">
        <f>SUM(IF(ISERROR(E42),"0",E42),IF(ISERROR(E50),"0",E50),IF(ISERROR(E58),"0",E58))</f>
        <v>0</v>
      </c>
      <c r="F60" s="163">
        <f>SUM(IF(ISERROR(F42),"0",F42),IF(ISERROR(F50),"0",F50),IF(ISERROR(F58),"0",F58))</f>
        <v>0</v>
      </c>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51"/>
    </row>
    <row r="61" spans="1:51" ht="17.25" thickBot="1" x14ac:dyDescent="0.3">
      <c r="A61" s="364"/>
      <c r="B61" s="815" t="s">
        <v>313</v>
      </c>
      <c r="C61" s="816"/>
      <c r="D61" s="816"/>
      <c r="E61" s="816"/>
      <c r="F61" s="817"/>
      <c r="G61" s="476"/>
      <c r="H61" s="366"/>
      <c r="I61" s="366"/>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51"/>
    </row>
    <row r="62" spans="1:51" ht="17.25" thickBot="1" x14ac:dyDescent="0.3">
      <c r="A62" s="364"/>
      <c r="B62" s="364"/>
      <c r="C62" s="364"/>
      <c r="D62" s="364"/>
      <c r="E62" s="365"/>
      <c r="F62" s="365"/>
      <c r="G62" s="482"/>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51"/>
    </row>
    <row r="63" spans="1:51" ht="18" thickBot="1" x14ac:dyDescent="0.3">
      <c r="A63" s="364"/>
      <c r="B63" s="570" t="s">
        <v>502</v>
      </c>
      <c r="C63" s="640"/>
      <c r="D63" s="640"/>
      <c r="E63" s="640"/>
      <c r="F63" s="640"/>
      <c r="G63" s="571"/>
      <c r="H63" s="368"/>
      <c r="I63" s="916" t="s">
        <v>420</v>
      </c>
      <c r="J63" s="917"/>
      <c r="K63" s="917"/>
      <c r="L63" s="917"/>
      <c r="M63" s="917"/>
      <c r="N63" s="918"/>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51"/>
    </row>
    <row r="64" spans="1:51" ht="67.150000000000006" customHeight="1" thickBot="1" x14ac:dyDescent="0.3">
      <c r="A64" s="364"/>
      <c r="B64" s="1007" t="s">
        <v>240</v>
      </c>
      <c r="C64" s="1008"/>
      <c r="D64" s="159"/>
      <c r="E64" s="1009"/>
      <c r="F64" s="1010"/>
      <c r="G64" s="1011"/>
      <c r="H64" s="368"/>
      <c r="I64" s="86" t="s">
        <v>422</v>
      </c>
      <c r="J64" s="449" t="s">
        <v>420</v>
      </c>
      <c r="K64" s="301" t="str">
        <f>IF(ISBLANK('General Info &amp; Test Results'!C36),"Blank",IF('General Info &amp; Test Results'!C36="Yes",'Drop-Downs'!V14,'Drop-Downs'!V13))</f>
        <v>Blank</v>
      </c>
      <c r="L64" s="944" t="s">
        <v>472</v>
      </c>
      <c r="M64" s="945"/>
      <c r="N64" s="946"/>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51"/>
    </row>
    <row r="65" spans="1:51" ht="18" thickBot="1" x14ac:dyDescent="0.3">
      <c r="A65" s="364"/>
      <c r="B65" s="871" t="s">
        <v>146</v>
      </c>
      <c r="C65" s="872"/>
      <c r="D65" s="872"/>
      <c r="E65" s="872"/>
      <c r="F65" s="872"/>
      <c r="G65" s="873"/>
      <c r="H65" s="366"/>
      <c r="I65" s="364"/>
      <c r="J65" s="366"/>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51"/>
    </row>
    <row r="66" spans="1:51" ht="18" thickTop="1" x14ac:dyDescent="0.25">
      <c r="A66" s="364"/>
      <c r="B66" s="214" t="s">
        <v>17</v>
      </c>
      <c r="C66" s="1021" t="s">
        <v>145</v>
      </c>
      <c r="D66" s="1022"/>
      <c r="E66" s="303" t="e">
        <f>IF(OR('General Info &amp; Test Results'!C38="Long-time Automatic",'General Info &amp; Test Results'!C38="Variable"),E60,E37)+$K$64</f>
        <v>#DIV/0!</v>
      </c>
      <c r="F66" s="1012"/>
      <c r="G66" s="1013"/>
      <c r="H66" s="368"/>
      <c r="I66" s="368"/>
      <c r="J66" s="366"/>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51"/>
    </row>
    <row r="67" spans="1:51" ht="18" thickBot="1" x14ac:dyDescent="0.3">
      <c r="A67" s="364"/>
      <c r="B67" s="868" t="s">
        <v>147</v>
      </c>
      <c r="C67" s="869"/>
      <c r="D67" s="869"/>
      <c r="E67" s="869"/>
      <c r="F67" s="869"/>
      <c r="G67" s="870"/>
      <c r="H67" s="366"/>
      <c r="I67" s="366"/>
      <c r="J67" s="366"/>
      <c r="K67" s="364"/>
      <c r="L67" s="364"/>
      <c r="M67" s="364"/>
      <c r="N67" s="364"/>
      <c r="O67" s="364"/>
      <c r="P67" s="364"/>
      <c r="Q67" s="364"/>
      <c r="R67" s="364"/>
      <c r="S67" s="364"/>
      <c r="T67" s="364"/>
      <c r="U67" s="366"/>
      <c r="V67" s="366"/>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51"/>
    </row>
    <row r="68" spans="1:51" ht="48.75" customHeight="1" thickTop="1" x14ac:dyDescent="0.35">
      <c r="A68" s="364"/>
      <c r="B68" s="949" t="s">
        <v>305</v>
      </c>
      <c r="C68" s="950"/>
      <c r="D68" s="950"/>
      <c r="E68" s="1018"/>
      <c r="F68" s="947" t="s">
        <v>311</v>
      </c>
      <c r="G68" s="948"/>
      <c r="H68" s="366"/>
      <c r="I68" s="364"/>
      <c r="J68" s="364"/>
      <c r="K68" s="364"/>
      <c r="L68" s="364"/>
      <c r="M68" s="364"/>
      <c r="N68" s="364"/>
      <c r="O68" s="364"/>
      <c r="P68" s="364"/>
      <c r="Q68" s="364"/>
      <c r="R68" s="364"/>
      <c r="S68" s="364"/>
      <c r="T68" s="364"/>
      <c r="U68" s="366"/>
      <c r="V68" s="366"/>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51"/>
    </row>
    <row r="69" spans="1:51" x14ac:dyDescent="0.25">
      <c r="A69" s="364"/>
      <c r="B69" s="81" t="s">
        <v>76</v>
      </c>
      <c r="C69" s="1019" t="s">
        <v>235</v>
      </c>
      <c r="D69" s="1020"/>
      <c r="E69" s="508"/>
      <c r="F69" s="1014"/>
      <c r="G69" s="821"/>
      <c r="H69" s="366"/>
      <c r="I69" s="364"/>
      <c r="J69" s="364"/>
      <c r="K69" s="364"/>
      <c r="L69" s="364"/>
      <c r="M69" s="364"/>
      <c r="N69" s="364"/>
      <c r="O69" s="364"/>
      <c r="P69" s="364"/>
      <c r="Q69" s="364"/>
      <c r="R69" s="364"/>
      <c r="S69" s="364"/>
      <c r="T69" s="364"/>
      <c r="U69" s="366"/>
      <c r="V69" s="366"/>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51"/>
    </row>
    <row r="70" spans="1:51" x14ac:dyDescent="0.25">
      <c r="A70" s="364"/>
      <c r="B70" s="81" t="s">
        <v>83</v>
      </c>
      <c r="C70" s="1019" t="s">
        <v>236</v>
      </c>
      <c r="D70" s="1020"/>
      <c r="E70" s="508"/>
      <c r="F70" s="1015"/>
      <c r="G70" s="911"/>
      <c r="H70" s="366"/>
      <c r="I70" s="364"/>
      <c r="J70" s="364"/>
      <c r="K70" s="364"/>
      <c r="L70" s="364"/>
      <c r="M70" s="364"/>
      <c r="N70" s="364"/>
      <c r="O70" s="364"/>
      <c r="P70" s="364"/>
      <c r="Q70" s="364"/>
      <c r="R70" s="364"/>
      <c r="S70" s="364"/>
      <c r="T70" s="364"/>
      <c r="U70" s="366"/>
      <c r="V70" s="366"/>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51"/>
    </row>
    <row r="71" spans="1:51" ht="15" customHeight="1" x14ac:dyDescent="0.25">
      <c r="A71" s="364"/>
      <c r="B71" s="81" t="s">
        <v>84</v>
      </c>
      <c r="C71" s="974" t="s">
        <v>186</v>
      </c>
      <c r="D71" s="975"/>
      <c r="E71" s="235" t="b">
        <f>IF(D64="Warm Only",AV24,IF(D64="Mid and Warm",AV21,IF(D64="Mid and Cold",AV21,IF(D64="Warm and Cold",AV24))))</f>
        <v>0</v>
      </c>
      <c r="F71" s="1015"/>
      <c r="G71" s="911"/>
      <c r="H71" s="366"/>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51"/>
    </row>
    <row r="72" spans="1:51" x14ac:dyDescent="0.25">
      <c r="A72" s="364"/>
      <c r="B72" s="81" t="s">
        <v>85</v>
      </c>
      <c r="C72" s="974" t="s">
        <v>187</v>
      </c>
      <c r="D72" s="975"/>
      <c r="E72" s="235" t="b">
        <f>IF(D64="Warm Only","",IF(D64="Mid and Warm",AV24,IF(D64="Mid and Cold",AV27,IF(D64="Warm and Cold",AV27))))</f>
        <v>0</v>
      </c>
      <c r="F72" s="1015"/>
      <c r="G72" s="911"/>
      <c r="H72" s="366"/>
      <c r="I72" s="364"/>
      <c r="J72" s="364"/>
      <c r="K72" s="364"/>
      <c r="L72" s="364"/>
      <c r="M72" s="364"/>
      <c r="N72" s="364"/>
      <c r="O72" s="364"/>
      <c r="P72" s="364"/>
      <c r="Q72" s="364"/>
      <c r="R72" s="364"/>
      <c r="S72" s="366"/>
      <c r="T72" s="366"/>
      <c r="U72" s="366"/>
      <c r="V72" s="366"/>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51"/>
    </row>
    <row r="73" spans="1:51" x14ac:dyDescent="0.25">
      <c r="A73" s="364"/>
      <c r="B73" s="81" t="s">
        <v>86</v>
      </c>
      <c r="C73" s="974" t="s">
        <v>188</v>
      </c>
      <c r="D73" s="975"/>
      <c r="E73" s="153" t="b">
        <f>IF(D64="Warm Only",AW24,IF(D64="Mid and Warm",AW21,IF(D64="Mid and Cold",AW21,IF(D64="Warm and Cold",AW24))))</f>
        <v>0</v>
      </c>
      <c r="F73" s="1015"/>
      <c r="G73" s="911"/>
      <c r="H73" s="366"/>
      <c r="I73" s="364"/>
      <c r="J73" s="364"/>
      <c r="K73" s="364"/>
      <c r="L73" s="364"/>
      <c r="M73" s="364"/>
      <c r="N73" s="364"/>
      <c r="O73" s="364"/>
      <c r="P73" s="364"/>
      <c r="Q73" s="364"/>
      <c r="R73" s="364"/>
      <c r="S73" s="366"/>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51"/>
    </row>
    <row r="74" spans="1:51" x14ac:dyDescent="0.25">
      <c r="A74" s="364"/>
      <c r="B74" s="81" t="s">
        <v>87</v>
      </c>
      <c r="C74" s="974" t="s">
        <v>189</v>
      </c>
      <c r="D74" s="975"/>
      <c r="E74" s="153" t="b">
        <f>IF(D64="Warm Only","",IF(D64="Mid and Warm",AW24,IF(D64="Mid and Cold",AW27,IF(D64="Warm and Cold",AW27))))</f>
        <v>0</v>
      </c>
      <c r="F74" s="1015"/>
      <c r="G74" s="911"/>
      <c r="H74" s="366"/>
      <c r="I74" s="364"/>
      <c r="J74" s="364"/>
      <c r="K74" s="364"/>
      <c r="L74" s="364"/>
      <c r="M74" s="364"/>
      <c r="N74" s="364"/>
      <c r="O74" s="364"/>
      <c r="P74" s="364"/>
      <c r="Q74" s="364"/>
      <c r="R74" s="364"/>
      <c r="S74" s="366"/>
      <c r="T74" s="366"/>
      <c r="U74" s="366"/>
      <c r="V74" s="366"/>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51"/>
    </row>
    <row r="75" spans="1:51" ht="36.75" customHeight="1" x14ac:dyDescent="0.25">
      <c r="A75" s="364"/>
      <c r="B75" s="81"/>
      <c r="C75" s="974" t="s">
        <v>239</v>
      </c>
      <c r="D75" s="975"/>
      <c r="E75" s="261">
        <v>39</v>
      </c>
      <c r="F75" s="1016"/>
      <c r="G75" s="1017"/>
      <c r="H75" s="366"/>
      <c r="I75" s="364"/>
      <c r="J75" s="364"/>
      <c r="K75" s="364"/>
      <c r="L75" s="364"/>
      <c r="M75" s="364"/>
      <c r="N75" s="364"/>
      <c r="O75" s="364"/>
      <c r="P75" s="364"/>
      <c r="Q75" s="364"/>
      <c r="R75" s="364"/>
      <c r="S75" s="366"/>
      <c r="T75" s="366"/>
      <c r="U75" s="366"/>
      <c r="V75" s="366"/>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51"/>
    </row>
    <row r="76" spans="1:51" ht="33.75" customHeight="1" x14ac:dyDescent="0.25">
      <c r="A76" s="364"/>
      <c r="B76" s="81" t="s">
        <v>88</v>
      </c>
      <c r="C76" s="974" t="s">
        <v>165</v>
      </c>
      <c r="D76" s="975"/>
      <c r="E76" s="87" t="str">
        <f>IF(ISBLANK('General Info &amp; Test Results'!C26),"Blank",IF('General Info &amp; Test Results'!C26="Refrigerator-Freezer",0,15))</f>
        <v>Blank</v>
      </c>
      <c r="F76" s="966" t="s">
        <v>384</v>
      </c>
      <c r="G76" s="967"/>
      <c r="H76" s="366"/>
      <c r="I76" s="366"/>
      <c r="J76" s="366"/>
      <c r="K76" s="364"/>
      <c r="L76" s="364"/>
      <c r="M76" s="364"/>
      <c r="N76" s="364"/>
      <c r="O76" s="364"/>
      <c r="P76" s="364"/>
      <c r="Q76" s="364"/>
      <c r="R76" s="364"/>
      <c r="S76" s="366"/>
      <c r="T76" s="366"/>
      <c r="U76" s="366"/>
      <c r="V76" s="366"/>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51"/>
    </row>
    <row r="77" spans="1:51" x14ac:dyDescent="0.25">
      <c r="A77" s="364"/>
      <c r="B77" s="81" t="s">
        <v>17</v>
      </c>
      <c r="C77" s="895" t="s">
        <v>34</v>
      </c>
      <c r="D77" s="896"/>
      <c r="E77" s="129" t="e">
        <f>IF(D64="Warm only","", E69+(E70-E69)*(E75-E71)/(E72-E71)+$K$64)</f>
        <v>#DIV/0!</v>
      </c>
      <c r="F77" s="905"/>
      <c r="G77" s="906"/>
      <c r="H77" s="366"/>
      <c r="I77" s="366"/>
      <c r="J77" s="366"/>
      <c r="K77" s="364"/>
      <c r="L77" s="364"/>
      <c r="M77" s="364"/>
      <c r="N77" s="364"/>
      <c r="O77" s="364"/>
      <c r="P77" s="364"/>
      <c r="Q77" s="364"/>
      <c r="R77" s="364"/>
      <c r="S77" s="366"/>
      <c r="T77" s="366"/>
      <c r="U77" s="366"/>
      <c r="V77" s="366"/>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51"/>
    </row>
    <row r="78" spans="1:51" x14ac:dyDescent="0.25">
      <c r="A78" s="364"/>
      <c r="B78" s="81" t="s">
        <v>17</v>
      </c>
      <c r="C78" s="895" t="s">
        <v>33</v>
      </c>
      <c r="D78" s="896"/>
      <c r="E78" s="129" t="e">
        <f>IF(D64="Warm only","", E69+(E70-E69)*(E76-E73)/(E74-E73)+$K$64)</f>
        <v>#VALUE!</v>
      </c>
      <c r="F78" s="907"/>
      <c r="G78" s="908"/>
      <c r="H78" s="366"/>
      <c r="I78" s="366"/>
      <c r="J78" s="366"/>
      <c r="K78" s="364"/>
      <c r="L78" s="364"/>
      <c r="M78" s="364"/>
      <c r="N78" s="364"/>
      <c r="O78" s="364"/>
      <c r="P78" s="364"/>
      <c r="Q78" s="364"/>
      <c r="R78" s="364"/>
      <c r="S78" s="366"/>
      <c r="T78" s="366"/>
      <c r="U78" s="366"/>
      <c r="V78" s="366"/>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51"/>
    </row>
    <row r="79" spans="1:51" ht="35.25" thickBot="1" x14ac:dyDescent="0.3">
      <c r="A79" s="364"/>
      <c r="B79" s="83" t="s">
        <v>17</v>
      </c>
      <c r="C79" s="501" t="s">
        <v>145</v>
      </c>
      <c r="D79" s="180" t="e">
        <f>IF('General Info &amp; Test Results'!C26="All-refrigerator ",E77,LARGE(E77:E78,1))</f>
        <v>#DIV/0!</v>
      </c>
      <c r="E79" s="177" t="e">
        <f>IF('General Info &amp; Test Results'!C26="All-refrigerator ","FF",IF(E77&gt;E78,"FF","FR"))</f>
        <v>#DIV/0!</v>
      </c>
      <c r="F79" s="903" t="s">
        <v>312</v>
      </c>
      <c r="G79" s="904"/>
      <c r="H79" s="366"/>
      <c r="I79" s="366"/>
      <c r="J79" s="366"/>
      <c r="K79" s="364"/>
      <c r="L79" s="364"/>
      <c r="M79" s="364"/>
      <c r="N79" s="364"/>
      <c r="O79" s="364"/>
      <c r="P79" s="364"/>
      <c r="Q79" s="364"/>
      <c r="R79" s="364"/>
      <c r="S79" s="366"/>
      <c r="T79" s="366"/>
      <c r="U79" s="366"/>
      <c r="V79" s="366"/>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51"/>
    </row>
    <row r="80" spans="1:51" ht="17.25" thickBot="1" x14ac:dyDescent="0.3">
      <c r="A80" s="364"/>
      <c r="B80" s="364"/>
      <c r="C80" s="364"/>
      <c r="D80" s="364"/>
      <c r="E80" s="364"/>
      <c r="F80" s="364"/>
      <c r="G80" s="364"/>
      <c r="H80" s="366"/>
      <c r="I80" s="366"/>
      <c r="J80" s="69"/>
      <c r="O80" s="364"/>
      <c r="P80" s="364"/>
      <c r="Q80" s="364"/>
      <c r="R80" s="364"/>
      <c r="S80" s="366"/>
      <c r="T80" s="366"/>
      <c r="U80" s="366"/>
      <c r="V80" s="366"/>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51"/>
    </row>
    <row r="81" spans="1:51" ht="18" thickBot="1" x14ac:dyDescent="0.3">
      <c r="A81" s="364"/>
      <c r="B81" s="570" t="s">
        <v>468</v>
      </c>
      <c r="C81" s="640"/>
      <c r="D81" s="640"/>
      <c r="E81" s="640"/>
      <c r="F81" s="571"/>
      <c r="G81" s="364"/>
      <c r="H81" s="366"/>
      <c r="I81" s="366"/>
      <c r="J81" s="366"/>
      <c r="K81" s="366"/>
      <c r="L81" s="366"/>
      <c r="M81" s="366"/>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51"/>
    </row>
    <row r="82" spans="1:51" ht="33" x14ac:dyDescent="0.25">
      <c r="A82" s="364"/>
      <c r="B82" s="219" t="s">
        <v>17</v>
      </c>
      <c r="C82" s="207" t="s">
        <v>145</v>
      </c>
      <c r="D82" s="451" t="e">
        <f>IF(D64="Warm only",E66,D79)</f>
        <v>#DIV/0!</v>
      </c>
      <c r="E82" s="897" t="s">
        <v>450</v>
      </c>
      <c r="F82" s="899"/>
      <c r="G82" s="366"/>
      <c r="H82" s="368"/>
      <c r="I82" s="368"/>
      <c r="J82" s="366"/>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51"/>
    </row>
    <row r="83" spans="1:51" ht="18" thickBot="1" x14ac:dyDescent="0.3">
      <c r="A83" s="364"/>
      <c r="B83" s="1023" t="s">
        <v>61</v>
      </c>
      <c r="C83" s="1024"/>
      <c r="D83" s="404" t="e">
        <f>D82*365</f>
        <v>#DIV/0!</v>
      </c>
      <c r="E83" s="900"/>
      <c r="F83" s="902"/>
      <c r="G83" s="366"/>
      <c r="H83" s="366"/>
      <c r="I83" s="366"/>
      <c r="J83" s="366"/>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51"/>
    </row>
    <row r="84" spans="1:51" x14ac:dyDescent="0.25">
      <c r="A84" s="364"/>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51"/>
    </row>
    <row r="85" spans="1:51" x14ac:dyDescent="0.2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row>
  </sheetData>
  <sheetProtection password="CB1A" sheet="1" objects="1" scenarios="1" selectLockedCells="1"/>
  <mergeCells count="94">
    <mergeCell ref="E82:F83"/>
    <mergeCell ref="B61:F61"/>
    <mergeCell ref="E64:G64"/>
    <mergeCell ref="F66:G66"/>
    <mergeCell ref="F69:G75"/>
    <mergeCell ref="F77:G78"/>
    <mergeCell ref="C76:D76"/>
    <mergeCell ref="B65:G65"/>
    <mergeCell ref="B67:G67"/>
    <mergeCell ref="B68:E68"/>
    <mergeCell ref="C69:D69"/>
    <mergeCell ref="C70:D70"/>
    <mergeCell ref="C66:D66"/>
    <mergeCell ref="B83:C83"/>
    <mergeCell ref="B81:F81"/>
    <mergeCell ref="F79:G79"/>
    <mergeCell ref="AV18:AW19"/>
    <mergeCell ref="AS18:AT18"/>
    <mergeCell ref="AI30:AM30"/>
    <mergeCell ref="AO30:AS30"/>
    <mergeCell ref="AI19:AT19"/>
    <mergeCell ref="AI20:AJ20"/>
    <mergeCell ref="B33:F33"/>
    <mergeCell ref="E44:F44"/>
    <mergeCell ref="E46:F46"/>
    <mergeCell ref="L64:N64"/>
    <mergeCell ref="H46:P51"/>
    <mergeCell ref="H44:P44"/>
    <mergeCell ref="H45:P45"/>
    <mergeCell ref="B34:C34"/>
    <mergeCell ref="D43:F43"/>
    <mergeCell ref="B38:F38"/>
    <mergeCell ref="B39:C39"/>
    <mergeCell ref="B43:C43"/>
    <mergeCell ref="I63:N63"/>
    <mergeCell ref="B64:C64"/>
    <mergeCell ref="B63:G63"/>
    <mergeCell ref="E45:F45"/>
    <mergeCell ref="B30:J30"/>
    <mergeCell ref="U30:V30"/>
    <mergeCell ref="B19:C19"/>
    <mergeCell ref="O30:S30"/>
    <mergeCell ref="B15:J15"/>
    <mergeCell ref="W21:X23"/>
    <mergeCell ref="W24:X26"/>
    <mergeCell ref="W27:X29"/>
    <mergeCell ref="B13:J13"/>
    <mergeCell ref="B16:J16"/>
    <mergeCell ref="B32:F32"/>
    <mergeCell ref="D8:F8"/>
    <mergeCell ref="B9:C9"/>
    <mergeCell ref="D9:F9"/>
    <mergeCell ref="W30:AA30"/>
    <mergeCell ref="B12:J12"/>
    <mergeCell ref="B14:J14"/>
    <mergeCell ref="D19:F19"/>
    <mergeCell ref="G19:G20"/>
    <mergeCell ref="H19:J19"/>
    <mergeCell ref="K19:V19"/>
    <mergeCell ref="K30:M30"/>
    <mergeCell ref="W19:AH19"/>
    <mergeCell ref="W20:X20"/>
    <mergeCell ref="AC30:AG30"/>
    <mergeCell ref="B8:C8"/>
    <mergeCell ref="B2:F2"/>
    <mergeCell ref="AI21:AJ23"/>
    <mergeCell ref="AI24:AJ26"/>
    <mergeCell ref="AI27:AJ29"/>
    <mergeCell ref="D5:F5"/>
    <mergeCell ref="D6:F6"/>
    <mergeCell ref="D7:F7"/>
    <mergeCell ref="AG18:AH18"/>
    <mergeCell ref="B3:C3"/>
    <mergeCell ref="B4:C4"/>
    <mergeCell ref="D3:F3"/>
    <mergeCell ref="D4:F4"/>
    <mergeCell ref="H4:I4"/>
    <mergeCell ref="B5:C5"/>
    <mergeCell ref="B6:C6"/>
    <mergeCell ref="B7:C7"/>
    <mergeCell ref="C77:D77"/>
    <mergeCell ref="C78:D78"/>
    <mergeCell ref="F68:G68"/>
    <mergeCell ref="F76:G76"/>
    <mergeCell ref="C72:D72"/>
    <mergeCell ref="C73:D73"/>
    <mergeCell ref="C74:D74"/>
    <mergeCell ref="C75:D75"/>
    <mergeCell ref="C71:D71"/>
    <mergeCell ref="B47:C47"/>
    <mergeCell ref="E52:F54"/>
    <mergeCell ref="B55:C55"/>
    <mergeCell ref="B59:F59"/>
    <mergeCell ref="B51:F51"/>
  </mergeCells>
  <conditionalFormatting sqref="W18:AH30">
    <cfRule type="expression" dxfId="5" priority="29" stopIfTrue="1">
      <formula>OR(Aux_Comp_Y_N&lt;1,Aux_Comp_Y_N="Other",ASH="No")</formula>
    </cfRule>
  </conditionalFormatting>
  <conditionalFormatting sqref="AI18:AT30">
    <cfRule type="expression" dxfId="4" priority="28" stopIfTrue="1">
      <formula>OR(Aux_Comp_Y_N&lt;&gt;2,ASH="No")</formula>
    </cfRule>
  </conditionalFormatting>
  <conditionalFormatting sqref="A12:AX14 A18:V30 AU18:AX30 A31:AX66 H67:AX79 A80:AX84 A16:AX17 A15 K15:AX15">
    <cfRule type="expression" dxfId="3" priority="16" stopIfTrue="1">
      <formula>AND(ASH="No")</formula>
    </cfRule>
  </conditionalFormatting>
  <conditionalFormatting sqref="R43:U48">
    <cfRule type="expression" dxfId="2" priority="25" stopIfTrue="1">
      <formula>QC_Mode="Yes"</formula>
    </cfRule>
  </conditionalFormatting>
  <conditionalFormatting sqref="A67:G79">
    <cfRule type="expression" dxfId="1" priority="1" stopIfTrue="1">
      <formula>OR($D$64="Warm only",ASH="No")</formula>
    </cfRule>
  </conditionalFormatting>
  <dataValidations count="1">
    <dataValidation type="list" showInputMessage="1" showErrorMessage="1" sqref="D64">
      <formula1>Temp_Set</formula1>
    </dataValidation>
  </dataValidations>
  <hyperlinks>
    <hyperlink ref="H4" location="Instructions!C33" display="Back to Instructions tab"/>
  </hyperlinks>
  <printOptions horizontalCentered="1"/>
  <pageMargins left="0.25" right="0.25" top="0.75" bottom="0.25" header="0.3" footer="0.3"/>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66CC"/>
  </sheetPr>
  <dimension ref="A1:I54"/>
  <sheetViews>
    <sheetView zoomScale="80" zoomScaleNormal="80" workbookViewId="0">
      <selection activeCell="E4" sqref="E4"/>
    </sheetView>
  </sheetViews>
  <sheetFormatPr defaultColWidth="9.140625" defaultRowHeight="16.5" x14ac:dyDescent="0.3"/>
  <cols>
    <col min="1" max="1" width="4.42578125" style="13" customWidth="1"/>
    <col min="2" max="2" width="30.140625" style="13" customWidth="1"/>
    <col min="3" max="3" width="51.5703125" style="13" customWidth="1"/>
    <col min="4" max="4" width="9.140625" style="13"/>
    <col min="5" max="5" width="24.140625" style="13" bestFit="1" customWidth="1"/>
    <col min="6" max="6" width="9.140625" style="13"/>
    <col min="7" max="7" width="63.5703125" style="13" customWidth="1"/>
    <col min="8" max="8" width="5" style="13" customWidth="1"/>
    <col min="9" max="9" width="4.42578125" style="13" customWidth="1"/>
    <col min="10" max="16384" width="9.140625" style="13"/>
  </cols>
  <sheetData>
    <row r="1" spans="1:9" ht="17.25" thickBot="1" x14ac:dyDescent="0.35">
      <c r="A1" s="362"/>
      <c r="B1" s="362"/>
      <c r="C1" s="362"/>
      <c r="D1" s="362"/>
      <c r="E1" s="362"/>
      <c r="F1" s="362"/>
      <c r="G1" s="362"/>
      <c r="H1" s="362"/>
      <c r="I1" s="14"/>
    </row>
    <row r="2" spans="1:9" ht="18" thickBot="1" x14ac:dyDescent="0.35">
      <c r="A2" s="362"/>
      <c r="B2" s="555" t="str">
        <f>'Version Control'!$B$2</f>
        <v>Title Block</v>
      </c>
      <c r="C2" s="556"/>
      <c r="D2" s="362"/>
      <c r="E2" s="362"/>
      <c r="F2" s="362"/>
      <c r="G2" s="362"/>
      <c r="H2" s="362"/>
      <c r="I2" s="14"/>
    </row>
    <row r="3" spans="1:9" x14ac:dyDescent="0.3">
      <c r="A3" s="362"/>
      <c r="B3" s="199" t="str">
        <f>'Version Control'!$B$3</f>
        <v>Test Report Template Name:</v>
      </c>
      <c r="C3" s="200" t="str">
        <f>'Version Control'!$C$3</f>
        <v xml:space="preserve">Residential Refrigerator-Freezer  </v>
      </c>
      <c r="D3" s="362"/>
      <c r="E3" s="362"/>
      <c r="F3" s="362"/>
      <c r="G3" s="362"/>
      <c r="H3" s="362"/>
      <c r="I3" s="14"/>
    </row>
    <row r="4" spans="1:9" ht="18" x14ac:dyDescent="0.3">
      <c r="A4" s="362"/>
      <c r="B4" s="197" t="str">
        <f>'Version Control'!$B$4</f>
        <v>Version Number:</v>
      </c>
      <c r="C4" s="245" t="str">
        <f>'Version Control'!$C$4</f>
        <v>v1.5</v>
      </c>
      <c r="D4" s="362"/>
      <c r="E4" s="532" t="s">
        <v>245</v>
      </c>
      <c r="F4" s="362"/>
      <c r="G4" s="362"/>
      <c r="H4" s="362"/>
      <c r="I4" s="14"/>
    </row>
    <row r="5" spans="1:9" x14ac:dyDescent="0.3">
      <c r="A5" s="362"/>
      <c r="B5" s="196" t="str">
        <f>'Version Control'!$B$5</f>
        <v xml:space="preserve">Latest Template Revision: </v>
      </c>
      <c r="C5" s="195">
        <f>'Version Control'!$C$5</f>
        <v>42922</v>
      </c>
      <c r="D5" s="362"/>
      <c r="E5" s="362"/>
      <c r="F5" s="362"/>
      <c r="G5" s="362"/>
      <c r="H5" s="362"/>
      <c r="I5" s="14"/>
    </row>
    <row r="6" spans="1:9" x14ac:dyDescent="0.3">
      <c r="A6" s="362"/>
      <c r="B6" s="196" t="str">
        <f>'Version Control'!$B$6</f>
        <v>Tab Name:</v>
      </c>
      <c r="C6" s="245" t="str">
        <f ca="1">MID(CELL("filename",B1), FIND("]", CELL("filename", B1))+ 1, 255)</f>
        <v>Comments</v>
      </c>
      <c r="D6" s="362"/>
      <c r="E6" s="362"/>
      <c r="F6" s="362"/>
      <c r="G6" s="362"/>
      <c r="H6" s="362"/>
      <c r="I6" s="14"/>
    </row>
    <row r="7" spans="1:9" ht="39.75" customHeight="1" x14ac:dyDescent="0.3">
      <c r="A7" s="362"/>
      <c r="B7" s="246" t="str">
        <f>'Version Control'!$B$7</f>
        <v>File Name:</v>
      </c>
      <c r="C7" s="247" t="str">
        <f ca="1">'Version Control'!$C$7</f>
        <v>Residential Refrigerator-Freezer Appendix A - v1.5.xlsx</v>
      </c>
      <c r="D7" s="362"/>
      <c r="E7" s="362"/>
      <c r="F7" s="362"/>
      <c r="G7" s="362"/>
      <c r="H7" s="362"/>
      <c r="I7" s="14"/>
    </row>
    <row r="8" spans="1:9" x14ac:dyDescent="0.3">
      <c r="A8" s="362"/>
      <c r="B8" s="328" t="s">
        <v>130</v>
      </c>
      <c r="C8" s="332" t="str">
        <f>'Version Control'!$C$8</f>
        <v>[MM/DD/YYYY]</v>
      </c>
      <c r="D8" s="362"/>
      <c r="E8" s="362"/>
      <c r="F8" s="362"/>
      <c r="G8" s="362"/>
      <c r="H8" s="362"/>
      <c r="I8" s="14"/>
    </row>
    <row r="9" spans="1:9" ht="17.25" thickBot="1" x14ac:dyDescent="0.35">
      <c r="A9" s="362"/>
      <c r="B9" s="198" t="str">
        <f>'Version Control'!$B$9</f>
        <v xml:space="preserve">Test Completion Date: </v>
      </c>
      <c r="C9" s="333" t="str">
        <f>'Version Control'!$C$9</f>
        <v>[MM/DD/YYYY]</v>
      </c>
      <c r="D9" s="362"/>
      <c r="E9" s="362"/>
      <c r="F9" s="362"/>
      <c r="G9" s="362"/>
      <c r="H9" s="362"/>
      <c r="I9" s="14"/>
    </row>
    <row r="10" spans="1:9" x14ac:dyDescent="0.3">
      <c r="A10" s="362"/>
      <c r="B10" s="362"/>
      <c r="C10" s="362"/>
      <c r="D10" s="362"/>
      <c r="E10" s="362"/>
      <c r="F10" s="362"/>
      <c r="G10" s="362"/>
      <c r="H10" s="362"/>
      <c r="I10" s="14"/>
    </row>
    <row r="11" spans="1:9" ht="17.25" thickBot="1" x14ac:dyDescent="0.35">
      <c r="A11" s="362"/>
      <c r="B11" s="362"/>
      <c r="C11" s="362"/>
      <c r="D11" s="362"/>
      <c r="E11" s="362"/>
      <c r="F11" s="362"/>
      <c r="G11" s="362"/>
      <c r="H11" s="362"/>
      <c r="I11" s="14"/>
    </row>
    <row r="12" spans="1:9" ht="18" thickBot="1" x14ac:dyDescent="0.35">
      <c r="A12" s="362"/>
      <c r="B12" s="1040" t="s">
        <v>387</v>
      </c>
      <c r="C12" s="1041"/>
      <c r="D12" s="1041"/>
      <c r="E12" s="1041"/>
      <c r="F12" s="1041"/>
      <c r="G12" s="1042"/>
      <c r="I12" s="14"/>
    </row>
    <row r="13" spans="1:9" x14ac:dyDescent="0.3">
      <c r="A13" s="362"/>
      <c r="B13" s="1043" t="s">
        <v>388</v>
      </c>
      <c r="C13" s="1044"/>
      <c r="D13" s="1044"/>
      <c r="E13" s="1044"/>
      <c r="F13" s="1044"/>
      <c r="G13" s="1045"/>
      <c r="H13" s="362"/>
      <c r="I13" s="14"/>
    </row>
    <row r="14" spans="1:9" x14ac:dyDescent="0.3">
      <c r="A14" s="362"/>
      <c r="B14" s="1028"/>
      <c r="C14" s="1029"/>
      <c r="D14" s="1029"/>
      <c r="E14" s="1029"/>
      <c r="F14" s="1029"/>
      <c r="G14" s="1030"/>
      <c r="H14" s="362"/>
      <c r="I14" s="14"/>
    </row>
    <row r="15" spans="1:9" x14ac:dyDescent="0.3">
      <c r="A15" s="362"/>
      <c r="B15" s="1031"/>
      <c r="C15" s="1032"/>
      <c r="D15" s="1032"/>
      <c r="E15" s="1032"/>
      <c r="F15" s="1032"/>
      <c r="G15" s="1033"/>
      <c r="H15" s="362"/>
      <c r="I15" s="14"/>
    </row>
    <row r="16" spans="1:9" x14ac:dyDescent="0.3">
      <c r="A16" s="362"/>
      <c r="B16" s="1031"/>
      <c r="C16" s="1032"/>
      <c r="D16" s="1032"/>
      <c r="E16" s="1032"/>
      <c r="F16" s="1032"/>
      <c r="G16" s="1033"/>
      <c r="H16" s="362"/>
      <c r="I16" s="14"/>
    </row>
    <row r="17" spans="1:9" x14ac:dyDescent="0.3">
      <c r="A17" s="362"/>
      <c r="B17" s="1037"/>
      <c r="C17" s="1038"/>
      <c r="D17" s="1038"/>
      <c r="E17" s="1038"/>
      <c r="F17" s="1038"/>
      <c r="G17" s="1039"/>
      <c r="H17" s="362"/>
      <c r="I17" s="14"/>
    </row>
    <row r="18" spans="1:9" x14ac:dyDescent="0.3">
      <c r="A18" s="362"/>
      <c r="B18" s="1025" t="s">
        <v>389</v>
      </c>
      <c r="C18" s="1026"/>
      <c r="D18" s="1026"/>
      <c r="E18" s="1026"/>
      <c r="F18" s="1026"/>
      <c r="G18" s="1027"/>
      <c r="H18" s="362"/>
      <c r="I18" s="14"/>
    </row>
    <row r="19" spans="1:9" x14ac:dyDescent="0.3">
      <c r="A19" s="362"/>
      <c r="B19" s="1028"/>
      <c r="C19" s="1029"/>
      <c r="D19" s="1029"/>
      <c r="E19" s="1029"/>
      <c r="F19" s="1029"/>
      <c r="G19" s="1030"/>
      <c r="H19" s="362"/>
      <c r="I19" s="14"/>
    </row>
    <row r="20" spans="1:9" x14ac:dyDescent="0.3">
      <c r="A20" s="362"/>
      <c r="B20" s="1031"/>
      <c r="C20" s="1032"/>
      <c r="D20" s="1032"/>
      <c r="E20" s="1032"/>
      <c r="F20" s="1032"/>
      <c r="G20" s="1033"/>
      <c r="H20" s="362"/>
      <c r="I20" s="14"/>
    </row>
    <row r="21" spans="1:9" x14ac:dyDescent="0.3">
      <c r="A21" s="362"/>
      <c r="B21" s="1031"/>
      <c r="C21" s="1032"/>
      <c r="D21" s="1032"/>
      <c r="E21" s="1032"/>
      <c r="F21" s="1032"/>
      <c r="G21" s="1033"/>
      <c r="H21" s="362"/>
      <c r="I21" s="14"/>
    </row>
    <row r="22" spans="1:9" x14ac:dyDescent="0.3">
      <c r="A22" s="362"/>
      <c r="B22" s="1037"/>
      <c r="C22" s="1038"/>
      <c r="D22" s="1038"/>
      <c r="E22" s="1038"/>
      <c r="F22" s="1038"/>
      <c r="G22" s="1039"/>
      <c r="H22" s="362"/>
      <c r="I22" s="14"/>
    </row>
    <row r="23" spans="1:9" x14ac:dyDescent="0.3">
      <c r="A23" s="362"/>
      <c r="B23" s="1025" t="s">
        <v>390</v>
      </c>
      <c r="C23" s="1026"/>
      <c r="D23" s="1026"/>
      <c r="E23" s="1026"/>
      <c r="F23" s="1026"/>
      <c r="G23" s="1027"/>
      <c r="H23" s="362"/>
      <c r="I23" s="14"/>
    </row>
    <row r="24" spans="1:9" x14ac:dyDescent="0.3">
      <c r="A24" s="362"/>
      <c r="B24" s="1028"/>
      <c r="C24" s="1029"/>
      <c r="D24" s="1029"/>
      <c r="E24" s="1029"/>
      <c r="F24" s="1029"/>
      <c r="G24" s="1030"/>
      <c r="H24" s="362"/>
      <c r="I24" s="14"/>
    </row>
    <row r="25" spans="1:9" x14ac:dyDescent="0.3">
      <c r="A25" s="362"/>
      <c r="B25" s="1031"/>
      <c r="C25" s="1032"/>
      <c r="D25" s="1032"/>
      <c r="E25" s="1032"/>
      <c r="F25" s="1032"/>
      <c r="G25" s="1033"/>
      <c r="H25" s="362"/>
      <c r="I25" s="14"/>
    </row>
    <row r="26" spans="1:9" x14ac:dyDescent="0.3">
      <c r="A26" s="362"/>
      <c r="B26" s="1031"/>
      <c r="C26" s="1032"/>
      <c r="D26" s="1032"/>
      <c r="E26" s="1032"/>
      <c r="F26" s="1032"/>
      <c r="G26" s="1033"/>
      <c r="H26" s="362"/>
      <c r="I26" s="14"/>
    </row>
    <row r="27" spans="1:9" x14ac:dyDescent="0.3">
      <c r="A27" s="362"/>
      <c r="B27" s="1037"/>
      <c r="C27" s="1038"/>
      <c r="D27" s="1038"/>
      <c r="E27" s="1038"/>
      <c r="F27" s="1038"/>
      <c r="G27" s="1039"/>
      <c r="H27" s="362"/>
      <c r="I27" s="14"/>
    </row>
    <row r="28" spans="1:9" x14ac:dyDescent="0.3">
      <c r="A28" s="362"/>
      <c r="B28" s="1025" t="s">
        <v>391</v>
      </c>
      <c r="C28" s="1026"/>
      <c r="D28" s="1026"/>
      <c r="E28" s="1026"/>
      <c r="F28" s="1026"/>
      <c r="G28" s="1027"/>
      <c r="H28" s="362"/>
      <c r="I28" s="14"/>
    </row>
    <row r="29" spans="1:9" x14ac:dyDescent="0.3">
      <c r="A29" s="362"/>
      <c r="B29" s="1028"/>
      <c r="C29" s="1029"/>
      <c r="D29" s="1029"/>
      <c r="E29" s="1029"/>
      <c r="F29" s="1029"/>
      <c r="G29" s="1030"/>
      <c r="H29" s="362"/>
      <c r="I29" s="14"/>
    </row>
    <row r="30" spans="1:9" x14ac:dyDescent="0.3">
      <c r="A30" s="362"/>
      <c r="B30" s="1031"/>
      <c r="C30" s="1032"/>
      <c r="D30" s="1032"/>
      <c r="E30" s="1032"/>
      <c r="F30" s="1032"/>
      <c r="G30" s="1033"/>
      <c r="H30" s="362"/>
      <c r="I30" s="14"/>
    </row>
    <row r="31" spans="1:9" x14ac:dyDescent="0.3">
      <c r="A31" s="362"/>
      <c r="B31" s="1031"/>
      <c r="C31" s="1032"/>
      <c r="D31" s="1032"/>
      <c r="E31" s="1032"/>
      <c r="F31" s="1032"/>
      <c r="G31" s="1033"/>
      <c r="H31" s="362"/>
      <c r="I31" s="14"/>
    </row>
    <row r="32" spans="1:9" x14ac:dyDescent="0.3">
      <c r="A32" s="362"/>
      <c r="B32" s="1037"/>
      <c r="C32" s="1038"/>
      <c r="D32" s="1038"/>
      <c r="E32" s="1038"/>
      <c r="F32" s="1038"/>
      <c r="G32" s="1039"/>
      <c r="H32" s="362"/>
      <c r="I32" s="14"/>
    </row>
    <row r="33" spans="1:9" x14ac:dyDescent="0.3">
      <c r="A33" s="362"/>
      <c r="B33" s="1025" t="s">
        <v>392</v>
      </c>
      <c r="C33" s="1026"/>
      <c r="D33" s="1026"/>
      <c r="E33" s="1026"/>
      <c r="F33" s="1026"/>
      <c r="G33" s="1027"/>
      <c r="H33" s="362"/>
      <c r="I33" s="14"/>
    </row>
    <row r="34" spans="1:9" x14ac:dyDescent="0.3">
      <c r="A34" s="362"/>
      <c r="B34" s="1028"/>
      <c r="C34" s="1029"/>
      <c r="D34" s="1029"/>
      <c r="E34" s="1029"/>
      <c r="F34" s="1029"/>
      <c r="G34" s="1030"/>
      <c r="H34" s="362"/>
      <c r="I34" s="14"/>
    </row>
    <row r="35" spans="1:9" x14ac:dyDescent="0.3">
      <c r="A35" s="362"/>
      <c r="B35" s="1031"/>
      <c r="C35" s="1032"/>
      <c r="D35" s="1032"/>
      <c r="E35" s="1032"/>
      <c r="F35" s="1032"/>
      <c r="G35" s="1033"/>
      <c r="H35" s="362"/>
      <c r="I35" s="14"/>
    </row>
    <row r="36" spans="1:9" x14ac:dyDescent="0.3">
      <c r="A36" s="362"/>
      <c r="B36" s="1031"/>
      <c r="C36" s="1032"/>
      <c r="D36" s="1032"/>
      <c r="E36" s="1032"/>
      <c r="F36" s="1032"/>
      <c r="G36" s="1033"/>
      <c r="H36" s="362"/>
      <c r="I36" s="14"/>
    </row>
    <row r="37" spans="1:9" x14ac:dyDescent="0.3">
      <c r="A37" s="362"/>
      <c r="B37" s="1037"/>
      <c r="C37" s="1038"/>
      <c r="D37" s="1038"/>
      <c r="E37" s="1038"/>
      <c r="F37" s="1038"/>
      <c r="G37" s="1039"/>
      <c r="H37" s="362"/>
      <c r="I37" s="14"/>
    </row>
    <row r="38" spans="1:9" x14ac:dyDescent="0.3">
      <c r="A38" s="362"/>
      <c r="B38" s="1025" t="s">
        <v>393</v>
      </c>
      <c r="C38" s="1026"/>
      <c r="D38" s="1026"/>
      <c r="E38" s="1026"/>
      <c r="F38" s="1026"/>
      <c r="G38" s="1027"/>
      <c r="H38" s="362"/>
      <c r="I38" s="14"/>
    </row>
    <row r="39" spans="1:9" x14ac:dyDescent="0.3">
      <c r="A39" s="362"/>
      <c r="B39" s="1028"/>
      <c r="C39" s="1029"/>
      <c r="D39" s="1029"/>
      <c r="E39" s="1029"/>
      <c r="F39" s="1029"/>
      <c r="G39" s="1030"/>
      <c r="H39" s="362"/>
      <c r="I39" s="14"/>
    </row>
    <row r="40" spans="1:9" x14ac:dyDescent="0.3">
      <c r="A40" s="362"/>
      <c r="B40" s="1031"/>
      <c r="C40" s="1032"/>
      <c r="D40" s="1032"/>
      <c r="E40" s="1032"/>
      <c r="F40" s="1032"/>
      <c r="G40" s="1033"/>
      <c r="H40" s="362"/>
      <c r="I40" s="14"/>
    </row>
    <row r="41" spans="1:9" x14ac:dyDescent="0.3">
      <c r="A41" s="362"/>
      <c r="B41" s="1031"/>
      <c r="C41" s="1032"/>
      <c r="D41" s="1032"/>
      <c r="E41" s="1032"/>
      <c r="F41" s="1032"/>
      <c r="G41" s="1033"/>
      <c r="H41" s="362"/>
      <c r="I41" s="14"/>
    </row>
    <row r="42" spans="1:9" x14ac:dyDescent="0.3">
      <c r="A42" s="362"/>
      <c r="B42" s="1037"/>
      <c r="C42" s="1038"/>
      <c r="D42" s="1038"/>
      <c r="E42" s="1038"/>
      <c r="F42" s="1038"/>
      <c r="G42" s="1039"/>
      <c r="H42" s="362"/>
      <c r="I42" s="14"/>
    </row>
    <row r="43" spans="1:9" x14ac:dyDescent="0.3">
      <c r="A43" s="362"/>
      <c r="B43" s="1025" t="s">
        <v>394</v>
      </c>
      <c r="C43" s="1026"/>
      <c r="D43" s="1026"/>
      <c r="E43" s="1026"/>
      <c r="F43" s="1026"/>
      <c r="G43" s="1027"/>
      <c r="H43" s="362"/>
      <c r="I43" s="14"/>
    </row>
    <row r="44" spans="1:9" x14ac:dyDescent="0.3">
      <c r="A44" s="362"/>
      <c r="B44" s="1028"/>
      <c r="C44" s="1029"/>
      <c r="D44" s="1029"/>
      <c r="E44" s="1029"/>
      <c r="F44" s="1029"/>
      <c r="G44" s="1030"/>
      <c r="H44" s="362"/>
      <c r="I44" s="14"/>
    </row>
    <row r="45" spans="1:9" x14ac:dyDescent="0.3">
      <c r="A45" s="362"/>
      <c r="B45" s="1031"/>
      <c r="C45" s="1032"/>
      <c r="D45" s="1032"/>
      <c r="E45" s="1032"/>
      <c r="F45" s="1032"/>
      <c r="G45" s="1033"/>
      <c r="H45" s="362"/>
      <c r="I45" s="14"/>
    </row>
    <row r="46" spans="1:9" x14ac:dyDescent="0.3">
      <c r="A46" s="362"/>
      <c r="B46" s="1031"/>
      <c r="C46" s="1032"/>
      <c r="D46" s="1032"/>
      <c r="E46" s="1032"/>
      <c r="F46" s="1032"/>
      <c r="G46" s="1033"/>
      <c r="H46" s="362"/>
      <c r="I46" s="14"/>
    </row>
    <row r="47" spans="1:9" x14ac:dyDescent="0.3">
      <c r="A47" s="362"/>
      <c r="B47" s="1037"/>
      <c r="C47" s="1038"/>
      <c r="D47" s="1038"/>
      <c r="E47" s="1038"/>
      <c r="F47" s="1038"/>
      <c r="G47" s="1039"/>
      <c r="H47" s="362"/>
      <c r="I47" s="14"/>
    </row>
    <row r="48" spans="1:9" x14ac:dyDescent="0.3">
      <c r="A48" s="362"/>
      <c r="B48" s="1025" t="s">
        <v>395</v>
      </c>
      <c r="C48" s="1026"/>
      <c r="D48" s="1026"/>
      <c r="E48" s="1026"/>
      <c r="F48" s="1026"/>
      <c r="G48" s="1027"/>
      <c r="H48" s="362"/>
      <c r="I48" s="14"/>
    </row>
    <row r="49" spans="1:9" x14ac:dyDescent="0.3">
      <c r="A49" s="362"/>
      <c r="B49" s="1028"/>
      <c r="C49" s="1029"/>
      <c r="D49" s="1029"/>
      <c r="E49" s="1029"/>
      <c r="F49" s="1029"/>
      <c r="G49" s="1030"/>
      <c r="H49" s="362"/>
      <c r="I49" s="14"/>
    </row>
    <row r="50" spans="1:9" x14ac:dyDescent="0.3">
      <c r="A50" s="362"/>
      <c r="B50" s="1031"/>
      <c r="C50" s="1032"/>
      <c r="D50" s="1032"/>
      <c r="E50" s="1032"/>
      <c r="F50" s="1032"/>
      <c r="G50" s="1033"/>
      <c r="H50" s="362"/>
      <c r="I50" s="14"/>
    </row>
    <row r="51" spans="1:9" x14ac:dyDescent="0.3">
      <c r="A51" s="362"/>
      <c r="B51" s="1031"/>
      <c r="C51" s="1032"/>
      <c r="D51" s="1032"/>
      <c r="E51" s="1032"/>
      <c r="F51" s="1032"/>
      <c r="G51" s="1033"/>
      <c r="H51" s="362"/>
      <c r="I51" s="14"/>
    </row>
    <row r="52" spans="1:9" ht="17.25" thickBot="1" x14ac:dyDescent="0.35">
      <c r="A52" s="362"/>
      <c r="B52" s="1034"/>
      <c r="C52" s="1035"/>
      <c r="D52" s="1035"/>
      <c r="E52" s="1035"/>
      <c r="F52" s="1035"/>
      <c r="G52" s="1036"/>
      <c r="H52" s="362"/>
      <c r="I52" s="14"/>
    </row>
    <row r="53" spans="1:9" x14ac:dyDescent="0.3">
      <c r="A53" s="362"/>
      <c r="B53" s="362"/>
      <c r="C53" s="362"/>
      <c r="D53" s="362"/>
      <c r="E53" s="362"/>
      <c r="F53" s="362"/>
      <c r="G53" s="362"/>
      <c r="H53" s="362"/>
      <c r="I53" s="14"/>
    </row>
    <row r="54" spans="1:9" x14ac:dyDescent="0.3">
      <c r="A54" s="14"/>
      <c r="B54" s="14"/>
      <c r="C54" s="14"/>
      <c r="D54" s="14"/>
      <c r="E54" s="14"/>
      <c r="F54" s="14"/>
      <c r="G54" s="14"/>
      <c r="H54" s="14"/>
      <c r="I54" s="14"/>
    </row>
  </sheetData>
  <sheetProtection password="CB1A" sheet="1" objects="1" scenarios="1" selectLockedCells="1"/>
  <mergeCells count="18">
    <mergeCell ref="B2:C2"/>
    <mergeCell ref="B14:G17"/>
    <mergeCell ref="B19:G22"/>
    <mergeCell ref="B24:G27"/>
    <mergeCell ref="B29:G32"/>
    <mergeCell ref="B12:G12"/>
    <mergeCell ref="B13:G13"/>
    <mergeCell ref="B18:G18"/>
    <mergeCell ref="B23:G23"/>
    <mergeCell ref="B28:G28"/>
    <mergeCell ref="B33:G33"/>
    <mergeCell ref="B38:G38"/>
    <mergeCell ref="B43:G43"/>
    <mergeCell ref="B48:G48"/>
    <mergeCell ref="B49:G52"/>
    <mergeCell ref="B34:G37"/>
    <mergeCell ref="B39:G42"/>
    <mergeCell ref="B44:G47"/>
  </mergeCells>
  <hyperlinks>
    <hyperlink ref="E4" location="Instructions!C33" display="Back to Instructions tab"/>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66CC"/>
  </sheetPr>
  <dimension ref="A1:Z208"/>
  <sheetViews>
    <sheetView zoomScale="90" zoomScaleNormal="90" workbookViewId="0">
      <selection activeCell="E4" sqref="E4:F4"/>
    </sheetView>
  </sheetViews>
  <sheetFormatPr defaultColWidth="9.140625" defaultRowHeight="16.5" x14ac:dyDescent="0.3"/>
  <cols>
    <col min="1" max="1" width="3.85546875" style="13" customWidth="1"/>
    <col min="2" max="2" width="32.42578125" style="13" customWidth="1"/>
    <col min="3" max="3" width="51.140625" style="13" customWidth="1"/>
    <col min="4" max="7" width="15.140625" style="13" customWidth="1"/>
    <col min="8" max="8" width="14.5703125" style="13" customWidth="1"/>
    <col min="9" max="9" width="3.7109375" style="13" customWidth="1"/>
    <col min="10" max="10" width="14.140625" style="13" customWidth="1"/>
    <col min="11" max="14" width="15.28515625" style="13" customWidth="1"/>
    <col min="15" max="15" width="16.28515625" style="13" customWidth="1"/>
    <col min="16" max="16" width="12.7109375" style="13" customWidth="1"/>
    <col min="17" max="17" width="13.42578125" style="13" customWidth="1"/>
    <col min="18" max="18" width="11.7109375" style="13" customWidth="1"/>
    <col min="19" max="19" width="14.140625" style="13" customWidth="1"/>
    <col min="20" max="20" width="5.140625" style="13" customWidth="1"/>
    <col min="21" max="21" width="3.85546875" style="13" customWidth="1"/>
    <col min="22" max="16384" width="9.140625" style="13"/>
  </cols>
  <sheetData>
    <row r="1" spans="1:26" ht="17.25" thickBot="1" x14ac:dyDescent="0.35">
      <c r="A1" s="362"/>
      <c r="B1" s="362"/>
      <c r="C1" s="362"/>
      <c r="D1" s="362"/>
      <c r="E1" s="362"/>
      <c r="F1" s="362"/>
      <c r="G1" s="362"/>
      <c r="H1" s="362"/>
      <c r="I1" s="362"/>
      <c r="J1" s="362"/>
      <c r="K1" s="362"/>
      <c r="L1" s="362"/>
      <c r="M1" s="362"/>
      <c r="N1" s="362"/>
      <c r="O1" s="362"/>
      <c r="P1" s="362"/>
      <c r="Q1" s="362"/>
      <c r="R1" s="362"/>
      <c r="S1" s="362"/>
      <c r="T1" s="362"/>
      <c r="U1" s="14"/>
    </row>
    <row r="2" spans="1:26" ht="18" thickBot="1" x14ac:dyDescent="0.35">
      <c r="A2" s="362"/>
      <c r="B2" s="555" t="str">
        <f>'Version Control'!$B$2</f>
        <v>Title Block</v>
      </c>
      <c r="C2" s="556"/>
      <c r="D2" s="362"/>
      <c r="E2" s="362"/>
      <c r="F2" s="362"/>
      <c r="G2" s="362"/>
      <c r="H2" s="362"/>
      <c r="I2" s="362"/>
      <c r="J2" s="362"/>
      <c r="K2" s="362"/>
      <c r="L2" s="362"/>
      <c r="M2" s="362"/>
      <c r="N2" s="362"/>
      <c r="O2" s="362"/>
      <c r="P2" s="362"/>
      <c r="Q2" s="362"/>
      <c r="R2" s="362"/>
      <c r="S2" s="362"/>
      <c r="T2" s="362"/>
      <c r="U2" s="14"/>
    </row>
    <row r="3" spans="1:26" x14ac:dyDescent="0.3">
      <c r="A3" s="362"/>
      <c r="B3" s="199" t="str">
        <f>'Version Control'!$B$3</f>
        <v>Test Report Template Name:</v>
      </c>
      <c r="C3" s="200" t="str">
        <f>'Version Control'!$C$3</f>
        <v xml:space="preserve">Residential Refrigerator-Freezer  </v>
      </c>
      <c r="D3" s="362"/>
      <c r="E3" s="362"/>
      <c r="F3" s="362"/>
      <c r="G3" s="362"/>
      <c r="H3" s="362"/>
      <c r="I3" s="362"/>
      <c r="J3" s="362"/>
      <c r="K3" s="362"/>
      <c r="L3" s="362"/>
      <c r="M3" s="362"/>
      <c r="N3" s="362"/>
      <c r="O3" s="362"/>
      <c r="P3" s="362"/>
      <c r="Q3" s="362"/>
      <c r="R3" s="362"/>
      <c r="S3" s="362"/>
      <c r="T3" s="362"/>
      <c r="U3" s="14"/>
    </row>
    <row r="4" spans="1:26" ht="18" x14ac:dyDescent="0.35">
      <c r="A4" s="362"/>
      <c r="B4" s="197" t="str">
        <f>'Version Control'!$B$4</f>
        <v>Version Number:</v>
      </c>
      <c r="C4" s="245" t="str">
        <f>'Version Control'!$C$4</f>
        <v>v1.5</v>
      </c>
      <c r="D4" s="362"/>
      <c r="E4" s="1052" t="s">
        <v>245</v>
      </c>
      <c r="F4" s="1052"/>
      <c r="G4" s="362"/>
      <c r="H4" s="362"/>
      <c r="I4" s="362"/>
      <c r="J4" s="362"/>
      <c r="K4" s="362"/>
      <c r="L4" s="362"/>
      <c r="M4" s="362"/>
      <c r="N4" s="362"/>
      <c r="O4" s="362"/>
      <c r="P4" s="362"/>
      <c r="Q4" s="362"/>
      <c r="R4" s="362"/>
      <c r="S4" s="362"/>
      <c r="T4" s="362"/>
      <c r="U4" s="14"/>
    </row>
    <row r="5" spans="1:26" x14ac:dyDescent="0.3">
      <c r="A5" s="362"/>
      <c r="B5" s="196" t="str">
        <f>'Version Control'!$B$5</f>
        <v xml:space="preserve">Latest Template Revision: </v>
      </c>
      <c r="C5" s="195">
        <f>'Version Control'!$C$5</f>
        <v>42922</v>
      </c>
      <c r="D5" s="362"/>
      <c r="E5" s="362"/>
      <c r="F5" s="362"/>
      <c r="G5" s="362"/>
      <c r="H5" s="362"/>
      <c r="I5" s="362"/>
      <c r="J5" s="362"/>
      <c r="K5" s="362"/>
      <c r="L5" s="362"/>
      <c r="M5" s="362"/>
      <c r="N5" s="362"/>
      <c r="O5" s="362"/>
      <c r="P5" s="362"/>
      <c r="Q5" s="362"/>
      <c r="R5" s="362"/>
      <c r="S5" s="362"/>
      <c r="T5" s="362"/>
      <c r="U5" s="14"/>
    </row>
    <row r="6" spans="1:26" x14ac:dyDescent="0.3">
      <c r="A6" s="362"/>
      <c r="B6" s="196" t="str">
        <f>'Version Control'!$B$6</f>
        <v>Tab Name:</v>
      </c>
      <c r="C6" s="245" t="str">
        <f ca="1">MID(CELL("filename",B1), FIND("]", CELL("filename", B1))+ 1, 255)</f>
        <v>Photos</v>
      </c>
      <c r="D6" s="362"/>
      <c r="E6" s="362"/>
      <c r="F6" s="362"/>
      <c r="G6" s="362"/>
      <c r="H6" s="362"/>
      <c r="I6" s="362"/>
      <c r="J6" s="362"/>
      <c r="K6" s="362"/>
      <c r="L6" s="362"/>
      <c r="M6" s="362"/>
      <c r="N6" s="362"/>
      <c r="O6" s="362"/>
      <c r="P6" s="362"/>
      <c r="Q6" s="362"/>
      <c r="R6" s="362"/>
      <c r="S6" s="362"/>
      <c r="T6" s="362"/>
      <c r="U6" s="14"/>
    </row>
    <row r="7" spans="1:26" ht="37.5" customHeight="1" x14ac:dyDescent="0.3">
      <c r="A7" s="362"/>
      <c r="B7" s="246" t="str">
        <f>'Version Control'!$B$7</f>
        <v>File Name:</v>
      </c>
      <c r="C7" s="247" t="str">
        <f ca="1">'Version Control'!$C$7</f>
        <v>Residential Refrigerator-Freezer Appendix A - v1.5.xlsx</v>
      </c>
      <c r="D7" s="362"/>
      <c r="E7" s="362"/>
      <c r="F7" s="362"/>
      <c r="G7" s="362"/>
      <c r="H7" s="362"/>
      <c r="I7" s="362"/>
      <c r="J7" s="362"/>
      <c r="K7" s="362"/>
      <c r="L7" s="362"/>
      <c r="M7" s="362"/>
      <c r="N7" s="362"/>
      <c r="O7" s="362"/>
      <c r="P7" s="362"/>
      <c r="Q7" s="362"/>
      <c r="R7" s="362"/>
      <c r="S7" s="362"/>
      <c r="T7" s="362"/>
      <c r="U7" s="14"/>
    </row>
    <row r="8" spans="1:26" x14ac:dyDescent="0.3">
      <c r="A8" s="362"/>
      <c r="B8" s="328" t="s">
        <v>130</v>
      </c>
      <c r="C8" s="332" t="str">
        <f>'Version Control'!$C$8</f>
        <v>[MM/DD/YYYY]</v>
      </c>
      <c r="D8" s="362"/>
      <c r="E8" s="362"/>
      <c r="F8" s="362"/>
      <c r="G8" s="362"/>
      <c r="H8" s="362"/>
      <c r="I8" s="362"/>
      <c r="J8" s="362"/>
      <c r="K8" s="362"/>
      <c r="L8" s="362"/>
      <c r="M8" s="362"/>
      <c r="N8" s="362"/>
      <c r="O8" s="362"/>
      <c r="P8" s="362"/>
      <c r="Q8" s="362"/>
      <c r="R8" s="362"/>
      <c r="S8" s="362"/>
      <c r="T8" s="362"/>
      <c r="U8" s="14"/>
    </row>
    <row r="9" spans="1:26" ht="17.25" thickBot="1" x14ac:dyDescent="0.35">
      <c r="A9" s="362"/>
      <c r="B9" s="198" t="str">
        <f>'Version Control'!$B$9</f>
        <v xml:space="preserve">Test Completion Date: </v>
      </c>
      <c r="C9" s="333" t="str">
        <f>'Version Control'!$C$9</f>
        <v>[MM/DD/YYYY]</v>
      </c>
      <c r="D9" s="362"/>
      <c r="E9" s="362"/>
      <c r="F9" s="362"/>
      <c r="G9" s="362"/>
      <c r="H9" s="362"/>
      <c r="I9" s="362"/>
      <c r="J9" s="362"/>
      <c r="K9" s="362"/>
      <c r="L9" s="362"/>
      <c r="M9" s="362"/>
      <c r="N9" s="362"/>
      <c r="O9" s="362"/>
      <c r="P9" s="362"/>
      <c r="Q9" s="362"/>
      <c r="R9" s="362"/>
      <c r="S9" s="362"/>
      <c r="T9" s="362"/>
      <c r="U9" s="14"/>
    </row>
    <row r="10" spans="1:26" x14ac:dyDescent="0.3">
      <c r="A10" s="362"/>
      <c r="B10" s="362"/>
      <c r="C10" s="362"/>
      <c r="D10" s="362"/>
      <c r="E10" s="362"/>
      <c r="F10" s="362"/>
      <c r="G10" s="362"/>
      <c r="H10" s="362"/>
      <c r="I10" s="362"/>
      <c r="J10" s="362"/>
      <c r="K10" s="362"/>
      <c r="L10" s="362"/>
      <c r="M10" s="362"/>
      <c r="N10" s="362"/>
      <c r="O10" s="362"/>
      <c r="P10" s="362"/>
      <c r="Q10" s="362"/>
      <c r="R10" s="362"/>
      <c r="S10" s="362"/>
      <c r="T10" s="362"/>
      <c r="U10" s="14"/>
    </row>
    <row r="11" spans="1:26" ht="17.25" thickBot="1" x14ac:dyDescent="0.35">
      <c r="A11" s="362"/>
      <c r="B11" s="362"/>
      <c r="C11" s="362"/>
      <c r="D11" s="362"/>
      <c r="E11" s="362"/>
      <c r="F11" s="362"/>
      <c r="G11" s="362"/>
      <c r="H11" s="362"/>
      <c r="I11" s="362"/>
      <c r="J11" s="362"/>
      <c r="K11" s="362"/>
      <c r="L11" s="362"/>
      <c r="M11" s="362"/>
      <c r="N11" s="362"/>
      <c r="O11" s="362"/>
      <c r="P11" s="362"/>
      <c r="Q11" s="362"/>
      <c r="R11" s="362"/>
      <c r="S11" s="362"/>
      <c r="T11" s="362"/>
      <c r="U11" s="14"/>
    </row>
    <row r="12" spans="1:26" ht="18" thickBot="1" x14ac:dyDescent="0.35">
      <c r="A12" s="362"/>
      <c r="B12" s="638" t="s">
        <v>476</v>
      </c>
      <c r="C12" s="641"/>
      <c r="D12" s="641"/>
      <c r="E12" s="641"/>
      <c r="F12" s="641"/>
      <c r="G12" s="641"/>
      <c r="H12" s="639"/>
      <c r="I12" s="362"/>
      <c r="J12" s="638" t="s">
        <v>477</v>
      </c>
      <c r="K12" s="641"/>
      <c r="L12" s="641"/>
      <c r="M12" s="641"/>
      <c r="N12" s="641"/>
      <c r="O12" s="641"/>
      <c r="P12" s="641"/>
      <c r="Q12" s="641"/>
      <c r="R12" s="641"/>
      <c r="S12" s="639"/>
      <c r="T12" s="362"/>
      <c r="U12" s="14"/>
    </row>
    <row r="13" spans="1:26" x14ac:dyDescent="0.3">
      <c r="A13" s="362"/>
      <c r="B13" s="1046"/>
      <c r="C13" s="1047"/>
      <c r="D13" s="1047"/>
      <c r="E13" s="1047"/>
      <c r="F13" s="1047"/>
      <c r="G13" s="1047"/>
      <c r="H13" s="1048"/>
      <c r="I13" s="362"/>
      <c r="J13" s="1046"/>
      <c r="K13" s="1047"/>
      <c r="L13" s="1047"/>
      <c r="M13" s="1047"/>
      <c r="N13" s="1047"/>
      <c r="O13" s="1047"/>
      <c r="P13" s="1047"/>
      <c r="Q13" s="1047"/>
      <c r="R13" s="1047"/>
      <c r="S13" s="1048"/>
      <c r="T13" s="362"/>
      <c r="U13" s="14"/>
    </row>
    <row r="14" spans="1:26" x14ac:dyDescent="0.3">
      <c r="A14" s="362"/>
      <c r="B14" s="1046"/>
      <c r="C14" s="1047"/>
      <c r="D14" s="1047"/>
      <c r="E14" s="1047"/>
      <c r="F14" s="1047"/>
      <c r="G14" s="1047"/>
      <c r="H14" s="1048"/>
      <c r="I14" s="362"/>
      <c r="J14" s="1046"/>
      <c r="K14" s="1047"/>
      <c r="L14" s="1047"/>
      <c r="M14" s="1047"/>
      <c r="N14" s="1047"/>
      <c r="O14" s="1047"/>
      <c r="P14" s="1047"/>
      <c r="Q14" s="1047"/>
      <c r="R14" s="1047"/>
      <c r="S14" s="1048"/>
      <c r="T14" s="362"/>
      <c r="U14" s="14"/>
      <c r="V14" s="336"/>
      <c r="W14" s="337"/>
      <c r="X14" s="337"/>
      <c r="Y14" s="337"/>
      <c r="Z14" s="338"/>
    </row>
    <row r="15" spans="1:26" x14ac:dyDescent="0.3">
      <c r="A15" s="362"/>
      <c r="B15" s="1046"/>
      <c r="C15" s="1047"/>
      <c r="D15" s="1047"/>
      <c r="E15" s="1047"/>
      <c r="F15" s="1047"/>
      <c r="G15" s="1047"/>
      <c r="H15" s="1048"/>
      <c r="I15" s="362"/>
      <c r="J15" s="1046"/>
      <c r="K15" s="1047"/>
      <c r="L15" s="1047"/>
      <c r="M15" s="1047"/>
      <c r="N15" s="1047"/>
      <c r="O15" s="1047"/>
      <c r="P15" s="1047"/>
      <c r="Q15" s="1047"/>
      <c r="R15" s="1047"/>
      <c r="S15" s="1048"/>
      <c r="T15" s="362"/>
      <c r="U15" s="14"/>
    </row>
    <row r="16" spans="1:26" x14ac:dyDescent="0.3">
      <c r="A16" s="362"/>
      <c r="B16" s="1046"/>
      <c r="C16" s="1047"/>
      <c r="D16" s="1047"/>
      <c r="E16" s="1047"/>
      <c r="F16" s="1047"/>
      <c r="G16" s="1047"/>
      <c r="H16" s="1048"/>
      <c r="I16" s="362"/>
      <c r="J16" s="1046"/>
      <c r="K16" s="1047"/>
      <c r="L16" s="1047"/>
      <c r="M16" s="1047"/>
      <c r="N16" s="1047"/>
      <c r="O16" s="1047"/>
      <c r="P16" s="1047"/>
      <c r="Q16" s="1047"/>
      <c r="R16" s="1047"/>
      <c r="S16" s="1048"/>
      <c r="T16" s="362"/>
      <c r="U16" s="14"/>
    </row>
    <row r="17" spans="1:21" x14ac:dyDescent="0.3">
      <c r="A17" s="362"/>
      <c r="B17" s="1046"/>
      <c r="C17" s="1047"/>
      <c r="D17" s="1047"/>
      <c r="E17" s="1047"/>
      <c r="F17" s="1047"/>
      <c r="G17" s="1047"/>
      <c r="H17" s="1048"/>
      <c r="I17" s="362"/>
      <c r="J17" s="1046"/>
      <c r="K17" s="1047"/>
      <c r="L17" s="1047"/>
      <c r="M17" s="1047"/>
      <c r="N17" s="1047"/>
      <c r="O17" s="1047"/>
      <c r="P17" s="1047"/>
      <c r="Q17" s="1047"/>
      <c r="R17" s="1047"/>
      <c r="S17" s="1048"/>
      <c r="T17" s="362"/>
      <c r="U17" s="14"/>
    </row>
    <row r="18" spans="1:21" x14ac:dyDescent="0.3">
      <c r="A18" s="362"/>
      <c r="B18" s="1046"/>
      <c r="C18" s="1047"/>
      <c r="D18" s="1047"/>
      <c r="E18" s="1047"/>
      <c r="F18" s="1047"/>
      <c r="G18" s="1047"/>
      <c r="H18" s="1048"/>
      <c r="I18" s="362"/>
      <c r="J18" s="1046"/>
      <c r="K18" s="1047"/>
      <c r="L18" s="1047"/>
      <c r="M18" s="1047"/>
      <c r="N18" s="1047"/>
      <c r="O18" s="1047"/>
      <c r="P18" s="1047"/>
      <c r="Q18" s="1047"/>
      <c r="R18" s="1047"/>
      <c r="S18" s="1048"/>
      <c r="T18" s="362"/>
      <c r="U18" s="14"/>
    </row>
    <row r="19" spans="1:21" x14ac:dyDescent="0.3">
      <c r="A19" s="362"/>
      <c r="B19" s="1046"/>
      <c r="C19" s="1047"/>
      <c r="D19" s="1047"/>
      <c r="E19" s="1047"/>
      <c r="F19" s="1047"/>
      <c r="G19" s="1047"/>
      <c r="H19" s="1048"/>
      <c r="I19" s="362"/>
      <c r="J19" s="1046"/>
      <c r="K19" s="1047"/>
      <c r="L19" s="1047"/>
      <c r="M19" s="1047"/>
      <c r="N19" s="1047"/>
      <c r="O19" s="1047"/>
      <c r="P19" s="1047"/>
      <c r="Q19" s="1047"/>
      <c r="R19" s="1047"/>
      <c r="S19" s="1048"/>
      <c r="T19" s="362"/>
      <c r="U19" s="14"/>
    </row>
    <row r="20" spans="1:21" x14ac:dyDescent="0.3">
      <c r="A20" s="362"/>
      <c r="B20" s="1046"/>
      <c r="C20" s="1047"/>
      <c r="D20" s="1047"/>
      <c r="E20" s="1047"/>
      <c r="F20" s="1047"/>
      <c r="G20" s="1047"/>
      <c r="H20" s="1048"/>
      <c r="I20" s="362"/>
      <c r="J20" s="1046"/>
      <c r="K20" s="1047"/>
      <c r="L20" s="1047"/>
      <c r="M20" s="1047"/>
      <c r="N20" s="1047"/>
      <c r="O20" s="1047"/>
      <c r="P20" s="1047"/>
      <c r="Q20" s="1047"/>
      <c r="R20" s="1047"/>
      <c r="S20" s="1048"/>
      <c r="T20" s="362"/>
      <c r="U20" s="14"/>
    </row>
    <row r="21" spans="1:21" x14ac:dyDescent="0.3">
      <c r="A21" s="362"/>
      <c r="B21" s="1046"/>
      <c r="C21" s="1047"/>
      <c r="D21" s="1047"/>
      <c r="E21" s="1047"/>
      <c r="F21" s="1047"/>
      <c r="G21" s="1047"/>
      <c r="H21" s="1048"/>
      <c r="I21" s="362"/>
      <c r="J21" s="1046"/>
      <c r="K21" s="1047"/>
      <c r="L21" s="1047"/>
      <c r="M21" s="1047"/>
      <c r="N21" s="1047"/>
      <c r="O21" s="1047"/>
      <c r="P21" s="1047"/>
      <c r="Q21" s="1047"/>
      <c r="R21" s="1047"/>
      <c r="S21" s="1048"/>
      <c r="T21" s="362"/>
      <c r="U21" s="14"/>
    </row>
    <row r="22" spans="1:21" x14ac:dyDescent="0.3">
      <c r="A22" s="362"/>
      <c r="B22" s="1046"/>
      <c r="C22" s="1047"/>
      <c r="D22" s="1047"/>
      <c r="E22" s="1047"/>
      <c r="F22" s="1047"/>
      <c r="G22" s="1047"/>
      <c r="H22" s="1048"/>
      <c r="I22" s="362"/>
      <c r="J22" s="1046"/>
      <c r="K22" s="1047"/>
      <c r="L22" s="1047"/>
      <c r="M22" s="1047"/>
      <c r="N22" s="1047"/>
      <c r="O22" s="1047"/>
      <c r="P22" s="1047"/>
      <c r="Q22" s="1047"/>
      <c r="R22" s="1047"/>
      <c r="S22" s="1048"/>
      <c r="T22" s="362"/>
      <c r="U22" s="14"/>
    </row>
    <row r="23" spans="1:21" x14ac:dyDescent="0.3">
      <c r="A23" s="362"/>
      <c r="B23" s="1046"/>
      <c r="C23" s="1047"/>
      <c r="D23" s="1047"/>
      <c r="E23" s="1047"/>
      <c r="F23" s="1047"/>
      <c r="G23" s="1047"/>
      <c r="H23" s="1048"/>
      <c r="I23" s="362"/>
      <c r="J23" s="1046"/>
      <c r="K23" s="1047"/>
      <c r="L23" s="1047"/>
      <c r="M23" s="1047"/>
      <c r="N23" s="1047"/>
      <c r="O23" s="1047"/>
      <c r="P23" s="1047"/>
      <c r="Q23" s="1047"/>
      <c r="R23" s="1047"/>
      <c r="S23" s="1048"/>
      <c r="T23" s="362"/>
      <c r="U23" s="14"/>
    </row>
    <row r="24" spans="1:21" x14ac:dyDescent="0.3">
      <c r="A24" s="362"/>
      <c r="B24" s="1046"/>
      <c r="C24" s="1047"/>
      <c r="D24" s="1047"/>
      <c r="E24" s="1047"/>
      <c r="F24" s="1047"/>
      <c r="G24" s="1047"/>
      <c r="H24" s="1048"/>
      <c r="I24" s="362"/>
      <c r="J24" s="1046"/>
      <c r="K24" s="1047"/>
      <c r="L24" s="1047"/>
      <c r="M24" s="1047"/>
      <c r="N24" s="1047"/>
      <c r="O24" s="1047"/>
      <c r="P24" s="1047"/>
      <c r="Q24" s="1047"/>
      <c r="R24" s="1047"/>
      <c r="S24" s="1048"/>
      <c r="T24" s="362"/>
      <c r="U24" s="14"/>
    </row>
    <row r="25" spans="1:21" x14ac:dyDescent="0.3">
      <c r="A25" s="362"/>
      <c r="B25" s="1046"/>
      <c r="C25" s="1047"/>
      <c r="D25" s="1047"/>
      <c r="E25" s="1047"/>
      <c r="F25" s="1047"/>
      <c r="G25" s="1047"/>
      <c r="H25" s="1048"/>
      <c r="I25" s="362"/>
      <c r="J25" s="1046"/>
      <c r="K25" s="1047"/>
      <c r="L25" s="1047"/>
      <c r="M25" s="1047"/>
      <c r="N25" s="1047"/>
      <c r="O25" s="1047"/>
      <c r="P25" s="1047"/>
      <c r="Q25" s="1047"/>
      <c r="R25" s="1047"/>
      <c r="S25" s="1048"/>
      <c r="T25" s="362"/>
      <c r="U25" s="14"/>
    </row>
    <row r="26" spans="1:21" x14ac:dyDescent="0.3">
      <c r="A26" s="362"/>
      <c r="B26" s="1046"/>
      <c r="C26" s="1047"/>
      <c r="D26" s="1047"/>
      <c r="E26" s="1047"/>
      <c r="F26" s="1047"/>
      <c r="G26" s="1047"/>
      <c r="H26" s="1048"/>
      <c r="I26" s="362"/>
      <c r="J26" s="1046"/>
      <c r="K26" s="1047"/>
      <c r="L26" s="1047"/>
      <c r="M26" s="1047"/>
      <c r="N26" s="1047"/>
      <c r="O26" s="1047"/>
      <c r="P26" s="1047"/>
      <c r="Q26" s="1047"/>
      <c r="R26" s="1047"/>
      <c r="S26" s="1048"/>
      <c r="T26" s="362"/>
      <c r="U26" s="14"/>
    </row>
    <row r="27" spans="1:21" x14ac:dyDescent="0.3">
      <c r="A27" s="362"/>
      <c r="B27" s="1046"/>
      <c r="C27" s="1047"/>
      <c r="D27" s="1047"/>
      <c r="E27" s="1047"/>
      <c r="F27" s="1047"/>
      <c r="G27" s="1047"/>
      <c r="H27" s="1048"/>
      <c r="I27" s="362"/>
      <c r="J27" s="1046"/>
      <c r="K27" s="1047"/>
      <c r="L27" s="1047"/>
      <c r="M27" s="1047"/>
      <c r="N27" s="1047"/>
      <c r="O27" s="1047"/>
      <c r="P27" s="1047"/>
      <c r="Q27" s="1047"/>
      <c r="R27" s="1047"/>
      <c r="S27" s="1048"/>
      <c r="T27" s="362"/>
      <c r="U27" s="14"/>
    </row>
    <row r="28" spans="1:21" x14ac:dyDescent="0.3">
      <c r="A28" s="362"/>
      <c r="B28" s="1046"/>
      <c r="C28" s="1047"/>
      <c r="D28" s="1047"/>
      <c r="E28" s="1047"/>
      <c r="F28" s="1047"/>
      <c r="G28" s="1047"/>
      <c r="H28" s="1048"/>
      <c r="I28" s="362"/>
      <c r="J28" s="1046"/>
      <c r="K28" s="1047"/>
      <c r="L28" s="1047"/>
      <c r="M28" s="1047"/>
      <c r="N28" s="1047"/>
      <c r="O28" s="1047"/>
      <c r="P28" s="1047"/>
      <c r="Q28" s="1047"/>
      <c r="R28" s="1047"/>
      <c r="S28" s="1048"/>
      <c r="T28" s="362"/>
      <c r="U28" s="14"/>
    </row>
    <row r="29" spans="1:21" x14ac:dyDescent="0.3">
      <c r="A29" s="362"/>
      <c r="B29" s="1046"/>
      <c r="C29" s="1047"/>
      <c r="D29" s="1047"/>
      <c r="E29" s="1047"/>
      <c r="F29" s="1047"/>
      <c r="G29" s="1047"/>
      <c r="H29" s="1048"/>
      <c r="I29" s="362"/>
      <c r="J29" s="1046"/>
      <c r="K29" s="1047"/>
      <c r="L29" s="1047"/>
      <c r="M29" s="1047"/>
      <c r="N29" s="1047"/>
      <c r="O29" s="1047"/>
      <c r="P29" s="1047"/>
      <c r="Q29" s="1047"/>
      <c r="R29" s="1047"/>
      <c r="S29" s="1048"/>
      <c r="T29" s="362"/>
      <c r="U29" s="14"/>
    </row>
    <row r="30" spans="1:21" x14ac:dyDescent="0.3">
      <c r="A30" s="362"/>
      <c r="B30" s="1046"/>
      <c r="C30" s="1047"/>
      <c r="D30" s="1047"/>
      <c r="E30" s="1047"/>
      <c r="F30" s="1047"/>
      <c r="G30" s="1047"/>
      <c r="H30" s="1048"/>
      <c r="I30" s="362"/>
      <c r="J30" s="1046"/>
      <c r="K30" s="1047"/>
      <c r="L30" s="1047"/>
      <c r="M30" s="1047"/>
      <c r="N30" s="1047"/>
      <c r="O30" s="1047"/>
      <c r="P30" s="1047"/>
      <c r="Q30" s="1047"/>
      <c r="R30" s="1047"/>
      <c r="S30" s="1048"/>
      <c r="T30" s="362"/>
      <c r="U30" s="14"/>
    </row>
    <row r="31" spans="1:21" x14ac:dyDescent="0.3">
      <c r="A31" s="362"/>
      <c r="B31" s="1046"/>
      <c r="C31" s="1047"/>
      <c r="D31" s="1047"/>
      <c r="E31" s="1047"/>
      <c r="F31" s="1047"/>
      <c r="G31" s="1047"/>
      <c r="H31" s="1048"/>
      <c r="I31" s="362"/>
      <c r="J31" s="1046"/>
      <c r="K31" s="1047"/>
      <c r="L31" s="1047"/>
      <c r="M31" s="1047"/>
      <c r="N31" s="1047"/>
      <c r="O31" s="1047"/>
      <c r="P31" s="1047"/>
      <c r="Q31" s="1047"/>
      <c r="R31" s="1047"/>
      <c r="S31" s="1048"/>
      <c r="T31" s="362"/>
      <c r="U31" s="14"/>
    </row>
    <row r="32" spans="1:21" x14ac:dyDescent="0.3">
      <c r="A32" s="362"/>
      <c r="B32" s="1046"/>
      <c r="C32" s="1047"/>
      <c r="D32" s="1047"/>
      <c r="E32" s="1047"/>
      <c r="F32" s="1047"/>
      <c r="G32" s="1047"/>
      <c r="H32" s="1048"/>
      <c r="I32" s="362"/>
      <c r="J32" s="1046"/>
      <c r="K32" s="1047"/>
      <c r="L32" s="1047"/>
      <c r="M32" s="1047"/>
      <c r="N32" s="1047"/>
      <c r="O32" s="1047"/>
      <c r="P32" s="1047"/>
      <c r="Q32" s="1047"/>
      <c r="R32" s="1047"/>
      <c r="S32" s="1048"/>
      <c r="T32" s="362"/>
      <c r="U32" s="14"/>
    </row>
    <row r="33" spans="1:21" x14ac:dyDescent="0.3">
      <c r="A33" s="362"/>
      <c r="B33" s="1046"/>
      <c r="C33" s="1047"/>
      <c r="D33" s="1047"/>
      <c r="E33" s="1047"/>
      <c r="F33" s="1047"/>
      <c r="G33" s="1047"/>
      <c r="H33" s="1048"/>
      <c r="I33" s="362"/>
      <c r="J33" s="1046"/>
      <c r="K33" s="1047"/>
      <c r="L33" s="1047"/>
      <c r="M33" s="1047"/>
      <c r="N33" s="1047"/>
      <c r="O33" s="1047"/>
      <c r="P33" s="1047"/>
      <c r="Q33" s="1047"/>
      <c r="R33" s="1047"/>
      <c r="S33" s="1048"/>
      <c r="T33" s="362"/>
      <c r="U33" s="14"/>
    </row>
    <row r="34" spans="1:21" x14ac:dyDescent="0.3">
      <c r="A34" s="362"/>
      <c r="B34" s="1046"/>
      <c r="C34" s="1047"/>
      <c r="D34" s="1047"/>
      <c r="E34" s="1047"/>
      <c r="F34" s="1047"/>
      <c r="G34" s="1047"/>
      <c r="H34" s="1048"/>
      <c r="I34" s="362"/>
      <c r="J34" s="1046"/>
      <c r="K34" s="1047"/>
      <c r="L34" s="1047"/>
      <c r="M34" s="1047"/>
      <c r="N34" s="1047"/>
      <c r="O34" s="1047"/>
      <c r="P34" s="1047"/>
      <c r="Q34" s="1047"/>
      <c r="R34" s="1047"/>
      <c r="S34" s="1048"/>
      <c r="T34" s="362"/>
      <c r="U34" s="14"/>
    </row>
    <row r="35" spans="1:21" x14ac:dyDescent="0.3">
      <c r="A35" s="362"/>
      <c r="B35" s="1046"/>
      <c r="C35" s="1047"/>
      <c r="D35" s="1047"/>
      <c r="E35" s="1047"/>
      <c r="F35" s="1047"/>
      <c r="G35" s="1047"/>
      <c r="H35" s="1048"/>
      <c r="I35" s="362"/>
      <c r="J35" s="1046"/>
      <c r="K35" s="1047"/>
      <c r="L35" s="1047"/>
      <c r="M35" s="1047"/>
      <c r="N35" s="1047"/>
      <c r="O35" s="1047"/>
      <c r="P35" s="1047"/>
      <c r="Q35" s="1047"/>
      <c r="R35" s="1047"/>
      <c r="S35" s="1048"/>
      <c r="T35" s="362"/>
      <c r="U35" s="14"/>
    </row>
    <row r="36" spans="1:21" x14ac:dyDescent="0.3">
      <c r="A36" s="362"/>
      <c r="B36" s="1046"/>
      <c r="C36" s="1047"/>
      <c r="D36" s="1047"/>
      <c r="E36" s="1047"/>
      <c r="F36" s="1047"/>
      <c r="G36" s="1047"/>
      <c r="H36" s="1048"/>
      <c r="I36" s="362"/>
      <c r="J36" s="1046"/>
      <c r="K36" s="1047"/>
      <c r="L36" s="1047"/>
      <c r="M36" s="1047"/>
      <c r="N36" s="1047"/>
      <c r="O36" s="1047"/>
      <c r="P36" s="1047"/>
      <c r="Q36" s="1047"/>
      <c r="R36" s="1047"/>
      <c r="S36" s="1048"/>
      <c r="T36" s="362"/>
      <c r="U36" s="14"/>
    </row>
    <row r="37" spans="1:21" x14ac:dyDescent="0.3">
      <c r="A37" s="362"/>
      <c r="B37" s="1046"/>
      <c r="C37" s="1047"/>
      <c r="D37" s="1047"/>
      <c r="E37" s="1047"/>
      <c r="F37" s="1047"/>
      <c r="G37" s="1047"/>
      <c r="H37" s="1048"/>
      <c r="I37" s="362"/>
      <c r="J37" s="1046"/>
      <c r="K37" s="1047"/>
      <c r="L37" s="1047"/>
      <c r="M37" s="1047"/>
      <c r="N37" s="1047"/>
      <c r="O37" s="1047"/>
      <c r="P37" s="1047"/>
      <c r="Q37" s="1047"/>
      <c r="R37" s="1047"/>
      <c r="S37" s="1048"/>
      <c r="T37" s="362"/>
      <c r="U37" s="14"/>
    </row>
    <row r="38" spans="1:21" ht="17.25" thickBot="1" x14ac:dyDescent="0.35">
      <c r="A38" s="362"/>
      <c r="B38" s="1049"/>
      <c r="C38" s="1050"/>
      <c r="D38" s="1050"/>
      <c r="E38" s="1050"/>
      <c r="F38" s="1050"/>
      <c r="G38" s="1050"/>
      <c r="H38" s="1051"/>
      <c r="I38" s="362"/>
      <c r="J38" s="1049"/>
      <c r="K38" s="1050"/>
      <c r="L38" s="1050"/>
      <c r="M38" s="1050"/>
      <c r="N38" s="1050"/>
      <c r="O38" s="1050"/>
      <c r="P38" s="1050"/>
      <c r="Q38" s="1050"/>
      <c r="R38" s="1050"/>
      <c r="S38" s="1051"/>
      <c r="T38" s="362"/>
      <c r="U38" s="14"/>
    </row>
    <row r="39" spans="1:21" ht="17.25" thickBot="1" x14ac:dyDescent="0.35">
      <c r="A39" s="362"/>
      <c r="B39" s="362"/>
      <c r="C39" s="362"/>
      <c r="D39" s="362"/>
      <c r="E39" s="362"/>
      <c r="F39" s="362"/>
      <c r="G39" s="362"/>
      <c r="H39" s="362"/>
      <c r="I39" s="362"/>
      <c r="J39" s="362"/>
      <c r="K39" s="362"/>
      <c r="L39" s="362"/>
      <c r="M39" s="362"/>
      <c r="N39" s="362"/>
      <c r="O39" s="362"/>
      <c r="P39" s="362"/>
      <c r="Q39" s="362"/>
      <c r="R39" s="362"/>
      <c r="S39" s="362"/>
      <c r="T39" s="362"/>
      <c r="U39" s="14"/>
    </row>
    <row r="40" spans="1:21" ht="18" thickBot="1" x14ac:dyDescent="0.35">
      <c r="A40" s="362"/>
      <c r="B40" s="638" t="s">
        <v>478</v>
      </c>
      <c r="C40" s="641"/>
      <c r="D40" s="641"/>
      <c r="E40" s="641"/>
      <c r="F40" s="641"/>
      <c r="G40" s="641"/>
      <c r="H40" s="641"/>
      <c r="I40" s="641"/>
      <c r="J40" s="641"/>
      <c r="K40" s="641"/>
      <c r="L40" s="641"/>
      <c r="M40" s="641"/>
      <c r="N40" s="641"/>
      <c r="O40" s="641"/>
      <c r="P40" s="641"/>
      <c r="Q40" s="641"/>
      <c r="R40" s="641"/>
      <c r="S40" s="639"/>
      <c r="T40" s="362"/>
      <c r="U40" s="14"/>
    </row>
    <row r="41" spans="1:21" x14ac:dyDescent="0.3">
      <c r="A41" s="362"/>
      <c r="B41" s="1046"/>
      <c r="C41" s="1047"/>
      <c r="D41" s="1047"/>
      <c r="E41" s="1047"/>
      <c r="F41" s="1047"/>
      <c r="G41" s="1047"/>
      <c r="H41" s="1047"/>
      <c r="I41" s="1047"/>
      <c r="J41" s="1047"/>
      <c r="K41" s="1047"/>
      <c r="L41" s="1047"/>
      <c r="M41" s="1047"/>
      <c r="N41" s="1047"/>
      <c r="O41" s="1047"/>
      <c r="P41" s="1047"/>
      <c r="Q41" s="1047"/>
      <c r="R41" s="1047"/>
      <c r="S41" s="1048"/>
      <c r="T41" s="362"/>
      <c r="U41" s="14"/>
    </row>
    <row r="42" spans="1:21" x14ac:dyDescent="0.3">
      <c r="A42" s="362"/>
      <c r="B42" s="1046"/>
      <c r="C42" s="1047"/>
      <c r="D42" s="1047"/>
      <c r="E42" s="1047"/>
      <c r="F42" s="1047"/>
      <c r="G42" s="1047"/>
      <c r="H42" s="1047"/>
      <c r="I42" s="1047"/>
      <c r="J42" s="1047"/>
      <c r="K42" s="1047"/>
      <c r="L42" s="1047"/>
      <c r="M42" s="1047"/>
      <c r="N42" s="1047"/>
      <c r="O42" s="1047"/>
      <c r="P42" s="1047"/>
      <c r="Q42" s="1047"/>
      <c r="R42" s="1047"/>
      <c r="S42" s="1048"/>
      <c r="T42" s="362"/>
      <c r="U42" s="14"/>
    </row>
    <row r="43" spans="1:21" x14ac:dyDescent="0.3">
      <c r="A43" s="362"/>
      <c r="B43" s="1046"/>
      <c r="C43" s="1047"/>
      <c r="D43" s="1047"/>
      <c r="E43" s="1047"/>
      <c r="F43" s="1047"/>
      <c r="G43" s="1047"/>
      <c r="H43" s="1047"/>
      <c r="I43" s="1047"/>
      <c r="J43" s="1047"/>
      <c r="K43" s="1047"/>
      <c r="L43" s="1047"/>
      <c r="M43" s="1047"/>
      <c r="N43" s="1047"/>
      <c r="O43" s="1047"/>
      <c r="P43" s="1047"/>
      <c r="Q43" s="1047"/>
      <c r="R43" s="1047"/>
      <c r="S43" s="1048"/>
      <c r="T43" s="362"/>
      <c r="U43" s="14"/>
    </row>
    <row r="44" spans="1:21" x14ac:dyDescent="0.3">
      <c r="A44" s="362"/>
      <c r="B44" s="1046"/>
      <c r="C44" s="1047"/>
      <c r="D44" s="1047"/>
      <c r="E44" s="1047"/>
      <c r="F44" s="1047"/>
      <c r="G44" s="1047"/>
      <c r="H44" s="1047"/>
      <c r="I44" s="1047"/>
      <c r="J44" s="1047"/>
      <c r="K44" s="1047"/>
      <c r="L44" s="1047"/>
      <c r="M44" s="1047"/>
      <c r="N44" s="1047"/>
      <c r="O44" s="1047"/>
      <c r="P44" s="1047"/>
      <c r="Q44" s="1047"/>
      <c r="R44" s="1047"/>
      <c r="S44" s="1048"/>
      <c r="T44" s="362"/>
      <c r="U44" s="14"/>
    </row>
    <row r="45" spans="1:21" x14ac:dyDescent="0.3">
      <c r="A45" s="362"/>
      <c r="B45" s="1046"/>
      <c r="C45" s="1047"/>
      <c r="D45" s="1047"/>
      <c r="E45" s="1047"/>
      <c r="F45" s="1047"/>
      <c r="G45" s="1047"/>
      <c r="H45" s="1047"/>
      <c r="I45" s="1047"/>
      <c r="J45" s="1047"/>
      <c r="K45" s="1047"/>
      <c r="L45" s="1047"/>
      <c r="M45" s="1047"/>
      <c r="N45" s="1047"/>
      <c r="O45" s="1047"/>
      <c r="P45" s="1047"/>
      <c r="Q45" s="1047"/>
      <c r="R45" s="1047"/>
      <c r="S45" s="1048"/>
      <c r="T45" s="362"/>
      <c r="U45" s="14"/>
    </row>
    <row r="46" spans="1:21" x14ac:dyDescent="0.3">
      <c r="A46" s="362"/>
      <c r="B46" s="1046"/>
      <c r="C46" s="1047"/>
      <c r="D46" s="1047"/>
      <c r="E46" s="1047"/>
      <c r="F46" s="1047"/>
      <c r="G46" s="1047"/>
      <c r="H46" s="1047"/>
      <c r="I46" s="1047"/>
      <c r="J46" s="1047"/>
      <c r="K46" s="1047"/>
      <c r="L46" s="1047"/>
      <c r="M46" s="1047"/>
      <c r="N46" s="1047"/>
      <c r="O46" s="1047"/>
      <c r="P46" s="1047"/>
      <c r="Q46" s="1047"/>
      <c r="R46" s="1047"/>
      <c r="S46" s="1048"/>
      <c r="T46" s="362"/>
      <c r="U46" s="14"/>
    </row>
    <row r="47" spans="1:21" x14ac:dyDescent="0.3">
      <c r="A47" s="362"/>
      <c r="B47" s="1046"/>
      <c r="C47" s="1047"/>
      <c r="D47" s="1047"/>
      <c r="E47" s="1047"/>
      <c r="F47" s="1047"/>
      <c r="G47" s="1047"/>
      <c r="H47" s="1047"/>
      <c r="I47" s="1047"/>
      <c r="J47" s="1047"/>
      <c r="K47" s="1047"/>
      <c r="L47" s="1047"/>
      <c r="M47" s="1047"/>
      <c r="N47" s="1047"/>
      <c r="O47" s="1047"/>
      <c r="P47" s="1047"/>
      <c r="Q47" s="1047"/>
      <c r="R47" s="1047"/>
      <c r="S47" s="1048"/>
      <c r="T47" s="362"/>
      <c r="U47" s="14"/>
    </row>
    <row r="48" spans="1:21" x14ac:dyDescent="0.3">
      <c r="A48" s="362"/>
      <c r="B48" s="1046"/>
      <c r="C48" s="1047"/>
      <c r="D48" s="1047"/>
      <c r="E48" s="1047"/>
      <c r="F48" s="1047"/>
      <c r="G48" s="1047"/>
      <c r="H48" s="1047"/>
      <c r="I48" s="1047"/>
      <c r="J48" s="1047"/>
      <c r="K48" s="1047"/>
      <c r="L48" s="1047"/>
      <c r="M48" s="1047"/>
      <c r="N48" s="1047"/>
      <c r="O48" s="1047"/>
      <c r="P48" s="1047"/>
      <c r="Q48" s="1047"/>
      <c r="R48" s="1047"/>
      <c r="S48" s="1048"/>
      <c r="T48" s="362"/>
      <c r="U48" s="14"/>
    </row>
    <row r="49" spans="1:21" x14ac:dyDescent="0.3">
      <c r="A49" s="362"/>
      <c r="B49" s="1046"/>
      <c r="C49" s="1047"/>
      <c r="D49" s="1047"/>
      <c r="E49" s="1047"/>
      <c r="F49" s="1047"/>
      <c r="G49" s="1047"/>
      <c r="H49" s="1047"/>
      <c r="I49" s="1047"/>
      <c r="J49" s="1047"/>
      <c r="K49" s="1047"/>
      <c r="L49" s="1047"/>
      <c r="M49" s="1047"/>
      <c r="N49" s="1047"/>
      <c r="O49" s="1047"/>
      <c r="P49" s="1047"/>
      <c r="Q49" s="1047"/>
      <c r="R49" s="1047"/>
      <c r="S49" s="1048"/>
      <c r="T49" s="362"/>
      <c r="U49" s="14"/>
    </row>
    <row r="50" spans="1:21" x14ac:dyDescent="0.3">
      <c r="A50" s="362"/>
      <c r="B50" s="1046"/>
      <c r="C50" s="1047"/>
      <c r="D50" s="1047"/>
      <c r="E50" s="1047"/>
      <c r="F50" s="1047"/>
      <c r="G50" s="1047"/>
      <c r="H50" s="1047"/>
      <c r="I50" s="1047"/>
      <c r="J50" s="1047"/>
      <c r="K50" s="1047"/>
      <c r="L50" s="1047"/>
      <c r="M50" s="1047"/>
      <c r="N50" s="1047"/>
      <c r="O50" s="1047"/>
      <c r="P50" s="1047"/>
      <c r="Q50" s="1047"/>
      <c r="R50" s="1047"/>
      <c r="S50" s="1048"/>
      <c r="T50" s="362"/>
      <c r="U50" s="14"/>
    </row>
    <row r="51" spans="1:21" x14ac:dyDescent="0.3">
      <c r="A51" s="362"/>
      <c r="B51" s="1046"/>
      <c r="C51" s="1047"/>
      <c r="D51" s="1047"/>
      <c r="E51" s="1047"/>
      <c r="F51" s="1047"/>
      <c r="G51" s="1047"/>
      <c r="H51" s="1047"/>
      <c r="I51" s="1047"/>
      <c r="J51" s="1047"/>
      <c r="K51" s="1047"/>
      <c r="L51" s="1047"/>
      <c r="M51" s="1047"/>
      <c r="N51" s="1047"/>
      <c r="O51" s="1047"/>
      <c r="P51" s="1047"/>
      <c r="Q51" s="1047"/>
      <c r="R51" s="1047"/>
      <c r="S51" s="1048"/>
      <c r="T51" s="362"/>
      <c r="U51" s="14"/>
    </row>
    <row r="52" spans="1:21" x14ac:dyDescent="0.3">
      <c r="A52" s="362"/>
      <c r="B52" s="1046"/>
      <c r="C52" s="1047"/>
      <c r="D52" s="1047"/>
      <c r="E52" s="1047"/>
      <c r="F52" s="1047"/>
      <c r="G52" s="1047"/>
      <c r="H52" s="1047"/>
      <c r="I52" s="1047"/>
      <c r="J52" s="1047"/>
      <c r="K52" s="1047"/>
      <c r="L52" s="1047"/>
      <c r="M52" s="1047"/>
      <c r="N52" s="1047"/>
      <c r="O52" s="1047"/>
      <c r="P52" s="1047"/>
      <c r="Q52" s="1047"/>
      <c r="R52" s="1047"/>
      <c r="S52" s="1048"/>
      <c r="T52" s="362"/>
      <c r="U52" s="14"/>
    </row>
    <row r="53" spans="1:21" x14ac:dyDescent="0.3">
      <c r="A53" s="362"/>
      <c r="B53" s="1046"/>
      <c r="C53" s="1047"/>
      <c r="D53" s="1047"/>
      <c r="E53" s="1047"/>
      <c r="F53" s="1047"/>
      <c r="G53" s="1047"/>
      <c r="H53" s="1047"/>
      <c r="I53" s="1047"/>
      <c r="J53" s="1047"/>
      <c r="K53" s="1047"/>
      <c r="L53" s="1047"/>
      <c r="M53" s="1047"/>
      <c r="N53" s="1047"/>
      <c r="O53" s="1047"/>
      <c r="P53" s="1047"/>
      <c r="Q53" s="1047"/>
      <c r="R53" s="1047"/>
      <c r="S53" s="1048"/>
      <c r="T53" s="362"/>
      <c r="U53" s="14"/>
    </row>
    <row r="54" spans="1:21" x14ac:dyDescent="0.3">
      <c r="A54" s="362"/>
      <c r="B54" s="1046"/>
      <c r="C54" s="1047"/>
      <c r="D54" s="1047"/>
      <c r="E54" s="1047"/>
      <c r="F54" s="1047"/>
      <c r="G54" s="1047"/>
      <c r="H54" s="1047"/>
      <c r="I54" s="1047"/>
      <c r="J54" s="1047"/>
      <c r="K54" s="1047"/>
      <c r="L54" s="1047"/>
      <c r="M54" s="1047"/>
      <c r="N54" s="1047"/>
      <c r="O54" s="1047"/>
      <c r="P54" s="1047"/>
      <c r="Q54" s="1047"/>
      <c r="R54" s="1047"/>
      <c r="S54" s="1048"/>
      <c r="T54" s="362"/>
      <c r="U54" s="14"/>
    </row>
    <row r="55" spans="1:21" x14ac:dyDescent="0.3">
      <c r="A55" s="362"/>
      <c r="B55" s="1046"/>
      <c r="C55" s="1047"/>
      <c r="D55" s="1047"/>
      <c r="E55" s="1047"/>
      <c r="F55" s="1047"/>
      <c r="G55" s="1047"/>
      <c r="H55" s="1047"/>
      <c r="I55" s="1047"/>
      <c r="J55" s="1047"/>
      <c r="K55" s="1047"/>
      <c r="L55" s="1047"/>
      <c r="M55" s="1047"/>
      <c r="N55" s="1047"/>
      <c r="O55" s="1047"/>
      <c r="P55" s="1047"/>
      <c r="Q55" s="1047"/>
      <c r="R55" s="1047"/>
      <c r="S55" s="1048"/>
      <c r="T55" s="362"/>
      <c r="U55" s="14"/>
    </row>
    <row r="56" spans="1:21" x14ac:dyDescent="0.3">
      <c r="A56" s="362"/>
      <c r="B56" s="1046"/>
      <c r="C56" s="1047"/>
      <c r="D56" s="1047"/>
      <c r="E56" s="1047"/>
      <c r="F56" s="1047"/>
      <c r="G56" s="1047"/>
      <c r="H56" s="1047"/>
      <c r="I56" s="1047"/>
      <c r="J56" s="1047"/>
      <c r="K56" s="1047"/>
      <c r="L56" s="1047"/>
      <c r="M56" s="1047"/>
      <c r="N56" s="1047"/>
      <c r="O56" s="1047"/>
      <c r="P56" s="1047"/>
      <c r="Q56" s="1047"/>
      <c r="R56" s="1047"/>
      <c r="S56" s="1048"/>
      <c r="T56" s="362"/>
      <c r="U56" s="14"/>
    </row>
    <row r="57" spans="1:21" x14ac:dyDescent="0.3">
      <c r="A57" s="362"/>
      <c r="B57" s="1046"/>
      <c r="C57" s="1047"/>
      <c r="D57" s="1047"/>
      <c r="E57" s="1047"/>
      <c r="F57" s="1047"/>
      <c r="G57" s="1047"/>
      <c r="H57" s="1047"/>
      <c r="I57" s="1047"/>
      <c r="J57" s="1047"/>
      <c r="K57" s="1047"/>
      <c r="L57" s="1047"/>
      <c r="M57" s="1047"/>
      <c r="N57" s="1047"/>
      <c r="O57" s="1047"/>
      <c r="P57" s="1047"/>
      <c r="Q57" s="1047"/>
      <c r="R57" s="1047"/>
      <c r="S57" s="1048"/>
      <c r="T57" s="362"/>
      <c r="U57" s="14"/>
    </row>
    <row r="58" spans="1:21" x14ac:dyDescent="0.3">
      <c r="A58" s="362"/>
      <c r="B58" s="1046"/>
      <c r="C58" s="1047"/>
      <c r="D58" s="1047"/>
      <c r="E58" s="1047"/>
      <c r="F58" s="1047"/>
      <c r="G58" s="1047"/>
      <c r="H58" s="1047"/>
      <c r="I58" s="1047"/>
      <c r="J58" s="1047"/>
      <c r="K58" s="1047"/>
      <c r="L58" s="1047"/>
      <c r="M58" s="1047"/>
      <c r="N58" s="1047"/>
      <c r="O58" s="1047"/>
      <c r="P58" s="1047"/>
      <c r="Q58" s="1047"/>
      <c r="R58" s="1047"/>
      <c r="S58" s="1048"/>
      <c r="T58" s="362"/>
      <c r="U58" s="14"/>
    </row>
    <row r="59" spans="1:21" x14ac:dyDescent="0.3">
      <c r="A59" s="362"/>
      <c r="B59" s="1046"/>
      <c r="C59" s="1047"/>
      <c r="D59" s="1047"/>
      <c r="E59" s="1047"/>
      <c r="F59" s="1047"/>
      <c r="G59" s="1047"/>
      <c r="H59" s="1047"/>
      <c r="I59" s="1047"/>
      <c r="J59" s="1047"/>
      <c r="K59" s="1047"/>
      <c r="L59" s="1047"/>
      <c r="M59" s="1047"/>
      <c r="N59" s="1047"/>
      <c r="O59" s="1047"/>
      <c r="P59" s="1047"/>
      <c r="Q59" s="1047"/>
      <c r="R59" s="1047"/>
      <c r="S59" s="1048"/>
      <c r="T59" s="362"/>
      <c r="U59" s="14"/>
    </row>
    <row r="60" spans="1:21" x14ac:dyDescent="0.3">
      <c r="A60" s="362"/>
      <c r="B60" s="1046"/>
      <c r="C60" s="1047"/>
      <c r="D60" s="1047"/>
      <c r="E60" s="1047"/>
      <c r="F60" s="1047"/>
      <c r="G60" s="1047"/>
      <c r="H60" s="1047"/>
      <c r="I60" s="1047"/>
      <c r="J60" s="1047"/>
      <c r="K60" s="1047"/>
      <c r="L60" s="1047"/>
      <c r="M60" s="1047"/>
      <c r="N60" s="1047"/>
      <c r="O60" s="1047"/>
      <c r="P60" s="1047"/>
      <c r="Q60" s="1047"/>
      <c r="R60" s="1047"/>
      <c r="S60" s="1048"/>
      <c r="T60" s="362"/>
      <c r="U60" s="14"/>
    </row>
    <row r="61" spans="1:21" x14ac:dyDescent="0.3">
      <c r="A61" s="362"/>
      <c r="B61" s="1046"/>
      <c r="C61" s="1047"/>
      <c r="D61" s="1047"/>
      <c r="E61" s="1047"/>
      <c r="F61" s="1047"/>
      <c r="G61" s="1047"/>
      <c r="H61" s="1047"/>
      <c r="I61" s="1047"/>
      <c r="J61" s="1047"/>
      <c r="K61" s="1047"/>
      <c r="L61" s="1047"/>
      <c r="M61" s="1047"/>
      <c r="N61" s="1047"/>
      <c r="O61" s="1047"/>
      <c r="P61" s="1047"/>
      <c r="Q61" s="1047"/>
      <c r="R61" s="1047"/>
      <c r="S61" s="1048"/>
      <c r="T61" s="362"/>
      <c r="U61" s="14"/>
    </row>
    <row r="62" spans="1:21" x14ac:dyDescent="0.3">
      <c r="A62" s="362"/>
      <c r="B62" s="1046"/>
      <c r="C62" s="1047"/>
      <c r="D62" s="1047"/>
      <c r="E62" s="1047"/>
      <c r="F62" s="1047"/>
      <c r="G62" s="1047"/>
      <c r="H62" s="1047"/>
      <c r="I62" s="1047"/>
      <c r="J62" s="1047"/>
      <c r="K62" s="1047"/>
      <c r="L62" s="1047"/>
      <c r="M62" s="1047"/>
      <c r="N62" s="1047"/>
      <c r="O62" s="1047"/>
      <c r="P62" s="1047"/>
      <c r="Q62" s="1047"/>
      <c r="R62" s="1047"/>
      <c r="S62" s="1048"/>
      <c r="T62" s="362"/>
      <c r="U62" s="14"/>
    </row>
    <row r="63" spans="1:21" x14ac:dyDescent="0.3">
      <c r="A63" s="362"/>
      <c r="B63" s="1046"/>
      <c r="C63" s="1047"/>
      <c r="D63" s="1047"/>
      <c r="E63" s="1047"/>
      <c r="F63" s="1047"/>
      <c r="G63" s="1047"/>
      <c r="H63" s="1047"/>
      <c r="I63" s="1047"/>
      <c r="J63" s="1047"/>
      <c r="K63" s="1047"/>
      <c r="L63" s="1047"/>
      <c r="M63" s="1047"/>
      <c r="N63" s="1047"/>
      <c r="O63" s="1047"/>
      <c r="P63" s="1047"/>
      <c r="Q63" s="1047"/>
      <c r="R63" s="1047"/>
      <c r="S63" s="1048"/>
      <c r="T63" s="362"/>
      <c r="U63" s="14"/>
    </row>
    <row r="64" spans="1:21" x14ac:dyDescent="0.3">
      <c r="A64" s="362"/>
      <c r="B64" s="1046"/>
      <c r="C64" s="1047"/>
      <c r="D64" s="1047"/>
      <c r="E64" s="1047"/>
      <c r="F64" s="1047"/>
      <c r="G64" s="1047"/>
      <c r="H64" s="1047"/>
      <c r="I64" s="1047"/>
      <c r="J64" s="1047"/>
      <c r="K64" s="1047"/>
      <c r="L64" s="1047"/>
      <c r="M64" s="1047"/>
      <c r="N64" s="1047"/>
      <c r="O64" s="1047"/>
      <c r="P64" s="1047"/>
      <c r="Q64" s="1047"/>
      <c r="R64" s="1047"/>
      <c r="S64" s="1048"/>
      <c r="T64" s="362"/>
      <c r="U64" s="14"/>
    </row>
    <row r="65" spans="1:21" x14ac:dyDescent="0.3">
      <c r="A65" s="362"/>
      <c r="B65" s="1046"/>
      <c r="C65" s="1047"/>
      <c r="D65" s="1047"/>
      <c r="E65" s="1047"/>
      <c r="F65" s="1047"/>
      <c r="G65" s="1047"/>
      <c r="H65" s="1047"/>
      <c r="I65" s="1047"/>
      <c r="J65" s="1047"/>
      <c r="K65" s="1047"/>
      <c r="L65" s="1047"/>
      <c r="M65" s="1047"/>
      <c r="N65" s="1047"/>
      <c r="O65" s="1047"/>
      <c r="P65" s="1047"/>
      <c r="Q65" s="1047"/>
      <c r="R65" s="1047"/>
      <c r="S65" s="1048"/>
      <c r="T65" s="362"/>
      <c r="U65" s="14"/>
    </row>
    <row r="66" spans="1:21" ht="17.25" thickBot="1" x14ac:dyDescent="0.35">
      <c r="A66" s="362"/>
      <c r="B66" s="1049"/>
      <c r="C66" s="1050"/>
      <c r="D66" s="1050"/>
      <c r="E66" s="1050"/>
      <c r="F66" s="1050"/>
      <c r="G66" s="1050"/>
      <c r="H66" s="1050"/>
      <c r="I66" s="1050"/>
      <c r="J66" s="1050"/>
      <c r="K66" s="1050"/>
      <c r="L66" s="1050"/>
      <c r="M66" s="1050"/>
      <c r="N66" s="1050"/>
      <c r="O66" s="1050"/>
      <c r="P66" s="1050"/>
      <c r="Q66" s="1050"/>
      <c r="R66" s="1050"/>
      <c r="S66" s="1051"/>
      <c r="T66" s="362"/>
      <c r="U66" s="14"/>
    </row>
    <row r="67" spans="1:21" ht="17.25" thickBot="1" x14ac:dyDescent="0.35">
      <c r="A67" s="362"/>
      <c r="B67" s="363"/>
      <c r="C67" s="363"/>
      <c r="D67" s="363"/>
      <c r="E67" s="363"/>
      <c r="F67" s="363"/>
      <c r="G67" s="363"/>
      <c r="H67" s="363"/>
      <c r="I67" s="362"/>
      <c r="J67" s="362"/>
      <c r="K67" s="362"/>
      <c r="L67" s="362"/>
      <c r="M67" s="362"/>
      <c r="N67" s="362"/>
      <c r="O67" s="362"/>
      <c r="P67" s="362"/>
      <c r="Q67" s="362"/>
      <c r="R67" s="362"/>
      <c r="S67" s="362"/>
      <c r="T67" s="362"/>
      <c r="U67" s="14"/>
    </row>
    <row r="68" spans="1:21" ht="18" thickBot="1" x14ac:dyDescent="0.35">
      <c r="A68" s="362"/>
      <c r="B68" s="638" t="s">
        <v>479</v>
      </c>
      <c r="C68" s="641"/>
      <c r="D68" s="641"/>
      <c r="E68" s="641"/>
      <c r="F68" s="641"/>
      <c r="G68" s="641"/>
      <c r="H68" s="639"/>
      <c r="I68" s="362"/>
      <c r="J68" s="638" t="s">
        <v>480</v>
      </c>
      <c r="K68" s="641"/>
      <c r="L68" s="641"/>
      <c r="M68" s="641"/>
      <c r="N68" s="641"/>
      <c r="O68" s="641"/>
      <c r="P68" s="641"/>
      <c r="Q68" s="641"/>
      <c r="R68" s="641"/>
      <c r="S68" s="639"/>
      <c r="T68" s="362"/>
      <c r="U68" s="14"/>
    </row>
    <row r="69" spans="1:21" x14ac:dyDescent="0.3">
      <c r="A69" s="362"/>
      <c r="B69" s="1046"/>
      <c r="C69" s="1047"/>
      <c r="D69" s="1047"/>
      <c r="E69" s="1047"/>
      <c r="F69" s="1047"/>
      <c r="G69" s="1047"/>
      <c r="H69" s="1048"/>
      <c r="I69" s="362"/>
      <c r="J69" s="1046"/>
      <c r="K69" s="1047"/>
      <c r="L69" s="1047"/>
      <c r="M69" s="1047"/>
      <c r="N69" s="1047"/>
      <c r="O69" s="1047"/>
      <c r="P69" s="1047"/>
      <c r="Q69" s="1047"/>
      <c r="R69" s="1047"/>
      <c r="S69" s="1048"/>
      <c r="T69" s="362"/>
      <c r="U69" s="14"/>
    </row>
    <row r="70" spans="1:21" x14ac:dyDescent="0.3">
      <c r="A70" s="362"/>
      <c r="B70" s="1046"/>
      <c r="C70" s="1047"/>
      <c r="D70" s="1047"/>
      <c r="E70" s="1047"/>
      <c r="F70" s="1047"/>
      <c r="G70" s="1047"/>
      <c r="H70" s="1048"/>
      <c r="I70" s="362"/>
      <c r="J70" s="1046"/>
      <c r="K70" s="1047"/>
      <c r="L70" s="1047"/>
      <c r="M70" s="1047"/>
      <c r="N70" s="1047"/>
      <c r="O70" s="1047"/>
      <c r="P70" s="1047"/>
      <c r="Q70" s="1047"/>
      <c r="R70" s="1047"/>
      <c r="S70" s="1048"/>
      <c r="T70" s="362"/>
      <c r="U70" s="14"/>
    </row>
    <row r="71" spans="1:21" x14ac:dyDescent="0.3">
      <c r="A71" s="362"/>
      <c r="B71" s="1046"/>
      <c r="C71" s="1047"/>
      <c r="D71" s="1047"/>
      <c r="E71" s="1047"/>
      <c r="F71" s="1047"/>
      <c r="G71" s="1047"/>
      <c r="H71" s="1048"/>
      <c r="I71" s="362"/>
      <c r="J71" s="1046"/>
      <c r="K71" s="1047"/>
      <c r="L71" s="1047"/>
      <c r="M71" s="1047"/>
      <c r="N71" s="1047"/>
      <c r="O71" s="1047"/>
      <c r="P71" s="1047"/>
      <c r="Q71" s="1047"/>
      <c r="R71" s="1047"/>
      <c r="S71" s="1048"/>
      <c r="T71" s="362"/>
      <c r="U71" s="14"/>
    </row>
    <row r="72" spans="1:21" x14ac:dyDescent="0.3">
      <c r="A72" s="362"/>
      <c r="B72" s="1046"/>
      <c r="C72" s="1047"/>
      <c r="D72" s="1047"/>
      <c r="E72" s="1047"/>
      <c r="F72" s="1047"/>
      <c r="G72" s="1047"/>
      <c r="H72" s="1048"/>
      <c r="I72" s="362"/>
      <c r="J72" s="1046"/>
      <c r="K72" s="1047"/>
      <c r="L72" s="1047"/>
      <c r="M72" s="1047"/>
      <c r="N72" s="1047"/>
      <c r="O72" s="1047"/>
      <c r="P72" s="1047"/>
      <c r="Q72" s="1047"/>
      <c r="R72" s="1047"/>
      <c r="S72" s="1048"/>
      <c r="T72" s="362"/>
      <c r="U72" s="14"/>
    </row>
    <row r="73" spans="1:21" x14ac:dyDescent="0.3">
      <c r="A73" s="362"/>
      <c r="B73" s="1046"/>
      <c r="C73" s="1047"/>
      <c r="D73" s="1047"/>
      <c r="E73" s="1047"/>
      <c r="F73" s="1047"/>
      <c r="G73" s="1047"/>
      <c r="H73" s="1048"/>
      <c r="I73" s="362"/>
      <c r="J73" s="1046"/>
      <c r="K73" s="1047"/>
      <c r="L73" s="1047"/>
      <c r="M73" s="1047"/>
      <c r="N73" s="1047"/>
      <c r="O73" s="1047"/>
      <c r="P73" s="1047"/>
      <c r="Q73" s="1047"/>
      <c r="R73" s="1047"/>
      <c r="S73" s="1048"/>
      <c r="T73" s="362"/>
      <c r="U73" s="14"/>
    </row>
    <row r="74" spans="1:21" x14ac:dyDescent="0.3">
      <c r="A74" s="362"/>
      <c r="B74" s="1046"/>
      <c r="C74" s="1047"/>
      <c r="D74" s="1047"/>
      <c r="E74" s="1047"/>
      <c r="F74" s="1047"/>
      <c r="G74" s="1047"/>
      <c r="H74" s="1048"/>
      <c r="I74" s="362"/>
      <c r="J74" s="1046"/>
      <c r="K74" s="1047"/>
      <c r="L74" s="1047"/>
      <c r="M74" s="1047"/>
      <c r="N74" s="1047"/>
      <c r="O74" s="1047"/>
      <c r="P74" s="1047"/>
      <c r="Q74" s="1047"/>
      <c r="R74" s="1047"/>
      <c r="S74" s="1048"/>
      <c r="T74" s="362"/>
      <c r="U74" s="14"/>
    </row>
    <row r="75" spans="1:21" x14ac:dyDescent="0.3">
      <c r="A75" s="362"/>
      <c r="B75" s="1046"/>
      <c r="C75" s="1047"/>
      <c r="D75" s="1047"/>
      <c r="E75" s="1047"/>
      <c r="F75" s="1047"/>
      <c r="G75" s="1047"/>
      <c r="H75" s="1048"/>
      <c r="I75" s="362"/>
      <c r="J75" s="1046"/>
      <c r="K75" s="1047"/>
      <c r="L75" s="1047"/>
      <c r="M75" s="1047"/>
      <c r="N75" s="1047"/>
      <c r="O75" s="1047"/>
      <c r="P75" s="1047"/>
      <c r="Q75" s="1047"/>
      <c r="R75" s="1047"/>
      <c r="S75" s="1048"/>
      <c r="T75" s="362"/>
      <c r="U75" s="14"/>
    </row>
    <row r="76" spans="1:21" x14ac:dyDescent="0.3">
      <c r="A76" s="362"/>
      <c r="B76" s="1046"/>
      <c r="C76" s="1047"/>
      <c r="D76" s="1047"/>
      <c r="E76" s="1047"/>
      <c r="F76" s="1047"/>
      <c r="G76" s="1047"/>
      <c r="H76" s="1048"/>
      <c r="I76" s="362"/>
      <c r="J76" s="1046"/>
      <c r="K76" s="1047"/>
      <c r="L76" s="1047"/>
      <c r="M76" s="1047"/>
      <c r="N76" s="1047"/>
      <c r="O76" s="1047"/>
      <c r="P76" s="1047"/>
      <c r="Q76" s="1047"/>
      <c r="R76" s="1047"/>
      <c r="S76" s="1048"/>
      <c r="T76" s="362"/>
      <c r="U76" s="14"/>
    </row>
    <row r="77" spans="1:21" x14ac:dyDescent="0.3">
      <c r="A77" s="362"/>
      <c r="B77" s="1046"/>
      <c r="C77" s="1047"/>
      <c r="D77" s="1047"/>
      <c r="E77" s="1047"/>
      <c r="F77" s="1047"/>
      <c r="G77" s="1047"/>
      <c r="H77" s="1048"/>
      <c r="I77" s="362"/>
      <c r="J77" s="1046"/>
      <c r="K77" s="1047"/>
      <c r="L77" s="1047"/>
      <c r="M77" s="1047"/>
      <c r="N77" s="1047"/>
      <c r="O77" s="1047"/>
      <c r="P77" s="1047"/>
      <c r="Q77" s="1047"/>
      <c r="R77" s="1047"/>
      <c r="S77" s="1048"/>
      <c r="T77" s="362"/>
      <c r="U77" s="14"/>
    </row>
    <row r="78" spans="1:21" x14ac:dyDescent="0.3">
      <c r="A78" s="362"/>
      <c r="B78" s="1046"/>
      <c r="C78" s="1047"/>
      <c r="D78" s="1047"/>
      <c r="E78" s="1047"/>
      <c r="F78" s="1047"/>
      <c r="G78" s="1047"/>
      <c r="H78" s="1048"/>
      <c r="I78" s="362"/>
      <c r="J78" s="1046"/>
      <c r="K78" s="1047"/>
      <c r="L78" s="1047"/>
      <c r="M78" s="1047"/>
      <c r="N78" s="1047"/>
      <c r="O78" s="1047"/>
      <c r="P78" s="1047"/>
      <c r="Q78" s="1047"/>
      <c r="R78" s="1047"/>
      <c r="S78" s="1048"/>
      <c r="T78" s="362"/>
      <c r="U78" s="14"/>
    </row>
    <row r="79" spans="1:21" x14ac:dyDescent="0.3">
      <c r="A79" s="362"/>
      <c r="B79" s="1046"/>
      <c r="C79" s="1047"/>
      <c r="D79" s="1047"/>
      <c r="E79" s="1047"/>
      <c r="F79" s="1047"/>
      <c r="G79" s="1047"/>
      <c r="H79" s="1048"/>
      <c r="I79" s="362"/>
      <c r="J79" s="1046"/>
      <c r="K79" s="1047"/>
      <c r="L79" s="1047"/>
      <c r="M79" s="1047"/>
      <c r="N79" s="1047"/>
      <c r="O79" s="1047"/>
      <c r="P79" s="1047"/>
      <c r="Q79" s="1047"/>
      <c r="R79" s="1047"/>
      <c r="S79" s="1048"/>
      <c r="T79" s="362"/>
      <c r="U79" s="14"/>
    </row>
    <row r="80" spans="1:21" x14ac:dyDescent="0.3">
      <c r="A80" s="362"/>
      <c r="B80" s="1046"/>
      <c r="C80" s="1047"/>
      <c r="D80" s="1047"/>
      <c r="E80" s="1047"/>
      <c r="F80" s="1047"/>
      <c r="G80" s="1047"/>
      <c r="H80" s="1048"/>
      <c r="I80" s="362"/>
      <c r="J80" s="1046"/>
      <c r="K80" s="1047"/>
      <c r="L80" s="1047"/>
      <c r="M80" s="1047"/>
      <c r="N80" s="1047"/>
      <c r="O80" s="1047"/>
      <c r="P80" s="1047"/>
      <c r="Q80" s="1047"/>
      <c r="R80" s="1047"/>
      <c r="S80" s="1048"/>
      <c r="T80" s="362"/>
      <c r="U80" s="14"/>
    </row>
    <row r="81" spans="1:21" x14ac:dyDescent="0.3">
      <c r="A81" s="362"/>
      <c r="B81" s="1046"/>
      <c r="C81" s="1047"/>
      <c r="D81" s="1047"/>
      <c r="E81" s="1047"/>
      <c r="F81" s="1047"/>
      <c r="G81" s="1047"/>
      <c r="H81" s="1048"/>
      <c r="I81" s="362"/>
      <c r="J81" s="1046"/>
      <c r="K81" s="1047"/>
      <c r="L81" s="1047"/>
      <c r="M81" s="1047"/>
      <c r="N81" s="1047"/>
      <c r="O81" s="1047"/>
      <c r="P81" s="1047"/>
      <c r="Q81" s="1047"/>
      <c r="R81" s="1047"/>
      <c r="S81" s="1048"/>
      <c r="T81" s="362"/>
      <c r="U81" s="14"/>
    </row>
    <row r="82" spans="1:21" x14ac:dyDescent="0.3">
      <c r="A82" s="362"/>
      <c r="B82" s="1046"/>
      <c r="C82" s="1047"/>
      <c r="D82" s="1047"/>
      <c r="E82" s="1047"/>
      <c r="F82" s="1047"/>
      <c r="G82" s="1047"/>
      <c r="H82" s="1048"/>
      <c r="I82" s="362"/>
      <c r="J82" s="1046"/>
      <c r="K82" s="1047"/>
      <c r="L82" s="1047"/>
      <c r="M82" s="1047"/>
      <c r="N82" s="1047"/>
      <c r="O82" s="1047"/>
      <c r="P82" s="1047"/>
      <c r="Q82" s="1047"/>
      <c r="R82" s="1047"/>
      <c r="S82" s="1048"/>
      <c r="T82" s="362"/>
      <c r="U82" s="14"/>
    </row>
    <row r="83" spans="1:21" x14ac:dyDescent="0.3">
      <c r="A83" s="362"/>
      <c r="B83" s="1046"/>
      <c r="C83" s="1047"/>
      <c r="D83" s="1047"/>
      <c r="E83" s="1047"/>
      <c r="F83" s="1047"/>
      <c r="G83" s="1047"/>
      <c r="H83" s="1048"/>
      <c r="I83" s="362"/>
      <c r="J83" s="1046"/>
      <c r="K83" s="1047"/>
      <c r="L83" s="1047"/>
      <c r="M83" s="1047"/>
      <c r="N83" s="1047"/>
      <c r="O83" s="1047"/>
      <c r="P83" s="1047"/>
      <c r="Q83" s="1047"/>
      <c r="R83" s="1047"/>
      <c r="S83" s="1048"/>
      <c r="T83" s="362"/>
      <c r="U83" s="14"/>
    </row>
    <row r="84" spans="1:21" x14ac:dyDescent="0.3">
      <c r="A84" s="362"/>
      <c r="B84" s="1046"/>
      <c r="C84" s="1047"/>
      <c r="D84" s="1047"/>
      <c r="E84" s="1047"/>
      <c r="F84" s="1047"/>
      <c r="G84" s="1047"/>
      <c r="H84" s="1048"/>
      <c r="I84" s="362"/>
      <c r="J84" s="1046"/>
      <c r="K84" s="1047"/>
      <c r="L84" s="1047"/>
      <c r="M84" s="1047"/>
      <c r="N84" s="1047"/>
      <c r="O84" s="1047"/>
      <c r="P84" s="1047"/>
      <c r="Q84" s="1047"/>
      <c r="R84" s="1047"/>
      <c r="S84" s="1048"/>
      <c r="T84" s="362"/>
      <c r="U84" s="14"/>
    </row>
    <row r="85" spans="1:21" x14ac:dyDescent="0.3">
      <c r="A85" s="362"/>
      <c r="B85" s="1046"/>
      <c r="C85" s="1047"/>
      <c r="D85" s="1047"/>
      <c r="E85" s="1047"/>
      <c r="F85" s="1047"/>
      <c r="G85" s="1047"/>
      <c r="H85" s="1048"/>
      <c r="I85" s="362"/>
      <c r="J85" s="1046"/>
      <c r="K85" s="1047"/>
      <c r="L85" s="1047"/>
      <c r="M85" s="1047"/>
      <c r="N85" s="1047"/>
      <c r="O85" s="1047"/>
      <c r="P85" s="1047"/>
      <c r="Q85" s="1047"/>
      <c r="R85" s="1047"/>
      <c r="S85" s="1048"/>
      <c r="T85" s="362"/>
      <c r="U85" s="14"/>
    </row>
    <row r="86" spans="1:21" x14ac:dyDescent="0.3">
      <c r="A86" s="362"/>
      <c r="B86" s="1046"/>
      <c r="C86" s="1047"/>
      <c r="D86" s="1047"/>
      <c r="E86" s="1047"/>
      <c r="F86" s="1047"/>
      <c r="G86" s="1047"/>
      <c r="H86" s="1048"/>
      <c r="I86" s="362"/>
      <c r="J86" s="1046"/>
      <c r="K86" s="1047"/>
      <c r="L86" s="1047"/>
      <c r="M86" s="1047"/>
      <c r="N86" s="1047"/>
      <c r="O86" s="1047"/>
      <c r="P86" s="1047"/>
      <c r="Q86" s="1047"/>
      <c r="R86" s="1047"/>
      <c r="S86" s="1048"/>
      <c r="T86" s="362"/>
      <c r="U86" s="14"/>
    </row>
    <row r="87" spans="1:21" x14ac:dyDescent="0.3">
      <c r="A87" s="362"/>
      <c r="B87" s="1046"/>
      <c r="C87" s="1047"/>
      <c r="D87" s="1047"/>
      <c r="E87" s="1047"/>
      <c r="F87" s="1047"/>
      <c r="G87" s="1047"/>
      <c r="H87" s="1048"/>
      <c r="I87" s="362"/>
      <c r="J87" s="1046"/>
      <c r="K87" s="1047"/>
      <c r="L87" s="1047"/>
      <c r="M87" s="1047"/>
      <c r="N87" s="1047"/>
      <c r="O87" s="1047"/>
      <c r="P87" s="1047"/>
      <c r="Q87" s="1047"/>
      <c r="R87" s="1047"/>
      <c r="S87" s="1048"/>
      <c r="T87" s="362"/>
      <c r="U87" s="14"/>
    </row>
    <row r="88" spans="1:21" x14ac:dyDescent="0.3">
      <c r="A88" s="362"/>
      <c r="B88" s="1046"/>
      <c r="C88" s="1047"/>
      <c r="D88" s="1047"/>
      <c r="E88" s="1047"/>
      <c r="F88" s="1047"/>
      <c r="G88" s="1047"/>
      <c r="H88" s="1048"/>
      <c r="I88" s="362"/>
      <c r="J88" s="1046"/>
      <c r="K88" s="1047"/>
      <c r="L88" s="1047"/>
      <c r="M88" s="1047"/>
      <c r="N88" s="1047"/>
      <c r="O88" s="1047"/>
      <c r="P88" s="1047"/>
      <c r="Q88" s="1047"/>
      <c r="R88" s="1047"/>
      <c r="S88" s="1048"/>
      <c r="T88" s="362"/>
      <c r="U88" s="14"/>
    </row>
    <row r="89" spans="1:21" x14ac:dyDescent="0.3">
      <c r="A89" s="362"/>
      <c r="B89" s="1046"/>
      <c r="C89" s="1047"/>
      <c r="D89" s="1047"/>
      <c r="E89" s="1047"/>
      <c r="F89" s="1047"/>
      <c r="G89" s="1047"/>
      <c r="H89" s="1048"/>
      <c r="I89" s="362"/>
      <c r="J89" s="1046"/>
      <c r="K89" s="1047"/>
      <c r="L89" s="1047"/>
      <c r="M89" s="1047"/>
      <c r="N89" s="1047"/>
      <c r="O89" s="1047"/>
      <c r="P89" s="1047"/>
      <c r="Q89" s="1047"/>
      <c r="R89" s="1047"/>
      <c r="S89" s="1048"/>
      <c r="T89" s="362"/>
      <c r="U89" s="14"/>
    </row>
    <row r="90" spans="1:21" x14ac:dyDescent="0.3">
      <c r="A90" s="362"/>
      <c r="B90" s="1046"/>
      <c r="C90" s="1047"/>
      <c r="D90" s="1047"/>
      <c r="E90" s="1047"/>
      <c r="F90" s="1047"/>
      <c r="G90" s="1047"/>
      <c r="H90" s="1048"/>
      <c r="I90" s="362"/>
      <c r="J90" s="1046"/>
      <c r="K90" s="1047"/>
      <c r="L90" s="1047"/>
      <c r="M90" s="1047"/>
      <c r="N90" s="1047"/>
      <c r="O90" s="1047"/>
      <c r="P90" s="1047"/>
      <c r="Q90" s="1047"/>
      <c r="R90" s="1047"/>
      <c r="S90" s="1048"/>
      <c r="T90" s="362"/>
      <c r="U90" s="14"/>
    </row>
    <row r="91" spans="1:21" x14ac:dyDescent="0.3">
      <c r="A91" s="362"/>
      <c r="B91" s="1046"/>
      <c r="C91" s="1047"/>
      <c r="D91" s="1047"/>
      <c r="E91" s="1047"/>
      <c r="F91" s="1047"/>
      <c r="G91" s="1047"/>
      <c r="H91" s="1048"/>
      <c r="I91" s="362"/>
      <c r="J91" s="1046"/>
      <c r="K91" s="1047"/>
      <c r="L91" s="1047"/>
      <c r="M91" s="1047"/>
      <c r="N91" s="1047"/>
      <c r="O91" s="1047"/>
      <c r="P91" s="1047"/>
      <c r="Q91" s="1047"/>
      <c r="R91" s="1047"/>
      <c r="S91" s="1048"/>
      <c r="T91" s="362"/>
      <c r="U91" s="14"/>
    </row>
    <row r="92" spans="1:21" x14ac:dyDescent="0.3">
      <c r="A92" s="362"/>
      <c r="B92" s="1046"/>
      <c r="C92" s="1047"/>
      <c r="D92" s="1047"/>
      <c r="E92" s="1047"/>
      <c r="F92" s="1047"/>
      <c r="G92" s="1047"/>
      <c r="H92" s="1048"/>
      <c r="I92" s="362"/>
      <c r="J92" s="1046"/>
      <c r="K92" s="1047"/>
      <c r="L92" s="1047"/>
      <c r="M92" s="1047"/>
      <c r="N92" s="1047"/>
      <c r="O92" s="1047"/>
      <c r="P92" s="1047"/>
      <c r="Q92" s="1047"/>
      <c r="R92" s="1047"/>
      <c r="S92" s="1048"/>
      <c r="T92" s="362"/>
      <c r="U92" s="14"/>
    </row>
    <row r="93" spans="1:21" x14ac:dyDescent="0.3">
      <c r="A93" s="362"/>
      <c r="B93" s="1046"/>
      <c r="C93" s="1047"/>
      <c r="D93" s="1047"/>
      <c r="E93" s="1047"/>
      <c r="F93" s="1047"/>
      <c r="G93" s="1047"/>
      <c r="H93" s="1048"/>
      <c r="I93" s="362"/>
      <c r="J93" s="1046"/>
      <c r="K93" s="1047"/>
      <c r="L93" s="1047"/>
      <c r="M93" s="1047"/>
      <c r="N93" s="1047"/>
      <c r="O93" s="1047"/>
      <c r="P93" s="1047"/>
      <c r="Q93" s="1047"/>
      <c r="R93" s="1047"/>
      <c r="S93" s="1048"/>
      <c r="T93" s="362"/>
      <c r="U93" s="14"/>
    </row>
    <row r="94" spans="1:21" ht="17.25" thickBot="1" x14ac:dyDescent="0.35">
      <c r="A94" s="362"/>
      <c r="B94" s="1049"/>
      <c r="C94" s="1050"/>
      <c r="D94" s="1050"/>
      <c r="E94" s="1050"/>
      <c r="F94" s="1050"/>
      <c r="G94" s="1050"/>
      <c r="H94" s="1051"/>
      <c r="I94" s="362"/>
      <c r="J94" s="1049"/>
      <c r="K94" s="1050"/>
      <c r="L94" s="1050"/>
      <c r="M94" s="1050"/>
      <c r="N94" s="1050"/>
      <c r="O94" s="1050"/>
      <c r="P94" s="1050"/>
      <c r="Q94" s="1050"/>
      <c r="R94" s="1050"/>
      <c r="S94" s="1051"/>
      <c r="T94" s="362"/>
      <c r="U94" s="14"/>
    </row>
    <row r="95" spans="1:21" ht="17.25" thickBot="1" x14ac:dyDescent="0.35">
      <c r="A95" s="362"/>
      <c r="B95" s="362"/>
      <c r="C95" s="362"/>
      <c r="D95" s="362"/>
      <c r="E95" s="362"/>
      <c r="F95" s="362"/>
      <c r="G95" s="362"/>
      <c r="H95" s="362"/>
      <c r="I95" s="362"/>
      <c r="J95" s="362"/>
      <c r="K95" s="362"/>
      <c r="L95" s="362"/>
      <c r="M95" s="362"/>
      <c r="N95" s="362"/>
      <c r="O95" s="362"/>
      <c r="P95" s="362"/>
      <c r="Q95" s="362"/>
      <c r="R95" s="362"/>
      <c r="S95" s="362"/>
      <c r="T95" s="362"/>
      <c r="U95" s="14"/>
    </row>
    <row r="96" spans="1:21" ht="18" thickBot="1" x14ac:dyDescent="0.35">
      <c r="A96" s="362"/>
      <c r="B96" s="638" t="s">
        <v>481</v>
      </c>
      <c r="C96" s="641"/>
      <c r="D96" s="641"/>
      <c r="E96" s="641"/>
      <c r="F96" s="641"/>
      <c r="G96" s="641"/>
      <c r="H96" s="639"/>
      <c r="I96" s="362"/>
      <c r="J96" s="638" t="s">
        <v>482</v>
      </c>
      <c r="K96" s="641"/>
      <c r="L96" s="641"/>
      <c r="M96" s="641"/>
      <c r="N96" s="641"/>
      <c r="O96" s="641"/>
      <c r="P96" s="641"/>
      <c r="Q96" s="641"/>
      <c r="R96" s="641"/>
      <c r="S96" s="639"/>
      <c r="T96" s="362"/>
      <c r="U96" s="14"/>
    </row>
    <row r="97" spans="1:21" x14ac:dyDescent="0.3">
      <c r="A97" s="362"/>
      <c r="B97" s="1046"/>
      <c r="C97" s="1047"/>
      <c r="D97" s="1047"/>
      <c r="E97" s="1047"/>
      <c r="F97" s="1047"/>
      <c r="G97" s="1047"/>
      <c r="H97" s="1048"/>
      <c r="I97" s="362"/>
      <c r="J97" s="1046"/>
      <c r="K97" s="1047"/>
      <c r="L97" s="1047"/>
      <c r="M97" s="1047"/>
      <c r="N97" s="1047"/>
      <c r="O97" s="1047"/>
      <c r="P97" s="1047"/>
      <c r="Q97" s="1047"/>
      <c r="R97" s="1047"/>
      <c r="S97" s="1048"/>
      <c r="T97" s="362"/>
      <c r="U97" s="14"/>
    </row>
    <row r="98" spans="1:21" x14ac:dyDescent="0.3">
      <c r="A98" s="362"/>
      <c r="B98" s="1046"/>
      <c r="C98" s="1047"/>
      <c r="D98" s="1047"/>
      <c r="E98" s="1047"/>
      <c r="F98" s="1047"/>
      <c r="G98" s="1047"/>
      <c r="H98" s="1048"/>
      <c r="I98" s="362"/>
      <c r="J98" s="1046"/>
      <c r="K98" s="1047"/>
      <c r="L98" s="1047"/>
      <c r="M98" s="1047"/>
      <c r="N98" s="1047"/>
      <c r="O98" s="1047"/>
      <c r="P98" s="1047"/>
      <c r="Q98" s="1047"/>
      <c r="R98" s="1047"/>
      <c r="S98" s="1048"/>
      <c r="T98" s="362"/>
      <c r="U98" s="14"/>
    </row>
    <row r="99" spans="1:21" x14ac:dyDescent="0.3">
      <c r="A99" s="362"/>
      <c r="B99" s="1046"/>
      <c r="C99" s="1047"/>
      <c r="D99" s="1047"/>
      <c r="E99" s="1047"/>
      <c r="F99" s="1047"/>
      <c r="G99" s="1047"/>
      <c r="H99" s="1048"/>
      <c r="I99" s="362"/>
      <c r="J99" s="1046"/>
      <c r="K99" s="1047"/>
      <c r="L99" s="1047"/>
      <c r="M99" s="1047"/>
      <c r="N99" s="1047"/>
      <c r="O99" s="1047"/>
      <c r="P99" s="1047"/>
      <c r="Q99" s="1047"/>
      <c r="R99" s="1047"/>
      <c r="S99" s="1048"/>
      <c r="T99" s="362"/>
      <c r="U99" s="14"/>
    </row>
    <row r="100" spans="1:21" x14ac:dyDescent="0.3">
      <c r="A100" s="362"/>
      <c r="B100" s="1046"/>
      <c r="C100" s="1047"/>
      <c r="D100" s="1047"/>
      <c r="E100" s="1047"/>
      <c r="F100" s="1047"/>
      <c r="G100" s="1047"/>
      <c r="H100" s="1048"/>
      <c r="I100" s="362"/>
      <c r="J100" s="1046"/>
      <c r="K100" s="1047"/>
      <c r="L100" s="1047"/>
      <c r="M100" s="1047"/>
      <c r="N100" s="1047"/>
      <c r="O100" s="1047"/>
      <c r="P100" s="1047"/>
      <c r="Q100" s="1047"/>
      <c r="R100" s="1047"/>
      <c r="S100" s="1048"/>
      <c r="T100" s="362"/>
      <c r="U100" s="14"/>
    </row>
    <row r="101" spans="1:21" x14ac:dyDescent="0.3">
      <c r="A101" s="362"/>
      <c r="B101" s="1046"/>
      <c r="C101" s="1047"/>
      <c r="D101" s="1047"/>
      <c r="E101" s="1047"/>
      <c r="F101" s="1047"/>
      <c r="G101" s="1047"/>
      <c r="H101" s="1048"/>
      <c r="I101" s="362"/>
      <c r="J101" s="1046"/>
      <c r="K101" s="1047"/>
      <c r="L101" s="1047"/>
      <c r="M101" s="1047"/>
      <c r="N101" s="1047"/>
      <c r="O101" s="1047"/>
      <c r="P101" s="1047"/>
      <c r="Q101" s="1047"/>
      <c r="R101" s="1047"/>
      <c r="S101" s="1048"/>
      <c r="T101" s="362"/>
      <c r="U101" s="14"/>
    </row>
    <row r="102" spans="1:21" x14ac:dyDescent="0.3">
      <c r="A102" s="362"/>
      <c r="B102" s="1046"/>
      <c r="C102" s="1047"/>
      <c r="D102" s="1047"/>
      <c r="E102" s="1047"/>
      <c r="F102" s="1047"/>
      <c r="G102" s="1047"/>
      <c r="H102" s="1048"/>
      <c r="I102" s="362"/>
      <c r="J102" s="1046"/>
      <c r="K102" s="1047"/>
      <c r="L102" s="1047"/>
      <c r="M102" s="1047"/>
      <c r="N102" s="1047"/>
      <c r="O102" s="1047"/>
      <c r="P102" s="1047"/>
      <c r="Q102" s="1047"/>
      <c r="R102" s="1047"/>
      <c r="S102" s="1048"/>
      <c r="T102" s="362"/>
      <c r="U102" s="14"/>
    </row>
    <row r="103" spans="1:21" x14ac:dyDescent="0.3">
      <c r="A103" s="362"/>
      <c r="B103" s="1046"/>
      <c r="C103" s="1047"/>
      <c r="D103" s="1047"/>
      <c r="E103" s="1047"/>
      <c r="F103" s="1047"/>
      <c r="G103" s="1047"/>
      <c r="H103" s="1048"/>
      <c r="I103" s="362"/>
      <c r="J103" s="1046"/>
      <c r="K103" s="1047"/>
      <c r="L103" s="1047"/>
      <c r="M103" s="1047"/>
      <c r="N103" s="1047"/>
      <c r="O103" s="1047"/>
      <c r="P103" s="1047"/>
      <c r="Q103" s="1047"/>
      <c r="R103" s="1047"/>
      <c r="S103" s="1048"/>
      <c r="T103" s="362"/>
      <c r="U103" s="14"/>
    </row>
    <row r="104" spans="1:21" x14ac:dyDescent="0.3">
      <c r="A104" s="362"/>
      <c r="B104" s="1046"/>
      <c r="C104" s="1047"/>
      <c r="D104" s="1047"/>
      <c r="E104" s="1047"/>
      <c r="F104" s="1047"/>
      <c r="G104" s="1047"/>
      <c r="H104" s="1048"/>
      <c r="I104" s="362"/>
      <c r="J104" s="1046"/>
      <c r="K104" s="1047"/>
      <c r="L104" s="1047"/>
      <c r="M104" s="1047"/>
      <c r="N104" s="1047"/>
      <c r="O104" s="1047"/>
      <c r="P104" s="1047"/>
      <c r="Q104" s="1047"/>
      <c r="R104" s="1047"/>
      <c r="S104" s="1048"/>
      <c r="T104" s="362"/>
      <c r="U104" s="14"/>
    </row>
    <row r="105" spans="1:21" x14ac:dyDescent="0.3">
      <c r="A105" s="362"/>
      <c r="B105" s="1046"/>
      <c r="C105" s="1047"/>
      <c r="D105" s="1047"/>
      <c r="E105" s="1047"/>
      <c r="F105" s="1047"/>
      <c r="G105" s="1047"/>
      <c r="H105" s="1048"/>
      <c r="I105" s="362"/>
      <c r="J105" s="1046"/>
      <c r="K105" s="1047"/>
      <c r="L105" s="1047"/>
      <c r="M105" s="1047"/>
      <c r="N105" s="1047"/>
      <c r="O105" s="1047"/>
      <c r="P105" s="1047"/>
      <c r="Q105" s="1047"/>
      <c r="R105" s="1047"/>
      <c r="S105" s="1048"/>
      <c r="T105" s="362"/>
      <c r="U105" s="14"/>
    </row>
    <row r="106" spans="1:21" x14ac:dyDescent="0.3">
      <c r="A106" s="362"/>
      <c r="B106" s="1046"/>
      <c r="C106" s="1047"/>
      <c r="D106" s="1047"/>
      <c r="E106" s="1047"/>
      <c r="F106" s="1047"/>
      <c r="G106" s="1047"/>
      <c r="H106" s="1048"/>
      <c r="I106" s="362"/>
      <c r="J106" s="1046"/>
      <c r="K106" s="1047"/>
      <c r="L106" s="1047"/>
      <c r="M106" s="1047"/>
      <c r="N106" s="1047"/>
      <c r="O106" s="1047"/>
      <c r="P106" s="1047"/>
      <c r="Q106" s="1047"/>
      <c r="R106" s="1047"/>
      <c r="S106" s="1048"/>
      <c r="T106" s="362"/>
      <c r="U106" s="14"/>
    </row>
    <row r="107" spans="1:21" x14ac:dyDescent="0.3">
      <c r="A107" s="362"/>
      <c r="B107" s="1046"/>
      <c r="C107" s="1047"/>
      <c r="D107" s="1047"/>
      <c r="E107" s="1047"/>
      <c r="F107" s="1047"/>
      <c r="G107" s="1047"/>
      <c r="H107" s="1048"/>
      <c r="I107" s="362"/>
      <c r="J107" s="1046"/>
      <c r="K107" s="1047"/>
      <c r="L107" s="1047"/>
      <c r="M107" s="1047"/>
      <c r="N107" s="1047"/>
      <c r="O107" s="1047"/>
      <c r="P107" s="1047"/>
      <c r="Q107" s="1047"/>
      <c r="R107" s="1047"/>
      <c r="S107" s="1048"/>
      <c r="T107" s="362"/>
      <c r="U107" s="14"/>
    </row>
    <row r="108" spans="1:21" x14ac:dyDescent="0.3">
      <c r="A108" s="362"/>
      <c r="B108" s="1046"/>
      <c r="C108" s="1047"/>
      <c r="D108" s="1047"/>
      <c r="E108" s="1047"/>
      <c r="F108" s="1047"/>
      <c r="G108" s="1047"/>
      <c r="H108" s="1048"/>
      <c r="I108" s="362"/>
      <c r="J108" s="1046"/>
      <c r="K108" s="1047"/>
      <c r="L108" s="1047"/>
      <c r="M108" s="1047"/>
      <c r="N108" s="1047"/>
      <c r="O108" s="1047"/>
      <c r="P108" s="1047"/>
      <c r="Q108" s="1047"/>
      <c r="R108" s="1047"/>
      <c r="S108" s="1048"/>
      <c r="T108" s="362"/>
      <c r="U108" s="14"/>
    </row>
    <row r="109" spans="1:21" x14ac:dyDescent="0.3">
      <c r="A109" s="362"/>
      <c r="B109" s="1046"/>
      <c r="C109" s="1047"/>
      <c r="D109" s="1047"/>
      <c r="E109" s="1047"/>
      <c r="F109" s="1047"/>
      <c r="G109" s="1047"/>
      <c r="H109" s="1048"/>
      <c r="I109" s="362"/>
      <c r="J109" s="1046"/>
      <c r="K109" s="1047"/>
      <c r="L109" s="1047"/>
      <c r="M109" s="1047"/>
      <c r="N109" s="1047"/>
      <c r="O109" s="1047"/>
      <c r="P109" s="1047"/>
      <c r="Q109" s="1047"/>
      <c r="R109" s="1047"/>
      <c r="S109" s="1048"/>
      <c r="T109" s="362"/>
      <c r="U109" s="14"/>
    </row>
    <row r="110" spans="1:21" x14ac:dyDescent="0.3">
      <c r="A110" s="362"/>
      <c r="B110" s="1046"/>
      <c r="C110" s="1047"/>
      <c r="D110" s="1047"/>
      <c r="E110" s="1047"/>
      <c r="F110" s="1047"/>
      <c r="G110" s="1047"/>
      <c r="H110" s="1048"/>
      <c r="I110" s="362"/>
      <c r="J110" s="1046"/>
      <c r="K110" s="1047"/>
      <c r="L110" s="1047"/>
      <c r="M110" s="1047"/>
      <c r="N110" s="1047"/>
      <c r="O110" s="1047"/>
      <c r="P110" s="1047"/>
      <c r="Q110" s="1047"/>
      <c r="R110" s="1047"/>
      <c r="S110" s="1048"/>
      <c r="T110" s="362"/>
      <c r="U110" s="14"/>
    </row>
    <row r="111" spans="1:21" x14ac:dyDescent="0.3">
      <c r="A111" s="362"/>
      <c r="B111" s="1046"/>
      <c r="C111" s="1047"/>
      <c r="D111" s="1047"/>
      <c r="E111" s="1047"/>
      <c r="F111" s="1047"/>
      <c r="G111" s="1047"/>
      <c r="H111" s="1048"/>
      <c r="I111" s="362"/>
      <c r="J111" s="1046"/>
      <c r="K111" s="1047"/>
      <c r="L111" s="1047"/>
      <c r="M111" s="1047"/>
      <c r="N111" s="1047"/>
      <c r="O111" s="1047"/>
      <c r="P111" s="1047"/>
      <c r="Q111" s="1047"/>
      <c r="R111" s="1047"/>
      <c r="S111" s="1048"/>
      <c r="T111" s="362"/>
      <c r="U111" s="14"/>
    </row>
    <row r="112" spans="1:21" x14ac:dyDescent="0.3">
      <c r="A112" s="362"/>
      <c r="B112" s="1046"/>
      <c r="C112" s="1047"/>
      <c r="D112" s="1047"/>
      <c r="E112" s="1047"/>
      <c r="F112" s="1047"/>
      <c r="G112" s="1047"/>
      <c r="H112" s="1048"/>
      <c r="I112" s="362"/>
      <c r="J112" s="1046"/>
      <c r="K112" s="1047"/>
      <c r="L112" s="1047"/>
      <c r="M112" s="1047"/>
      <c r="N112" s="1047"/>
      <c r="O112" s="1047"/>
      <c r="P112" s="1047"/>
      <c r="Q112" s="1047"/>
      <c r="R112" s="1047"/>
      <c r="S112" s="1048"/>
      <c r="T112" s="362"/>
      <c r="U112" s="14"/>
    </row>
    <row r="113" spans="1:21" x14ac:dyDescent="0.3">
      <c r="A113" s="362"/>
      <c r="B113" s="1046"/>
      <c r="C113" s="1047"/>
      <c r="D113" s="1047"/>
      <c r="E113" s="1047"/>
      <c r="F113" s="1047"/>
      <c r="G113" s="1047"/>
      <c r="H113" s="1048"/>
      <c r="I113" s="362"/>
      <c r="J113" s="1046"/>
      <c r="K113" s="1047"/>
      <c r="L113" s="1047"/>
      <c r="M113" s="1047"/>
      <c r="N113" s="1047"/>
      <c r="O113" s="1047"/>
      <c r="P113" s="1047"/>
      <c r="Q113" s="1047"/>
      <c r="R113" s="1047"/>
      <c r="S113" s="1048"/>
      <c r="T113" s="362"/>
      <c r="U113" s="14"/>
    </row>
    <row r="114" spans="1:21" x14ac:dyDescent="0.3">
      <c r="A114" s="362"/>
      <c r="B114" s="1046"/>
      <c r="C114" s="1047"/>
      <c r="D114" s="1047"/>
      <c r="E114" s="1047"/>
      <c r="F114" s="1047"/>
      <c r="G114" s="1047"/>
      <c r="H114" s="1048"/>
      <c r="I114" s="362"/>
      <c r="J114" s="1046"/>
      <c r="K114" s="1047"/>
      <c r="L114" s="1047"/>
      <c r="M114" s="1047"/>
      <c r="N114" s="1047"/>
      <c r="O114" s="1047"/>
      <c r="P114" s="1047"/>
      <c r="Q114" s="1047"/>
      <c r="R114" s="1047"/>
      <c r="S114" s="1048"/>
      <c r="T114" s="362"/>
      <c r="U114" s="14"/>
    </row>
    <row r="115" spans="1:21" x14ac:dyDescent="0.3">
      <c r="A115" s="362"/>
      <c r="B115" s="1046"/>
      <c r="C115" s="1047"/>
      <c r="D115" s="1047"/>
      <c r="E115" s="1047"/>
      <c r="F115" s="1047"/>
      <c r="G115" s="1047"/>
      <c r="H115" s="1048"/>
      <c r="I115" s="362"/>
      <c r="J115" s="1046"/>
      <c r="K115" s="1047"/>
      <c r="L115" s="1047"/>
      <c r="M115" s="1047"/>
      <c r="N115" s="1047"/>
      <c r="O115" s="1047"/>
      <c r="P115" s="1047"/>
      <c r="Q115" s="1047"/>
      <c r="R115" s="1047"/>
      <c r="S115" s="1048"/>
      <c r="T115" s="362"/>
      <c r="U115" s="14"/>
    </row>
    <row r="116" spans="1:21" x14ac:dyDescent="0.3">
      <c r="A116" s="362"/>
      <c r="B116" s="1046"/>
      <c r="C116" s="1047"/>
      <c r="D116" s="1047"/>
      <c r="E116" s="1047"/>
      <c r="F116" s="1047"/>
      <c r="G116" s="1047"/>
      <c r="H116" s="1048"/>
      <c r="I116" s="362"/>
      <c r="J116" s="1046"/>
      <c r="K116" s="1047"/>
      <c r="L116" s="1047"/>
      <c r="M116" s="1047"/>
      <c r="N116" s="1047"/>
      <c r="O116" s="1047"/>
      <c r="P116" s="1047"/>
      <c r="Q116" s="1047"/>
      <c r="R116" s="1047"/>
      <c r="S116" s="1048"/>
      <c r="T116" s="362"/>
      <c r="U116" s="14"/>
    </row>
    <row r="117" spans="1:21" x14ac:dyDescent="0.3">
      <c r="A117" s="362"/>
      <c r="B117" s="1046"/>
      <c r="C117" s="1047"/>
      <c r="D117" s="1047"/>
      <c r="E117" s="1047"/>
      <c r="F117" s="1047"/>
      <c r="G117" s="1047"/>
      <c r="H117" s="1048"/>
      <c r="I117" s="362"/>
      <c r="J117" s="1046"/>
      <c r="K117" s="1047"/>
      <c r="L117" s="1047"/>
      <c r="M117" s="1047"/>
      <c r="N117" s="1047"/>
      <c r="O117" s="1047"/>
      <c r="P117" s="1047"/>
      <c r="Q117" s="1047"/>
      <c r="R117" s="1047"/>
      <c r="S117" s="1048"/>
      <c r="T117" s="362"/>
      <c r="U117" s="14"/>
    </row>
    <row r="118" spans="1:21" x14ac:dyDescent="0.3">
      <c r="A118" s="362"/>
      <c r="B118" s="1046"/>
      <c r="C118" s="1047"/>
      <c r="D118" s="1047"/>
      <c r="E118" s="1047"/>
      <c r="F118" s="1047"/>
      <c r="G118" s="1047"/>
      <c r="H118" s="1048"/>
      <c r="I118" s="362"/>
      <c r="J118" s="1046"/>
      <c r="K118" s="1047"/>
      <c r="L118" s="1047"/>
      <c r="M118" s="1047"/>
      <c r="N118" s="1047"/>
      <c r="O118" s="1047"/>
      <c r="P118" s="1047"/>
      <c r="Q118" s="1047"/>
      <c r="R118" s="1047"/>
      <c r="S118" s="1048"/>
      <c r="T118" s="362"/>
      <c r="U118" s="14"/>
    </row>
    <row r="119" spans="1:21" x14ac:dyDescent="0.3">
      <c r="A119" s="362"/>
      <c r="B119" s="1046"/>
      <c r="C119" s="1047"/>
      <c r="D119" s="1047"/>
      <c r="E119" s="1047"/>
      <c r="F119" s="1047"/>
      <c r="G119" s="1047"/>
      <c r="H119" s="1048"/>
      <c r="I119" s="362"/>
      <c r="J119" s="1046"/>
      <c r="K119" s="1047"/>
      <c r="L119" s="1047"/>
      <c r="M119" s="1047"/>
      <c r="N119" s="1047"/>
      <c r="O119" s="1047"/>
      <c r="P119" s="1047"/>
      <c r="Q119" s="1047"/>
      <c r="R119" s="1047"/>
      <c r="S119" s="1048"/>
      <c r="T119" s="362"/>
      <c r="U119" s="14"/>
    </row>
    <row r="120" spans="1:21" x14ac:dyDescent="0.3">
      <c r="A120" s="362"/>
      <c r="B120" s="1046"/>
      <c r="C120" s="1047"/>
      <c r="D120" s="1047"/>
      <c r="E120" s="1047"/>
      <c r="F120" s="1047"/>
      <c r="G120" s="1047"/>
      <c r="H120" s="1048"/>
      <c r="I120" s="362"/>
      <c r="J120" s="1046"/>
      <c r="K120" s="1047"/>
      <c r="L120" s="1047"/>
      <c r="M120" s="1047"/>
      <c r="N120" s="1047"/>
      <c r="O120" s="1047"/>
      <c r="P120" s="1047"/>
      <c r="Q120" s="1047"/>
      <c r="R120" s="1047"/>
      <c r="S120" s="1048"/>
      <c r="T120" s="362"/>
      <c r="U120" s="14"/>
    </row>
    <row r="121" spans="1:21" x14ac:dyDescent="0.3">
      <c r="A121" s="362"/>
      <c r="B121" s="1046"/>
      <c r="C121" s="1047"/>
      <c r="D121" s="1047"/>
      <c r="E121" s="1047"/>
      <c r="F121" s="1047"/>
      <c r="G121" s="1047"/>
      <c r="H121" s="1048"/>
      <c r="I121" s="362"/>
      <c r="J121" s="1046"/>
      <c r="K121" s="1047"/>
      <c r="L121" s="1047"/>
      <c r="M121" s="1047"/>
      <c r="N121" s="1047"/>
      <c r="O121" s="1047"/>
      <c r="P121" s="1047"/>
      <c r="Q121" s="1047"/>
      <c r="R121" s="1047"/>
      <c r="S121" s="1048"/>
      <c r="T121" s="362"/>
      <c r="U121" s="14"/>
    </row>
    <row r="122" spans="1:21" ht="17.25" thickBot="1" x14ac:dyDescent="0.35">
      <c r="A122" s="362"/>
      <c r="B122" s="1049"/>
      <c r="C122" s="1050"/>
      <c r="D122" s="1050"/>
      <c r="E122" s="1050"/>
      <c r="F122" s="1050"/>
      <c r="G122" s="1050"/>
      <c r="H122" s="1051"/>
      <c r="I122" s="362"/>
      <c r="J122" s="1049"/>
      <c r="K122" s="1050"/>
      <c r="L122" s="1050"/>
      <c r="M122" s="1050"/>
      <c r="N122" s="1050"/>
      <c r="O122" s="1050"/>
      <c r="P122" s="1050"/>
      <c r="Q122" s="1050"/>
      <c r="R122" s="1050"/>
      <c r="S122" s="1051"/>
      <c r="T122" s="362"/>
      <c r="U122" s="14"/>
    </row>
    <row r="123" spans="1:21" ht="17.25" thickBot="1" x14ac:dyDescent="0.35">
      <c r="A123" s="362"/>
      <c r="B123" s="362"/>
      <c r="C123" s="362"/>
      <c r="D123" s="362"/>
      <c r="E123" s="362"/>
      <c r="F123" s="362"/>
      <c r="G123" s="362"/>
      <c r="H123" s="362"/>
      <c r="I123" s="362"/>
      <c r="J123" s="362"/>
      <c r="K123" s="362"/>
      <c r="L123" s="362"/>
      <c r="M123" s="362"/>
      <c r="N123" s="362"/>
      <c r="O123" s="362"/>
      <c r="P123" s="362"/>
      <c r="Q123" s="362"/>
      <c r="R123" s="362"/>
      <c r="S123" s="362"/>
      <c r="T123" s="362"/>
      <c r="U123" s="14"/>
    </row>
    <row r="124" spans="1:21" ht="18" thickBot="1" x14ac:dyDescent="0.35">
      <c r="A124" s="362"/>
      <c r="B124" s="638" t="s">
        <v>507</v>
      </c>
      <c r="C124" s="641"/>
      <c r="D124" s="641"/>
      <c r="E124" s="641"/>
      <c r="F124" s="641"/>
      <c r="G124" s="641"/>
      <c r="H124" s="641"/>
      <c r="I124" s="641"/>
      <c r="J124" s="641"/>
      <c r="K124" s="641"/>
      <c r="L124" s="641"/>
      <c r="M124" s="641"/>
      <c r="N124" s="641"/>
      <c r="O124" s="641"/>
      <c r="P124" s="641"/>
      <c r="Q124" s="641"/>
      <c r="R124" s="641"/>
      <c r="S124" s="639"/>
      <c r="T124" s="362"/>
      <c r="U124" s="14"/>
    </row>
    <row r="125" spans="1:21" x14ac:dyDescent="0.3">
      <c r="A125" s="362"/>
      <c r="B125" s="1046"/>
      <c r="C125" s="1047"/>
      <c r="D125" s="1047"/>
      <c r="E125" s="1047"/>
      <c r="F125" s="1047"/>
      <c r="G125" s="1047"/>
      <c r="H125" s="1047"/>
      <c r="I125" s="1047"/>
      <c r="J125" s="1047"/>
      <c r="K125" s="1047"/>
      <c r="L125" s="1047"/>
      <c r="M125" s="1047"/>
      <c r="N125" s="1047"/>
      <c r="O125" s="1047"/>
      <c r="P125" s="1047"/>
      <c r="Q125" s="1047"/>
      <c r="R125" s="1047"/>
      <c r="S125" s="1048"/>
      <c r="T125" s="362"/>
      <c r="U125" s="14"/>
    </row>
    <row r="126" spans="1:21" x14ac:dyDescent="0.3">
      <c r="A126" s="362"/>
      <c r="B126" s="1046"/>
      <c r="C126" s="1047"/>
      <c r="D126" s="1047"/>
      <c r="E126" s="1047"/>
      <c r="F126" s="1047"/>
      <c r="G126" s="1047"/>
      <c r="H126" s="1047"/>
      <c r="I126" s="1047"/>
      <c r="J126" s="1047"/>
      <c r="K126" s="1047"/>
      <c r="L126" s="1047"/>
      <c r="M126" s="1047"/>
      <c r="N126" s="1047"/>
      <c r="O126" s="1047"/>
      <c r="P126" s="1047"/>
      <c r="Q126" s="1047"/>
      <c r="R126" s="1047"/>
      <c r="S126" s="1048"/>
      <c r="T126" s="362"/>
      <c r="U126" s="14"/>
    </row>
    <row r="127" spans="1:21" x14ac:dyDescent="0.3">
      <c r="A127" s="362"/>
      <c r="B127" s="1046"/>
      <c r="C127" s="1047"/>
      <c r="D127" s="1047"/>
      <c r="E127" s="1047"/>
      <c r="F127" s="1047"/>
      <c r="G127" s="1047"/>
      <c r="H127" s="1047"/>
      <c r="I127" s="1047"/>
      <c r="J127" s="1047"/>
      <c r="K127" s="1047"/>
      <c r="L127" s="1047"/>
      <c r="M127" s="1047"/>
      <c r="N127" s="1047"/>
      <c r="O127" s="1047"/>
      <c r="P127" s="1047"/>
      <c r="Q127" s="1047"/>
      <c r="R127" s="1047"/>
      <c r="S127" s="1048"/>
      <c r="T127" s="362"/>
      <c r="U127" s="14"/>
    </row>
    <row r="128" spans="1:21" x14ac:dyDescent="0.3">
      <c r="A128" s="362"/>
      <c r="B128" s="1046"/>
      <c r="C128" s="1047"/>
      <c r="D128" s="1047"/>
      <c r="E128" s="1047"/>
      <c r="F128" s="1047"/>
      <c r="G128" s="1047"/>
      <c r="H128" s="1047"/>
      <c r="I128" s="1047"/>
      <c r="J128" s="1047"/>
      <c r="K128" s="1047"/>
      <c r="L128" s="1047"/>
      <c r="M128" s="1047"/>
      <c r="N128" s="1047"/>
      <c r="O128" s="1047"/>
      <c r="P128" s="1047"/>
      <c r="Q128" s="1047"/>
      <c r="R128" s="1047"/>
      <c r="S128" s="1048"/>
      <c r="T128" s="362"/>
      <c r="U128" s="14"/>
    </row>
    <row r="129" spans="1:21" x14ac:dyDescent="0.3">
      <c r="A129" s="362"/>
      <c r="B129" s="1046"/>
      <c r="C129" s="1047"/>
      <c r="D129" s="1047"/>
      <c r="E129" s="1047"/>
      <c r="F129" s="1047"/>
      <c r="G129" s="1047"/>
      <c r="H129" s="1047"/>
      <c r="I129" s="1047"/>
      <c r="J129" s="1047"/>
      <c r="K129" s="1047"/>
      <c r="L129" s="1047"/>
      <c r="M129" s="1047"/>
      <c r="N129" s="1047"/>
      <c r="O129" s="1047"/>
      <c r="P129" s="1047"/>
      <c r="Q129" s="1047"/>
      <c r="R129" s="1047"/>
      <c r="S129" s="1048"/>
      <c r="T129" s="362"/>
      <c r="U129" s="14"/>
    </row>
    <row r="130" spans="1:21" x14ac:dyDescent="0.3">
      <c r="A130" s="362"/>
      <c r="B130" s="1046"/>
      <c r="C130" s="1047"/>
      <c r="D130" s="1047"/>
      <c r="E130" s="1047"/>
      <c r="F130" s="1047"/>
      <c r="G130" s="1047"/>
      <c r="H130" s="1047"/>
      <c r="I130" s="1047"/>
      <c r="J130" s="1047"/>
      <c r="K130" s="1047"/>
      <c r="L130" s="1047"/>
      <c r="M130" s="1047"/>
      <c r="N130" s="1047"/>
      <c r="O130" s="1047"/>
      <c r="P130" s="1047"/>
      <c r="Q130" s="1047"/>
      <c r="R130" s="1047"/>
      <c r="S130" s="1048"/>
      <c r="T130" s="362"/>
      <c r="U130" s="14"/>
    </row>
    <row r="131" spans="1:21" x14ac:dyDescent="0.3">
      <c r="A131" s="362"/>
      <c r="B131" s="1046"/>
      <c r="C131" s="1047"/>
      <c r="D131" s="1047"/>
      <c r="E131" s="1047"/>
      <c r="F131" s="1047"/>
      <c r="G131" s="1047"/>
      <c r="H131" s="1047"/>
      <c r="I131" s="1047"/>
      <c r="J131" s="1047"/>
      <c r="K131" s="1047"/>
      <c r="L131" s="1047"/>
      <c r="M131" s="1047"/>
      <c r="N131" s="1047"/>
      <c r="O131" s="1047"/>
      <c r="P131" s="1047"/>
      <c r="Q131" s="1047"/>
      <c r="R131" s="1047"/>
      <c r="S131" s="1048"/>
      <c r="T131" s="362"/>
      <c r="U131" s="14"/>
    </row>
    <row r="132" spans="1:21" x14ac:dyDescent="0.3">
      <c r="A132" s="362"/>
      <c r="B132" s="1046"/>
      <c r="C132" s="1047"/>
      <c r="D132" s="1047"/>
      <c r="E132" s="1047"/>
      <c r="F132" s="1047"/>
      <c r="G132" s="1047"/>
      <c r="H132" s="1047"/>
      <c r="I132" s="1047"/>
      <c r="J132" s="1047"/>
      <c r="K132" s="1047"/>
      <c r="L132" s="1047"/>
      <c r="M132" s="1047"/>
      <c r="N132" s="1047"/>
      <c r="O132" s="1047"/>
      <c r="P132" s="1047"/>
      <c r="Q132" s="1047"/>
      <c r="R132" s="1047"/>
      <c r="S132" s="1048"/>
      <c r="T132" s="362"/>
      <c r="U132" s="14"/>
    </row>
    <row r="133" spans="1:21" x14ac:dyDescent="0.3">
      <c r="A133" s="362"/>
      <c r="B133" s="1046"/>
      <c r="C133" s="1047"/>
      <c r="D133" s="1047"/>
      <c r="E133" s="1047"/>
      <c r="F133" s="1047"/>
      <c r="G133" s="1047"/>
      <c r="H133" s="1047"/>
      <c r="I133" s="1047"/>
      <c r="J133" s="1047"/>
      <c r="K133" s="1047"/>
      <c r="L133" s="1047"/>
      <c r="M133" s="1047"/>
      <c r="N133" s="1047"/>
      <c r="O133" s="1047"/>
      <c r="P133" s="1047"/>
      <c r="Q133" s="1047"/>
      <c r="R133" s="1047"/>
      <c r="S133" s="1048"/>
      <c r="T133" s="362"/>
      <c r="U133" s="14"/>
    </row>
    <row r="134" spans="1:21" x14ac:dyDescent="0.3">
      <c r="A134" s="362"/>
      <c r="B134" s="1046"/>
      <c r="C134" s="1047"/>
      <c r="D134" s="1047"/>
      <c r="E134" s="1047"/>
      <c r="F134" s="1047"/>
      <c r="G134" s="1047"/>
      <c r="H134" s="1047"/>
      <c r="I134" s="1047"/>
      <c r="J134" s="1047"/>
      <c r="K134" s="1047"/>
      <c r="L134" s="1047"/>
      <c r="M134" s="1047"/>
      <c r="N134" s="1047"/>
      <c r="O134" s="1047"/>
      <c r="P134" s="1047"/>
      <c r="Q134" s="1047"/>
      <c r="R134" s="1047"/>
      <c r="S134" s="1048"/>
      <c r="T134" s="362"/>
      <c r="U134" s="14"/>
    </row>
    <row r="135" spans="1:21" x14ac:dyDescent="0.3">
      <c r="A135" s="362"/>
      <c r="B135" s="1046"/>
      <c r="C135" s="1047"/>
      <c r="D135" s="1047"/>
      <c r="E135" s="1047"/>
      <c r="F135" s="1047"/>
      <c r="G135" s="1047"/>
      <c r="H135" s="1047"/>
      <c r="I135" s="1047"/>
      <c r="J135" s="1047"/>
      <c r="K135" s="1047"/>
      <c r="L135" s="1047"/>
      <c r="M135" s="1047"/>
      <c r="N135" s="1047"/>
      <c r="O135" s="1047"/>
      <c r="P135" s="1047"/>
      <c r="Q135" s="1047"/>
      <c r="R135" s="1047"/>
      <c r="S135" s="1048"/>
      <c r="T135" s="362"/>
      <c r="U135" s="14"/>
    </row>
    <row r="136" spans="1:21" x14ac:dyDescent="0.3">
      <c r="A136" s="362"/>
      <c r="B136" s="1046"/>
      <c r="C136" s="1047"/>
      <c r="D136" s="1047"/>
      <c r="E136" s="1047"/>
      <c r="F136" s="1047"/>
      <c r="G136" s="1047"/>
      <c r="H136" s="1047"/>
      <c r="I136" s="1047"/>
      <c r="J136" s="1047"/>
      <c r="K136" s="1047"/>
      <c r="L136" s="1047"/>
      <c r="M136" s="1047"/>
      <c r="N136" s="1047"/>
      <c r="O136" s="1047"/>
      <c r="P136" s="1047"/>
      <c r="Q136" s="1047"/>
      <c r="R136" s="1047"/>
      <c r="S136" s="1048"/>
      <c r="T136" s="362"/>
      <c r="U136" s="14"/>
    </row>
    <row r="137" spans="1:21" x14ac:dyDescent="0.3">
      <c r="A137" s="362"/>
      <c r="B137" s="1046"/>
      <c r="C137" s="1047"/>
      <c r="D137" s="1047"/>
      <c r="E137" s="1047"/>
      <c r="F137" s="1047"/>
      <c r="G137" s="1047"/>
      <c r="H137" s="1047"/>
      <c r="I137" s="1047"/>
      <c r="J137" s="1047"/>
      <c r="K137" s="1047"/>
      <c r="L137" s="1047"/>
      <c r="M137" s="1047"/>
      <c r="N137" s="1047"/>
      <c r="O137" s="1047"/>
      <c r="P137" s="1047"/>
      <c r="Q137" s="1047"/>
      <c r="R137" s="1047"/>
      <c r="S137" s="1048"/>
      <c r="T137" s="362"/>
      <c r="U137" s="14"/>
    </row>
    <row r="138" spans="1:21" x14ac:dyDescent="0.3">
      <c r="A138" s="362"/>
      <c r="B138" s="1046"/>
      <c r="C138" s="1047"/>
      <c r="D138" s="1047"/>
      <c r="E138" s="1047"/>
      <c r="F138" s="1047"/>
      <c r="G138" s="1047"/>
      <c r="H138" s="1047"/>
      <c r="I138" s="1047"/>
      <c r="J138" s="1047"/>
      <c r="K138" s="1047"/>
      <c r="L138" s="1047"/>
      <c r="M138" s="1047"/>
      <c r="N138" s="1047"/>
      <c r="O138" s="1047"/>
      <c r="P138" s="1047"/>
      <c r="Q138" s="1047"/>
      <c r="R138" s="1047"/>
      <c r="S138" s="1048"/>
      <c r="T138" s="362"/>
      <c r="U138" s="14"/>
    </row>
    <row r="139" spans="1:21" x14ac:dyDescent="0.3">
      <c r="A139" s="362"/>
      <c r="B139" s="1046"/>
      <c r="C139" s="1047"/>
      <c r="D139" s="1047"/>
      <c r="E139" s="1047"/>
      <c r="F139" s="1047"/>
      <c r="G139" s="1047"/>
      <c r="H139" s="1047"/>
      <c r="I139" s="1047"/>
      <c r="J139" s="1047"/>
      <c r="K139" s="1047"/>
      <c r="L139" s="1047"/>
      <c r="M139" s="1047"/>
      <c r="N139" s="1047"/>
      <c r="O139" s="1047"/>
      <c r="P139" s="1047"/>
      <c r="Q139" s="1047"/>
      <c r="R139" s="1047"/>
      <c r="S139" s="1048"/>
      <c r="T139" s="362"/>
      <c r="U139" s="14"/>
    </row>
    <row r="140" spans="1:21" x14ac:dyDescent="0.3">
      <c r="A140" s="362"/>
      <c r="B140" s="1046"/>
      <c r="C140" s="1047"/>
      <c r="D140" s="1047"/>
      <c r="E140" s="1047"/>
      <c r="F140" s="1047"/>
      <c r="G140" s="1047"/>
      <c r="H140" s="1047"/>
      <c r="I140" s="1047"/>
      <c r="J140" s="1047"/>
      <c r="K140" s="1047"/>
      <c r="L140" s="1047"/>
      <c r="M140" s="1047"/>
      <c r="N140" s="1047"/>
      <c r="O140" s="1047"/>
      <c r="P140" s="1047"/>
      <c r="Q140" s="1047"/>
      <c r="R140" s="1047"/>
      <c r="S140" s="1048"/>
      <c r="T140" s="362"/>
      <c r="U140" s="14"/>
    </row>
    <row r="141" spans="1:21" x14ac:dyDescent="0.3">
      <c r="A141" s="362"/>
      <c r="B141" s="1046"/>
      <c r="C141" s="1047"/>
      <c r="D141" s="1047"/>
      <c r="E141" s="1047"/>
      <c r="F141" s="1047"/>
      <c r="G141" s="1047"/>
      <c r="H141" s="1047"/>
      <c r="I141" s="1047"/>
      <c r="J141" s="1047"/>
      <c r="K141" s="1047"/>
      <c r="L141" s="1047"/>
      <c r="M141" s="1047"/>
      <c r="N141" s="1047"/>
      <c r="O141" s="1047"/>
      <c r="P141" s="1047"/>
      <c r="Q141" s="1047"/>
      <c r="R141" s="1047"/>
      <c r="S141" s="1048"/>
      <c r="T141" s="362"/>
      <c r="U141" s="14"/>
    </row>
    <row r="142" spans="1:21" x14ac:dyDescent="0.3">
      <c r="A142" s="362"/>
      <c r="B142" s="1046"/>
      <c r="C142" s="1047"/>
      <c r="D142" s="1047"/>
      <c r="E142" s="1047"/>
      <c r="F142" s="1047"/>
      <c r="G142" s="1047"/>
      <c r="H142" s="1047"/>
      <c r="I142" s="1047"/>
      <c r="J142" s="1047"/>
      <c r="K142" s="1047"/>
      <c r="L142" s="1047"/>
      <c r="M142" s="1047"/>
      <c r="N142" s="1047"/>
      <c r="O142" s="1047"/>
      <c r="P142" s="1047"/>
      <c r="Q142" s="1047"/>
      <c r="R142" s="1047"/>
      <c r="S142" s="1048"/>
      <c r="T142" s="362"/>
      <c r="U142" s="14"/>
    </row>
    <row r="143" spans="1:21" x14ac:dyDescent="0.3">
      <c r="A143" s="362"/>
      <c r="B143" s="1046"/>
      <c r="C143" s="1047"/>
      <c r="D143" s="1047"/>
      <c r="E143" s="1047"/>
      <c r="F143" s="1047"/>
      <c r="G143" s="1047"/>
      <c r="H143" s="1047"/>
      <c r="I143" s="1047"/>
      <c r="J143" s="1047"/>
      <c r="K143" s="1047"/>
      <c r="L143" s="1047"/>
      <c r="M143" s="1047"/>
      <c r="N143" s="1047"/>
      <c r="O143" s="1047"/>
      <c r="P143" s="1047"/>
      <c r="Q143" s="1047"/>
      <c r="R143" s="1047"/>
      <c r="S143" s="1048"/>
      <c r="T143" s="362"/>
      <c r="U143" s="14"/>
    </row>
    <row r="144" spans="1:21" x14ac:dyDescent="0.3">
      <c r="A144" s="362"/>
      <c r="B144" s="1046"/>
      <c r="C144" s="1047"/>
      <c r="D144" s="1047"/>
      <c r="E144" s="1047"/>
      <c r="F144" s="1047"/>
      <c r="G144" s="1047"/>
      <c r="H144" s="1047"/>
      <c r="I144" s="1047"/>
      <c r="J144" s="1047"/>
      <c r="K144" s="1047"/>
      <c r="L144" s="1047"/>
      <c r="M144" s="1047"/>
      <c r="N144" s="1047"/>
      <c r="O144" s="1047"/>
      <c r="P144" s="1047"/>
      <c r="Q144" s="1047"/>
      <c r="R144" s="1047"/>
      <c r="S144" s="1048"/>
      <c r="T144" s="362"/>
      <c r="U144" s="14"/>
    </row>
    <row r="145" spans="1:21" x14ac:dyDescent="0.3">
      <c r="A145" s="362"/>
      <c r="B145" s="1046"/>
      <c r="C145" s="1047"/>
      <c r="D145" s="1047"/>
      <c r="E145" s="1047"/>
      <c r="F145" s="1047"/>
      <c r="G145" s="1047"/>
      <c r="H145" s="1047"/>
      <c r="I145" s="1047"/>
      <c r="J145" s="1047"/>
      <c r="K145" s="1047"/>
      <c r="L145" s="1047"/>
      <c r="M145" s="1047"/>
      <c r="N145" s="1047"/>
      <c r="O145" s="1047"/>
      <c r="P145" s="1047"/>
      <c r="Q145" s="1047"/>
      <c r="R145" s="1047"/>
      <c r="S145" s="1048"/>
      <c r="T145" s="362"/>
      <c r="U145" s="14"/>
    </row>
    <row r="146" spans="1:21" x14ac:dyDescent="0.3">
      <c r="A146" s="362"/>
      <c r="B146" s="1046"/>
      <c r="C146" s="1047"/>
      <c r="D146" s="1047"/>
      <c r="E146" s="1047"/>
      <c r="F146" s="1047"/>
      <c r="G146" s="1047"/>
      <c r="H146" s="1047"/>
      <c r="I146" s="1047"/>
      <c r="J146" s="1047"/>
      <c r="K146" s="1047"/>
      <c r="L146" s="1047"/>
      <c r="M146" s="1047"/>
      <c r="N146" s="1047"/>
      <c r="O146" s="1047"/>
      <c r="P146" s="1047"/>
      <c r="Q146" s="1047"/>
      <c r="R146" s="1047"/>
      <c r="S146" s="1048"/>
      <c r="T146" s="362"/>
      <c r="U146" s="14"/>
    </row>
    <row r="147" spans="1:21" x14ac:dyDescent="0.3">
      <c r="A147" s="362"/>
      <c r="B147" s="1046"/>
      <c r="C147" s="1047"/>
      <c r="D147" s="1047"/>
      <c r="E147" s="1047"/>
      <c r="F147" s="1047"/>
      <c r="G147" s="1047"/>
      <c r="H147" s="1047"/>
      <c r="I147" s="1047"/>
      <c r="J147" s="1047"/>
      <c r="K147" s="1047"/>
      <c r="L147" s="1047"/>
      <c r="M147" s="1047"/>
      <c r="N147" s="1047"/>
      <c r="O147" s="1047"/>
      <c r="P147" s="1047"/>
      <c r="Q147" s="1047"/>
      <c r="R147" s="1047"/>
      <c r="S147" s="1048"/>
      <c r="T147" s="362"/>
      <c r="U147" s="14"/>
    </row>
    <row r="148" spans="1:21" x14ac:dyDescent="0.3">
      <c r="A148" s="362"/>
      <c r="B148" s="1046"/>
      <c r="C148" s="1047"/>
      <c r="D148" s="1047"/>
      <c r="E148" s="1047"/>
      <c r="F148" s="1047"/>
      <c r="G148" s="1047"/>
      <c r="H148" s="1047"/>
      <c r="I148" s="1047"/>
      <c r="J148" s="1047"/>
      <c r="K148" s="1047"/>
      <c r="L148" s="1047"/>
      <c r="M148" s="1047"/>
      <c r="N148" s="1047"/>
      <c r="O148" s="1047"/>
      <c r="P148" s="1047"/>
      <c r="Q148" s="1047"/>
      <c r="R148" s="1047"/>
      <c r="S148" s="1048"/>
      <c r="T148" s="362"/>
      <c r="U148" s="14"/>
    </row>
    <row r="149" spans="1:21" x14ac:dyDescent="0.3">
      <c r="A149" s="362"/>
      <c r="B149" s="1046"/>
      <c r="C149" s="1047"/>
      <c r="D149" s="1047"/>
      <c r="E149" s="1047"/>
      <c r="F149" s="1047"/>
      <c r="G149" s="1047"/>
      <c r="H149" s="1047"/>
      <c r="I149" s="1047"/>
      <c r="J149" s="1047"/>
      <c r="K149" s="1047"/>
      <c r="L149" s="1047"/>
      <c r="M149" s="1047"/>
      <c r="N149" s="1047"/>
      <c r="O149" s="1047"/>
      <c r="P149" s="1047"/>
      <c r="Q149" s="1047"/>
      <c r="R149" s="1047"/>
      <c r="S149" s="1048"/>
      <c r="T149" s="362"/>
      <c r="U149" s="14"/>
    </row>
    <row r="150" spans="1:21" ht="17.25" thickBot="1" x14ac:dyDescent="0.35">
      <c r="A150" s="362"/>
      <c r="B150" s="1049"/>
      <c r="C150" s="1050"/>
      <c r="D150" s="1050"/>
      <c r="E150" s="1050"/>
      <c r="F150" s="1050"/>
      <c r="G150" s="1050"/>
      <c r="H150" s="1050"/>
      <c r="I150" s="1050"/>
      <c r="J150" s="1050"/>
      <c r="K150" s="1050"/>
      <c r="L150" s="1050"/>
      <c r="M150" s="1050"/>
      <c r="N150" s="1050"/>
      <c r="O150" s="1050"/>
      <c r="P150" s="1050"/>
      <c r="Q150" s="1050"/>
      <c r="R150" s="1050"/>
      <c r="S150" s="1051"/>
      <c r="T150" s="362"/>
      <c r="U150" s="14"/>
    </row>
    <row r="151" spans="1:21" ht="17.25" thickBot="1" x14ac:dyDescent="0.35">
      <c r="A151" s="362"/>
      <c r="B151" s="362"/>
      <c r="C151" s="362"/>
      <c r="D151" s="362"/>
      <c r="E151" s="362"/>
      <c r="F151" s="362"/>
      <c r="G151" s="362"/>
      <c r="H151" s="362"/>
      <c r="I151" s="362"/>
      <c r="J151" s="362"/>
      <c r="K151" s="362"/>
      <c r="L151" s="362"/>
      <c r="M151" s="362"/>
      <c r="N151" s="362"/>
      <c r="O151" s="362"/>
      <c r="P151" s="362"/>
      <c r="Q151" s="362"/>
      <c r="R151" s="362"/>
      <c r="S151" s="362"/>
      <c r="T151" s="362"/>
      <c r="U151" s="14"/>
    </row>
    <row r="152" spans="1:21" ht="18" thickBot="1" x14ac:dyDescent="0.35">
      <c r="A152" s="362"/>
      <c r="B152" s="638" t="s">
        <v>483</v>
      </c>
      <c r="C152" s="641"/>
      <c r="D152" s="641"/>
      <c r="E152" s="641"/>
      <c r="F152" s="641"/>
      <c r="G152" s="641"/>
      <c r="H152" s="641"/>
      <c r="I152" s="641"/>
      <c r="J152" s="641"/>
      <c r="K152" s="641"/>
      <c r="L152" s="641"/>
      <c r="M152" s="641"/>
      <c r="N152" s="641"/>
      <c r="O152" s="641"/>
      <c r="P152" s="641"/>
      <c r="Q152" s="641"/>
      <c r="R152" s="641"/>
      <c r="S152" s="639"/>
      <c r="T152" s="362"/>
      <c r="U152" s="14"/>
    </row>
    <row r="153" spans="1:21" x14ac:dyDescent="0.3">
      <c r="A153" s="362"/>
      <c r="B153" s="1046"/>
      <c r="C153" s="1047"/>
      <c r="D153" s="1047"/>
      <c r="E153" s="1047"/>
      <c r="F153" s="1047"/>
      <c r="G153" s="1047"/>
      <c r="H153" s="1047"/>
      <c r="I153" s="1047"/>
      <c r="J153" s="1047"/>
      <c r="K153" s="1047"/>
      <c r="L153" s="1047"/>
      <c r="M153" s="1047"/>
      <c r="N153" s="1047"/>
      <c r="O153" s="1047"/>
      <c r="P153" s="1047"/>
      <c r="Q153" s="1047"/>
      <c r="R153" s="1047"/>
      <c r="S153" s="1048"/>
      <c r="T153" s="362"/>
      <c r="U153" s="14"/>
    </row>
    <row r="154" spans="1:21" x14ac:dyDescent="0.3">
      <c r="A154" s="362"/>
      <c r="B154" s="1046"/>
      <c r="C154" s="1047"/>
      <c r="D154" s="1047"/>
      <c r="E154" s="1047"/>
      <c r="F154" s="1047"/>
      <c r="G154" s="1047"/>
      <c r="H154" s="1047"/>
      <c r="I154" s="1047"/>
      <c r="J154" s="1047"/>
      <c r="K154" s="1047"/>
      <c r="L154" s="1047"/>
      <c r="M154" s="1047"/>
      <c r="N154" s="1047"/>
      <c r="O154" s="1047"/>
      <c r="P154" s="1047"/>
      <c r="Q154" s="1047"/>
      <c r="R154" s="1047"/>
      <c r="S154" s="1048"/>
      <c r="T154" s="362"/>
      <c r="U154" s="14"/>
    </row>
    <row r="155" spans="1:21" x14ac:dyDescent="0.3">
      <c r="A155" s="362"/>
      <c r="B155" s="1046"/>
      <c r="C155" s="1047"/>
      <c r="D155" s="1047"/>
      <c r="E155" s="1047"/>
      <c r="F155" s="1047"/>
      <c r="G155" s="1047"/>
      <c r="H155" s="1047"/>
      <c r="I155" s="1047"/>
      <c r="J155" s="1047"/>
      <c r="K155" s="1047"/>
      <c r="L155" s="1047"/>
      <c r="M155" s="1047"/>
      <c r="N155" s="1047"/>
      <c r="O155" s="1047"/>
      <c r="P155" s="1047"/>
      <c r="Q155" s="1047"/>
      <c r="R155" s="1047"/>
      <c r="S155" s="1048"/>
      <c r="T155" s="362"/>
      <c r="U155" s="14"/>
    </row>
    <row r="156" spans="1:21" x14ac:dyDescent="0.3">
      <c r="A156" s="362"/>
      <c r="B156" s="1046"/>
      <c r="C156" s="1047"/>
      <c r="D156" s="1047"/>
      <c r="E156" s="1047"/>
      <c r="F156" s="1047"/>
      <c r="G156" s="1047"/>
      <c r="H156" s="1047"/>
      <c r="I156" s="1047"/>
      <c r="J156" s="1047"/>
      <c r="K156" s="1047"/>
      <c r="L156" s="1047"/>
      <c r="M156" s="1047"/>
      <c r="N156" s="1047"/>
      <c r="O156" s="1047"/>
      <c r="P156" s="1047"/>
      <c r="Q156" s="1047"/>
      <c r="R156" s="1047"/>
      <c r="S156" s="1048"/>
      <c r="T156" s="362"/>
      <c r="U156" s="14"/>
    </row>
    <row r="157" spans="1:21" x14ac:dyDescent="0.3">
      <c r="A157" s="362"/>
      <c r="B157" s="1046"/>
      <c r="C157" s="1047"/>
      <c r="D157" s="1047"/>
      <c r="E157" s="1047"/>
      <c r="F157" s="1047"/>
      <c r="G157" s="1047"/>
      <c r="H157" s="1047"/>
      <c r="I157" s="1047"/>
      <c r="J157" s="1047"/>
      <c r="K157" s="1047"/>
      <c r="L157" s="1047"/>
      <c r="M157" s="1047"/>
      <c r="N157" s="1047"/>
      <c r="O157" s="1047"/>
      <c r="P157" s="1047"/>
      <c r="Q157" s="1047"/>
      <c r="R157" s="1047"/>
      <c r="S157" s="1048"/>
      <c r="T157" s="362"/>
      <c r="U157" s="14"/>
    </row>
    <row r="158" spans="1:21" x14ac:dyDescent="0.3">
      <c r="A158" s="362"/>
      <c r="B158" s="1046"/>
      <c r="C158" s="1047"/>
      <c r="D158" s="1047"/>
      <c r="E158" s="1047"/>
      <c r="F158" s="1047"/>
      <c r="G158" s="1047"/>
      <c r="H158" s="1047"/>
      <c r="I158" s="1047"/>
      <c r="J158" s="1047"/>
      <c r="K158" s="1047"/>
      <c r="L158" s="1047"/>
      <c r="M158" s="1047"/>
      <c r="N158" s="1047"/>
      <c r="O158" s="1047"/>
      <c r="P158" s="1047"/>
      <c r="Q158" s="1047"/>
      <c r="R158" s="1047"/>
      <c r="S158" s="1048"/>
      <c r="T158" s="362"/>
      <c r="U158" s="14"/>
    </row>
    <row r="159" spans="1:21" x14ac:dyDescent="0.3">
      <c r="A159" s="362"/>
      <c r="B159" s="1046"/>
      <c r="C159" s="1047"/>
      <c r="D159" s="1047"/>
      <c r="E159" s="1047"/>
      <c r="F159" s="1047"/>
      <c r="G159" s="1047"/>
      <c r="H159" s="1047"/>
      <c r="I159" s="1047"/>
      <c r="J159" s="1047"/>
      <c r="K159" s="1047"/>
      <c r="L159" s="1047"/>
      <c r="M159" s="1047"/>
      <c r="N159" s="1047"/>
      <c r="O159" s="1047"/>
      <c r="P159" s="1047"/>
      <c r="Q159" s="1047"/>
      <c r="R159" s="1047"/>
      <c r="S159" s="1048"/>
      <c r="T159" s="362"/>
      <c r="U159" s="14"/>
    </row>
    <row r="160" spans="1:21" x14ac:dyDescent="0.3">
      <c r="A160" s="362"/>
      <c r="B160" s="1046"/>
      <c r="C160" s="1047"/>
      <c r="D160" s="1047"/>
      <c r="E160" s="1047"/>
      <c r="F160" s="1047"/>
      <c r="G160" s="1047"/>
      <c r="H160" s="1047"/>
      <c r="I160" s="1047"/>
      <c r="J160" s="1047"/>
      <c r="K160" s="1047"/>
      <c r="L160" s="1047"/>
      <c r="M160" s="1047"/>
      <c r="N160" s="1047"/>
      <c r="O160" s="1047"/>
      <c r="P160" s="1047"/>
      <c r="Q160" s="1047"/>
      <c r="R160" s="1047"/>
      <c r="S160" s="1048"/>
      <c r="T160" s="362"/>
      <c r="U160" s="14"/>
    </row>
    <row r="161" spans="1:21" x14ac:dyDescent="0.3">
      <c r="A161" s="362"/>
      <c r="B161" s="1046"/>
      <c r="C161" s="1047"/>
      <c r="D161" s="1047"/>
      <c r="E161" s="1047"/>
      <c r="F161" s="1047"/>
      <c r="G161" s="1047"/>
      <c r="H161" s="1047"/>
      <c r="I161" s="1047"/>
      <c r="J161" s="1047"/>
      <c r="K161" s="1047"/>
      <c r="L161" s="1047"/>
      <c r="M161" s="1047"/>
      <c r="N161" s="1047"/>
      <c r="O161" s="1047"/>
      <c r="P161" s="1047"/>
      <c r="Q161" s="1047"/>
      <c r="R161" s="1047"/>
      <c r="S161" s="1048"/>
      <c r="T161" s="362"/>
      <c r="U161" s="14"/>
    </row>
    <row r="162" spans="1:21" x14ac:dyDescent="0.3">
      <c r="A162" s="362"/>
      <c r="B162" s="1046"/>
      <c r="C162" s="1047"/>
      <c r="D162" s="1047"/>
      <c r="E162" s="1047"/>
      <c r="F162" s="1047"/>
      <c r="G162" s="1047"/>
      <c r="H162" s="1047"/>
      <c r="I162" s="1047"/>
      <c r="J162" s="1047"/>
      <c r="K162" s="1047"/>
      <c r="L162" s="1047"/>
      <c r="M162" s="1047"/>
      <c r="N162" s="1047"/>
      <c r="O162" s="1047"/>
      <c r="P162" s="1047"/>
      <c r="Q162" s="1047"/>
      <c r="R162" s="1047"/>
      <c r="S162" s="1048"/>
      <c r="T162" s="362"/>
      <c r="U162" s="14"/>
    </row>
    <row r="163" spans="1:21" x14ac:dyDescent="0.3">
      <c r="A163" s="362"/>
      <c r="B163" s="1046"/>
      <c r="C163" s="1047"/>
      <c r="D163" s="1047"/>
      <c r="E163" s="1047"/>
      <c r="F163" s="1047"/>
      <c r="G163" s="1047"/>
      <c r="H163" s="1047"/>
      <c r="I163" s="1047"/>
      <c r="J163" s="1047"/>
      <c r="K163" s="1047"/>
      <c r="L163" s="1047"/>
      <c r="M163" s="1047"/>
      <c r="N163" s="1047"/>
      <c r="O163" s="1047"/>
      <c r="P163" s="1047"/>
      <c r="Q163" s="1047"/>
      <c r="R163" s="1047"/>
      <c r="S163" s="1048"/>
      <c r="T163" s="362"/>
      <c r="U163" s="14"/>
    </row>
    <row r="164" spans="1:21" x14ac:dyDescent="0.3">
      <c r="A164" s="362"/>
      <c r="B164" s="1046"/>
      <c r="C164" s="1047"/>
      <c r="D164" s="1047"/>
      <c r="E164" s="1047"/>
      <c r="F164" s="1047"/>
      <c r="G164" s="1047"/>
      <c r="H164" s="1047"/>
      <c r="I164" s="1047"/>
      <c r="J164" s="1047"/>
      <c r="K164" s="1047"/>
      <c r="L164" s="1047"/>
      <c r="M164" s="1047"/>
      <c r="N164" s="1047"/>
      <c r="O164" s="1047"/>
      <c r="P164" s="1047"/>
      <c r="Q164" s="1047"/>
      <c r="R164" s="1047"/>
      <c r="S164" s="1048"/>
      <c r="T164" s="362"/>
      <c r="U164" s="14"/>
    </row>
    <row r="165" spans="1:21" x14ac:dyDescent="0.3">
      <c r="A165" s="362"/>
      <c r="B165" s="1046"/>
      <c r="C165" s="1047"/>
      <c r="D165" s="1047"/>
      <c r="E165" s="1047"/>
      <c r="F165" s="1047"/>
      <c r="G165" s="1047"/>
      <c r="H165" s="1047"/>
      <c r="I165" s="1047"/>
      <c r="J165" s="1047"/>
      <c r="K165" s="1047"/>
      <c r="L165" s="1047"/>
      <c r="M165" s="1047"/>
      <c r="N165" s="1047"/>
      <c r="O165" s="1047"/>
      <c r="P165" s="1047"/>
      <c r="Q165" s="1047"/>
      <c r="R165" s="1047"/>
      <c r="S165" s="1048"/>
      <c r="T165" s="362"/>
      <c r="U165" s="14"/>
    </row>
    <row r="166" spans="1:21" x14ac:dyDescent="0.3">
      <c r="A166" s="362"/>
      <c r="B166" s="1046"/>
      <c r="C166" s="1047"/>
      <c r="D166" s="1047"/>
      <c r="E166" s="1047"/>
      <c r="F166" s="1047"/>
      <c r="G166" s="1047"/>
      <c r="H166" s="1047"/>
      <c r="I166" s="1047"/>
      <c r="J166" s="1047"/>
      <c r="K166" s="1047"/>
      <c r="L166" s="1047"/>
      <c r="M166" s="1047"/>
      <c r="N166" s="1047"/>
      <c r="O166" s="1047"/>
      <c r="P166" s="1047"/>
      <c r="Q166" s="1047"/>
      <c r="R166" s="1047"/>
      <c r="S166" s="1048"/>
      <c r="T166" s="362"/>
      <c r="U166" s="14"/>
    </row>
    <row r="167" spans="1:21" x14ac:dyDescent="0.3">
      <c r="A167" s="362"/>
      <c r="B167" s="1046"/>
      <c r="C167" s="1047"/>
      <c r="D167" s="1047"/>
      <c r="E167" s="1047"/>
      <c r="F167" s="1047"/>
      <c r="G167" s="1047"/>
      <c r="H167" s="1047"/>
      <c r="I167" s="1047"/>
      <c r="J167" s="1047"/>
      <c r="K167" s="1047"/>
      <c r="L167" s="1047"/>
      <c r="M167" s="1047"/>
      <c r="N167" s="1047"/>
      <c r="O167" s="1047"/>
      <c r="P167" s="1047"/>
      <c r="Q167" s="1047"/>
      <c r="R167" s="1047"/>
      <c r="S167" s="1048"/>
      <c r="T167" s="362"/>
      <c r="U167" s="14"/>
    </row>
    <row r="168" spans="1:21" x14ac:dyDescent="0.3">
      <c r="A168" s="362"/>
      <c r="B168" s="1046"/>
      <c r="C168" s="1047"/>
      <c r="D168" s="1047"/>
      <c r="E168" s="1047"/>
      <c r="F168" s="1047"/>
      <c r="G168" s="1047"/>
      <c r="H168" s="1047"/>
      <c r="I168" s="1047"/>
      <c r="J168" s="1047"/>
      <c r="K168" s="1047"/>
      <c r="L168" s="1047"/>
      <c r="M168" s="1047"/>
      <c r="N168" s="1047"/>
      <c r="O168" s="1047"/>
      <c r="P168" s="1047"/>
      <c r="Q168" s="1047"/>
      <c r="R168" s="1047"/>
      <c r="S168" s="1048"/>
      <c r="T168" s="362"/>
      <c r="U168" s="14"/>
    </row>
    <row r="169" spans="1:21" x14ac:dyDescent="0.3">
      <c r="A169" s="362"/>
      <c r="B169" s="1046"/>
      <c r="C169" s="1047"/>
      <c r="D169" s="1047"/>
      <c r="E169" s="1047"/>
      <c r="F169" s="1047"/>
      <c r="G169" s="1047"/>
      <c r="H169" s="1047"/>
      <c r="I169" s="1047"/>
      <c r="J169" s="1047"/>
      <c r="K169" s="1047"/>
      <c r="L169" s="1047"/>
      <c r="M169" s="1047"/>
      <c r="N169" s="1047"/>
      <c r="O169" s="1047"/>
      <c r="P169" s="1047"/>
      <c r="Q169" s="1047"/>
      <c r="R169" s="1047"/>
      <c r="S169" s="1048"/>
      <c r="T169" s="362"/>
      <c r="U169" s="14"/>
    </row>
    <row r="170" spans="1:21" x14ac:dyDescent="0.3">
      <c r="A170" s="362"/>
      <c r="B170" s="1046"/>
      <c r="C170" s="1047"/>
      <c r="D170" s="1047"/>
      <c r="E170" s="1047"/>
      <c r="F170" s="1047"/>
      <c r="G170" s="1047"/>
      <c r="H170" s="1047"/>
      <c r="I170" s="1047"/>
      <c r="J170" s="1047"/>
      <c r="K170" s="1047"/>
      <c r="L170" s="1047"/>
      <c r="M170" s="1047"/>
      <c r="N170" s="1047"/>
      <c r="O170" s="1047"/>
      <c r="P170" s="1047"/>
      <c r="Q170" s="1047"/>
      <c r="R170" s="1047"/>
      <c r="S170" s="1048"/>
      <c r="T170" s="362"/>
      <c r="U170" s="14"/>
    </row>
    <row r="171" spans="1:21" x14ac:dyDescent="0.3">
      <c r="A171" s="362"/>
      <c r="B171" s="1046"/>
      <c r="C171" s="1047"/>
      <c r="D171" s="1047"/>
      <c r="E171" s="1047"/>
      <c r="F171" s="1047"/>
      <c r="G171" s="1047"/>
      <c r="H171" s="1047"/>
      <c r="I171" s="1047"/>
      <c r="J171" s="1047"/>
      <c r="K171" s="1047"/>
      <c r="L171" s="1047"/>
      <c r="M171" s="1047"/>
      <c r="N171" s="1047"/>
      <c r="O171" s="1047"/>
      <c r="P171" s="1047"/>
      <c r="Q171" s="1047"/>
      <c r="R171" s="1047"/>
      <c r="S171" s="1048"/>
      <c r="T171" s="362"/>
      <c r="U171" s="14"/>
    </row>
    <row r="172" spans="1:21" x14ac:dyDescent="0.3">
      <c r="A172" s="362"/>
      <c r="B172" s="1046"/>
      <c r="C172" s="1047"/>
      <c r="D172" s="1047"/>
      <c r="E172" s="1047"/>
      <c r="F172" s="1047"/>
      <c r="G172" s="1047"/>
      <c r="H172" s="1047"/>
      <c r="I172" s="1047"/>
      <c r="J172" s="1047"/>
      <c r="K172" s="1047"/>
      <c r="L172" s="1047"/>
      <c r="M172" s="1047"/>
      <c r="N172" s="1047"/>
      <c r="O172" s="1047"/>
      <c r="P172" s="1047"/>
      <c r="Q172" s="1047"/>
      <c r="R172" s="1047"/>
      <c r="S172" s="1048"/>
      <c r="T172" s="362"/>
      <c r="U172" s="14"/>
    </row>
    <row r="173" spans="1:21" x14ac:dyDescent="0.3">
      <c r="A173" s="362"/>
      <c r="B173" s="1046"/>
      <c r="C173" s="1047"/>
      <c r="D173" s="1047"/>
      <c r="E173" s="1047"/>
      <c r="F173" s="1047"/>
      <c r="G173" s="1047"/>
      <c r="H173" s="1047"/>
      <c r="I173" s="1047"/>
      <c r="J173" s="1047"/>
      <c r="K173" s="1047"/>
      <c r="L173" s="1047"/>
      <c r="M173" s="1047"/>
      <c r="N173" s="1047"/>
      <c r="O173" s="1047"/>
      <c r="P173" s="1047"/>
      <c r="Q173" s="1047"/>
      <c r="R173" s="1047"/>
      <c r="S173" s="1048"/>
      <c r="T173" s="362"/>
      <c r="U173" s="14"/>
    </row>
    <row r="174" spans="1:21" x14ac:dyDescent="0.3">
      <c r="A174" s="362"/>
      <c r="B174" s="1046"/>
      <c r="C174" s="1047"/>
      <c r="D174" s="1047"/>
      <c r="E174" s="1047"/>
      <c r="F174" s="1047"/>
      <c r="G174" s="1047"/>
      <c r="H174" s="1047"/>
      <c r="I174" s="1047"/>
      <c r="J174" s="1047"/>
      <c r="K174" s="1047"/>
      <c r="L174" s="1047"/>
      <c r="M174" s="1047"/>
      <c r="N174" s="1047"/>
      <c r="O174" s="1047"/>
      <c r="P174" s="1047"/>
      <c r="Q174" s="1047"/>
      <c r="R174" s="1047"/>
      <c r="S174" s="1048"/>
      <c r="T174" s="362"/>
      <c r="U174" s="14"/>
    </row>
    <row r="175" spans="1:21" x14ac:dyDescent="0.3">
      <c r="A175" s="362"/>
      <c r="B175" s="1046"/>
      <c r="C175" s="1047"/>
      <c r="D175" s="1047"/>
      <c r="E175" s="1047"/>
      <c r="F175" s="1047"/>
      <c r="G175" s="1047"/>
      <c r="H175" s="1047"/>
      <c r="I175" s="1047"/>
      <c r="J175" s="1047"/>
      <c r="K175" s="1047"/>
      <c r="L175" s="1047"/>
      <c r="M175" s="1047"/>
      <c r="N175" s="1047"/>
      <c r="O175" s="1047"/>
      <c r="P175" s="1047"/>
      <c r="Q175" s="1047"/>
      <c r="R175" s="1047"/>
      <c r="S175" s="1048"/>
      <c r="T175" s="362"/>
      <c r="U175" s="14"/>
    </row>
    <row r="176" spans="1:21" x14ac:dyDescent="0.3">
      <c r="A176" s="362"/>
      <c r="B176" s="1046"/>
      <c r="C176" s="1047"/>
      <c r="D176" s="1047"/>
      <c r="E176" s="1047"/>
      <c r="F176" s="1047"/>
      <c r="G176" s="1047"/>
      <c r="H176" s="1047"/>
      <c r="I176" s="1047"/>
      <c r="J176" s="1047"/>
      <c r="K176" s="1047"/>
      <c r="L176" s="1047"/>
      <c r="M176" s="1047"/>
      <c r="N176" s="1047"/>
      <c r="O176" s="1047"/>
      <c r="P176" s="1047"/>
      <c r="Q176" s="1047"/>
      <c r="R176" s="1047"/>
      <c r="S176" s="1048"/>
      <c r="T176" s="362"/>
      <c r="U176" s="14"/>
    </row>
    <row r="177" spans="1:21" x14ac:dyDescent="0.3">
      <c r="A177" s="362"/>
      <c r="B177" s="1046"/>
      <c r="C177" s="1047"/>
      <c r="D177" s="1047"/>
      <c r="E177" s="1047"/>
      <c r="F177" s="1047"/>
      <c r="G177" s="1047"/>
      <c r="H177" s="1047"/>
      <c r="I177" s="1047"/>
      <c r="J177" s="1047"/>
      <c r="K177" s="1047"/>
      <c r="L177" s="1047"/>
      <c r="M177" s="1047"/>
      <c r="N177" s="1047"/>
      <c r="O177" s="1047"/>
      <c r="P177" s="1047"/>
      <c r="Q177" s="1047"/>
      <c r="R177" s="1047"/>
      <c r="S177" s="1048"/>
      <c r="T177" s="362"/>
      <c r="U177" s="14"/>
    </row>
    <row r="178" spans="1:21" ht="17.25" thickBot="1" x14ac:dyDescent="0.35">
      <c r="A178" s="362"/>
      <c r="B178" s="1049"/>
      <c r="C178" s="1050"/>
      <c r="D178" s="1050"/>
      <c r="E178" s="1050"/>
      <c r="F178" s="1050"/>
      <c r="G178" s="1050"/>
      <c r="H178" s="1050"/>
      <c r="I178" s="1050"/>
      <c r="J178" s="1050"/>
      <c r="K178" s="1050"/>
      <c r="L178" s="1050"/>
      <c r="M178" s="1050"/>
      <c r="N178" s="1050"/>
      <c r="O178" s="1050"/>
      <c r="P178" s="1050"/>
      <c r="Q178" s="1050"/>
      <c r="R178" s="1050"/>
      <c r="S178" s="1051"/>
      <c r="T178" s="362"/>
      <c r="U178" s="14"/>
    </row>
    <row r="179" spans="1:21" ht="17.25" thickBot="1" x14ac:dyDescent="0.35">
      <c r="A179" s="362"/>
      <c r="B179" s="362"/>
      <c r="C179" s="362"/>
      <c r="D179" s="362"/>
      <c r="E179" s="362"/>
      <c r="F179" s="362"/>
      <c r="G179" s="362"/>
      <c r="H179" s="362"/>
      <c r="I179" s="362"/>
      <c r="J179" s="362"/>
      <c r="K179" s="362"/>
      <c r="L179" s="362"/>
      <c r="M179" s="362"/>
      <c r="N179" s="362"/>
      <c r="O179" s="362"/>
      <c r="P179" s="362"/>
      <c r="Q179" s="362"/>
      <c r="R179" s="362"/>
      <c r="S179" s="362"/>
      <c r="T179" s="362"/>
      <c r="U179" s="14"/>
    </row>
    <row r="180" spans="1:21" ht="18" thickBot="1" x14ac:dyDescent="0.35">
      <c r="A180" s="362"/>
      <c r="B180" s="638" t="s">
        <v>484</v>
      </c>
      <c r="C180" s="641"/>
      <c r="D180" s="641"/>
      <c r="E180" s="641"/>
      <c r="F180" s="641"/>
      <c r="G180" s="641"/>
      <c r="H180" s="641"/>
      <c r="I180" s="641"/>
      <c r="J180" s="641"/>
      <c r="K180" s="641"/>
      <c r="L180" s="641"/>
      <c r="M180" s="641"/>
      <c r="N180" s="641"/>
      <c r="O180" s="641"/>
      <c r="P180" s="641"/>
      <c r="Q180" s="641"/>
      <c r="R180" s="641"/>
      <c r="S180" s="639"/>
      <c r="T180" s="362"/>
      <c r="U180" s="14"/>
    </row>
    <row r="181" spans="1:21" x14ac:dyDescent="0.3">
      <c r="A181" s="362"/>
      <c r="B181" s="1046"/>
      <c r="C181" s="1047"/>
      <c r="D181" s="1047"/>
      <c r="E181" s="1047"/>
      <c r="F181" s="1047"/>
      <c r="G181" s="1047"/>
      <c r="H181" s="1047"/>
      <c r="I181" s="1047"/>
      <c r="J181" s="1047"/>
      <c r="K181" s="1047"/>
      <c r="L181" s="1047"/>
      <c r="M181" s="1047"/>
      <c r="N181" s="1047"/>
      <c r="O181" s="1047"/>
      <c r="P181" s="1047"/>
      <c r="Q181" s="1047"/>
      <c r="R181" s="1047"/>
      <c r="S181" s="1048"/>
      <c r="T181" s="362"/>
      <c r="U181" s="14"/>
    </row>
    <row r="182" spans="1:21" x14ac:dyDescent="0.3">
      <c r="A182" s="362"/>
      <c r="B182" s="1046"/>
      <c r="C182" s="1047"/>
      <c r="D182" s="1047"/>
      <c r="E182" s="1047"/>
      <c r="F182" s="1047"/>
      <c r="G182" s="1047"/>
      <c r="H182" s="1047"/>
      <c r="I182" s="1047"/>
      <c r="J182" s="1047"/>
      <c r="K182" s="1047"/>
      <c r="L182" s="1047"/>
      <c r="M182" s="1047"/>
      <c r="N182" s="1047"/>
      <c r="O182" s="1047"/>
      <c r="P182" s="1047"/>
      <c r="Q182" s="1047"/>
      <c r="R182" s="1047"/>
      <c r="S182" s="1048"/>
      <c r="T182" s="362"/>
      <c r="U182" s="14"/>
    </row>
    <row r="183" spans="1:21" x14ac:dyDescent="0.3">
      <c r="A183" s="362"/>
      <c r="B183" s="1046"/>
      <c r="C183" s="1047"/>
      <c r="D183" s="1047"/>
      <c r="E183" s="1047"/>
      <c r="F183" s="1047"/>
      <c r="G183" s="1047"/>
      <c r="H183" s="1047"/>
      <c r="I183" s="1047"/>
      <c r="J183" s="1047"/>
      <c r="K183" s="1047"/>
      <c r="L183" s="1047"/>
      <c r="M183" s="1047"/>
      <c r="N183" s="1047"/>
      <c r="O183" s="1047"/>
      <c r="P183" s="1047"/>
      <c r="Q183" s="1047"/>
      <c r="R183" s="1047"/>
      <c r="S183" s="1048"/>
      <c r="T183" s="362"/>
      <c r="U183" s="14"/>
    </row>
    <row r="184" spans="1:21" x14ac:dyDescent="0.3">
      <c r="A184" s="362"/>
      <c r="B184" s="1046"/>
      <c r="C184" s="1047"/>
      <c r="D184" s="1047"/>
      <c r="E184" s="1047"/>
      <c r="F184" s="1047"/>
      <c r="G184" s="1047"/>
      <c r="H184" s="1047"/>
      <c r="I184" s="1047"/>
      <c r="J184" s="1047"/>
      <c r="K184" s="1047"/>
      <c r="L184" s="1047"/>
      <c r="M184" s="1047"/>
      <c r="N184" s="1047"/>
      <c r="O184" s="1047"/>
      <c r="P184" s="1047"/>
      <c r="Q184" s="1047"/>
      <c r="R184" s="1047"/>
      <c r="S184" s="1048"/>
      <c r="T184" s="362"/>
      <c r="U184" s="14"/>
    </row>
    <row r="185" spans="1:21" x14ac:dyDescent="0.3">
      <c r="A185" s="362"/>
      <c r="B185" s="1046"/>
      <c r="C185" s="1047"/>
      <c r="D185" s="1047"/>
      <c r="E185" s="1047"/>
      <c r="F185" s="1047"/>
      <c r="G185" s="1047"/>
      <c r="H185" s="1047"/>
      <c r="I185" s="1047"/>
      <c r="J185" s="1047"/>
      <c r="K185" s="1047"/>
      <c r="L185" s="1047"/>
      <c r="M185" s="1047"/>
      <c r="N185" s="1047"/>
      <c r="O185" s="1047"/>
      <c r="P185" s="1047"/>
      <c r="Q185" s="1047"/>
      <c r="R185" s="1047"/>
      <c r="S185" s="1048"/>
      <c r="T185" s="362"/>
      <c r="U185" s="14"/>
    </row>
    <row r="186" spans="1:21" x14ac:dyDescent="0.3">
      <c r="A186" s="362"/>
      <c r="B186" s="1046"/>
      <c r="C186" s="1047"/>
      <c r="D186" s="1047"/>
      <c r="E186" s="1047"/>
      <c r="F186" s="1047"/>
      <c r="G186" s="1047"/>
      <c r="H186" s="1047"/>
      <c r="I186" s="1047"/>
      <c r="J186" s="1047"/>
      <c r="K186" s="1047"/>
      <c r="L186" s="1047"/>
      <c r="M186" s="1047"/>
      <c r="N186" s="1047"/>
      <c r="O186" s="1047"/>
      <c r="P186" s="1047"/>
      <c r="Q186" s="1047"/>
      <c r="R186" s="1047"/>
      <c r="S186" s="1048"/>
      <c r="T186" s="362"/>
      <c r="U186" s="14"/>
    </row>
    <row r="187" spans="1:21" x14ac:dyDescent="0.3">
      <c r="A187" s="362"/>
      <c r="B187" s="1046"/>
      <c r="C187" s="1047"/>
      <c r="D187" s="1047"/>
      <c r="E187" s="1047"/>
      <c r="F187" s="1047"/>
      <c r="G187" s="1047"/>
      <c r="H187" s="1047"/>
      <c r="I187" s="1047"/>
      <c r="J187" s="1047"/>
      <c r="K187" s="1047"/>
      <c r="L187" s="1047"/>
      <c r="M187" s="1047"/>
      <c r="N187" s="1047"/>
      <c r="O187" s="1047"/>
      <c r="P187" s="1047"/>
      <c r="Q187" s="1047"/>
      <c r="R187" s="1047"/>
      <c r="S187" s="1048"/>
      <c r="T187" s="362"/>
      <c r="U187" s="14"/>
    </row>
    <row r="188" spans="1:21" x14ac:dyDescent="0.3">
      <c r="A188" s="362"/>
      <c r="B188" s="1046"/>
      <c r="C188" s="1047"/>
      <c r="D188" s="1047"/>
      <c r="E188" s="1047"/>
      <c r="F188" s="1047"/>
      <c r="G188" s="1047"/>
      <c r="H188" s="1047"/>
      <c r="I188" s="1047"/>
      <c r="J188" s="1047"/>
      <c r="K188" s="1047"/>
      <c r="L188" s="1047"/>
      <c r="M188" s="1047"/>
      <c r="N188" s="1047"/>
      <c r="O188" s="1047"/>
      <c r="P188" s="1047"/>
      <c r="Q188" s="1047"/>
      <c r="R188" s="1047"/>
      <c r="S188" s="1048"/>
      <c r="T188" s="362"/>
      <c r="U188" s="14"/>
    </row>
    <row r="189" spans="1:21" x14ac:dyDescent="0.3">
      <c r="A189" s="362"/>
      <c r="B189" s="1046"/>
      <c r="C189" s="1047"/>
      <c r="D189" s="1047"/>
      <c r="E189" s="1047"/>
      <c r="F189" s="1047"/>
      <c r="G189" s="1047"/>
      <c r="H189" s="1047"/>
      <c r="I189" s="1047"/>
      <c r="J189" s="1047"/>
      <c r="K189" s="1047"/>
      <c r="L189" s="1047"/>
      <c r="M189" s="1047"/>
      <c r="N189" s="1047"/>
      <c r="O189" s="1047"/>
      <c r="P189" s="1047"/>
      <c r="Q189" s="1047"/>
      <c r="R189" s="1047"/>
      <c r="S189" s="1048"/>
      <c r="T189" s="362"/>
      <c r="U189" s="14"/>
    </row>
    <row r="190" spans="1:21" x14ac:dyDescent="0.3">
      <c r="A190" s="362"/>
      <c r="B190" s="1046"/>
      <c r="C190" s="1047"/>
      <c r="D190" s="1047"/>
      <c r="E190" s="1047"/>
      <c r="F190" s="1047"/>
      <c r="G190" s="1047"/>
      <c r="H190" s="1047"/>
      <c r="I190" s="1047"/>
      <c r="J190" s="1047"/>
      <c r="K190" s="1047"/>
      <c r="L190" s="1047"/>
      <c r="M190" s="1047"/>
      <c r="N190" s="1047"/>
      <c r="O190" s="1047"/>
      <c r="P190" s="1047"/>
      <c r="Q190" s="1047"/>
      <c r="R190" s="1047"/>
      <c r="S190" s="1048"/>
      <c r="T190" s="362"/>
      <c r="U190" s="14"/>
    </row>
    <row r="191" spans="1:21" x14ac:dyDescent="0.3">
      <c r="A191" s="362"/>
      <c r="B191" s="1046"/>
      <c r="C191" s="1047"/>
      <c r="D191" s="1047"/>
      <c r="E191" s="1047"/>
      <c r="F191" s="1047"/>
      <c r="G191" s="1047"/>
      <c r="H191" s="1047"/>
      <c r="I191" s="1047"/>
      <c r="J191" s="1047"/>
      <c r="K191" s="1047"/>
      <c r="L191" s="1047"/>
      <c r="M191" s="1047"/>
      <c r="N191" s="1047"/>
      <c r="O191" s="1047"/>
      <c r="P191" s="1047"/>
      <c r="Q191" s="1047"/>
      <c r="R191" s="1047"/>
      <c r="S191" s="1048"/>
      <c r="T191" s="362"/>
      <c r="U191" s="14"/>
    </row>
    <row r="192" spans="1:21" x14ac:dyDescent="0.3">
      <c r="A192" s="362"/>
      <c r="B192" s="1046"/>
      <c r="C192" s="1047"/>
      <c r="D192" s="1047"/>
      <c r="E192" s="1047"/>
      <c r="F192" s="1047"/>
      <c r="G192" s="1047"/>
      <c r="H192" s="1047"/>
      <c r="I192" s="1047"/>
      <c r="J192" s="1047"/>
      <c r="K192" s="1047"/>
      <c r="L192" s="1047"/>
      <c r="M192" s="1047"/>
      <c r="N192" s="1047"/>
      <c r="O192" s="1047"/>
      <c r="P192" s="1047"/>
      <c r="Q192" s="1047"/>
      <c r="R192" s="1047"/>
      <c r="S192" s="1048"/>
      <c r="T192" s="362"/>
      <c r="U192" s="14"/>
    </row>
    <row r="193" spans="1:21" x14ac:dyDescent="0.3">
      <c r="A193" s="362"/>
      <c r="B193" s="1046"/>
      <c r="C193" s="1047"/>
      <c r="D193" s="1047"/>
      <c r="E193" s="1047"/>
      <c r="F193" s="1047"/>
      <c r="G193" s="1047"/>
      <c r="H193" s="1047"/>
      <c r="I193" s="1047"/>
      <c r="J193" s="1047"/>
      <c r="K193" s="1047"/>
      <c r="L193" s="1047"/>
      <c r="M193" s="1047"/>
      <c r="N193" s="1047"/>
      <c r="O193" s="1047"/>
      <c r="P193" s="1047"/>
      <c r="Q193" s="1047"/>
      <c r="R193" s="1047"/>
      <c r="S193" s="1048"/>
      <c r="T193" s="362"/>
      <c r="U193" s="14"/>
    </row>
    <row r="194" spans="1:21" x14ac:dyDescent="0.3">
      <c r="A194" s="362"/>
      <c r="B194" s="1046"/>
      <c r="C194" s="1047"/>
      <c r="D194" s="1047"/>
      <c r="E194" s="1047"/>
      <c r="F194" s="1047"/>
      <c r="G194" s="1047"/>
      <c r="H194" s="1047"/>
      <c r="I194" s="1047"/>
      <c r="J194" s="1047"/>
      <c r="K194" s="1047"/>
      <c r="L194" s="1047"/>
      <c r="M194" s="1047"/>
      <c r="N194" s="1047"/>
      <c r="O194" s="1047"/>
      <c r="P194" s="1047"/>
      <c r="Q194" s="1047"/>
      <c r="R194" s="1047"/>
      <c r="S194" s="1048"/>
      <c r="T194" s="362"/>
      <c r="U194" s="14"/>
    </row>
    <row r="195" spans="1:21" x14ac:dyDescent="0.3">
      <c r="A195" s="362"/>
      <c r="B195" s="1046"/>
      <c r="C195" s="1047"/>
      <c r="D195" s="1047"/>
      <c r="E195" s="1047"/>
      <c r="F195" s="1047"/>
      <c r="G195" s="1047"/>
      <c r="H195" s="1047"/>
      <c r="I195" s="1047"/>
      <c r="J195" s="1047"/>
      <c r="K195" s="1047"/>
      <c r="L195" s="1047"/>
      <c r="M195" s="1047"/>
      <c r="N195" s="1047"/>
      <c r="O195" s="1047"/>
      <c r="P195" s="1047"/>
      <c r="Q195" s="1047"/>
      <c r="R195" s="1047"/>
      <c r="S195" s="1048"/>
      <c r="T195" s="362"/>
      <c r="U195" s="14"/>
    </row>
    <row r="196" spans="1:21" x14ac:dyDescent="0.3">
      <c r="A196" s="362"/>
      <c r="B196" s="1046"/>
      <c r="C196" s="1047"/>
      <c r="D196" s="1047"/>
      <c r="E196" s="1047"/>
      <c r="F196" s="1047"/>
      <c r="G196" s="1047"/>
      <c r="H196" s="1047"/>
      <c r="I196" s="1047"/>
      <c r="J196" s="1047"/>
      <c r="K196" s="1047"/>
      <c r="L196" s="1047"/>
      <c r="M196" s="1047"/>
      <c r="N196" s="1047"/>
      <c r="O196" s="1047"/>
      <c r="P196" s="1047"/>
      <c r="Q196" s="1047"/>
      <c r="R196" s="1047"/>
      <c r="S196" s="1048"/>
      <c r="T196" s="362"/>
      <c r="U196" s="14"/>
    </row>
    <row r="197" spans="1:21" x14ac:dyDescent="0.3">
      <c r="A197" s="362"/>
      <c r="B197" s="1046"/>
      <c r="C197" s="1047"/>
      <c r="D197" s="1047"/>
      <c r="E197" s="1047"/>
      <c r="F197" s="1047"/>
      <c r="G197" s="1047"/>
      <c r="H197" s="1047"/>
      <c r="I197" s="1047"/>
      <c r="J197" s="1047"/>
      <c r="K197" s="1047"/>
      <c r="L197" s="1047"/>
      <c r="M197" s="1047"/>
      <c r="N197" s="1047"/>
      <c r="O197" s="1047"/>
      <c r="P197" s="1047"/>
      <c r="Q197" s="1047"/>
      <c r="R197" s="1047"/>
      <c r="S197" s="1048"/>
      <c r="T197" s="362"/>
      <c r="U197" s="14"/>
    </row>
    <row r="198" spans="1:21" x14ac:dyDescent="0.3">
      <c r="A198" s="362"/>
      <c r="B198" s="1046"/>
      <c r="C198" s="1047"/>
      <c r="D198" s="1047"/>
      <c r="E198" s="1047"/>
      <c r="F198" s="1047"/>
      <c r="G198" s="1047"/>
      <c r="H198" s="1047"/>
      <c r="I198" s="1047"/>
      <c r="J198" s="1047"/>
      <c r="K198" s="1047"/>
      <c r="L198" s="1047"/>
      <c r="M198" s="1047"/>
      <c r="N198" s="1047"/>
      <c r="O198" s="1047"/>
      <c r="P198" s="1047"/>
      <c r="Q198" s="1047"/>
      <c r="R198" s="1047"/>
      <c r="S198" s="1048"/>
      <c r="T198" s="362"/>
      <c r="U198" s="14"/>
    </row>
    <row r="199" spans="1:21" x14ac:dyDescent="0.3">
      <c r="A199" s="362"/>
      <c r="B199" s="1046"/>
      <c r="C199" s="1047"/>
      <c r="D199" s="1047"/>
      <c r="E199" s="1047"/>
      <c r="F199" s="1047"/>
      <c r="G199" s="1047"/>
      <c r="H199" s="1047"/>
      <c r="I199" s="1047"/>
      <c r="J199" s="1047"/>
      <c r="K199" s="1047"/>
      <c r="L199" s="1047"/>
      <c r="M199" s="1047"/>
      <c r="N199" s="1047"/>
      <c r="O199" s="1047"/>
      <c r="P199" s="1047"/>
      <c r="Q199" s="1047"/>
      <c r="R199" s="1047"/>
      <c r="S199" s="1048"/>
      <c r="T199" s="362"/>
      <c r="U199" s="14"/>
    </row>
    <row r="200" spans="1:21" x14ac:dyDescent="0.3">
      <c r="A200" s="362"/>
      <c r="B200" s="1046"/>
      <c r="C200" s="1047"/>
      <c r="D200" s="1047"/>
      <c r="E200" s="1047"/>
      <c r="F200" s="1047"/>
      <c r="G200" s="1047"/>
      <c r="H200" s="1047"/>
      <c r="I200" s="1047"/>
      <c r="J200" s="1047"/>
      <c r="K200" s="1047"/>
      <c r="L200" s="1047"/>
      <c r="M200" s="1047"/>
      <c r="N200" s="1047"/>
      <c r="O200" s="1047"/>
      <c r="P200" s="1047"/>
      <c r="Q200" s="1047"/>
      <c r="R200" s="1047"/>
      <c r="S200" s="1048"/>
      <c r="T200" s="362"/>
      <c r="U200" s="14"/>
    </row>
    <row r="201" spans="1:21" x14ac:dyDescent="0.3">
      <c r="A201" s="362"/>
      <c r="B201" s="1046"/>
      <c r="C201" s="1047"/>
      <c r="D201" s="1047"/>
      <c r="E201" s="1047"/>
      <c r="F201" s="1047"/>
      <c r="G201" s="1047"/>
      <c r="H201" s="1047"/>
      <c r="I201" s="1047"/>
      <c r="J201" s="1047"/>
      <c r="K201" s="1047"/>
      <c r="L201" s="1047"/>
      <c r="M201" s="1047"/>
      <c r="N201" s="1047"/>
      <c r="O201" s="1047"/>
      <c r="P201" s="1047"/>
      <c r="Q201" s="1047"/>
      <c r="R201" s="1047"/>
      <c r="S201" s="1048"/>
      <c r="T201" s="362"/>
      <c r="U201" s="14"/>
    </row>
    <row r="202" spans="1:21" x14ac:dyDescent="0.3">
      <c r="A202" s="362"/>
      <c r="B202" s="1046"/>
      <c r="C202" s="1047"/>
      <c r="D202" s="1047"/>
      <c r="E202" s="1047"/>
      <c r="F202" s="1047"/>
      <c r="G202" s="1047"/>
      <c r="H202" s="1047"/>
      <c r="I202" s="1047"/>
      <c r="J202" s="1047"/>
      <c r="K202" s="1047"/>
      <c r="L202" s="1047"/>
      <c r="M202" s="1047"/>
      <c r="N202" s="1047"/>
      <c r="O202" s="1047"/>
      <c r="P202" s="1047"/>
      <c r="Q202" s="1047"/>
      <c r="R202" s="1047"/>
      <c r="S202" s="1048"/>
      <c r="T202" s="362"/>
      <c r="U202" s="14"/>
    </row>
    <row r="203" spans="1:21" x14ac:dyDescent="0.3">
      <c r="A203" s="362"/>
      <c r="B203" s="1046"/>
      <c r="C203" s="1047"/>
      <c r="D203" s="1047"/>
      <c r="E203" s="1047"/>
      <c r="F203" s="1047"/>
      <c r="G203" s="1047"/>
      <c r="H203" s="1047"/>
      <c r="I203" s="1047"/>
      <c r="J203" s="1047"/>
      <c r="K203" s="1047"/>
      <c r="L203" s="1047"/>
      <c r="M203" s="1047"/>
      <c r="N203" s="1047"/>
      <c r="O203" s="1047"/>
      <c r="P203" s="1047"/>
      <c r="Q203" s="1047"/>
      <c r="R203" s="1047"/>
      <c r="S203" s="1048"/>
      <c r="T203" s="362"/>
      <c r="U203" s="14"/>
    </row>
    <row r="204" spans="1:21" x14ac:dyDescent="0.3">
      <c r="A204" s="362"/>
      <c r="B204" s="1046"/>
      <c r="C204" s="1047"/>
      <c r="D204" s="1047"/>
      <c r="E204" s="1047"/>
      <c r="F204" s="1047"/>
      <c r="G204" s="1047"/>
      <c r="H204" s="1047"/>
      <c r="I204" s="1047"/>
      <c r="J204" s="1047"/>
      <c r="K204" s="1047"/>
      <c r="L204" s="1047"/>
      <c r="M204" s="1047"/>
      <c r="N204" s="1047"/>
      <c r="O204" s="1047"/>
      <c r="P204" s="1047"/>
      <c r="Q204" s="1047"/>
      <c r="R204" s="1047"/>
      <c r="S204" s="1048"/>
      <c r="T204" s="362"/>
      <c r="U204" s="14"/>
    </row>
    <row r="205" spans="1:21" x14ac:dyDescent="0.3">
      <c r="A205" s="362"/>
      <c r="B205" s="1046"/>
      <c r="C205" s="1047"/>
      <c r="D205" s="1047"/>
      <c r="E205" s="1047"/>
      <c r="F205" s="1047"/>
      <c r="G205" s="1047"/>
      <c r="H205" s="1047"/>
      <c r="I205" s="1047"/>
      <c r="J205" s="1047"/>
      <c r="K205" s="1047"/>
      <c r="L205" s="1047"/>
      <c r="M205" s="1047"/>
      <c r="N205" s="1047"/>
      <c r="O205" s="1047"/>
      <c r="P205" s="1047"/>
      <c r="Q205" s="1047"/>
      <c r="R205" s="1047"/>
      <c r="S205" s="1048"/>
      <c r="T205" s="362"/>
      <c r="U205" s="14"/>
    </row>
    <row r="206" spans="1:21" ht="17.25" thickBot="1" x14ac:dyDescent="0.35">
      <c r="A206" s="362"/>
      <c r="B206" s="1049"/>
      <c r="C206" s="1050"/>
      <c r="D206" s="1050"/>
      <c r="E206" s="1050"/>
      <c r="F206" s="1050"/>
      <c r="G206" s="1050"/>
      <c r="H206" s="1050"/>
      <c r="I206" s="1050"/>
      <c r="J206" s="1050"/>
      <c r="K206" s="1050"/>
      <c r="L206" s="1050"/>
      <c r="M206" s="1050"/>
      <c r="N206" s="1050"/>
      <c r="O206" s="1050"/>
      <c r="P206" s="1050"/>
      <c r="Q206" s="1050"/>
      <c r="R206" s="1050"/>
      <c r="S206" s="1051"/>
      <c r="T206" s="362"/>
      <c r="U206" s="14"/>
    </row>
    <row r="207" spans="1:21" x14ac:dyDescent="0.3">
      <c r="A207" s="362"/>
      <c r="B207" s="362"/>
      <c r="C207" s="362"/>
      <c r="D207" s="362"/>
      <c r="E207" s="362"/>
      <c r="F207" s="362"/>
      <c r="G207" s="362"/>
      <c r="H207" s="362"/>
      <c r="I207" s="362"/>
      <c r="J207" s="362"/>
      <c r="K207" s="362"/>
      <c r="L207" s="362"/>
      <c r="M207" s="362"/>
      <c r="N207" s="362"/>
      <c r="O207" s="362"/>
      <c r="P207" s="362"/>
      <c r="Q207" s="362"/>
      <c r="R207" s="362"/>
      <c r="S207" s="362"/>
      <c r="T207" s="362"/>
      <c r="U207" s="14"/>
    </row>
    <row r="208" spans="1:21" x14ac:dyDescent="0.3">
      <c r="A208" s="14"/>
      <c r="B208" s="14"/>
      <c r="C208" s="14"/>
      <c r="D208" s="14"/>
      <c r="E208" s="14"/>
      <c r="F208" s="14"/>
      <c r="G208" s="14"/>
      <c r="H208" s="14"/>
      <c r="I208" s="14"/>
      <c r="J208" s="14"/>
      <c r="K208" s="14"/>
      <c r="L208" s="14"/>
      <c r="M208" s="14"/>
      <c r="N208" s="14"/>
      <c r="O208" s="14"/>
      <c r="P208" s="14"/>
      <c r="Q208" s="14"/>
      <c r="R208" s="14"/>
      <c r="S208" s="14"/>
      <c r="T208" s="14"/>
      <c r="U208" s="14"/>
    </row>
  </sheetData>
  <sheetProtection password="CB1A" sheet="1" scenarios="1" selectLockedCells="1"/>
  <mergeCells count="22">
    <mergeCell ref="B181:S206"/>
    <mergeCell ref="B12:H12"/>
    <mergeCell ref="J12:S12"/>
    <mergeCell ref="B40:S40"/>
    <mergeCell ref="B68:H68"/>
    <mergeCell ref="B96:H96"/>
    <mergeCell ref="J96:S96"/>
    <mergeCell ref="B124:S124"/>
    <mergeCell ref="B152:S152"/>
    <mergeCell ref="B180:S180"/>
    <mergeCell ref="B97:H122"/>
    <mergeCell ref="J97:S122"/>
    <mergeCell ref="B125:S150"/>
    <mergeCell ref="B153:S178"/>
    <mergeCell ref="B2:C2"/>
    <mergeCell ref="B13:H38"/>
    <mergeCell ref="J13:S38"/>
    <mergeCell ref="B41:S66"/>
    <mergeCell ref="B69:H94"/>
    <mergeCell ref="J69:S94"/>
    <mergeCell ref="J68:S68"/>
    <mergeCell ref="E4:F4"/>
  </mergeCells>
  <dataValidations disablePrompts="1" count="1">
    <dataValidation type="list" allowBlank="1" showInputMessage="1" showErrorMessage="1" sqref="Z14">
      <formula1>Yes_No</formula1>
    </dataValidation>
  </dataValidations>
  <hyperlinks>
    <hyperlink ref="E4" location="Instructions!A1"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66CC"/>
  </sheetPr>
  <dimension ref="A1:G21"/>
  <sheetViews>
    <sheetView zoomScale="90" zoomScaleNormal="90" workbookViewId="0">
      <selection activeCell="E4" sqref="E4"/>
    </sheetView>
  </sheetViews>
  <sheetFormatPr defaultColWidth="9.140625" defaultRowHeight="16.5" x14ac:dyDescent="0.3"/>
  <cols>
    <col min="1" max="1" width="4.28515625" style="31" customWidth="1"/>
    <col min="2" max="2" width="31.140625" style="31" customWidth="1"/>
    <col min="3" max="3" width="37.85546875" style="31" customWidth="1"/>
    <col min="4" max="4" width="26.28515625" style="31" customWidth="1"/>
    <col min="5" max="5" width="41.85546875" style="31" customWidth="1"/>
    <col min="6" max="6" width="5" style="31" customWidth="1"/>
    <col min="7" max="7" width="4.140625" style="31" customWidth="1"/>
    <col min="8" max="16384" width="9.140625" style="31"/>
  </cols>
  <sheetData>
    <row r="1" spans="1:7" ht="17.25" thickBot="1" x14ac:dyDescent="0.35">
      <c r="A1" s="359"/>
      <c r="B1" s="359"/>
      <c r="C1" s="359"/>
      <c r="D1" s="359"/>
      <c r="E1" s="359"/>
      <c r="F1" s="359"/>
      <c r="G1" s="186"/>
    </row>
    <row r="2" spans="1:7" ht="18" thickBot="1" x14ac:dyDescent="0.35">
      <c r="A2" s="359"/>
      <c r="B2" s="339" t="str">
        <f>'Version Control'!$B$2</f>
        <v>Title Block</v>
      </c>
      <c r="C2" s="340"/>
      <c r="D2" s="359"/>
      <c r="E2" s="359"/>
      <c r="F2" s="359"/>
      <c r="G2" s="186"/>
    </row>
    <row r="3" spans="1:7" x14ac:dyDescent="0.3">
      <c r="A3" s="359"/>
      <c r="B3" s="199" t="str">
        <f>'Version Control'!$B$3</f>
        <v>Test Report Template Name:</v>
      </c>
      <c r="C3" s="200" t="str">
        <f>'Version Control'!$C$3</f>
        <v xml:space="preserve">Residential Refrigerator-Freezer  </v>
      </c>
      <c r="D3" s="359"/>
      <c r="E3" s="359"/>
      <c r="F3" s="359"/>
      <c r="G3" s="186"/>
    </row>
    <row r="4" spans="1:7" ht="18" x14ac:dyDescent="0.35">
      <c r="A4" s="359"/>
      <c r="B4" s="197" t="str">
        <f>'Version Control'!$B$4</f>
        <v>Version Number:</v>
      </c>
      <c r="C4" s="245" t="str">
        <f>'Version Control'!$C$4</f>
        <v>v1.5</v>
      </c>
      <c r="D4" s="359"/>
      <c r="E4" s="361" t="s">
        <v>245</v>
      </c>
      <c r="F4" s="359"/>
      <c r="G4" s="186"/>
    </row>
    <row r="5" spans="1:7" ht="18" x14ac:dyDescent="0.35">
      <c r="A5" s="359"/>
      <c r="B5" s="196" t="str">
        <f>'Version Control'!$B$5</f>
        <v xml:space="preserve">Latest Template Revision: </v>
      </c>
      <c r="C5" s="195">
        <f>'Version Control'!$C$5</f>
        <v>42922</v>
      </c>
      <c r="D5" s="359"/>
      <c r="E5" s="502"/>
      <c r="F5" s="359"/>
      <c r="G5" s="186"/>
    </row>
    <row r="6" spans="1:7" x14ac:dyDescent="0.3">
      <c r="A6" s="359"/>
      <c r="B6" s="196" t="str">
        <f>'Version Control'!$B$6</f>
        <v>Tab Name:</v>
      </c>
      <c r="C6" s="245" t="str">
        <f ca="1">MID(CELL("filename",B1), FIND("]", CELL("filename", B1))+ 1, 255)</f>
        <v>Report Sign-Off Block</v>
      </c>
      <c r="D6" s="359"/>
      <c r="E6" s="359"/>
      <c r="F6" s="359"/>
      <c r="G6" s="186"/>
    </row>
    <row r="7" spans="1:7" ht="33" x14ac:dyDescent="0.3">
      <c r="A7" s="359"/>
      <c r="B7" s="246" t="str">
        <f>'Version Control'!$B$7</f>
        <v>File Name:</v>
      </c>
      <c r="C7" s="247" t="str">
        <f ca="1">'Version Control'!$C$7</f>
        <v>Residential Refrigerator-Freezer Appendix A - v1.5.xlsx</v>
      </c>
      <c r="D7" s="359"/>
      <c r="E7" s="359"/>
      <c r="F7" s="359"/>
      <c r="G7" s="186"/>
    </row>
    <row r="8" spans="1:7" x14ac:dyDescent="0.3">
      <c r="A8" s="359"/>
      <c r="B8" s="328" t="s">
        <v>130</v>
      </c>
      <c r="C8" s="332" t="str">
        <f>'Version Control'!$C$8</f>
        <v>[MM/DD/YYYY]</v>
      </c>
      <c r="D8" s="359"/>
      <c r="E8" s="359"/>
      <c r="F8" s="359"/>
      <c r="G8" s="186"/>
    </row>
    <row r="9" spans="1:7" ht="17.25" thickBot="1" x14ac:dyDescent="0.35">
      <c r="A9" s="359"/>
      <c r="B9" s="198" t="str">
        <f>'Version Control'!$B$9</f>
        <v xml:space="preserve">Test Completion Date: </v>
      </c>
      <c r="C9" s="333" t="str">
        <f>'Version Control'!$C$9</f>
        <v>[MM/DD/YYYY]</v>
      </c>
      <c r="D9" s="359"/>
      <c r="E9" s="359"/>
      <c r="F9" s="359"/>
      <c r="G9" s="186"/>
    </row>
    <row r="10" spans="1:7" x14ac:dyDescent="0.3">
      <c r="A10" s="359"/>
      <c r="B10" s="359"/>
      <c r="C10" s="359"/>
      <c r="D10" s="359"/>
      <c r="E10" s="359"/>
      <c r="F10" s="359"/>
      <c r="G10" s="186"/>
    </row>
    <row r="11" spans="1:7" ht="17.25" thickBot="1" x14ac:dyDescent="0.35">
      <c r="A11" s="359"/>
      <c r="B11" s="359"/>
      <c r="C11" s="359"/>
      <c r="D11" s="359"/>
      <c r="E11" s="359"/>
      <c r="F11" s="359"/>
      <c r="G11" s="186"/>
    </row>
    <row r="12" spans="1:7" ht="18" thickBot="1" x14ac:dyDescent="0.35">
      <c r="A12" s="360"/>
      <c r="B12" s="1053" t="s">
        <v>386</v>
      </c>
      <c r="C12" s="1054"/>
      <c r="D12" s="1054"/>
      <c r="E12" s="1055"/>
      <c r="F12" s="359"/>
      <c r="G12" s="186"/>
    </row>
    <row r="13" spans="1:7" ht="28.5" customHeight="1" x14ac:dyDescent="0.3">
      <c r="A13" s="360"/>
      <c r="B13" s="1058" t="s">
        <v>322</v>
      </c>
      <c r="C13" s="1059"/>
      <c r="D13" s="1059"/>
      <c r="E13" s="1060"/>
      <c r="F13" s="359"/>
      <c r="G13" s="186"/>
    </row>
    <row r="14" spans="1:7" ht="43.5" customHeight="1" thickBot="1" x14ac:dyDescent="0.35">
      <c r="A14" s="360"/>
      <c r="B14" s="1061"/>
      <c r="C14" s="1062"/>
      <c r="D14" s="1062"/>
      <c r="E14" s="1063"/>
      <c r="F14" s="359"/>
      <c r="G14" s="186"/>
    </row>
    <row r="15" spans="1:7" ht="17.25" x14ac:dyDescent="0.35">
      <c r="A15" s="360"/>
      <c r="B15" s="1064" t="s">
        <v>198</v>
      </c>
      <c r="C15" s="1065"/>
      <c r="D15" s="187" t="s">
        <v>197</v>
      </c>
      <c r="E15" s="188" t="s">
        <v>199</v>
      </c>
      <c r="F15" s="359"/>
      <c r="G15" s="186"/>
    </row>
    <row r="16" spans="1:7" x14ac:dyDescent="0.3">
      <c r="A16" s="360"/>
      <c r="B16" s="1066" t="s">
        <v>200</v>
      </c>
      <c r="C16" s="1067"/>
      <c r="D16" s="9" t="str">
        <f>'Version Control'!$C$9</f>
        <v>[MM/DD/YYYY]</v>
      </c>
      <c r="E16" s="233" t="s">
        <v>324</v>
      </c>
      <c r="F16" s="359"/>
      <c r="G16" s="186"/>
    </row>
    <row r="17" spans="1:7" x14ac:dyDescent="0.3">
      <c r="A17" s="360"/>
      <c r="B17" s="1066" t="s">
        <v>297</v>
      </c>
      <c r="C17" s="1067"/>
      <c r="D17" s="8" t="s">
        <v>228</v>
      </c>
      <c r="E17" s="233" t="s">
        <v>324</v>
      </c>
      <c r="F17" s="359"/>
      <c r="G17" s="186"/>
    </row>
    <row r="18" spans="1:7" x14ac:dyDescent="0.3">
      <c r="A18" s="360"/>
      <c r="B18" s="1066" t="s">
        <v>323</v>
      </c>
      <c r="C18" s="1067"/>
      <c r="D18" s="8" t="s">
        <v>228</v>
      </c>
      <c r="E18" s="233" t="s">
        <v>324</v>
      </c>
      <c r="F18" s="359"/>
      <c r="G18" s="186"/>
    </row>
    <row r="19" spans="1:7" ht="17.25" thickBot="1" x14ac:dyDescent="0.35">
      <c r="A19" s="360"/>
      <c r="B19" s="1056" t="s">
        <v>323</v>
      </c>
      <c r="C19" s="1057"/>
      <c r="D19" s="232" t="s">
        <v>228</v>
      </c>
      <c r="E19" s="505" t="s">
        <v>324</v>
      </c>
      <c r="F19" s="359"/>
      <c r="G19" s="186"/>
    </row>
    <row r="20" spans="1:7" x14ac:dyDescent="0.3">
      <c r="A20" s="359"/>
      <c r="B20" s="359"/>
      <c r="C20" s="359"/>
      <c r="D20" s="359"/>
      <c r="E20" s="359"/>
      <c r="F20" s="359"/>
      <c r="G20" s="186"/>
    </row>
    <row r="21" spans="1:7" x14ac:dyDescent="0.3">
      <c r="A21" s="186"/>
      <c r="B21" s="186"/>
      <c r="C21" s="186"/>
      <c r="D21" s="186"/>
      <c r="E21" s="186"/>
      <c r="F21" s="186"/>
      <c r="G21" s="186"/>
    </row>
  </sheetData>
  <sheetProtection password="CB1A" sheet="1" objects="1" scenarios="1" selectLockedCells="1"/>
  <mergeCells count="7">
    <mergeCell ref="B12:E12"/>
    <mergeCell ref="B19:C19"/>
    <mergeCell ref="B13:E14"/>
    <mergeCell ref="B15:C15"/>
    <mergeCell ref="B16:C16"/>
    <mergeCell ref="B17:C17"/>
    <mergeCell ref="B18:C18"/>
  </mergeCells>
  <conditionalFormatting sqref="B19:C19">
    <cfRule type="expression" dxfId="0" priority="1" stopIfTrue="1">
      <formula>OR($D$19="[MM/DD/YYYY]",$E$19="[Test Lab Name]")</formula>
    </cfRule>
  </conditionalFormatting>
  <hyperlinks>
    <hyperlink ref="E4" location="Instructions!A1" display="Back to Instructions tab"/>
  </hyperlinks>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56"/>
  <sheetViews>
    <sheetView showGridLines="0" zoomScale="70" zoomScaleNormal="70" workbookViewId="0"/>
  </sheetViews>
  <sheetFormatPr defaultColWidth="9.140625" defaultRowHeight="16.5" x14ac:dyDescent="0.3"/>
  <cols>
    <col min="1" max="1" width="3.42578125" style="1" customWidth="1"/>
    <col min="2" max="2" width="31.28515625" style="1" customWidth="1"/>
    <col min="3" max="3" width="38.7109375" style="1" customWidth="1"/>
    <col min="4" max="4" width="23.5703125" style="1" customWidth="1"/>
    <col min="5" max="5" width="9.140625" style="1"/>
    <col min="6" max="6" width="16.42578125" style="1" bestFit="1" customWidth="1"/>
    <col min="7" max="7" width="9.140625" style="1"/>
    <col min="8" max="8" width="25" style="1" customWidth="1"/>
    <col min="9" max="9" width="11.7109375" style="1" customWidth="1"/>
    <col min="10" max="10" width="8.5703125" style="1" bestFit="1" customWidth="1"/>
    <col min="11" max="11" width="9.140625" style="1"/>
    <col min="12" max="12" width="18.42578125" style="1" bestFit="1" customWidth="1"/>
    <col min="13" max="13" width="9.140625" style="1"/>
    <col min="14" max="14" width="12.85546875" style="1" bestFit="1" customWidth="1"/>
    <col min="15" max="15" width="9.140625" style="1"/>
    <col min="16" max="16" width="26.7109375" style="1" bestFit="1" customWidth="1"/>
    <col min="17" max="17" width="9.140625" style="1"/>
    <col min="18" max="18" width="32.7109375" style="1" bestFit="1" customWidth="1"/>
    <col min="19" max="19" width="9.140625" style="1"/>
    <col min="20" max="20" width="13.7109375" style="1" bestFit="1" customWidth="1"/>
    <col min="21" max="21" width="9.140625" style="1"/>
    <col min="22" max="22" width="12.28515625" style="1" bestFit="1" customWidth="1"/>
    <col min="23" max="23" width="9.140625" style="1"/>
    <col min="24" max="24" width="13" style="1" customWidth="1"/>
    <col min="25" max="25" width="7.7109375" style="1" customWidth="1"/>
    <col min="26" max="26" width="3.42578125" style="273" customWidth="1"/>
    <col min="27" max="16384" width="9.140625" style="1"/>
  </cols>
  <sheetData>
    <row r="1" spans="1:26" ht="17.25" thickBot="1" x14ac:dyDescent="0.35">
      <c r="A1" s="13"/>
      <c r="B1" s="13"/>
      <c r="C1" s="13"/>
      <c r="D1" s="13"/>
      <c r="E1" s="13"/>
      <c r="F1" s="13"/>
      <c r="G1" s="13"/>
      <c r="H1" s="13"/>
      <c r="I1" s="13"/>
      <c r="J1" s="13"/>
      <c r="K1" s="13"/>
      <c r="L1" s="13"/>
      <c r="M1" s="13"/>
      <c r="N1" s="13"/>
      <c r="O1" s="13"/>
      <c r="P1" s="13"/>
      <c r="Q1" s="13"/>
      <c r="R1" s="13"/>
      <c r="S1" s="13"/>
      <c r="T1" s="13"/>
      <c r="U1" s="13"/>
      <c r="V1" s="13"/>
      <c r="W1" s="13"/>
      <c r="X1" s="13"/>
      <c r="Y1" s="13"/>
      <c r="Z1" s="194"/>
    </row>
    <row r="2" spans="1:26" ht="18" thickBot="1" x14ac:dyDescent="0.35">
      <c r="A2" s="13"/>
      <c r="B2" s="638" t="str">
        <f>'Version Control'!$B$2</f>
        <v>Title Block</v>
      </c>
      <c r="C2" s="639"/>
      <c r="D2" s="26"/>
      <c r="E2" s="27"/>
      <c r="F2" s="417"/>
      <c r="G2" s="13"/>
      <c r="H2" s="13"/>
      <c r="I2" s="13"/>
      <c r="J2" s="13"/>
      <c r="K2" s="13"/>
      <c r="L2" s="13"/>
      <c r="M2" s="13"/>
      <c r="N2" s="13"/>
      <c r="O2" s="13"/>
      <c r="P2" s="13"/>
      <c r="Q2" s="13"/>
      <c r="R2" s="13"/>
      <c r="S2" s="13"/>
      <c r="T2" s="13"/>
      <c r="U2" s="13"/>
      <c r="V2" s="13"/>
      <c r="W2" s="13"/>
      <c r="X2" s="13"/>
      <c r="Y2" s="13"/>
      <c r="Z2" s="194"/>
    </row>
    <row r="3" spans="1:26" x14ac:dyDescent="0.3">
      <c r="A3" s="13"/>
      <c r="B3" s="414" t="str">
        <f>'Version Control'!$B$3</f>
        <v>Test Report Template Name:</v>
      </c>
      <c r="C3" s="415" t="str">
        <f>'Version Control'!$C$3</f>
        <v xml:space="preserve">Residential Refrigerator-Freezer  </v>
      </c>
      <c r="D3" s="416"/>
      <c r="E3" s="417"/>
      <c r="F3" s="417"/>
      <c r="G3" s="13"/>
      <c r="H3" s="13"/>
      <c r="I3" s="13"/>
      <c r="J3" s="13"/>
      <c r="K3" s="13"/>
      <c r="L3" s="13"/>
      <c r="M3" s="13"/>
      <c r="N3" s="13"/>
      <c r="O3" s="13"/>
      <c r="P3" s="13"/>
      <c r="Q3" s="13"/>
      <c r="R3" s="13"/>
      <c r="S3" s="13"/>
      <c r="T3" s="13"/>
      <c r="U3" s="13"/>
      <c r="V3" s="13"/>
      <c r="W3" s="13"/>
      <c r="X3" s="13"/>
      <c r="Y3" s="13"/>
      <c r="Z3" s="194"/>
    </row>
    <row r="4" spans="1:26" x14ac:dyDescent="0.3">
      <c r="A4" s="13"/>
      <c r="B4" s="418" t="str">
        <f>'Version Control'!$B$4</f>
        <v>Version Number:</v>
      </c>
      <c r="C4" s="419" t="str">
        <f>'Version Control'!$C$4</f>
        <v>v1.5</v>
      </c>
      <c r="D4" s="416"/>
      <c r="E4" s="417"/>
      <c r="F4" s="417"/>
      <c r="G4" s="13"/>
      <c r="H4" s="13"/>
      <c r="I4" s="13"/>
      <c r="J4" s="13"/>
      <c r="K4" s="13"/>
      <c r="L4" s="13"/>
      <c r="M4" s="13"/>
      <c r="N4" s="13"/>
      <c r="O4" s="13"/>
      <c r="P4" s="13"/>
      <c r="Q4" s="13"/>
      <c r="R4" s="13"/>
      <c r="S4" s="13"/>
      <c r="T4" s="13"/>
      <c r="U4" s="13"/>
      <c r="V4" s="13"/>
      <c r="W4" s="13"/>
      <c r="X4" s="13"/>
      <c r="Y4" s="13"/>
      <c r="Z4" s="194"/>
    </row>
    <row r="5" spans="1:26" x14ac:dyDescent="0.3">
      <c r="A5" s="13"/>
      <c r="B5" s="420" t="str">
        <f>'Version Control'!$B$5</f>
        <v xml:space="preserve">Latest Template Revision: </v>
      </c>
      <c r="C5" s="421">
        <f>'Version Control'!$C$5</f>
        <v>42922</v>
      </c>
      <c r="D5" s="416"/>
      <c r="E5" s="417"/>
      <c r="F5" s="417"/>
      <c r="G5" s="13"/>
      <c r="H5" s="13"/>
      <c r="I5" s="13"/>
      <c r="J5" s="13"/>
      <c r="K5" s="13"/>
      <c r="L5" s="13"/>
      <c r="M5" s="13"/>
      <c r="N5" s="13"/>
      <c r="O5" s="13"/>
      <c r="P5" s="13"/>
      <c r="Q5" s="13"/>
      <c r="R5" s="13"/>
      <c r="S5" s="13"/>
      <c r="T5" s="13"/>
      <c r="U5" s="13"/>
      <c r="V5" s="13"/>
      <c r="W5" s="13"/>
      <c r="X5" s="13"/>
      <c r="Y5" s="13"/>
      <c r="Z5" s="194"/>
    </row>
    <row r="6" spans="1:26" x14ac:dyDescent="0.3">
      <c r="A6" s="13"/>
      <c r="B6" s="420" t="str">
        <f>'Version Control'!$B$6</f>
        <v>Tab Name:</v>
      </c>
      <c r="C6" s="419" t="str">
        <f ca="1">MID(CELL("filename",B1), FIND("]", CELL("filename", B1))+ 1, 255)</f>
        <v>Drop-Downs</v>
      </c>
      <c r="D6" s="416"/>
      <c r="E6" s="417"/>
      <c r="F6" s="417"/>
      <c r="G6" s="13"/>
      <c r="H6" s="13"/>
      <c r="I6" s="13"/>
      <c r="J6" s="13"/>
      <c r="K6" s="13"/>
      <c r="L6" s="13"/>
      <c r="M6" s="13"/>
      <c r="N6" s="13"/>
      <c r="O6" s="13"/>
      <c r="P6" s="13"/>
      <c r="Q6" s="13"/>
      <c r="R6" s="13"/>
      <c r="S6" s="13"/>
      <c r="T6" s="13"/>
      <c r="U6" s="13"/>
      <c r="V6" s="13"/>
      <c r="W6" s="13"/>
      <c r="X6" s="13"/>
      <c r="Y6" s="13"/>
      <c r="Z6" s="194"/>
    </row>
    <row r="7" spans="1:26" ht="35.25" customHeight="1" x14ac:dyDescent="0.3">
      <c r="A7" s="13"/>
      <c r="B7" s="39" t="str">
        <f>'Version Control'!$B$7</f>
        <v>File Name:</v>
      </c>
      <c r="C7" s="422" t="str">
        <f ca="1">'Version Control'!$C$7</f>
        <v>Residential Refrigerator-Freezer Appendix A - v1.5.xlsx</v>
      </c>
      <c r="D7" s="416"/>
      <c r="E7" s="417"/>
      <c r="F7" s="417"/>
      <c r="G7" s="13"/>
      <c r="H7" s="13"/>
      <c r="I7" s="13"/>
      <c r="J7" s="13"/>
      <c r="K7" s="13"/>
      <c r="L7" s="13"/>
      <c r="M7" s="13"/>
      <c r="N7" s="13"/>
      <c r="O7" s="13"/>
      <c r="P7" s="13"/>
      <c r="Q7" s="13"/>
      <c r="R7" s="13"/>
      <c r="S7" s="13"/>
      <c r="T7" s="13"/>
      <c r="U7" s="13"/>
      <c r="V7" s="13"/>
      <c r="W7" s="13"/>
      <c r="X7" s="13"/>
      <c r="Y7" s="13"/>
      <c r="Z7" s="194"/>
    </row>
    <row r="8" spans="1:26" ht="35.25" customHeight="1" x14ac:dyDescent="0.3">
      <c r="A8" s="13"/>
      <c r="B8" s="423" t="s">
        <v>130</v>
      </c>
      <c r="C8" s="424" t="str">
        <f>'Version Control'!$C$8</f>
        <v>[MM/DD/YYYY]</v>
      </c>
      <c r="D8" s="416"/>
      <c r="E8" s="417"/>
      <c r="F8" s="417"/>
      <c r="G8" s="13"/>
      <c r="H8" s="13"/>
      <c r="I8" s="13"/>
      <c r="J8" s="13"/>
      <c r="K8" s="13"/>
      <c r="L8" s="13"/>
      <c r="M8" s="13"/>
      <c r="N8" s="13"/>
      <c r="O8" s="13"/>
      <c r="P8" s="13"/>
      <c r="Q8" s="13"/>
      <c r="R8" s="13"/>
      <c r="S8" s="13"/>
      <c r="T8" s="13"/>
      <c r="U8" s="13"/>
      <c r="V8" s="13"/>
      <c r="W8" s="13"/>
      <c r="X8" s="13"/>
      <c r="Y8" s="13"/>
      <c r="Z8" s="194"/>
    </row>
    <row r="9" spans="1:26" ht="17.25" thickBot="1" x14ac:dyDescent="0.35">
      <c r="A9" s="13"/>
      <c r="B9" s="425" t="str">
        <f>'Version Control'!$B$9</f>
        <v xml:space="preserve">Test Completion Date: </v>
      </c>
      <c r="C9" s="426" t="str">
        <f>'Version Control'!$C$9</f>
        <v>[MM/DD/YYYY]</v>
      </c>
      <c r="D9" s="416"/>
      <c r="E9" s="417"/>
      <c r="F9" s="417"/>
      <c r="G9" s="13"/>
      <c r="H9" s="13"/>
      <c r="I9" s="13"/>
      <c r="J9" s="13"/>
      <c r="K9" s="13"/>
      <c r="L9" s="13"/>
      <c r="M9" s="13"/>
      <c r="N9" s="13"/>
      <c r="O9" s="13"/>
      <c r="P9" s="13"/>
      <c r="Q9" s="13"/>
      <c r="R9" s="13"/>
      <c r="S9" s="13"/>
      <c r="T9" s="13"/>
      <c r="U9" s="13"/>
      <c r="V9" s="13"/>
      <c r="W9" s="13"/>
      <c r="X9" s="13"/>
      <c r="Y9" s="13"/>
      <c r="Z9" s="194"/>
    </row>
    <row r="10" spans="1:26" x14ac:dyDescent="0.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94"/>
    </row>
    <row r="11" spans="1:26" x14ac:dyDescent="0.3">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94"/>
    </row>
    <row r="12" spans="1:26" x14ac:dyDescent="0.3">
      <c r="A12" s="13"/>
      <c r="B12" s="427" t="s">
        <v>101</v>
      </c>
      <c r="C12" s="13"/>
      <c r="D12" s="427" t="s">
        <v>99</v>
      </c>
      <c r="E12" s="13"/>
      <c r="F12" s="427" t="s">
        <v>104</v>
      </c>
      <c r="G12" s="13"/>
      <c r="H12" s="427" t="s">
        <v>107</v>
      </c>
      <c r="I12" s="13"/>
      <c r="J12" s="427" t="s">
        <v>153</v>
      </c>
      <c r="K12" s="13"/>
      <c r="L12" s="427" t="s">
        <v>124</v>
      </c>
      <c r="M12" s="13"/>
      <c r="N12" s="506" t="s">
        <v>125</v>
      </c>
      <c r="O12" s="13"/>
      <c r="P12" s="427" t="s">
        <v>159</v>
      </c>
      <c r="Q12" s="13"/>
      <c r="R12" s="427" t="s">
        <v>248</v>
      </c>
      <c r="S12" s="13"/>
      <c r="T12" s="427" t="s">
        <v>252</v>
      </c>
      <c r="U12" s="13"/>
      <c r="V12" s="427" t="s">
        <v>421</v>
      </c>
      <c r="W12" s="13"/>
      <c r="X12" s="427" t="s">
        <v>475</v>
      </c>
      <c r="Y12" s="13"/>
      <c r="Z12" s="194"/>
    </row>
    <row r="13" spans="1:26" ht="17.25" x14ac:dyDescent="0.35">
      <c r="A13" s="13"/>
      <c r="B13" s="428">
        <v>1</v>
      </c>
      <c r="C13" s="13"/>
      <c r="D13" s="429" t="s">
        <v>135</v>
      </c>
      <c r="E13" s="430"/>
      <c r="F13" s="431" t="s">
        <v>105</v>
      </c>
      <c r="G13" s="13"/>
      <c r="H13" s="428" t="s">
        <v>108</v>
      </c>
      <c r="I13" s="13"/>
      <c r="J13" s="428" t="s">
        <v>114</v>
      </c>
      <c r="K13" s="432"/>
      <c r="L13" s="428">
        <v>0</v>
      </c>
      <c r="M13" s="432"/>
      <c r="N13" s="428" t="s">
        <v>126</v>
      </c>
      <c r="O13" s="13"/>
      <c r="P13" s="429" t="s">
        <v>176</v>
      </c>
      <c r="Q13" s="13"/>
      <c r="R13" s="428">
        <v>0</v>
      </c>
      <c r="S13" s="13"/>
      <c r="T13" s="429" t="s">
        <v>118</v>
      </c>
      <c r="U13" s="13"/>
      <c r="V13" s="428">
        <v>0</v>
      </c>
      <c r="W13" s="13"/>
      <c r="X13" s="428">
        <v>1</v>
      </c>
      <c r="Y13" s="13"/>
      <c r="Z13" s="194"/>
    </row>
    <row r="14" spans="1:26" x14ac:dyDescent="0.3">
      <c r="A14" s="13"/>
      <c r="B14" s="433" t="s">
        <v>358</v>
      </c>
      <c r="C14" s="13"/>
      <c r="D14" s="434" t="s">
        <v>72</v>
      </c>
      <c r="E14" s="13"/>
      <c r="F14" s="435" t="s">
        <v>106</v>
      </c>
      <c r="G14" s="13"/>
      <c r="H14" s="436" t="s">
        <v>109</v>
      </c>
      <c r="I14" s="13"/>
      <c r="J14" s="436" t="s">
        <v>115</v>
      </c>
      <c r="K14" s="432"/>
      <c r="L14" s="436">
        <v>15</v>
      </c>
      <c r="M14" s="432"/>
      <c r="N14" s="433" t="s">
        <v>127</v>
      </c>
      <c r="O14" s="13"/>
      <c r="P14" s="434" t="s">
        <v>514</v>
      </c>
      <c r="Q14" s="432"/>
      <c r="R14" s="433">
        <v>1</v>
      </c>
      <c r="S14" s="432"/>
      <c r="T14" s="435" t="s">
        <v>70</v>
      </c>
      <c r="U14" s="13"/>
      <c r="V14" s="436">
        <v>0.23</v>
      </c>
      <c r="W14" s="13"/>
      <c r="X14" s="436">
        <v>2</v>
      </c>
      <c r="Y14" s="13"/>
      <c r="Z14" s="194"/>
    </row>
    <row r="15" spans="1:26" x14ac:dyDescent="0.3">
      <c r="A15" s="13"/>
      <c r="B15" s="433">
        <v>2</v>
      </c>
      <c r="C15" s="13"/>
      <c r="D15" s="435" t="s">
        <v>69</v>
      </c>
      <c r="E15" s="13"/>
      <c r="F15" s="13"/>
      <c r="G15" s="13"/>
      <c r="H15" s="13"/>
      <c r="I15" s="13"/>
      <c r="J15" s="13"/>
      <c r="K15" s="13"/>
      <c r="L15" s="13"/>
      <c r="M15" s="13"/>
      <c r="N15" s="507" t="s">
        <v>466</v>
      </c>
      <c r="O15" s="13"/>
      <c r="P15" s="434" t="s">
        <v>175</v>
      </c>
      <c r="Q15" s="432"/>
      <c r="R15" s="433">
        <v>2</v>
      </c>
      <c r="S15" s="432"/>
      <c r="T15" s="13"/>
      <c r="U15" s="13"/>
      <c r="V15" s="437"/>
      <c r="W15" s="13"/>
      <c r="X15" s="13"/>
      <c r="Y15" s="13"/>
      <c r="Z15" s="194"/>
    </row>
    <row r="16" spans="1:26" x14ac:dyDescent="0.3">
      <c r="A16" s="13"/>
      <c r="B16" s="433">
        <v>3</v>
      </c>
      <c r="C16" s="13"/>
      <c r="D16" s="13"/>
      <c r="E16" s="13"/>
      <c r="F16" s="13"/>
      <c r="G16" s="13"/>
      <c r="H16" s="13"/>
      <c r="I16" s="13"/>
      <c r="J16" s="13"/>
      <c r="K16" s="13"/>
      <c r="L16" s="13"/>
      <c r="M16" s="13"/>
      <c r="N16" s="13"/>
      <c r="O16" s="13"/>
      <c r="P16" s="434" t="s">
        <v>177</v>
      </c>
      <c r="Q16" s="13"/>
      <c r="R16" s="436" t="s">
        <v>249</v>
      </c>
      <c r="S16" s="13"/>
      <c r="T16" s="13"/>
      <c r="U16" s="13"/>
      <c r="V16" s="13"/>
      <c r="W16" s="13"/>
      <c r="X16" s="13"/>
      <c r="Y16" s="13"/>
      <c r="Z16" s="194"/>
    </row>
    <row r="17" spans="1:26" x14ac:dyDescent="0.3">
      <c r="A17" s="13"/>
      <c r="B17" s="433" t="s">
        <v>359</v>
      </c>
      <c r="C17" s="13"/>
      <c r="D17" s="427" t="s">
        <v>439</v>
      </c>
      <c r="E17" s="13"/>
      <c r="F17" s="13"/>
      <c r="G17" s="13"/>
      <c r="H17" s="13"/>
      <c r="I17" s="13"/>
      <c r="J17" s="13"/>
      <c r="K17" s="13"/>
      <c r="L17" s="13"/>
      <c r="M17" s="13"/>
      <c r="N17" s="13"/>
      <c r="O17" s="13"/>
      <c r="P17" s="435" t="s">
        <v>160</v>
      </c>
      <c r="Q17" s="13"/>
      <c r="R17" s="13"/>
      <c r="S17" s="13"/>
      <c r="T17" s="13"/>
      <c r="U17" s="13"/>
      <c r="V17" s="13"/>
      <c r="W17" s="13"/>
      <c r="X17" s="13"/>
      <c r="Y17" s="13"/>
      <c r="Z17" s="194"/>
    </row>
    <row r="18" spans="1:26" x14ac:dyDescent="0.3">
      <c r="A18" s="13"/>
      <c r="B18" s="433" t="s">
        <v>360</v>
      </c>
      <c r="C18" s="13"/>
      <c r="D18" s="438" t="s">
        <v>115</v>
      </c>
      <c r="E18" s="13"/>
      <c r="F18" s="13"/>
      <c r="G18" s="13"/>
      <c r="H18" s="13"/>
      <c r="I18" s="13"/>
      <c r="J18" s="13"/>
      <c r="K18" s="13"/>
      <c r="L18" s="13"/>
      <c r="M18" s="13"/>
      <c r="N18" s="13"/>
      <c r="O18" s="13"/>
      <c r="P18" s="13"/>
      <c r="Q18" s="13"/>
      <c r="R18" s="13"/>
      <c r="S18" s="13"/>
      <c r="T18" s="13"/>
      <c r="U18" s="13"/>
      <c r="V18" s="13"/>
      <c r="W18" s="13"/>
      <c r="X18" s="13"/>
      <c r="Y18" s="13"/>
      <c r="Z18" s="194"/>
    </row>
    <row r="19" spans="1:26" x14ac:dyDescent="0.3">
      <c r="A19" s="13"/>
      <c r="B19" s="433" t="s">
        <v>361</v>
      </c>
      <c r="C19" s="13"/>
      <c r="D19" s="258"/>
      <c r="E19" s="258"/>
      <c r="F19" s="13"/>
      <c r="G19" s="13"/>
      <c r="H19" s="13"/>
      <c r="I19" s="13"/>
      <c r="J19" s="13"/>
      <c r="K19" s="13"/>
      <c r="L19" s="13"/>
      <c r="M19" s="13"/>
      <c r="N19" s="13"/>
      <c r="O19" s="13"/>
      <c r="P19" s="13"/>
      <c r="Q19" s="13"/>
      <c r="R19" s="13"/>
      <c r="S19" s="13"/>
      <c r="T19" s="13"/>
      <c r="U19" s="13"/>
      <c r="V19" s="13"/>
      <c r="W19" s="13"/>
      <c r="X19" s="13"/>
      <c r="Y19" s="13"/>
      <c r="Z19" s="194"/>
    </row>
    <row r="20" spans="1:26" x14ac:dyDescent="0.3">
      <c r="A20" s="13"/>
      <c r="B20" s="433" t="s">
        <v>102</v>
      </c>
      <c r="C20" s="13"/>
      <c r="D20" s="258"/>
      <c r="E20" s="258"/>
      <c r="F20" s="13"/>
      <c r="G20" s="13"/>
      <c r="H20" s="13"/>
      <c r="I20" s="13"/>
      <c r="J20" s="13"/>
      <c r="K20" s="13"/>
      <c r="L20" s="13"/>
      <c r="M20" s="13"/>
      <c r="N20" s="13"/>
      <c r="O20" s="13"/>
      <c r="P20" s="13"/>
      <c r="Q20" s="13"/>
      <c r="R20" s="13"/>
      <c r="S20" s="13"/>
      <c r="T20" s="13"/>
      <c r="U20" s="13"/>
      <c r="V20" s="13"/>
      <c r="W20" s="13"/>
      <c r="X20" s="13"/>
      <c r="Y20" s="13"/>
      <c r="Z20" s="194"/>
    </row>
    <row r="21" spans="1:26" ht="17.25" x14ac:dyDescent="0.35">
      <c r="A21" s="13"/>
      <c r="B21" s="433" t="s">
        <v>362</v>
      </c>
      <c r="C21" s="13"/>
      <c r="D21" s="258"/>
      <c r="E21" s="258"/>
      <c r="F21" s="13"/>
      <c r="G21" s="13"/>
      <c r="H21" s="430" t="s">
        <v>6</v>
      </c>
      <c r="I21" s="13"/>
      <c r="J21" s="13"/>
      <c r="K21" s="13"/>
      <c r="L21" s="13"/>
      <c r="M21" s="13"/>
      <c r="N21" s="13"/>
      <c r="O21" s="13"/>
      <c r="P21" s="427" t="s">
        <v>326</v>
      </c>
      <c r="Q21" s="13"/>
      <c r="R21" s="13"/>
      <c r="S21" s="13"/>
      <c r="T21" s="13"/>
      <c r="U21" s="13"/>
      <c r="V21" s="13"/>
      <c r="W21" s="13"/>
      <c r="X21" s="13"/>
      <c r="Y21" s="13"/>
      <c r="Z21" s="194"/>
    </row>
    <row r="22" spans="1:26" x14ac:dyDescent="0.3">
      <c r="A22" s="13"/>
      <c r="B22" s="433">
        <v>4</v>
      </c>
      <c r="C22" s="13"/>
      <c r="D22" s="258"/>
      <c r="E22" s="258"/>
      <c r="F22" s="13"/>
      <c r="G22" s="13"/>
      <c r="H22" s="439" t="s">
        <v>93</v>
      </c>
      <c r="I22" s="440" t="s">
        <v>95</v>
      </c>
      <c r="J22" s="440"/>
      <c r="K22" s="440"/>
      <c r="L22" s="440"/>
      <c r="M22" s="440"/>
      <c r="N22" s="441"/>
      <c r="O22" s="13"/>
      <c r="P22" s="429" t="s">
        <v>327</v>
      </c>
      <c r="Q22" s="13"/>
      <c r="R22" s="13"/>
      <c r="S22" s="13"/>
      <c r="T22" s="13"/>
      <c r="U22" s="13"/>
      <c r="V22" s="13"/>
      <c r="W22" s="13"/>
      <c r="X22" s="13"/>
      <c r="Y22" s="13"/>
      <c r="Z22" s="194"/>
    </row>
    <row r="23" spans="1:26" x14ac:dyDescent="0.3">
      <c r="A23" s="13"/>
      <c r="B23" s="433" t="s">
        <v>363</v>
      </c>
      <c r="C23" s="13"/>
      <c r="D23" s="13"/>
      <c r="E23" s="258"/>
      <c r="F23" s="13"/>
      <c r="G23" s="13"/>
      <c r="H23" s="442" t="s">
        <v>94</v>
      </c>
      <c r="I23" s="443" t="s">
        <v>96</v>
      </c>
      <c r="J23" s="443"/>
      <c r="K23" s="443"/>
      <c r="L23" s="443"/>
      <c r="M23" s="443"/>
      <c r="N23" s="444"/>
      <c r="O23" s="13"/>
      <c r="P23" s="434" t="s">
        <v>328</v>
      </c>
      <c r="Q23" s="13"/>
      <c r="R23" s="13"/>
      <c r="S23" s="13"/>
      <c r="T23" s="13"/>
      <c r="U23" s="13"/>
      <c r="V23" s="13"/>
      <c r="W23" s="13"/>
      <c r="X23" s="13"/>
      <c r="Y23" s="13"/>
      <c r="Z23" s="194"/>
    </row>
    <row r="24" spans="1:26" x14ac:dyDescent="0.3">
      <c r="A24" s="13"/>
      <c r="B24" s="433" t="s">
        <v>364</v>
      </c>
      <c r="C24" s="13"/>
      <c r="D24" s="13"/>
      <c r="E24" s="13"/>
      <c r="F24" s="13"/>
      <c r="G24" s="13"/>
      <c r="H24" s="442" t="s">
        <v>7</v>
      </c>
      <c r="I24" s="443" t="s">
        <v>8</v>
      </c>
      <c r="J24" s="443"/>
      <c r="K24" s="443"/>
      <c r="L24" s="443"/>
      <c r="M24" s="443"/>
      <c r="N24" s="444"/>
      <c r="O24" s="13"/>
      <c r="P24" s="434" t="s">
        <v>329</v>
      </c>
      <c r="Q24" s="13"/>
      <c r="R24" s="13"/>
      <c r="S24" s="13"/>
      <c r="T24" s="13"/>
      <c r="U24" s="13"/>
      <c r="V24" s="13"/>
      <c r="W24" s="13"/>
      <c r="X24" s="13"/>
      <c r="Y24" s="13"/>
      <c r="Z24" s="194"/>
    </row>
    <row r="25" spans="1:26" x14ac:dyDescent="0.3">
      <c r="A25" s="13"/>
      <c r="B25" s="433" t="s">
        <v>365</v>
      </c>
      <c r="C25" s="13"/>
      <c r="D25" s="13"/>
      <c r="E25" s="13"/>
      <c r="F25" s="13"/>
      <c r="G25" s="13"/>
      <c r="H25" s="442"/>
      <c r="I25" s="443"/>
      <c r="J25" s="443"/>
      <c r="K25" s="443"/>
      <c r="L25" s="443"/>
      <c r="M25" s="443"/>
      <c r="N25" s="444"/>
      <c r="O25" s="13"/>
      <c r="P25" s="435" t="s">
        <v>330</v>
      </c>
      <c r="Q25" s="13"/>
      <c r="R25" s="13"/>
      <c r="S25" s="13"/>
      <c r="T25" s="13"/>
      <c r="U25" s="13"/>
      <c r="V25" s="13"/>
      <c r="W25" s="13"/>
      <c r="X25" s="13"/>
      <c r="Y25" s="13"/>
      <c r="Z25" s="194"/>
    </row>
    <row r="26" spans="1:26" x14ac:dyDescent="0.3">
      <c r="A26" s="13"/>
      <c r="B26" s="433">
        <v>5</v>
      </c>
      <c r="C26" s="13"/>
      <c r="D26" s="13"/>
      <c r="E26" s="13"/>
      <c r="F26" s="13"/>
      <c r="G26" s="13"/>
      <c r="H26" s="442" t="s">
        <v>9</v>
      </c>
      <c r="I26" s="443" t="s">
        <v>10</v>
      </c>
      <c r="J26" s="443"/>
      <c r="K26" s="443"/>
      <c r="L26" s="443"/>
      <c r="M26" s="443"/>
      <c r="N26" s="444"/>
      <c r="O26" s="13"/>
      <c r="P26" s="13"/>
      <c r="Q26" s="13"/>
      <c r="R26" s="13"/>
      <c r="S26" s="13"/>
      <c r="T26" s="13"/>
      <c r="U26" s="13"/>
      <c r="V26" s="13"/>
      <c r="W26" s="13"/>
      <c r="X26" s="13"/>
      <c r="Y26" s="13"/>
      <c r="Z26" s="194"/>
    </row>
    <row r="27" spans="1:26" x14ac:dyDescent="0.3">
      <c r="A27" s="13"/>
      <c r="B27" s="433" t="s">
        <v>366</v>
      </c>
      <c r="C27" s="13"/>
      <c r="D27" s="13"/>
      <c r="E27" s="13"/>
      <c r="F27" s="13"/>
      <c r="G27" s="13"/>
      <c r="H27" s="442" t="s">
        <v>11</v>
      </c>
      <c r="I27" s="443" t="s">
        <v>12</v>
      </c>
      <c r="J27" s="443"/>
      <c r="K27" s="443"/>
      <c r="L27" s="443"/>
      <c r="M27" s="443"/>
      <c r="N27" s="444"/>
      <c r="O27" s="13"/>
      <c r="P27" s="13"/>
      <c r="Q27" s="13"/>
      <c r="R27" s="13"/>
      <c r="S27" s="13"/>
      <c r="T27" s="13"/>
      <c r="U27" s="13"/>
      <c r="V27" s="13"/>
      <c r="W27" s="13"/>
      <c r="X27" s="13"/>
      <c r="Y27" s="13"/>
      <c r="Z27" s="194"/>
    </row>
    <row r="28" spans="1:26" x14ac:dyDescent="0.3">
      <c r="A28" s="13"/>
      <c r="B28" s="433" t="s">
        <v>367</v>
      </c>
      <c r="C28" s="13"/>
      <c r="D28" s="13"/>
      <c r="E28" s="13"/>
      <c r="F28" s="13"/>
      <c r="G28" s="13"/>
      <c r="H28" s="442" t="s">
        <v>13</v>
      </c>
      <c r="I28" s="443" t="s">
        <v>14</v>
      </c>
      <c r="J28" s="443"/>
      <c r="K28" s="443"/>
      <c r="L28" s="443"/>
      <c r="M28" s="443"/>
      <c r="N28" s="444"/>
      <c r="O28" s="13"/>
      <c r="P28" s="13"/>
      <c r="Q28" s="13"/>
      <c r="R28" s="13"/>
      <c r="S28" s="13"/>
      <c r="T28" s="13"/>
      <c r="U28" s="13"/>
      <c r="V28" s="13"/>
      <c r="W28" s="13"/>
      <c r="X28" s="13"/>
      <c r="Y28" s="13"/>
      <c r="Z28" s="194"/>
    </row>
    <row r="29" spans="1:26" x14ac:dyDescent="0.3">
      <c r="A29" s="13"/>
      <c r="B29" s="433" t="s">
        <v>368</v>
      </c>
      <c r="C29" s="13"/>
      <c r="D29" s="13"/>
      <c r="E29" s="13"/>
      <c r="F29" s="13"/>
      <c r="G29" s="13"/>
      <c r="H29" s="442" t="s">
        <v>15</v>
      </c>
      <c r="I29" s="443" t="s">
        <v>16</v>
      </c>
      <c r="J29" s="443"/>
      <c r="K29" s="443"/>
      <c r="L29" s="443"/>
      <c r="M29" s="443"/>
      <c r="N29" s="444"/>
      <c r="O29" s="13"/>
      <c r="P29" s="13"/>
      <c r="Q29" s="13"/>
      <c r="R29" s="13"/>
      <c r="S29" s="13"/>
      <c r="T29" s="13"/>
      <c r="U29" s="13"/>
      <c r="V29" s="13"/>
      <c r="W29" s="13"/>
      <c r="X29" s="13"/>
      <c r="Y29" s="13"/>
      <c r="Z29" s="194"/>
    </row>
    <row r="30" spans="1:26" x14ac:dyDescent="0.3">
      <c r="A30" s="13"/>
      <c r="B30" s="433" t="s">
        <v>103</v>
      </c>
      <c r="C30" s="13"/>
      <c r="D30" s="13"/>
      <c r="E30" s="13"/>
      <c r="F30" s="13"/>
      <c r="G30" s="13"/>
      <c r="H30" s="442" t="s">
        <v>17</v>
      </c>
      <c r="I30" s="443" t="s">
        <v>18</v>
      </c>
      <c r="J30" s="443"/>
      <c r="K30" s="443"/>
      <c r="L30" s="443"/>
      <c r="M30" s="443"/>
      <c r="N30" s="444"/>
      <c r="O30" s="13"/>
      <c r="P30" s="13"/>
      <c r="Q30" s="13"/>
      <c r="R30" s="13"/>
      <c r="S30" s="13"/>
      <c r="T30" s="13"/>
      <c r="U30" s="13"/>
      <c r="V30" s="13"/>
      <c r="W30" s="13"/>
      <c r="X30" s="13"/>
      <c r="Y30" s="13"/>
      <c r="Z30" s="194"/>
    </row>
    <row r="31" spans="1:26" x14ac:dyDescent="0.3">
      <c r="A31" s="13"/>
      <c r="B31" s="433" t="s">
        <v>369</v>
      </c>
      <c r="C31" s="13"/>
      <c r="D31" s="13"/>
      <c r="E31" s="13"/>
      <c r="F31" s="13"/>
      <c r="G31" s="13"/>
      <c r="H31" s="442"/>
      <c r="I31" s="443"/>
      <c r="J31" s="443"/>
      <c r="K31" s="443"/>
      <c r="L31" s="443"/>
      <c r="M31" s="443"/>
      <c r="N31" s="444"/>
      <c r="O31" s="13"/>
      <c r="P31" s="13"/>
      <c r="Q31" s="13"/>
      <c r="R31" s="13"/>
      <c r="S31" s="13"/>
      <c r="T31" s="13"/>
      <c r="U31" s="13"/>
      <c r="V31" s="13"/>
      <c r="W31" s="13"/>
      <c r="X31" s="13"/>
      <c r="Y31" s="13"/>
      <c r="Z31" s="194"/>
    </row>
    <row r="32" spans="1:26" x14ac:dyDescent="0.3">
      <c r="A32" s="13"/>
      <c r="B32" s="433">
        <v>6</v>
      </c>
      <c r="C32" s="13"/>
      <c r="D32" s="13"/>
      <c r="E32" s="13"/>
      <c r="F32" s="13"/>
      <c r="G32" s="13"/>
      <c r="H32" s="442" t="s">
        <v>67</v>
      </c>
      <c r="I32" s="443" t="s">
        <v>68</v>
      </c>
      <c r="J32" s="443"/>
      <c r="K32" s="443"/>
      <c r="L32" s="443"/>
      <c r="M32" s="443"/>
      <c r="N32" s="444"/>
      <c r="O32" s="13"/>
      <c r="P32" s="13"/>
      <c r="Q32" s="13"/>
      <c r="R32" s="13"/>
      <c r="S32" s="13"/>
      <c r="T32" s="13"/>
      <c r="U32" s="13"/>
      <c r="V32" s="13"/>
      <c r="W32" s="13"/>
      <c r="X32" s="13"/>
      <c r="Y32" s="13"/>
      <c r="Z32" s="194"/>
    </row>
    <row r="33" spans="1:26" x14ac:dyDescent="0.3">
      <c r="A33" s="13"/>
      <c r="B33" s="433">
        <v>7</v>
      </c>
      <c r="C33" s="13"/>
      <c r="D33" s="13"/>
      <c r="E33" s="13"/>
      <c r="F33" s="13"/>
      <c r="G33" s="13"/>
      <c r="H33" s="445" t="s">
        <v>136</v>
      </c>
      <c r="I33" s="446" t="s">
        <v>137</v>
      </c>
      <c r="J33" s="446"/>
      <c r="K33" s="446"/>
      <c r="L33" s="446"/>
      <c r="M33" s="446"/>
      <c r="N33" s="447"/>
      <c r="O33" s="13"/>
      <c r="P33" s="13"/>
      <c r="Q33" s="13"/>
      <c r="R33" s="13"/>
      <c r="S33" s="13"/>
      <c r="T33" s="13"/>
      <c r="U33" s="13"/>
      <c r="V33" s="13"/>
      <c r="W33" s="13"/>
      <c r="X33" s="13"/>
      <c r="Y33" s="13"/>
      <c r="Z33" s="194"/>
    </row>
    <row r="34" spans="1:26" x14ac:dyDescent="0.3">
      <c r="A34" s="13"/>
      <c r="B34" s="433" t="s">
        <v>370</v>
      </c>
      <c r="C34" s="13"/>
      <c r="D34" s="13"/>
      <c r="E34" s="13"/>
      <c r="F34" s="13"/>
      <c r="G34" s="13"/>
      <c r="H34" s="443"/>
      <c r="I34" s="443"/>
      <c r="J34" s="443"/>
      <c r="K34" s="443"/>
      <c r="L34" s="443"/>
      <c r="M34" s="443"/>
      <c r="N34" s="443"/>
      <c r="O34" s="13"/>
      <c r="P34" s="13"/>
      <c r="Q34" s="13"/>
      <c r="R34" s="13"/>
      <c r="S34" s="13"/>
      <c r="T34" s="13"/>
      <c r="U34" s="13"/>
      <c r="V34" s="13"/>
      <c r="W34" s="13"/>
      <c r="X34" s="13"/>
      <c r="Y34" s="13"/>
      <c r="Z34" s="194"/>
    </row>
    <row r="35" spans="1:26" x14ac:dyDescent="0.3">
      <c r="A35" s="13"/>
      <c r="B35" s="433">
        <v>8</v>
      </c>
      <c r="C35" s="13"/>
      <c r="D35" s="13"/>
      <c r="E35" s="13"/>
      <c r="F35" s="13"/>
      <c r="G35" s="13"/>
      <c r="H35" s="443"/>
      <c r="I35" s="443"/>
      <c r="J35" s="443"/>
      <c r="K35" s="443"/>
      <c r="L35" s="443"/>
      <c r="M35" s="443"/>
      <c r="N35" s="443"/>
      <c r="O35" s="13"/>
      <c r="P35" s="13"/>
      <c r="Q35" s="13"/>
      <c r="R35" s="13"/>
      <c r="S35" s="13"/>
      <c r="T35" s="13"/>
      <c r="U35" s="13"/>
      <c r="V35" s="13"/>
      <c r="W35" s="13"/>
      <c r="X35" s="13"/>
      <c r="Y35" s="13"/>
      <c r="Z35" s="194"/>
    </row>
    <row r="36" spans="1:26" x14ac:dyDescent="0.3">
      <c r="A36" s="13"/>
      <c r="B36" s="433">
        <v>9</v>
      </c>
      <c r="C36" s="13"/>
      <c r="D36" s="13"/>
      <c r="E36" s="13"/>
      <c r="F36" s="13"/>
      <c r="G36" s="13"/>
      <c r="H36" s="443"/>
      <c r="I36" s="443"/>
      <c r="J36" s="443"/>
      <c r="K36" s="443"/>
      <c r="L36" s="443"/>
      <c r="M36" s="443"/>
      <c r="N36" s="443"/>
      <c r="O36" s="13"/>
      <c r="P36" s="13"/>
      <c r="Q36" s="13"/>
      <c r="R36" s="13"/>
      <c r="S36" s="13"/>
      <c r="T36" s="13"/>
      <c r="U36" s="13"/>
      <c r="V36" s="13"/>
      <c r="W36" s="13"/>
      <c r="X36" s="13"/>
      <c r="Y36" s="13"/>
      <c r="Z36" s="194"/>
    </row>
    <row r="37" spans="1:26" x14ac:dyDescent="0.3">
      <c r="A37" s="13"/>
      <c r="B37" s="433" t="s">
        <v>371</v>
      </c>
      <c r="C37" s="13"/>
      <c r="D37" s="13"/>
      <c r="E37" s="13"/>
      <c r="F37" s="13"/>
      <c r="G37" s="13"/>
      <c r="H37" s="443"/>
      <c r="I37" s="443"/>
      <c r="J37" s="443"/>
      <c r="K37" s="443"/>
      <c r="L37" s="443"/>
      <c r="M37" s="443"/>
      <c r="N37" s="443"/>
      <c r="O37" s="13"/>
      <c r="P37" s="13"/>
      <c r="Q37" s="13"/>
      <c r="R37" s="13"/>
      <c r="S37" s="13"/>
      <c r="T37" s="13"/>
      <c r="U37" s="13"/>
      <c r="V37" s="13"/>
      <c r="W37" s="13"/>
      <c r="X37" s="13"/>
      <c r="Y37" s="13"/>
      <c r="Z37" s="194"/>
    </row>
    <row r="38" spans="1:26" x14ac:dyDescent="0.3">
      <c r="A38" s="13"/>
      <c r="B38" s="433" t="s">
        <v>372</v>
      </c>
      <c r="C38" s="13"/>
      <c r="D38" s="13"/>
      <c r="E38" s="13"/>
      <c r="F38" s="13"/>
      <c r="G38" s="13"/>
      <c r="H38" s="443"/>
      <c r="I38" s="443"/>
      <c r="J38" s="443"/>
      <c r="K38" s="443"/>
      <c r="L38" s="443"/>
      <c r="M38" s="443"/>
      <c r="N38" s="443"/>
      <c r="O38" s="13"/>
      <c r="P38" s="13"/>
      <c r="Q38" s="13"/>
      <c r="R38" s="13"/>
      <c r="S38" s="13"/>
      <c r="T38" s="13"/>
      <c r="U38" s="13"/>
      <c r="V38" s="13"/>
      <c r="W38" s="13"/>
      <c r="X38" s="13"/>
      <c r="Y38" s="13"/>
      <c r="Z38" s="194"/>
    </row>
    <row r="39" spans="1:26" x14ac:dyDescent="0.3">
      <c r="A39" s="13"/>
      <c r="B39" s="433" t="s">
        <v>373</v>
      </c>
      <c r="C39" s="13"/>
      <c r="D39" s="13"/>
      <c r="E39" s="13"/>
      <c r="F39" s="13"/>
      <c r="G39" s="13"/>
      <c r="H39" s="443"/>
      <c r="I39" s="443"/>
      <c r="J39" s="443"/>
      <c r="K39" s="443"/>
      <c r="L39" s="443"/>
      <c r="M39" s="443"/>
      <c r="N39" s="443"/>
      <c r="O39" s="13"/>
      <c r="P39" s="13"/>
      <c r="Q39" s="13"/>
      <c r="R39" s="13"/>
      <c r="S39" s="13"/>
      <c r="T39" s="13"/>
      <c r="U39" s="13"/>
      <c r="V39" s="13"/>
      <c r="W39" s="13"/>
      <c r="X39" s="13"/>
      <c r="Y39" s="13"/>
      <c r="Z39" s="194"/>
    </row>
    <row r="40" spans="1:26" x14ac:dyDescent="0.3">
      <c r="A40" s="13"/>
      <c r="B40" s="433">
        <v>10</v>
      </c>
      <c r="C40" s="13"/>
      <c r="D40" s="13"/>
      <c r="E40" s="13"/>
      <c r="F40" s="13"/>
      <c r="G40" s="13"/>
      <c r="H40" s="443"/>
      <c r="I40" s="443"/>
      <c r="J40" s="443"/>
      <c r="K40" s="443"/>
      <c r="L40" s="443"/>
      <c r="M40" s="443"/>
      <c r="N40" s="443"/>
      <c r="O40" s="13"/>
      <c r="P40" s="13"/>
      <c r="Q40" s="13"/>
      <c r="R40" s="13"/>
      <c r="S40" s="13"/>
      <c r="T40" s="13"/>
      <c r="U40" s="13"/>
      <c r="V40" s="13"/>
      <c r="W40" s="13"/>
      <c r="X40" s="13"/>
      <c r="Y40" s="13"/>
      <c r="Z40" s="194"/>
    </row>
    <row r="41" spans="1:26" x14ac:dyDescent="0.3">
      <c r="A41" s="13"/>
      <c r="B41" s="433" t="s">
        <v>374</v>
      </c>
      <c r="C41" s="13"/>
      <c r="D41" s="13"/>
      <c r="E41" s="13"/>
      <c r="F41" s="13"/>
      <c r="G41" s="13"/>
      <c r="H41" s="443"/>
      <c r="I41" s="443"/>
      <c r="J41" s="443"/>
      <c r="K41" s="443"/>
      <c r="L41" s="443"/>
      <c r="M41" s="443"/>
      <c r="N41" s="443"/>
      <c r="O41" s="13"/>
      <c r="P41" s="13"/>
      <c r="Q41" s="13"/>
      <c r="R41" s="13"/>
      <c r="S41" s="13"/>
      <c r="T41" s="13"/>
      <c r="U41" s="13"/>
      <c r="V41" s="13"/>
      <c r="W41" s="13"/>
      <c r="X41" s="13"/>
      <c r="Y41" s="13"/>
      <c r="Z41" s="194"/>
    </row>
    <row r="42" spans="1:26" x14ac:dyDescent="0.3">
      <c r="A42" s="13"/>
      <c r="B42" s="433">
        <v>11</v>
      </c>
      <c r="C42" s="13"/>
      <c r="D42" s="13"/>
      <c r="E42" s="13"/>
      <c r="F42" s="13"/>
      <c r="G42" s="13"/>
      <c r="H42" s="443"/>
      <c r="I42" s="443"/>
      <c r="J42" s="443"/>
      <c r="K42" s="443"/>
      <c r="L42" s="443"/>
      <c r="M42" s="443"/>
      <c r="N42" s="443"/>
      <c r="O42" s="13"/>
      <c r="P42" s="13"/>
      <c r="Q42" s="13"/>
      <c r="R42" s="13"/>
      <c r="S42" s="13"/>
      <c r="T42" s="13"/>
      <c r="U42" s="13"/>
      <c r="V42" s="13"/>
      <c r="W42" s="13"/>
      <c r="X42" s="13"/>
      <c r="Y42" s="13"/>
      <c r="Z42" s="194"/>
    </row>
    <row r="43" spans="1:26" x14ac:dyDescent="0.3">
      <c r="A43" s="13"/>
      <c r="B43" s="433" t="s">
        <v>375</v>
      </c>
      <c r="C43" s="13"/>
      <c r="D43" s="13"/>
      <c r="E43" s="13"/>
      <c r="F43" s="13"/>
      <c r="G43" s="13"/>
      <c r="H43" s="443"/>
      <c r="I43" s="443"/>
      <c r="J43" s="443"/>
      <c r="K43" s="443"/>
      <c r="L43" s="443"/>
      <c r="M43" s="443"/>
      <c r="N43" s="443"/>
      <c r="O43" s="13"/>
      <c r="P43" s="13"/>
      <c r="Q43" s="13"/>
      <c r="R43" s="13"/>
      <c r="S43" s="13"/>
      <c r="T43" s="13"/>
      <c r="U43" s="13"/>
      <c r="V43" s="13"/>
      <c r="W43" s="13"/>
      <c r="X43" s="13"/>
      <c r="Y43" s="13"/>
      <c r="Z43" s="194"/>
    </row>
    <row r="44" spans="1:26" x14ac:dyDescent="0.3">
      <c r="A44" s="13"/>
      <c r="B44" s="433">
        <v>12</v>
      </c>
      <c r="C44" s="13"/>
      <c r="D44" s="13"/>
      <c r="E44" s="13"/>
      <c r="F44" s="13"/>
      <c r="G44" s="13"/>
      <c r="H44" s="443"/>
      <c r="I44" s="443"/>
      <c r="J44" s="443"/>
      <c r="K44" s="443"/>
      <c r="L44" s="443"/>
      <c r="M44" s="443"/>
      <c r="N44" s="443"/>
      <c r="O44" s="13"/>
      <c r="P44" s="13"/>
      <c r="Q44" s="13"/>
      <c r="R44" s="13"/>
      <c r="S44" s="13"/>
      <c r="T44" s="13"/>
      <c r="U44" s="13"/>
      <c r="V44" s="13"/>
      <c r="W44" s="13"/>
      <c r="X44" s="13"/>
      <c r="Y44" s="13"/>
      <c r="Z44" s="194"/>
    </row>
    <row r="45" spans="1:26" x14ac:dyDescent="0.3">
      <c r="A45" s="13"/>
      <c r="B45" s="433">
        <v>13</v>
      </c>
      <c r="C45" s="13"/>
      <c r="D45" s="13"/>
      <c r="E45" s="13"/>
      <c r="F45" s="13"/>
      <c r="G45" s="13"/>
      <c r="H45" s="443"/>
      <c r="I45" s="443"/>
      <c r="J45" s="443"/>
      <c r="K45" s="443"/>
      <c r="L45" s="443"/>
      <c r="M45" s="443"/>
      <c r="N45" s="443"/>
      <c r="O45" s="13"/>
      <c r="P45" s="13"/>
      <c r="Q45" s="13"/>
      <c r="R45" s="13"/>
      <c r="S45" s="13"/>
      <c r="T45" s="13"/>
      <c r="U45" s="13"/>
      <c r="V45" s="13"/>
      <c r="W45" s="13"/>
      <c r="X45" s="13"/>
      <c r="Y45" s="13"/>
      <c r="Z45" s="194"/>
    </row>
    <row r="46" spans="1:26" x14ac:dyDescent="0.3">
      <c r="A46" s="13"/>
      <c r="B46" s="433" t="s">
        <v>376</v>
      </c>
      <c r="C46" s="13"/>
      <c r="D46" s="13"/>
      <c r="E46" s="13"/>
      <c r="F46" s="13"/>
      <c r="G46" s="13"/>
      <c r="H46" s="443"/>
      <c r="I46" s="443"/>
      <c r="J46" s="443"/>
      <c r="K46" s="443"/>
      <c r="L46" s="443"/>
      <c r="M46" s="443"/>
      <c r="N46" s="443"/>
      <c r="O46" s="13"/>
      <c r="P46" s="13"/>
      <c r="Q46" s="13"/>
      <c r="R46" s="13"/>
      <c r="S46" s="13"/>
      <c r="T46" s="13"/>
      <c r="U46" s="13"/>
      <c r="V46" s="13"/>
      <c r="W46" s="13"/>
      <c r="X46" s="13"/>
      <c r="Y46" s="13"/>
      <c r="Z46" s="194"/>
    </row>
    <row r="47" spans="1:26" x14ac:dyDescent="0.3">
      <c r="A47" s="13"/>
      <c r="B47" s="433" t="s">
        <v>377</v>
      </c>
      <c r="C47" s="13"/>
      <c r="D47" s="13"/>
      <c r="E47" s="13"/>
      <c r="F47" s="13"/>
      <c r="G47" s="13"/>
      <c r="H47" s="13"/>
      <c r="I47" s="13"/>
      <c r="J47" s="13"/>
      <c r="K47" s="13"/>
      <c r="L47" s="13"/>
      <c r="M47" s="13"/>
      <c r="N47" s="13"/>
      <c r="O47" s="13"/>
      <c r="P47" s="13"/>
      <c r="Q47" s="13"/>
      <c r="R47" s="13"/>
      <c r="S47" s="13"/>
      <c r="T47" s="13"/>
      <c r="U47" s="13"/>
      <c r="V47" s="13"/>
      <c r="W47" s="13"/>
      <c r="X47" s="13"/>
      <c r="Y47" s="13"/>
      <c r="Z47" s="194"/>
    </row>
    <row r="48" spans="1:26" x14ac:dyDescent="0.3">
      <c r="A48" s="13"/>
      <c r="B48" s="433">
        <v>14</v>
      </c>
      <c r="C48" s="13"/>
      <c r="D48" s="13"/>
      <c r="E48" s="13"/>
      <c r="F48" s="13"/>
      <c r="G48" s="13"/>
      <c r="H48" s="13"/>
      <c r="I48" s="13"/>
      <c r="J48" s="13"/>
      <c r="K48" s="13"/>
      <c r="L48" s="13"/>
      <c r="M48" s="13"/>
      <c r="N48" s="13"/>
      <c r="O48" s="13"/>
      <c r="P48" s="13"/>
      <c r="Q48" s="13"/>
      <c r="R48" s="13"/>
      <c r="S48" s="13"/>
      <c r="T48" s="13"/>
      <c r="U48" s="13"/>
      <c r="V48" s="13"/>
      <c r="W48" s="13"/>
      <c r="X48" s="13"/>
      <c r="Y48" s="13"/>
      <c r="Z48" s="194"/>
    </row>
    <row r="49" spans="1:26" x14ac:dyDescent="0.3">
      <c r="A49" s="13"/>
      <c r="B49" s="433" t="s">
        <v>378</v>
      </c>
      <c r="C49" s="13"/>
      <c r="D49" s="13"/>
      <c r="E49" s="13"/>
      <c r="F49" s="13"/>
      <c r="G49" s="13"/>
      <c r="H49" s="13"/>
      <c r="I49" s="13"/>
      <c r="J49" s="13"/>
      <c r="K49" s="13"/>
      <c r="L49" s="13"/>
      <c r="M49" s="13"/>
      <c r="N49" s="13"/>
      <c r="O49" s="13"/>
      <c r="P49" s="13"/>
      <c r="Q49" s="13"/>
      <c r="R49" s="13"/>
      <c r="S49" s="13"/>
      <c r="T49" s="13"/>
      <c r="U49" s="13"/>
      <c r="V49" s="13"/>
      <c r="W49" s="13"/>
      <c r="X49" s="13"/>
      <c r="Y49" s="13"/>
      <c r="Z49" s="194"/>
    </row>
    <row r="50" spans="1:26" x14ac:dyDescent="0.3">
      <c r="A50" s="13"/>
      <c r="B50" s="433">
        <v>15</v>
      </c>
      <c r="C50" s="13"/>
      <c r="D50" s="13"/>
      <c r="E50" s="13"/>
      <c r="F50" s="13"/>
      <c r="G50" s="13"/>
      <c r="H50" s="13"/>
      <c r="I50" s="13"/>
      <c r="J50" s="13"/>
      <c r="K50" s="13"/>
      <c r="L50" s="13"/>
      <c r="M50" s="13"/>
      <c r="N50" s="13"/>
      <c r="O50" s="13"/>
      <c r="P50" s="13"/>
      <c r="Q50" s="13"/>
      <c r="R50" s="13"/>
      <c r="S50" s="13"/>
      <c r="T50" s="13"/>
      <c r="U50" s="13"/>
      <c r="V50" s="13"/>
      <c r="W50" s="13"/>
      <c r="X50" s="13"/>
      <c r="Y50" s="13"/>
      <c r="Z50" s="194"/>
    </row>
    <row r="51" spans="1:26" x14ac:dyDescent="0.3">
      <c r="A51" s="13"/>
      <c r="B51" s="433" t="s">
        <v>379</v>
      </c>
      <c r="C51" s="13"/>
      <c r="D51" s="13"/>
      <c r="E51" s="13"/>
      <c r="F51" s="13"/>
      <c r="G51" s="13"/>
      <c r="H51" s="13"/>
      <c r="I51" s="13"/>
      <c r="J51" s="13"/>
      <c r="K51" s="13"/>
      <c r="L51" s="13"/>
      <c r="M51" s="13"/>
      <c r="N51" s="13"/>
      <c r="O51" s="13"/>
      <c r="P51" s="13"/>
      <c r="Q51" s="13"/>
      <c r="R51" s="13"/>
      <c r="S51" s="13"/>
      <c r="T51" s="13"/>
      <c r="U51" s="13"/>
      <c r="V51" s="13"/>
      <c r="W51" s="13"/>
      <c r="X51" s="13"/>
      <c r="Y51" s="13"/>
      <c r="Z51" s="194"/>
    </row>
    <row r="52" spans="1:26" x14ac:dyDescent="0.3">
      <c r="A52" s="13"/>
      <c r="B52" s="433">
        <v>16</v>
      </c>
      <c r="C52" s="13"/>
      <c r="D52" s="13"/>
      <c r="E52" s="13"/>
      <c r="F52" s="13"/>
      <c r="G52" s="13"/>
      <c r="H52" s="13"/>
      <c r="I52" s="13"/>
      <c r="J52" s="13"/>
      <c r="K52" s="13"/>
      <c r="L52" s="13"/>
      <c r="M52" s="13"/>
      <c r="N52" s="13"/>
      <c r="O52" s="13"/>
      <c r="P52" s="13"/>
      <c r="Q52" s="13"/>
      <c r="R52" s="13"/>
      <c r="S52" s="13"/>
      <c r="T52" s="13"/>
      <c r="U52" s="13"/>
      <c r="V52" s="13"/>
      <c r="W52" s="13"/>
      <c r="X52" s="13"/>
      <c r="Y52" s="13"/>
      <c r="Z52" s="194"/>
    </row>
    <row r="53" spans="1:26" x14ac:dyDescent="0.3">
      <c r="A53" s="13"/>
      <c r="B53" s="433">
        <v>17</v>
      </c>
      <c r="C53" s="13"/>
      <c r="D53" s="13"/>
      <c r="E53" s="13"/>
      <c r="F53" s="13"/>
      <c r="G53" s="13"/>
      <c r="H53" s="13"/>
      <c r="I53" s="13"/>
      <c r="J53" s="13"/>
      <c r="K53" s="13"/>
      <c r="L53" s="13"/>
      <c r="M53" s="13"/>
      <c r="N53" s="13"/>
      <c r="O53" s="13"/>
      <c r="P53" s="13"/>
      <c r="Q53" s="13"/>
      <c r="R53" s="13"/>
      <c r="S53" s="13"/>
      <c r="T53" s="13"/>
      <c r="U53" s="13"/>
      <c r="V53" s="13"/>
      <c r="W53" s="13"/>
      <c r="X53" s="13"/>
      <c r="Y53" s="13"/>
      <c r="Z53" s="194"/>
    </row>
    <row r="54" spans="1:26" x14ac:dyDescent="0.3">
      <c r="A54" s="13"/>
      <c r="B54" s="436">
        <v>18</v>
      </c>
      <c r="C54" s="13"/>
      <c r="D54" s="13"/>
      <c r="E54" s="13"/>
      <c r="F54" s="13"/>
      <c r="G54" s="13"/>
      <c r="H54" s="13"/>
      <c r="I54" s="13"/>
      <c r="J54" s="13"/>
      <c r="K54" s="13"/>
      <c r="L54" s="13"/>
      <c r="M54" s="13"/>
      <c r="N54" s="13"/>
      <c r="O54" s="13"/>
      <c r="P54" s="13"/>
      <c r="Q54" s="13"/>
      <c r="R54" s="13"/>
      <c r="S54" s="13"/>
      <c r="T54" s="13"/>
      <c r="U54" s="13"/>
      <c r="V54" s="13"/>
      <c r="W54" s="13"/>
      <c r="X54" s="13"/>
      <c r="Y54" s="13"/>
      <c r="Z54" s="194"/>
    </row>
    <row r="55" spans="1:26"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94"/>
    </row>
    <row r="56" spans="1:26" x14ac:dyDescent="0.3">
      <c r="A56" s="194"/>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row>
  </sheetData>
  <sheetProtection password="CB1A" sheet="1" objects="1" scenarios="1" selectLockedCells="1"/>
  <mergeCells count="1">
    <mergeCell ref="B2:C2"/>
  </mergeCells>
  <dataValidations count="1">
    <dataValidation type="list" allowBlank="1" showInputMessage="1" showErrorMessage="1" sqref="D18">
      <formula1>Yes_No</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27"/>
  <sheetViews>
    <sheetView zoomScale="80" zoomScaleNormal="80" workbookViewId="0"/>
  </sheetViews>
  <sheetFormatPr defaultColWidth="9.140625" defaultRowHeight="16.5" x14ac:dyDescent="0.3"/>
  <cols>
    <col min="1" max="1" width="5" style="3" customWidth="1"/>
    <col min="2" max="2" width="35" style="4" customWidth="1"/>
    <col min="3" max="3" width="47.42578125" style="2" customWidth="1"/>
    <col min="4" max="4" width="5.42578125" style="3" customWidth="1"/>
    <col min="5" max="5" width="3.7109375" style="3" customWidth="1"/>
    <col min="6" max="16384" width="9.140625" style="3"/>
  </cols>
  <sheetData>
    <row r="1" spans="1:8" ht="17.25" thickBot="1" x14ac:dyDescent="0.35">
      <c r="A1" s="356"/>
      <c r="B1" s="358"/>
      <c r="C1" s="356"/>
      <c r="D1" s="356"/>
      <c r="E1" s="189"/>
    </row>
    <row r="2" spans="1:8" ht="18" thickBot="1" x14ac:dyDescent="0.35">
      <c r="A2" s="356"/>
      <c r="B2" s="1068" t="s">
        <v>190</v>
      </c>
      <c r="C2" s="1069"/>
      <c r="D2" s="356"/>
      <c r="E2" s="189"/>
    </row>
    <row r="3" spans="1:8" x14ac:dyDescent="0.3">
      <c r="A3" s="356"/>
      <c r="B3" s="321" t="s">
        <v>354</v>
      </c>
      <c r="C3" s="322" t="s">
        <v>356</v>
      </c>
      <c r="D3" s="356"/>
      <c r="E3" s="189"/>
    </row>
    <row r="4" spans="1:8" x14ac:dyDescent="0.3">
      <c r="A4" s="356"/>
      <c r="B4" s="323" t="s">
        <v>193</v>
      </c>
      <c r="C4" s="324" t="str">
        <f>INDEX(B14:B54,COUNTA(B14:B54),1)</f>
        <v>v1.5</v>
      </c>
      <c r="D4" s="356"/>
      <c r="E4" s="189"/>
    </row>
    <row r="5" spans="1:8" x14ac:dyDescent="0.3">
      <c r="A5" s="356"/>
      <c r="B5" s="323" t="s">
        <v>355</v>
      </c>
      <c r="C5" s="325">
        <f>IF(MAX(B14:C96)=0,"No Revisions Dates Entered",MAX(C14:C96))</f>
        <v>42922</v>
      </c>
      <c r="D5" s="356"/>
      <c r="E5" s="189"/>
    </row>
    <row r="6" spans="1:8" x14ac:dyDescent="0.3">
      <c r="A6" s="356"/>
      <c r="B6" s="326" t="s">
        <v>192</v>
      </c>
      <c r="C6" s="327" t="str">
        <f ca="1">MID(CELL("filename",A1), FIND("]", CELL("filename", A1))+ 1, 255)</f>
        <v>Version Control</v>
      </c>
      <c r="D6" s="356"/>
      <c r="E6" s="189"/>
    </row>
    <row r="7" spans="1:8" ht="33" x14ac:dyDescent="0.3">
      <c r="A7" s="356"/>
      <c r="B7" s="328" t="s">
        <v>191</v>
      </c>
      <c r="C7" s="329" t="str">
        <f ca="1">MID(CELL("FILENAME",A1),FIND("[",CELL("FILENAME",A1))+1,FIND("]",CELL("FILENAME",A1))-FIND("[",CELL("FILENAME",A1))-1)</f>
        <v>Residential Refrigerator-Freezer Appendix A - v1.5.xlsx</v>
      </c>
      <c r="D7" s="356"/>
      <c r="E7" s="189"/>
    </row>
    <row r="8" spans="1:8" x14ac:dyDescent="0.3">
      <c r="A8" s="356"/>
      <c r="B8" s="328" t="s">
        <v>130</v>
      </c>
      <c r="C8" s="325" t="str">
        <f>'General Info &amp; Test Results'!C17</f>
        <v>[MM/DD/YYYY]</v>
      </c>
      <c r="D8" s="356"/>
      <c r="E8" s="189"/>
    </row>
    <row r="9" spans="1:8" ht="17.25" thickBot="1" x14ac:dyDescent="0.35">
      <c r="A9" s="356"/>
      <c r="B9" s="330" t="s">
        <v>194</v>
      </c>
      <c r="C9" s="331" t="str">
        <f>'General Info &amp; Test Results'!C18</f>
        <v>[MM/DD/YYYY]</v>
      </c>
      <c r="D9" s="356"/>
      <c r="E9" s="189"/>
    </row>
    <row r="10" spans="1:8" x14ac:dyDescent="0.3">
      <c r="A10" s="356"/>
      <c r="B10" s="356"/>
      <c r="C10" s="356"/>
      <c r="D10" s="356"/>
      <c r="E10" s="189"/>
    </row>
    <row r="11" spans="1:8" ht="17.25" thickBot="1" x14ac:dyDescent="0.35">
      <c r="A11" s="356"/>
      <c r="B11" s="356"/>
      <c r="C11" s="356"/>
      <c r="D11" s="356"/>
      <c r="E11" s="189"/>
    </row>
    <row r="12" spans="1:8" ht="18" thickBot="1" x14ac:dyDescent="0.35">
      <c r="A12" s="356"/>
      <c r="B12" s="1068" t="s">
        <v>195</v>
      </c>
      <c r="C12" s="1069"/>
      <c r="D12" s="356"/>
      <c r="E12" s="189"/>
    </row>
    <row r="13" spans="1:8" ht="17.25" x14ac:dyDescent="0.35">
      <c r="A13" s="356"/>
      <c r="B13" s="334" t="s">
        <v>196</v>
      </c>
      <c r="C13" s="335" t="s">
        <v>197</v>
      </c>
      <c r="D13" s="356"/>
      <c r="E13" s="189"/>
    </row>
    <row r="14" spans="1:8" x14ac:dyDescent="0.3">
      <c r="A14" s="356"/>
      <c r="B14" s="243" t="s">
        <v>385</v>
      </c>
      <c r="C14" s="244">
        <v>41842</v>
      </c>
      <c r="D14" s="356"/>
      <c r="E14" s="189"/>
    </row>
    <row r="15" spans="1:8" x14ac:dyDescent="0.3">
      <c r="A15" s="356"/>
      <c r="B15" s="192" t="s">
        <v>503</v>
      </c>
      <c r="C15" s="193">
        <v>42117</v>
      </c>
      <c r="D15" s="357"/>
      <c r="E15" s="189"/>
    </row>
    <row r="16" spans="1:8" x14ac:dyDescent="0.3">
      <c r="A16" s="356"/>
      <c r="B16" s="192" t="s">
        <v>506</v>
      </c>
      <c r="C16" s="193">
        <v>42146</v>
      </c>
      <c r="D16" s="356"/>
      <c r="E16" s="189"/>
      <c r="H16" s="320"/>
    </row>
    <row r="17" spans="1:8" x14ac:dyDescent="0.3">
      <c r="A17" s="356"/>
      <c r="B17" s="503" t="s">
        <v>508</v>
      </c>
      <c r="C17" s="504">
        <v>42160</v>
      </c>
      <c r="D17" s="356"/>
      <c r="E17" s="189"/>
      <c r="H17" s="320"/>
    </row>
    <row r="18" spans="1:8" x14ac:dyDescent="0.3">
      <c r="A18" s="356"/>
      <c r="B18" s="503" t="s">
        <v>509</v>
      </c>
      <c r="C18" s="504">
        <v>42187</v>
      </c>
      <c r="D18" s="356"/>
      <c r="E18" s="189"/>
      <c r="H18" s="320"/>
    </row>
    <row r="19" spans="1:8" x14ac:dyDescent="0.3">
      <c r="A19" s="356"/>
      <c r="B19" s="503" t="s">
        <v>517</v>
      </c>
      <c r="C19" s="504">
        <v>42703</v>
      </c>
      <c r="D19" s="356"/>
      <c r="E19" s="189"/>
      <c r="H19" s="320"/>
    </row>
    <row r="20" spans="1:8" x14ac:dyDescent="0.3">
      <c r="A20" s="356"/>
      <c r="B20" s="503" t="s">
        <v>518</v>
      </c>
      <c r="C20" s="504">
        <v>42712</v>
      </c>
      <c r="D20" s="356"/>
      <c r="E20" s="189"/>
      <c r="H20" s="320"/>
    </row>
    <row r="21" spans="1:8" x14ac:dyDescent="0.3">
      <c r="A21" s="356"/>
      <c r="B21" s="503" t="s">
        <v>516</v>
      </c>
      <c r="C21" s="504">
        <v>42922</v>
      </c>
      <c r="D21" s="356"/>
      <c r="E21" s="189"/>
      <c r="H21" s="320"/>
    </row>
    <row r="22" spans="1:8" x14ac:dyDescent="0.3">
      <c r="A22" s="356"/>
      <c r="B22" s="503"/>
      <c r="C22" s="504"/>
      <c r="D22" s="356"/>
      <c r="E22" s="189"/>
      <c r="H22" s="320"/>
    </row>
    <row r="23" spans="1:8" x14ac:dyDescent="0.3">
      <c r="A23" s="356"/>
      <c r="B23" s="503"/>
      <c r="C23" s="504"/>
      <c r="D23" s="356"/>
      <c r="E23" s="189"/>
      <c r="H23" s="320"/>
    </row>
    <row r="24" spans="1:8" x14ac:dyDescent="0.3">
      <c r="A24" s="356"/>
      <c r="B24" s="503"/>
      <c r="C24" s="504"/>
      <c r="D24" s="356"/>
      <c r="E24" s="189"/>
      <c r="H24" s="320"/>
    </row>
    <row r="25" spans="1:8" ht="17.25" thickBot="1" x14ac:dyDescent="0.35">
      <c r="A25" s="356"/>
      <c r="B25" s="227"/>
      <c r="C25" s="228"/>
      <c r="D25" s="356"/>
      <c r="E25" s="189"/>
      <c r="H25" s="320"/>
    </row>
    <row r="26" spans="1:8" x14ac:dyDescent="0.3">
      <c r="A26" s="356"/>
      <c r="D26" s="356"/>
      <c r="E26" s="189"/>
    </row>
    <row r="27" spans="1:8" x14ac:dyDescent="0.3">
      <c r="A27" s="189"/>
      <c r="B27" s="190"/>
      <c r="C27" s="191"/>
      <c r="D27" s="189"/>
      <c r="E27" s="189"/>
    </row>
  </sheetData>
  <sheetProtection algorithmName="SHA-512" hashValue="2uCMcKDH1dqoVP5a07LBkbd1eX+6Iwj4xnfHQZ2+nV7TRfIKRpZ7gaY8af5mA0gT+HeewtwMt/KDqtvSnNqngA==" saltValue="lyZMlVXLkvNsk/YkgkY9qA==" spinCount="100000" sheet="1" objects="1" scenarios="1" selectLockedCells="1"/>
  <mergeCells count="2">
    <mergeCell ref="B2:C2"/>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Template/Example</Document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2c3113a4d6bbe73437eef2ee1d725ee8">
  <xsd:schema xmlns:xsd="http://www.w3.org/2001/XMLSchema" xmlns:xs="http://www.w3.org/2001/XMLSchema" xmlns:p="http://schemas.microsoft.com/office/2006/metadata/properties" xmlns:ns2="fa504290-48b0-421f-a269-8aa9478176e6" targetNamespace="http://schemas.microsoft.com/office/2006/metadata/properties" ma:root="true" ma:fieldsID="5a18f8bfd651ec6def42562da634bded"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DA2E1-4A6A-484B-80CA-ABF8787066A1}">
  <ds:schemaRefs>
    <ds:schemaRef ds:uri="http://purl.org/dc/elements/1.1/"/>
    <ds:schemaRef ds:uri="fa504290-48b0-421f-a269-8aa9478176e6"/>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www.w3.org/XML/1998/namespace"/>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000AD819-7705-40DA-AFB6-32D5CEC38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27</vt:i4>
      </vt:variant>
    </vt:vector>
  </HeadingPairs>
  <TitlesOfParts>
    <vt:vector size="45" baseType="lpstr">
      <vt:lpstr>Instructions</vt:lpstr>
      <vt:lpstr>Volume Data</vt:lpstr>
      <vt:lpstr>ASH-OFF Data 1</vt:lpstr>
      <vt:lpstr>ASH-OFF Data 2</vt:lpstr>
      <vt:lpstr>ASH-ON Data 1</vt:lpstr>
      <vt:lpstr>ASH-ON Data 2</vt:lpstr>
      <vt:lpstr>General Info &amp; Test Results</vt:lpstr>
      <vt:lpstr>Setup &amp; Instrumentation</vt:lpstr>
      <vt:lpstr>Volume</vt:lpstr>
      <vt:lpstr>Test Conditions</vt:lpstr>
      <vt:lpstr>Settings</vt:lpstr>
      <vt:lpstr>Energy Calcs (ASH Switch OFF)</vt:lpstr>
      <vt:lpstr>Energy Calcs (ASH Switch ON)</vt:lpstr>
      <vt:lpstr>Comments</vt:lpstr>
      <vt:lpstr>Photos</vt:lpstr>
      <vt:lpstr>Report Sign-Off Block</vt:lpstr>
      <vt:lpstr>Drop-Downs</vt:lpstr>
      <vt:lpstr>Version Control</vt:lpstr>
      <vt:lpstr>ASH</vt:lpstr>
      <vt:lpstr>ASH_Default</vt:lpstr>
      <vt:lpstr>ASH_Switch</vt:lpstr>
      <vt:lpstr>Aux_Comp</vt:lpstr>
      <vt:lpstr>Aux_Comp_Y_N</vt:lpstr>
      <vt:lpstr>Comp_Num</vt:lpstr>
      <vt:lpstr>Compact?</vt:lpstr>
      <vt:lpstr>Defrost</vt:lpstr>
      <vt:lpstr>DefrostType</vt:lpstr>
      <vt:lpstr>FF_FR</vt:lpstr>
      <vt:lpstr>FRZ_Comp_Temp</vt:lpstr>
      <vt:lpstr>Ice_Adder</vt:lpstr>
      <vt:lpstr>'Energy Calcs (ASH Switch OFF)'!Print_Area</vt:lpstr>
      <vt:lpstr>'Energy Calcs (ASH Switch ON)'!Print_Area</vt:lpstr>
      <vt:lpstr>'General Info &amp; Test Results'!Print_Area</vt:lpstr>
      <vt:lpstr>Photos!Print_Area</vt:lpstr>
      <vt:lpstr>Settings!Print_Area</vt:lpstr>
      <vt:lpstr>'Test Conditions'!Print_Area</vt:lpstr>
      <vt:lpstr>Volume!Print_Area</vt:lpstr>
      <vt:lpstr>Product_Class</vt:lpstr>
      <vt:lpstr>Product_Type</vt:lpstr>
      <vt:lpstr>QC_Mode</vt:lpstr>
      <vt:lpstr>RefrigeratorTypes</vt:lpstr>
      <vt:lpstr>Steady_state_Condition</vt:lpstr>
      <vt:lpstr>Temp_Set</vt:lpstr>
      <vt:lpstr>VASH</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Refrigerator-Freezer_Appendix A – v1.0</dc:title>
  <dc:creator>Mark Carlisle</dc:creator>
  <cp:lastModifiedBy>Carlisle</cp:lastModifiedBy>
  <dcterms:created xsi:type="dcterms:W3CDTF">2013-02-19T16:53:03Z</dcterms:created>
  <dcterms:modified xsi:type="dcterms:W3CDTF">2017-07-06T20:18:42Z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