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560" activeTab="0"/>
  </bookViews>
  <sheets>
    <sheet name="FY20XX Data Report" sheetId="1" r:id="rId1"/>
  </sheets>
  <definedNames>
    <definedName name="_xlnm.Print_Area" localSheetId="0">'FY20XX Data Report'!$A$1:$M$145</definedName>
  </definedNames>
  <calcPr fullCalcOnLoad="1"/>
</workbook>
</file>

<file path=xl/comments1.xml><?xml version="1.0" encoding="utf-8"?>
<comments xmlns="http://schemas.openxmlformats.org/spreadsheetml/2006/main">
  <authors>
    <author>ctremper</author>
    <author>Kevin DeGroat</author>
    <author>Chris Tremper</author>
  </authors>
  <commentList>
    <comment ref="E11" authorId="0">
      <text>
        <r>
          <rPr>
            <sz val="8"/>
            <rFont val="Tahoma"/>
            <family val="2"/>
          </rPr>
          <t>FY08 Federal Average:
$0.087/kWh</t>
        </r>
      </text>
    </comment>
    <comment ref="E12" authorId="0">
      <text>
        <r>
          <rPr>
            <sz val="8"/>
            <rFont val="Tahoma"/>
            <family val="2"/>
          </rPr>
          <t>FY08 Federal Average:
$2.83/gallon</t>
        </r>
      </text>
    </comment>
    <comment ref="E13" authorId="0">
      <text>
        <r>
          <rPr>
            <sz val="8"/>
            <rFont val="Tahoma"/>
            <family val="2"/>
          </rPr>
          <t>FY08 Federal Average:
$10.27/Thou. Cu. Ft.</t>
        </r>
      </text>
    </comment>
    <comment ref="E14" authorId="0">
      <text>
        <r>
          <rPr>
            <sz val="8"/>
            <rFont val="Tahoma"/>
            <family val="2"/>
          </rPr>
          <t>FY08 Federal Average:
$2.02/gallon</t>
        </r>
      </text>
    </comment>
    <comment ref="E15" authorId="0">
      <text>
        <r>
          <rPr>
            <sz val="8"/>
            <rFont val="Tahoma"/>
            <family val="2"/>
          </rPr>
          <t>FY08 Federal Average:
$78.33/Short Ton</t>
        </r>
      </text>
    </comment>
    <comment ref="E16" authorId="0">
      <text>
        <r>
          <rPr>
            <sz val="8"/>
            <rFont val="Tahoma"/>
            <family val="2"/>
          </rPr>
          <t>FY08 Federal Average:
$23.71/MMBtu</t>
        </r>
      </text>
    </comment>
    <comment ref="E17" authorId="0">
      <text>
        <r>
          <rPr>
            <sz val="8"/>
            <rFont val="Tahoma"/>
            <family val="2"/>
          </rPr>
          <t>FY08 Federal Average:
$16.56/MMBtu</t>
        </r>
      </text>
    </comment>
    <comment ref="E43" authorId="0">
      <text>
        <r>
          <rPr>
            <sz val="8"/>
            <rFont val="Tahoma"/>
            <family val="2"/>
          </rPr>
          <t>FY08 Federal Average:
$3.26/gallon</t>
        </r>
      </text>
    </comment>
    <comment ref="E44" authorId="0">
      <text>
        <r>
          <rPr>
            <sz val="8"/>
            <rFont val="Tahoma"/>
            <family val="2"/>
          </rPr>
          <t>FY08 Federal Average:
$3.33/gallon</t>
        </r>
      </text>
    </comment>
    <comment ref="E45" authorId="0">
      <text>
        <r>
          <rPr>
            <sz val="8"/>
            <rFont val="Tahoma"/>
            <family val="2"/>
          </rPr>
          <t>FY08 Federal Average:
$1.59/gallon</t>
        </r>
      </text>
    </comment>
    <comment ref="E46" authorId="0">
      <text>
        <r>
          <rPr>
            <sz val="8"/>
            <rFont val="Tahoma"/>
            <family val="2"/>
          </rPr>
          <t>FY08 Federal Average:
$4.06/gallon</t>
        </r>
      </text>
    </comment>
    <comment ref="E47" authorId="0">
      <text>
        <r>
          <rPr>
            <sz val="8"/>
            <rFont val="Tahoma"/>
            <family val="2"/>
          </rPr>
          <t>FY08 Federal Average:
$3.12/gallon</t>
        </r>
      </text>
    </comment>
    <comment ref="E48" authorId="0">
      <text>
        <r>
          <rPr>
            <sz val="8"/>
            <rFont val="Tahoma"/>
            <family val="2"/>
          </rPr>
          <t>FY08 Federal Average:
$3.08/gallon</t>
        </r>
      </text>
    </comment>
    <comment ref="E49" authorId="0">
      <text>
        <r>
          <rPr>
            <sz val="8"/>
            <rFont val="Tahoma"/>
            <family val="2"/>
          </rPr>
          <t>FY08 Federal Average:
$15.01/MMBtu</t>
        </r>
      </text>
    </comment>
    <comment ref="A84" authorId="0">
      <text>
        <r>
          <rPr>
            <sz val="8"/>
            <rFont val="Tahoma"/>
            <family val="2"/>
          </rPr>
          <t>This includes, but is not limited to, solar thermal, biomass thermal, ground source heat pumps, and the thermal portion of combined heat and power renewable projects.  For ground source heat pumps only the difference in electricity consumption between a GSHP and an air-to-air heat pump that meets current Federal energy efficiency standards is considered renewable energy.  Agencies may use their own analyses of a GSHP project or estimate the savings based on 553 kWh/ton (1.887 million Btu/ton).  This estimate is based on modeling and analysis of a typical commercial buiding in multiple climate zones, weighted to account for population in climate zones.</t>
        </r>
      </text>
    </comment>
    <comment ref="A85"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daylighting technology or passive solar design.</t>
        </r>
      </text>
    </comment>
    <comment ref="F70" authorId="0">
      <text>
        <r>
          <rPr>
            <sz val="8"/>
            <rFont val="Tahoma"/>
            <family val="2"/>
          </rPr>
          <t>Also includes RE produced on Indian land and RE electricity sold to 3rd parties if Government retains related RECs.</t>
        </r>
      </text>
    </comment>
    <comment ref="A79" authorId="0">
      <text>
        <r>
          <rPr>
            <sz val="8"/>
            <rFont val="Tahoma"/>
            <family val="2"/>
          </rPr>
          <t xml:space="preserve">Includes municipal solid waste and other waste to energy. Also includes biodiesel used in generators. </t>
        </r>
      </text>
    </comment>
    <comment ref="A73" authorId="0">
      <text>
        <r>
          <rPr>
            <sz val="8"/>
            <rFont val="Tahoma"/>
            <family val="2"/>
          </rPr>
          <t xml:space="preserve">Includes municipal solid waste and other waste to energy. Also includes biodiesel used in generators. </t>
        </r>
      </text>
    </comment>
    <comment ref="F89" authorId="1">
      <text>
        <r>
          <rPr>
            <sz val="8"/>
            <rFont val="Tahoma"/>
            <family val="2"/>
          </rPr>
          <t>Must be equal to or less than annual energy produced.  If this cell shows an error review entries for new renewable energy for column F.</t>
        </r>
      </text>
    </comment>
    <comment ref="F90" authorId="1">
      <text>
        <r>
          <rPr>
            <sz val="8"/>
            <rFont val="Tahoma"/>
            <family val="2"/>
          </rPr>
          <t>If this cell shows ERROR, check to see that energy used does not exceed energy produced.</t>
        </r>
      </text>
    </comment>
    <comment ref="A76" authorId="1">
      <text>
        <r>
          <rPr>
            <sz val="8"/>
            <rFont val="Tahoma"/>
            <family val="2"/>
          </rPr>
          <t>Includes incremental hydropower which is defined as the energy generated as a result of modifications to existing dams, when the modification was put into service after 1/1/1999.  Also includes hydrokinetic generation.</t>
        </r>
      </text>
    </comment>
    <comment ref="A82" authorId="1">
      <text>
        <r>
          <rPr>
            <sz val="8"/>
            <rFont val="Tahoma"/>
            <family val="2"/>
          </rPr>
          <t>Includes incremental hydropower which is defined as the energy generated as a result of modifications to existing dams, when the modification was put into service before 1/1/1999.  Also includes hydrokinetic generation.</t>
        </r>
      </text>
    </comment>
    <comment ref="I99" authorId="1">
      <text>
        <r>
          <rPr>
            <sz val="8"/>
            <rFont val="Tahoma"/>
            <family val="2"/>
          </rPr>
          <t>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new projects, this amount also contributes to the requirement that 50% of the goal must come from new renewable energy sources.  This amount is always maximized compared to the amount reported in the cell below that represents old projects.</t>
        </r>
        <r>
          <rPr>
            <sz val="8"/>
            <rFont val="Tahoma"/>
            <family val="2"/>
          </rPr>
          <t xml:space="preserve">
</t>
        </r>
      </text>
    </comment>
    <comment ref="I100" authorId="1">
      <text>
        <r>
          <rPr>
            <sz val="8"/>
            <rFont val="Tahoma"/>
            <family val="2"/>
          </rPr>
          <t xml:space="preserve">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projects built before 1999, this amount </t>
        </r>
        <r>
          <rPr>
            <b/>
            <sz val="8"/>
            <rFont val="Tahoma"/>
            <family val="2"/>
          </rPr>
          <t>does not</t>
        </r>
        <r>
          <rPr>
            <sz val="8"/>
            <rFont val="Tahoma"/>
            <family val="2"/>
          </rPr>
          <t xml:space="preserve"> contribute to the requirement that 50% of the goal must come from new renewable energy sources.</t>
        </r>
        <r>
          <rPr>
            <sz val="8"/>
            <rFont val="Tahoma"/>
            <family val="2"/>
          </rPr>
          <t xml:space="preserve">
</t>
        </r>
      </text>
    </comment>
    <comment ref="C136" authorId="1">
      <text>
        <r>
          <rPr>
            <sz val="8"/>
            <rFont val="Tahoma"/>
            <family val="2"/>
          </rPr>
          <t>This cell adds together all of the "old" renewable energy reported and compares it to the renewable energy goal for the agency.  If it is less than 1.5% of total electricity use, it is all eligible to report.  If it is more than 1.5% of total electricity used, the amount in excess of 1.5% is only eligible to report if the requirement that half of the goal must come from new renewable energy is satisfied.  New non-electric renewable energy may also contribute to the E.O. 13423 requirement that 50% of the statutory RE goal must come from "new" sources.</t>
        </r>
      </text>
    </comment>
    <comment ref="C135" authorId="1">
      <text>
        <r>
          <rPr>
            <sz val="8"/>
            <rFont val="Tahoma"/>
            <family val="2"/>
          </rPr>
          <t>This cell captures the bonus for on-site generation or purchased renewable energy generated on Federal or Indian lands, from new projects.</t>
        </r>
        <r>
          <rPr>
            <sz val="8"/>
            <rFont val="Tahoma"/>
            <family val="2"/>
          </rPr>
          <t xml:space="preserve">
</t>
        </r>
      </text>
    </comment>
    <comment ref="C134" authorId="1">
      <text>
        <r>
          <rPr>
            <sz val="8"/>
            <rFont val="Tahoma"/>
            <family val="2"/>
          </rPr>
          <t>This cell captures the amount of renewable energy from new sources for purposes of meeting the requirement that at least half of the goal must be met with new sources.</t>
        </r>
      </text>
    </comment>
    <comment ref="B59" authorId="0">
      <text>
        <r>
          <rPr>
            <sz val="8"/>
            <rFont val="Tahoma"/>
            <family val="2"/>
          </rPr>
          <t>Gasoline Equivalent Gallons</t>
        </r>
      </text>
    </comment>
    <comment ref="F73" authorId="0">
      <text>
        <r>
          <rPr>
            <sz val="8"/>
            <rFont val="Tahoma"/>
            <family val="2"/>
          </rPr>
          <t>The conversion of fuel to electricity must occur on Federal or Indian land to be entered here.</t>
        </r>
      </text>
    </comment>
    <comment ref="A18" authorId="2">
      <text>
        <r>
          <rPr>
            <sz val="8"/>
            <rFont val="Tahoma"/>
            <family val="2"/>
          </rPr>
          <t>Calculated automatically from inputs in Table 1-6.</t>
        </r>
      </text>
    </comment>
    <comment ref="A19" authorId="2">
      <text>
        <r>
          <rPr>
            <sz val="8"/>
            <rFont val="Tahoma"/>
            <family val="2"/>
          </rPr>
          <t>Calculated automatically from inputs in Table 1-6.</t>
        </r>
      </text>
    </comment>
    <comment ref="A34" authorId="2">
      <text>
        <r>
          <rPr>
            <sz val="8"/>
            <rFont val="Tahoma"/>
            <family val="2"/>
          </rPr>
          <t>Calculated automatically from inputs in Table 1-6.</t>
        </r>
      </text>
    </comment>
    <comment ref="A35" authorId="2">
      <text>
        <r>
          <rPr>
            <sz val="8"/>
            <rFont val="Tahoma"/>
            <family val="2"/>
          </rPr>
          <t>Calculated automatically from inputs in Table 1-6.</t>
        </r>
      </text>
    </comment>
    <comment ref="J104" authorId="2">
      <text>
        <r>
          <rPr>
            <sz val="8"/>
            <rFont val="Tahoma"/>
            <family val="2"/>
          </rPr>
          <t>Long-term purchases are 10 years or more; Short-term purchases are less than 10 years.</t>
        </r>
      </text>
    </comment>
    <comment ref="H113" authorId="2">
      <text>
        <r>
          <rPr>
            <sz val="8"/>
            <rFont val="Tahoma"/>
            <family val="2"/>
          </rPr>
          <t>May contribute toward 1.5% new source requirement, but not overall 3% goal.</t>
        </r>
      </text>
    </comment>
    <comment ref="H114" authorId="2">
      <text>
        <r>
          <rPr>
            <sz val="8"/>
            <rFont val="Tahoma"/>
            <family val="2"/>
          </rPr>
          <t>May contribute toward 1.5% new source requirement, but not overall 3% goal.</t>
        </r>
      </text>
    </comment>
    <comment ref="B55" authorId="0">
      <text>
        <r>
          <rPr>
            <sz val="8"/>
            <rFont val="Tahoma"/>
            <family val="2"/>
          </rPr>
          <t>Gasoline Equivalent Gallons</t>
        </r>
      </text>
    </comment>
    <comment ref="B56" authorId="0">
      <text>
        <r>
          <rPr>
            <sz val="8"/>
            <rFont val="Tahoma"/>
            <family val="2"/>
          </rPr>
          <t>Gasoline Equivalent Gallons</t>
        </r>
      </text>
    </comment>
    <comment ref="B57" authorId="0">
      <text>
        <r>
          <rPr>
            <sz val="8"/>
            <rFont val="Tahoma"/>
            <family val="2"/>
          </rPr>
          <t>Gasoline Equivalent Gallons</t>
        </r>
      </text>
    </comment>
    <comment ref="B58" authorId="0">
      <text>
        <r>
          <rPr>
            <sz val="8"/>
            <rFont val="Tahoma"/>
            <family val="2"/>
          </rPr>
          <t>Gasoline Equivalent Gallons</t>
        </r>
      </text>
    </comment>
    <comment ref="B60" authorId="0">
      <text>
        <r>
          <rPr>
            <sz val="8"/>
            <rFont val="Tahoma"/>
            <family val="2"/>
          </rPr>
          <t>Gasoline Equivalent Gallons</t>
        </r>
      </text>
    </comment>
    <comment ref="B61" authorId="0">
      <text>
        <r>
          <rPr>
            <sz val="8"/>
            <rFont val="Tahoma"/>
            <family val="2"/>
          </rPr>
          <t>Gasoline Equivalent Gallons</t>
        </r>
      </text>
    </comment>
    <comment ref="B62" authorId="0">
      <text>
        <r>
          <rPr>
            <sz val="8"/>
            <rFont val="Tahoma"/>
            <family val="2"/>
          </rPr>
          <t>Gasoline Equivalent Gallons</t>
        </r>
      </text>
    </comment>
    <comment ref="B63" authorId="0">
      <text>
        <r>
          <rPr>
            <sz val="8"/>
            <rFont val="Tahoma"/>
            <family val="2"/>
          </rPr>
          <t>Gasoline Equivalent Gallons</t>
        </r>
      </text>
    </comment>
    <comment ref="B64" authorId="0">
      <text>
        <r>
          <rPr>
            <sz val="8"/>
            <rFont val="Tahoma"/>
            <family val="2"/>
          </rPr>
          <t>Gasoline Equivalent Gallons</t>
        </r>
      </text>
    </comment>
    <comment ref="B65" authorId="0">
      <text>
        <r>
          <rPr>
            <sz val="8"/>
            <rFont val="Tahoma"/>
            <family val="2"/>
          </rPr>
          <t>Gasoline Equivalent Gallons</t>
        </r>
      </text>
    </comment>
    <comment ref="K104" authorId="1">
      <text>
        <r>
          <rPr>
            <sz val="8"/>
            <rFont val="Tahoma"/>
            <family val="2"/>
          </rPr>
          <t xml:space="preserve">If a facility includes both Excluded and Goal subject buildings it is better to assign the purchase to Goal subject buildings for purposes of counting renewable energy toward energy intensity goals.
</t>
        </r>
      </text>
    </comment>
    <comment ref="A87" authorId="0">
      <text>
        <r>
          <rPr>
            <sz val="8"/>
            <rFont val="Tahoma"/>
            <family val="2"/>
          </rPr>
          <t>This includes, but is not limited to, solar thermal, biomass thermal, ground source heat pumps, and the thermal portion of combined heat and power renewable projects.  For ground source heat pumps only the difference in electricity consumption between a GSHP and an air-to-air heat pump that meets current Federal energy efficiency standards is considered renewable energy.  Agencies may use their own analyses of a GSHP project or estimate the savings based on 553 kWh/ton (1.887 million Btu/ton).  This estimate is based on modeling and analysis of a typical commercial buiding in multiple climate zones, weighted to account for population in climate zones.</t>
        </r>
      </text>
    </comment>
    <comment ref="A88"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daylighting technology or passive solar design.</t>
        </r>
      </text>
    </comment>
    <comment ref="F38" authorId="2">
      <text>
        <r>
          <rPr>
            <sz val="8"/>
            <rFont val="Tahoma"/>
            <family val="2"/>
          </rPr>
          <t>These facilities are excluded from the reduction goal, so these calculations are provided for informational purposes only.</t>
        </r>
      </text>
    </comment>
    <comment ref="F39" authorId="2">
      <text>
        <r>
          <rPr>
            <sz val="8"/>
            <rFont val="Tahoma"/>
            <family val="2"/>
          </rPr>
          <t>These facilities are excluded from the reduction goal, so these calculations are provided for informational purposes only.</t>
        </r>
      </text>
    </comment>
    <comment ref="E27" authorId="0">
      <text>
        <r>
          <rPr>
            <sz val="8"/>
            <rFont val="Tahoma"/>
            <family val="2"/>
          </rPr>
          <t>FY08 Federal Average:
$0.087/kWh</t>
        </r>
      </text>
    </comment>
    <comment ref="E28" authorId="0">
      <text>
        <r>
          <rPr>
            <sz val="8"/>
            <rFont val="Tahoma"/>
            <family val="2"/>
          </rPr>
          <t>FY08 Federal Average:
$2.83/gallon</t>
        </r>
      </text>
    </comment>
    <comment ref="E29" authorId="0">
      <text>
        <r>
          <rPr>
            <sz val="8"/>
            <rFont val="Tahoma"/>
            <family val="2"/>
          </rPr>
          <t>FY08 Federal Average:
$10.27/Thou. Cu. Ft.</t>
        </r>
      </text>
    </comment>
    <comment ref="E30" authorId="0">
      <text>
        <r>
          <rPr>
            <sz val="8"/>
            <rFont val="Tahoma"/>
            <family val="2"/>
          </rPr>
          <t>FY08 Federal Average:
$2.02/gallon</t>
        </r>
      </text>
    </comment>
    <comment ref="E31" authorId="0">
      <text>
        <r>
          <rPr>
            <sz val="8"/>
            <rFont val="Tahoma"/>
            <family val="2"/>
          </rPr>
          <t>FY08 Federal Average:
$78.33/Short Ton</t>
        </r>
      </text>
    </comment>
    <comment ref="E32" authorId="0">
      <text>
        <r>
          <rPr>
            <sz val="8"/>
            <rFont val="Tahoma"/>
            <family val="2"/>
          </rPr>
          <t>FY08 Federal Average:
$23.71/MMBtu</t>
        </r>
      </text>
    </comment>
    <comment ref="E33" authorId="0">
      <text>
        <r>
          <rPr>
            <sz val="8"/>
            <rFont val="Tahoma"/>
            <family val="2"/>
          </rPr>
          <t>FY08 Federal Average:
$16.56/MMBtu</t>
        </r>
      </text>
    </comment>
  </commentList>
</comments>
</file>

<file path=xl/sharedStrings.xml><?xml version="1.0" encoding="utf-8"?>
<sst xmlns="http://schemas.openxmlformats.org/spreadsheetml/2006/main" count="289" uniqueCount="174">
  <si>
    <t>Phone:</t>
  </si>
  <si>
    <t>Prepared by:</t>
  </si>
  <si>
    <t>Agency:</t>
  </si>
  <si>
    <t>Date:</t>
  </si>
  <si>
    <t>Electricity</t>
  </si>
  <si>
    <t>Fuel Oil</t>
  </si>
  <si>
    <t>Natural Gas</t>
  </si>
  <si>
    <t>LPG/Propane</t>
  </si>
  <si>
    <t>Purch. Steam</t>
  </si>
  <si>
    <t>Other</t>
  </si>
  <si>
    <t>MWH</t>
  </si>
  <si>
    <t>Thou. Gal.</t>
  </si>
  <si>
    <t>S. Ton</t>
  </si>
  <si>
    <t>BBtu</t>
  </si>
  <si>
    <t>Annual Consumption</t>
  </si>
  <si>
    <t>Annual Cost (Thou. $)</t>
  </si>
  <si>
    <t>Consumption Units</t>
  </si>
  <si>
    <t xml:space="preserve">Auto Gasoline </t>
  </si>
  <si>
    <t xml:space="preserve">Diesel-Distillate </t>
  </si>
  <si>
    <t xml:space="preserve">LPG/Propane </t>
  </si>
  <si>
    <t xml:space="preserve">Aviation Gasoline </t>
  </si>
  <si>
    <t xml:space="preserve">Jet Fuel </t>
  </si>
  <si>
    <t>Navy Special</t>
  </si>
  <si>
    <t xml:space="preserve">Other </t>
  </si>
  <si>
    <t>Coal</t>
  </si>
  <si>
    <t>/kWh</t>
  </si>
  <si>
    <t>/gallon</t>
  </si>
  <si>
    <t>/Thou Cu Ft</t>
  </si>
  <si>
    <t>/S. Ton</t>
  </si>
  <si>
    <t>/MMBtu</t>
  </si>
  <si>
    <t>Unit Cost ($)</t>
  </si>
  <si>
    <t>Btu/GSF:</t>
  </si>
  <si>
    <t>Site-Delivered Btu (Billion)</t>
  </si>
  <si>
    <t>Est. Source Btu (Billion)</t>
  </si>
  <si>
    <t>Thou. Cubic Ft.</t>
  </si>
  <si>
    <t>Total Costs:</t>
  </si>
  <si>
    <t>Energy                                 Type</t>
  </si>
  <si>
    <t>Total:</t>
  </si>
  <si>
    <t>Btu (Billion)</t>
  </si>
  <si>
    <t>Btu/GSF w/ RE Purchase Credit:</t>
  </si>
  <si>
    <t>Total All Purchases</t>
  </si>
  <si>
    <t>RE as a Percentage of Electricity Use</t>
  </si>
  <si>
    <t>Goal</t>
  </si>
  <si>
    <t>Total Purchases for Goal Buildings</t>
  </si>
  <si>
    <t>Total Purchases for Excluded Facilities</t>
  </si>
  <si>
    <t>Number of Projects</t>
  </si>
  <si>
    <t>Annual Energy Produced</t>
  </si>
  <si>
    <r>
      <t xml:space="preserve">Electricity from </t>
    </r>
    <r>
      <rPr>
        <i/>
        <sz val="10"/>
        <rFont val="Arial"/>
        <family val="2"/>
      </rPr>
      <t>New</t>
    </r>
    <r>
      <rPr>
        <sz val="10"/>
        <rFont val="Arial"/>
        <family val="0"/>
      </rPr>
      <t xml:space="preserve"> </t>
    </r>
    <r>
      <rPr>
        <u val="single"/>
        <sz val="10"/>
        <rFont val="Arial"/>
        <family val="2"/>
      </rPr>
      <t>Wind</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</si>
  <si>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Biomass</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</si>
  <si>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Geothermal</t>
    </r>
    <r>
      <rPr>
        <sz val="10"/>
        <rFont val="Arial"/>
        <family val="0"/>
      </rPr>
      <t xml:space="preserve"> projects (MWH)</t>
    </r>
  </si>
  <si>
    <t>Total New Renewable Electricity (MWH)</t>
  </si>
  <si>
    <t>Total Old Renewable Electricity (MWH)</t>
  </si>
  <si>
    <t>Total Renewable Energy Generation (Million Btu)</t>
  </si>
  <si>
    <t>A PERCENTAGE OF FACILITY ELECTRICITY USE</t>
  </si>
  <si>
    <r>
      <t xml:space="preserve">Electricity from </t>
    </r>
    <r>
      <rPr>
        <i/>
        <sz val="10"/>
        <rFont val="Arial"/>
        <family val="2"/>
      </rPr>
      <t>New</t>
    </r>
    <r>
      <rPr>
        <sz val="10"/>
        <rFont val="Arial"/>
        <family val="0"/>
      </rPr>
      <t xml:space="preserve"> </t>
    </r>
    <r>
      <rPr>
        <u val="single"/>
        <sz val="10"/>
        <rFont val="Arial"/>
        <family val="2"/>
      </rPr>
      <t>Solar</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</si>
  <si>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Biomass</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</si>
  <si>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Geothermal</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</si>
  <si>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Hydro/Ocean</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</si>
  <si>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Solar</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</si>
  <si>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Wind</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</si>
  <si>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Hydro/Ocean</t>
    </r>
    <r>
      <rPr>
        <sz val="10"/>
        <rFont val="Arial"/>
        <family val="0"/>
      </rPr>
      <t xml:space="preserve"> projects (MWH)</t>
    </r>
  </si>
  <si>
    <t>Components of Eligible RE Use</t>
  </si>
  <si>
    <t>Renewable Electricity Use  (MWH)</t>
  </si>
  <si>
    <t>(This energy is only counted toward the renewable energy goal if the agency has enough new RECs to qualify for the on-site bonus.)</t>
  </si>
  <si>
    <t>Total Facility Electricity Use (MWH)</t>
  </si>
  <si>
    <t>PART 1:  ENERGY/WATER CONSUMPTION AND COST DATA</t>
  </si>
  <si>
    <t>1-5.  ON-SITE RENEWABLE ENERGY GENERATION WHERE RECS ARE NOT RETAINED BY THE GOVERNMENT</t>
  </si>
  <si>
    <t>All Renewable Energy Use  (Billion Btu)</t>
  </si>
  <si>
    <t>RE as a Percentage of Energy Use</t>
  </si>
  <si>
    <t>(Calculated from input above per FEMP Renewable Energy Guidance)</t>
  </si>
  <si>
    <t>(Calculated from input above for information only)</t>
  </si>
  <si>
    <t>Annual Consumption
(Million Gallons)</t>
  </si>
  <si>
    <t>Potable Water</t>
  </si>
  <si>
    <t>Gallons per Gross Square Foot</t>
  </si>
  <si>
    <t>Percent</t>
  </si>
  <si>
    <t>1-9.  WATER USE INTENSITY AND COST</t>
  </si>
  <si>
    <t>Btu/GSF w/ RE &amp; Source Btu Credit:</t>
  </si>
  <si>
    <t>Approx. percentage of reported water consumption that is estimated:</t>
  </si>
  <si>
    <t>Department of X</t>
  </si>
  <si>
    <t>Total Facility Electricity Use (Billion Btu)</t>
  </si>
  <si>
    <r>
      <t xml:space="preserve">Electricity from </t>
    </r>
    <r>
      <rPr>
        <i/>
        <sz val="10"/>
        <rFont val="Arial"/>
        <family val="2"/>
      </rPr>
      <t>Old</t>
    </r>
    <r>
      <rPr>
        <sz val="10"/>
        <rFont val="Arial"/>
        <family val="0"/>
      </rPr>
      <t xml:space="preserve"> </t>
    </r>
    <r>
      <rPr>
        <u val="single"/>
        <sz val="10"/>
        <rFont val="Arial"/>
        <family val="2"/>
      </rPr>
      <t>Landfill Gas</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</si>
  <si>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Landfill Gas</t>
    </r>
    <r>
      <rPr>
        <sz val="10"/>
        <rFont val="Arial"/>
        <family val="0"/>
      </rPr>
      <t xml:space="preserve"> projects (MWH)</t>
    </r>
  </si>
  <si>
    <t>Amount Qualified for Goal</t>
  </si>
  <si>
    <t>Amount Produced or Used</t>
  </si>
  <si>
    <t>Energy Produced on Federal or Indian Land and Used at a Federal Facility</t>
  </si>
  <si>
    <t>1-4.  RENEWABLE ENERGY GENERATED ON FEDERAL OR INDIAN LAND WHERE RECS ARE RETAINED BY THE GOVERNMENT</t>
  </si>
  <si>
    <t>Total Amount 
Purchased 
(MWH)</t>
  </si>
  <si>
    <t>Bonus, Federal or Indian Land</t>
  </si>
  <si>
    <r>
      <t xml:space="preserve">Renewable energy reported here comes from projects: 1) placed in service </t>
    </r>
    <r>
      <rPr>
        <b/>
        <sz val="10"/>
        <rFont val="Arial"/>
        <family val="2"/>
      </rPr>
      <t>after 1/1/1999 (New)</t>
    </r>
    <r>
      <rPr>
        <sz val="10"/>
        <rFont val="Arial"/>
        <family val="0"/>
      </rPr>
      <t>; 2) where RECs have not been retained by the government; 3) where the amount has not been reported elsewhere on this data report; and 4) where the energy or RECs have not been sold to another agency that is counting it toward their renewable energy goal. (MWH)</t>
    </r>
  </si>
  <si>
    <r>
      <t xml:space="preserve">Renewable energy reported here must come from projects:  1) placed in service </t>
    </r>
    <r>
      <rPr>
        <b/>
        <sz val="10"/>
        <rFont val="Arial"/>
        <family val="2"/>
      </rPr>
      <t>before 1/1/1999 (Old)</t>
    </r>
    <r>
      <rPr>
        <sz val="10"/>
        <rFont val="Arial"/>
        <family val="0"/>
      </rPr>
      <t>; 2) where RECs have not been retained by the government; 3) where the amount has not been reported elsewhere on this data report; and 4) where the energy or RECs have not been sold to another agency that is counting it toward their renewable energy goal. (MWH)</t>
    </r>
  </si>
  <si>
    <t>Total Amount Purchased (Million Btu)</t>
  </si>
  <si>
    <t>Portion of Total Purchased from Projects on Federal or Indian Lands</t>
  </si>
  <si>
    <t>E-85</t>
  </si>
  <si>
    <t>M-85</t>
  </si>
  <si>
    <t>LPG</t>
  </si>
  <si>
    <t>NG</t>
  </si>
  <si>
    <t>TOTAL</t>
  </si>
  <si>
    <t>GEG</t>
  </si>
  <si>
    <t>Annual Cost (Actual $)</t>
  </si>
  <si>
    <t>Biodiesel</t>
  </si>
  <si>
    <t>Diesel</t>
  </si>
  <si>
    <t>Electric</t>
  </si>
  <si>
    <t>Gasoline</t>
  </si>
  <si>
    <t>Hydrogen</t>
  </si>
  <si>
    <t>Description</t>
  </si>
  <si>
    <t>Optional 1-3a.  Fleet Vehicle Consumption and Costs Captured by the FAST System</t>
  </si>
  <si>
    <t>1-3.  Non-Fleet Vehicles and Other Equipment (Does not include Fleet Vehicle Data Captured by FAST System)</t>
  </si>
  <si>
    <t>(Input reflects format of Section IV, Part C, Annual Fuel Consumption Report, by Fuel Type of FAST SF 82 - Aggregate Combined Report)</t>
  </si>
  <si>
    <t>Is the FY 2007 agency water intensity baseline preliminary or final?</t>
  </si>
  <si>
    <t xml:space="preserve"> </t>
  </si>
  <si>
    <t>Facility Gross Square Feet (Thou.)</t>
  </si>
  <si>
    <t>Buildings &amp; Facilities Subject to Water Goal</t>
  </si>
  <si>
    <t>Purch. Renew. Other</t>
  </si>
  <si>
    <t>Purch. Renew. Electric.</t>
  </si>
  <si>
    <r>
      <t xml:space="preserve">Total Purchases of </t>
    </r>
    <r>
      <rPr>
        <i/>
        <sz val="10"/>
        <rFont val="Arial"/>
        <family val="2"/>
      </rPr>
      <t>New</t>
    </r>
    <r>
      <rPr>
        <sz val="10"/>
        <rFont val="Arial"/>
        <family val="0"/>
      </rPr>
      <t xml:space="preserve"> Renewable Electricity</t>
    </r>
  </si>
  <si>
    <r>
      <t xml:space="preserve">Total Purchases of </t>
    </r>
    <r>
      <rPr>
        <i/>
        <sz val="10"/>
        <rFont val="Arial"/>
        <family val="2"/>
      </rPr>
      <t>New</t>
    </r>
    <r>
      <rPr>
        <sz val="10"/>
        <rFont val="Arial"/>
        <family val="0"/>
      </rPr>
      <t xml:space="preserve"> RECs</t>
    </r>
  </si>
  <si>
    <t>Bonus for Purchases from New Projects 
on Federal or Indian Land</t>
  </si>
  <si>
    <r>
      <t xml:space="preserve">Total Purchases of </t>
    </r>
    <r>
      <rPr>
        <i/>
        <sz val="10"/>
        <rFont val="Arial"/>
        <family val="2"/>
      </rPr>
      <t>Old</t>
    </r>
    <r>
      <rPr>
        <sz val="10"/>
        <rFont val="Arial"/>
        <family val="0"/>
      </rPr>
      <t xml:space="preserve"> Renewable Electricity</t>
    </r>
  </si>
  <si>
    <r>
      <t xml:space="preserve">Total Purchases of </t>
    </r>
    <r>
      <rPr>
        <i/>
        <sz val="10"/>
        <rFont val="Arial"/>
        <family val="2"/>
      </rPr>
      <t>Old</t>
    </r>
    <r>
      <rPr>
        <sz val="10"/>
        <rFont val="Arial"/>
        <family val="0"/>
      </rPr>
      <t xml:space="preserve"> RECs</t>
    </r>
  </si>
  <si>
    <t>(New renewable energy is from resources developed after January 1, 1999)</t>
  </si>
  <si>
    <t>Short</t>
  </si>
  <si>
    <r>
      <t xml:space="preserve">Electricity from </t>
    </r>
    <r>
      <rPr>
        <i/>
        <sz val="10"/>
        <rFont val="Arial"/>
        <family val="2"/>
      </rPr>
      <t>New</t>
    </r>
    <r>
      <rPr>
        <sz val="10"/>
        <rFont val="Arial"/>
        <family val="0"/>
      </rPr>
      <t xml:space="preserve"> Renewable Source</t>
    </r>
  </si>
  <si>
    <r>
      <t xml:space="preserve">Electricity from </t>
    </r>
    <r>
      <rPr>
        <i/>
        <sz val="10"/>
        <rFont val="Arial"/>
        <family val="2"/>
      </rPr>
      <t>Old</t>
    </r>
    <r>
      <rPr>
        <sz val="10"/>
        <rFont val="Arial"/>
        <family val="0"/>
      </rPr>
      <t xml:space="preserve"> Renewable Source</t>
    </r>
  </si>
  <si>
    <r>
      <t xml:space="preserve">RECs from </t>
    </r>
    <r>
      <rPr>
        <i/>
        <sz val="10"/>
        <rFont val="Arial"/>
        <family val="2"/>
      </rPr>
      <t>New</t>
    </r>
    <r>
      <rPr>
        <sz val="10"/>
        <rFont val="Arial"/>
        <family val="0"/>
      </rPr>
      <t xml:space="preserve"> Renewable Source</t>
    </r>
  </si>
  <si>
    <r>
      <t xml:space="preserve">RECs from </t>
    </r>
    <r>
      <rPr>
        <i/>
        <sz val="10"/>
        <rFont val="Arial"/>
        <family val="2"/>
      </rPr>
      <t>Old</t>
    </r>
    <r>
      <rPr>
        <sz val="10"/>
        <rFont val="Arial"/>
        <family val="0"/>
      </rPr>
      <t xml:space="preserve"> Renewable Source</t>
    </r>
  </si>
  <si>
    <r>
      <t xml:space="preserve">Non-Electric Energy from </t>
    </r>
    <r>
      <rPr>
        <i/>
        <sz val="10"/>
        <rFont val="Arial"/>
        <family val="2"/>
      </rPr>
      <t>New</t>
    </r>
    <r>
      <rPr>
        <sz val="10"/>
        <rFont val="Arial"/>
        <family val="0"/>
      </rPr>
      <t xml:space="preserve"> Renewable Source</t>
    </r>
  </si>
  <si>
    <r>
      <t xml:space="preserve">Non-Electric Energy from </t>
    </r>
    <r>
      <rPr>
        <i/>
        <sz val="10"/>
        <rFont val="Arial"/>
        <family val="2"/>
      </rPr>
      <t>Old</t>
    </r>
    <r>
      <rPr>
        <sz val="10"/>
        <rFont val="Arial"/>
        <family val="0"/>
      </rPr>
      <t xml:space="preserve"> Renewable Source</t>
    </r>
  </si>
  <si>
    <t>Type of Renewable Energy Purchase  (Two rows are provided for each type. Insert additional rows as necessary for purchases of same type for different end-use categories (Goal or Excluded) or purchase terms (Short or Long).  Insert rows between each color-coded category.)</t>
  </si>
  <si>
    <t>Long</t>
  </si>
  <si>
    <r>
      <t xml:space="preserve">Total Purchases of </t>
    </r>
    <r>
      <rPr>
        <i/>
        <sz val="10"/>
        <rFont val="Arial"/>
        <family val="2"/>
      </rPr>
      <t>New</t>
    </r>
    <r>
      <rPr>
        <sz val="10"/>
        <rFont val="Arial"/>
        <family val="0"/>
      </rPr>
      <t xml:space="preserve"> Non-Electric Renewable Energy</t>
    </r>
  </si>
  <si>
    <r>
      <t xml:space="preserve">Total Purchases of </t>
    </r>
    <r>
      <rPr>
        <i/>
        <sz val="10"/>
        <rFont val="Arial"/>
        <family val="2"/>
      </rPr>
      <t>Old</t>
    </r>
    <r>
      <rPr>
        <sz val="10"/>
        <rFont val="Arial"/>
        <family val="0"/>
      </rPr>
      <t xml:space="preserve"> Non-Electric Renewable Energy</t>
    </r>
  </si>
  <si>
    <t>Goal Subject Buildings
FY 2003 Baseline (Btu/GSF)</t>
  </si>
  <si>
    <t>Goal Excluded Facilities
FY 2003 Baseline (Btu/GSF)</t>
  </si>
  <si>
    <t>Eligible Short-Term Purchase 
Goal Building EE Credit (BBtu):</t>
  </si>
  <si>
    <t>Eligible Long-Term Purchase
Goal Building EE Credit (BBtu):</t>
  </si>
  <si>
    <t>Total Amount 
Purchased for Goal Buildings
(Billion Btu)</t>
  </si>
  <si>
    <t>Total Amount 
Purchased for Excluded Fac.
(Billion Btu)</t>
  </si>
  <si>
    <t>Total Goal Building EE Credit (BBtu):</t>
  </si>
  <si>
    <t>Eligible Short-Term Purchase 
Excluded Fac. EE Credit (BBtu):</t>
  </si>
  <si>
    <t>Excluded</t>
  </si>
  <si>
    <t>Eligible Long-Term Purchase
Excluded Fac. EE Credit (BBtu):</t>
  </si>
  <si>
    <t>Total Excluded Fac. EE Credit (BBtu):</t>
  </si>
  <si>
    <t>Purchase Term (Enter:  Short or Long)</t>
  </si>
  <si>
    <t>End Use Category (Enter:  Goal or Excluded)</t>
  </si>
  <si>
    <t>1-1.  NECPA/E.O. 13423 Goal Subject Buildings</t>
  </si>
  <si>
    <t>1-2.  NECPA/E.O. 13423 Goal Excluded Facilities</t>
  </si>
  <si>
    <t xml:space="preserve">1-7.  GOAL-ELIGIBLE RENEWABLE ELECTRICITY USE AS </t>
  </si>
  <si>
    <t>Eligible Renewable Electricity Total</t>
  </si>
  <si>
    <t>New Renewable Electricity (without Bonus)</t>
  </si>
  <si>
    <t>Eligible Old Renewable Electricity</t>
  </si>
  <si>
    <r>
      <t xml:space="preserve">Renewable Thermal Energy from </t>
    </r>
    <r>
      <rPr>
        <i/>
        <sz val="10"/>
        <rFont val="Arial"/>
        <family val="2"/>
      </rPr>
      <t>New</t>
    </r>
    <r>
      <rPr>
        <sz val="10"/>
        <rFont val="Arial"/>
        <family val="0"/>
      </rPr>
      <t xml:space="preserve"> projects (Million Btu)</t>
    </r>
  </si>
  <si>
    <r>
      <t xml:space="preserve">Natural Gas from </t>
    </r>
    <r>
      <rPr>
        <i/>
        <sz val="10"/>
        <rFont val="Arial"/>
        <family val="2"/>
      </rPr>
      <t>New</t>
    </r>
    <r>
      <rPr>
        <sz val="10"/>
        <rFont val="Arial"/>
        <family val="0"/>
      </rPr>
      <t xml:space="preserve"> Landfill/Biomass projects (Million Btu)</t>
    </r>
  </si>
  <si>
    <r>
      <t xml:space="preserve">Other </t>
    </r>
    <r>
      <rPr>
        <i/>
        <sz val="10"/>
        <rFont val="Arial"/>
        <family val="2"/>
      </rPr>
      <t>New</t>
    </r>
    <r>
      <rPr>
        <sz val="10"/>
        <rFont val="Arial"/>
        <family val="0"/>
      </rPr>
      <t xml:space="preserve"> Renewable Energy (</t>
    </r>
    <r>
      <rPr>
        <u val="single"/>
        <sz val="10"/>
        <rFont val="Arial"/>
        <family val="2"/>
      </rPr>
      <t>Specify Type</t>
    </r>
    <r>
      <rPr>
        <sz val="10"/>
        <rFont val="Arial"/>
        <family val="0"/>
      </rPr>
      <t>) (Million Btu)</t>
    </r>
  </si>
  <si>
    <r>
      <t xml:space="preserve">Natural Gas from </t>
    </r>
    <r>
      <rPr>
        <i/>
        <sz val="10"/>
        <rFont val="Arial"/>
        <family val="2"/>
      </rPr>
      <t>Old</t>
    </r>
    <r>
      <rPr>
        <sz val="10"/>
        <rFont val="Arial"/>
        <family val="0"/>
      </rPr>
      <t xml:space="preserve"> Landfill/Biomass projects (Million Btu)</t>
    </r>
  </si>
  <si>
    <r>
      <t xml:space="preserve">Renewable Thermal Energy from </t>
    </r>
    <r>
      <rPr>
        <i/>
        <sz val="10"/>
        <rFont val="Arial"/>
        <family val="2"/>
      </rPr>
      <t>Old</t>
    </r>
    <r>
      <rPr>
        <sz val="10"/>
        <rFont val="Arial"/>
        <family val="0"/>
      </rPr>
      <t xml:space="preserve"> projects (Million Btu)</t>
    </r>
  </si>
  <si>
    <r>
      <t xml:space="preserve">Other </t>
    </r>
    <r>
      <rPr>
        <i/>
        <sz val="10"/>
        <rFont val="Arial"/>
        <family val="2"/>
      </rPr>
      <t>Old</t>
    </r>
    <r>
      <rPr>
        <sz val="10"/>
        <rFont val="Arial"/>
        <family val="0"/>
      </rPr>
      <t xml:space="preserve"> Renewable Energy (</t>
    </r>
    <r>
      <rPr>
        <u val="single"/>
        <sz val="10"/>
        <rFont val="Arial"/>
        <family val="2"/>
      </rPr>
      <t>Specify Type</t>
    </r>
    <r>
      <rPr>
        <sz val="10"/>
        <rFont val="Arial"/>
        <family val="0"/>
      </rPr>
      <t>) (Million Btu)</t>
    </r>
  </si>
  <si>
    <t>Total New Non-Electric Renewable Energy (Million Btu)</t>
  </si>
  <si>
    <t>Total Old Non-Electric Renewable Energy (Million Btu)</t>
  </si>
  <si>
    <t>(New renewable energy is from projects placed in service after January 1, 1999.  Include projects that did not retain RECs if they qualify under the grandfather clause.)</t>
  </si>
  <si>
    <t xml:space="preserve">1-8.  ALL RENEWABLE ENERGY USE (INCLUDING NON-ELECTRIC) </t>
  </si>
  <si>
    <t>AS A PERCENTAGE OF FACILITY ELECTRICITY USE (WITHOUT BONUS)</t>
  </si>
  <si>
    <t xml:space="preserve">Renewable energy project types in service during FY 2009, by age and source </t>
  </si>
  <si>
    <t>1-6.  RENEWABLE ENERGY/RENEWABLE ENERGY CERTIFICATE PURCHASES IN FY 2009</t>
  </si>
  <si>
    <t xml:space="preserve">FY 2009 Goal Application
Renewable Energy Goal (RE)
Energy Efficiency Goal (EE) Credit </t>
  </si>
  <si>
    <t>RE:  Up to 1.5% of total electricity use.
EE-Credit:  Up to 4.8% reduction for short-term and 7.2% reduction for long-term.</t>
  </si>
  <si>
    <t>RE:  100%
EE-Credit:  Up to 4.8% reduction for short-term and 7.2% reduction for long-term.</t>
  </si>
  <si>
    <t>RE:  Up to 1.5% of total electricity use
EE-Credit:  Up to 4.8% reduction for short-term and 7.2% reduction for long-term.</t>
  </si>
  <si>
    <t>RE:  no contribution to goal (see comment)
EE-Credit:  Up to 4.8% reduction for short-term and 7.2% reduction for long-term.</t>
  </si>
  <si>
    <t>RE:  no contribution to goal
EE-Credit:  Up to 4.8% reduction for short-term and 7.2% reduction for long-term.</t>
  </si>
  <si>
    <t>Goal Subject Buildings 
Gross Square Feet (Thousands)</t>
  </si>
  <si>
    <t>Excluded Facilities 
Gross Square Feet (Thousands)</t>
  </si>
  <si>
    <t>Adjustment Data Report for Fiscal Years Prior to 2008</t>
  </si>
  <si>
    <t>FY</t>
  </si>
  <si>
    <t>20XX</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</si>
</sst>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_);\(#,##0.0\)"/>
    <numFmt numFmtId="173" formatCode="_(* #,##0.0_);_(* \(#,##0.0\);_(* &quot;-&quot;??_);_(@_)"/>
    <numFmt numFmtId="174" formatCode="_(* #,##0.0_);_(* \(#,##0.0\);_(* &quot;-&quot;?_);_(@_)"/>
    <numFmt numFmtId="175" formatCode="_(* #,##0_);_(* \(#,##0\);_(* &quot;-&quot;??_);_(@_)"/>
    <numFmt numFmtId="176" formatCode="_(* #,##0_);_(* \(#,##0\);_(* &quot;-&quot;?_);_(@_)"/>
    <numFmt numFmtId="177" formatCode="_(* #,##0.00_);_(* \(#,##0.00\);_(* &quot;-&quot;?_);_(@_)"/>
    <numFmt numFmtId="178" formatCode="#,##0.0"/>
    <numFmt numFmtId="179" formatCode="&quot;$&quot;#,##0.0"/>
    <numFmt numFmtId="180" formatCode="&quot;$&quot;#,##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000"/>
    <numFmt numFmtId="188" formatCode="0.00000"/>
    <numFmt numFmtId="189" formatCode="0.0000"/>
    <numFmt numFmtId="190" formatCode="0.000"/>
    <numFmt numFmtId="191" formatCode="#,##0.000"/>
    <numFmt numFmtId="192" formatCode="#,##0.0000"/>
    <numFmt numFmtId="193" formatCode="#,##0.00000"/>
    <numFmt numFmtId="194" formatCode="#,##0.000000"/>
    <numFmt numFmtId="195" formatCode="#,##0.0000000"/>
    <numFmt numFmtId="196" formatCode="#,##0.00000000"/>
    <numFmt numFmtId="197" formatCode="&quot;$&quot;#,##0.00"/>
    <numFmt numFmtId="198" formatCode="0.000%"/>
    <numFmt numFmtId="199" formatCode="0.0000%"/>
    <numFmt numFmtId="200" formatCode="0.00000%"/>
    <numFmt numFmtId="201" formatCode="00000\-0000"/>
    <numFmt numFmtId="202" formatCode="00000"/>
  </numFmts>
  <fonts count="48">
    <font>
      <sz val="10"/>
      <name val="Arial"/>
      <family val="0"/>
    </font>
    <font>
      <b/>
      <sz val="10"/>
      <name val="Arial"/>
      <family val="2"/>
    </font>
    <font>
      <b/>
      <sz val="14"/>
      <name val="Arial"/>
      <family val="2"/>
    </font>
    <font>
      <sz val="10"/>
      <color indexed="12"/>
      <name val="Arial"/>
      <family val="2"/>
    </font>
    <font>
      <u val="single"/>
      <sz val="10"/>
      <color indexed="12"/>
      <name val="Arial"/>
      <family val="2"/>
    </font>
    <font>
      <u val="single"/>
      <sz val="10"/>
      <color indexed="36"/>
      <name val="Arial"/>
      <family val="2"/>
    </font>
    <font>
      <i/>
      <sz val="10"/>
      <name val="Arial"/>
      <family val="2"/>
    </font>
    <font>
      <sz val="8"/>
      <name val="Tahoma"/>
      <family val="2"/>
    </font>
    <font>
      <sz val="8"/>
      <name val="Arial"/>
      <family val="2"/>
    </font>
    <font>
      <sz val="9"/>
      <name val="Arial"/>
      <family val="2"/>
    </font>
    <font>
      <u val="single"/>
      <sz val="10"/>
      <name val="Arial"/>
      <family val="2"/>
    </font>
    <font>
      <sz val="10"/>
      <color indexed="39"/>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diagonalUp="1" diagonalDown="1">
      <left style="thin"/>
      <right style="thin"/>
      <top style="thin"/>
      <bottom style="thin"/>
      <diagonal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6">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1" fillId="0" borderId="0" xfId="0" applyFont="1" applyAlignment="1" applyProtection="1">
      <alignment/>
      <protection locked="0"/>
    </xf>
    <xf numFmtId="0" fontId="0" fillId="0" borderId="12" xfId="0" applyBorder="1" applyAlignment="1" applyProtection="1">
      <alignment horizontal="center" wrapText="1"/>
      <protection locked="0"/>
    </xf>
    <xf numFmtId="0" fontId="0" fillId="0" borderId="0" xfId="0" applyBorder="1" applyAlignment="1" applyProtection="1">
      <alignment/>
      <protection locked="0"/>
    </xf>
    <xf numFmtId="178" fontId="3" fillId="0" borderId="0" xfId="42" applyNumberFormat="1" applyFont="1" applyBorder="1" applyAlignment="1" applyProtection="1">
      <alignment/>
      <protection locked="0"/>
    </xf>
    <xf numFmtId="0" fontId="0" fillId="0" borderId="0" xfId="0" applyAlignment="1" applyProtection="1">
      <alignment wrapText="1"/>
      <protection locked="0"/>
    </xf>
    <xf numFmtId="0" fontId="0" fillId="0" borderId="0" xfId="0" applyAlignment="1" applyProtection="1">
      <alignment/>
      <protection locked="0"/>
    </xf>
    <xf numFmtId="179" fontId="3" fillId="0" borderId="0" xfId="42" applyNumberFormat="1" applyFont="1" applyBorder="1" applyAlignment="1" applyProtection="1">
      <alignment/>
      <protection locked="0"/>
    </xf>
    <xf numFmtId="3" fontId="0" fillId="0" borderId="0" xfId="0" applyNumberFormat="1" applyAlignment="1" applyProtection="1">
      <alignment horizontal="center"/>
      <protection locked="0"/>
    </xf>
    <xf numFmtId="180"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wrapText="1"/>
      <protection locked="0"/>
    </xf>
    <xf numFmtId="0" fontId="0" fillId="0" borderId="0" xfId="0" applyBorder="1" applyAlignment="1" applyProtection="1">
      <alignment horizontal="left" wrapText="1"/>
      <protection locked="0"/>
    </xf>
    <xf numFmtId="178" fontId="0" fillId="0" borderId="0" xfId="42" applyNumberFormat="1" applyFont="1" applyBorder="1" applyAlignment="1" applyProtection="1">
      <alignment/>
      <protection locked="0"/>
    </xf>
    <xf numFmtId="179" fontId="0" fillId="0" borderId="0" xfId="42" applyNumberFormat="1" applyFont="1" applyBorder="1" applyAlignment="1" applyProtection="1">
      <alignment/>
      <protection locked="0"/>
    </xf>
    <xf numFmtId="0" fontId="0" fillId="0" borderId="13" xfId="0" applyBorder="1" applyAlignment="1" applyProtection="1">
      <alignment horizontal="center" wrapText="1"/>
      <protection locked="0"/>
    </xf>
    <xf numFmtId="0" fontId="8" fillId="33" borderId="12" xfId="0" applyFont="1" applyFill="1" applyBorder="1" applyAlignment="1" applyProtection="1">
      <alignment horizontal="right" wrapText="1"/>
      <protection locked="0"/>
    </xf>
    <xf numFmtId="0" fontId="0" fillId="33" borderId="12" xfId="0" applyFill="1" applyBorder="1" applyAlignment="1" applyProtection="1">
      <alignment horizontal="center" wrapText="1"/>
      <protection locked="0"/>
    </xf>
    <xf numFmtId="0" fontId="0" fillId="33" borderId="14" xfId="0" applyFill="1" applyBorder="1" applyAlignment="1" applyProtection="1">
      <alignment horizontal="centerContinuous"/>
      <protection locked="0"/>
    </xf>
    <xf numFmtId="0" fontId="0" fillId="33" borderId="15" xfId="0" applyFill="1" applyBorder="1" applyAlignment="1" applyProtection="1">
      <alignment horizontal="centerContinuous"/>
      <protection locked="0"/>
    </xf>
    <xf numFmtId="0" fontId="0" fillId="33" borderId="12" xfId="0" applyFill="1" applyBorder="1" applyAlignment="1" applyProtection="1">
      <alignment/>
      <protection locked="0"/>
    </xf>
    <xf numFmtId="178" fontId="3" fillId="33" borderId="13" xfId="42" applyNumberFormat="1" applyFont="1" applyFill="1" applyBorder="1" applyAlignment="1" applyProtection="1">
      <alignment/>
      <protection locked="0"/>
    </xf>
    <xf numFmtId="179" fontId="3" fillId="33" borderId="12" xfId="42" applyNumberFormat="1" applyFont="1" applyFill="1" applyBorder="1" applyAlignment="1" applyProtection="1">
      <alignment/>
      <protection locked="0"/>
    </xf>
    <xf numFmtId="7" fontId="0" fillId="33" borderId="16"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172" fontId="0" fillId="33" borderId="12" xfId="0" applyNumberFormat="1" applyFill="1" applyBorder="1" applyAlignment="1" applyProtection="1">
      <alignment/>
      <protection/>
    </xf>
    <xf numFmtId="7" fontId="0" fillId="33" borderId="14" xfId="0" applyNumberFormat="1" applyFill="1" applyBorder="1" applyAlignment="1" applyProtection="1">
      <alignment horizontal="right"/>
      <protection/>
    </xf>
    <xf numFmtId="0" fontId="0" fillId="33" borderId="15" xfId="0" applyFill="1" applyBorder="1" applyAlignment="1" applyProtection="1">
      <alignment horizontal="left"/>
      <protection locked="0"/>
    </xf>
    <xf numFmtId="179" fontId="3" fillId="33" borderId="16" xfId="42" applyNumberFormat="1" applyFont="1" applyFill="1" applyBorder="1" applyAlignment="1" applyProtection="1">
      <alignment/>
      <protection locked="0"/>
    </xf>
    <xf numFmtId="0" fontId="0" fillId="33" borderId="13" xfId="0" applyFill="1" applyBorder="1" applyAlignment="1" applyProtection="1">
      <alignment horizontal="left"/>
      <protection locked="0"/>
    </xf>
    <xf numFmtId="172" fontId="0" fillId="33" borderId="17" xfId="0" applyNumberFormat="1" applyFill="1" applyBorder="1" applyAlignment="1" applyProtection="1">
      <alignment/>
      <protection/>
    </xf>
    <xf numFmtId="0" fontId="0" fillId="33" borderId="18" xfId="0" applyFill="1" applyBorder="1" applyAlignment="1" applyProtection="1">
      <alignment/>
      <protection/>
    </xf>
    <xf numFmtId="0" fontId="0" fillId="33" borderId="12" xfId="0" applyFill="1" applyBorder="1" applyAlignment="1" applyProtection="1">
      <alignment horizontal="right"/>
      <protection locked="0"/>
    </xf>
    <xf numFmtId="175" fontId="0" fillId="33" borderId="12" xfId="42" applyNumberFormat="1" applyFont="1" applyFill="1" applyBorder="1" applyAlignment="1" applyProtection="1">
      <alignment horizontal="right"/>
      <protection/>
    </xf>
    <xf numFmtId="0" fontId="0" fillId="33" borderId="16" xfId="0" applyFill="1" applyBorder="1" applyAlignment="1" applyProtection="1">
      <alignment/>
      <protection locked="0"/>
    </xf>
    <xf numFmtId="0" fontId="0" fillId="33" borderId="13" xfId="0" applyFill="1" applyBorder="1" applyAlignment="1" applyProtection="1">
      <alignment/>
      <protection locked="0"/>
    </xf>
    <xf numFmtId="0" fontId="0" fillId="33" borderId="16" xfId="0" applyFill="1" applyBorder="1" applyAlignment="1" applyProtection="1">
      <alignment horizontal="centerContinuous" wrapText="1"/>
      <protection locked="0"/>
    </xf>
    <xf numFmtId="0" fontId="0" fillId="33" borderId="13" xfId="0" applyFill="1" applyBorder="1" applyAlignment="1" applyProtection="1">
      <alignment horizontal="centerContinuous" wrapText="1"/>
      <protection locked="0"/>
    </xf>
    <xf numFmtId="179" fontId="0" fillId="33" borderId="12" xfId="42" applyNumberFormat="1" applyFont="1" applyFill="1" applyBorder="1" applyAlignment="1" applyProtection="1">
      <alignment/>
      <protection/>
    </xf>
    <xf numFmtId="0" fontId="0" fillId="34" borderId="19" xfId="0" applyFill="1" applyBorder="1" applyAlignment="1" applyProtection="1">
      <alignment horizontal="center" wrapText="1"/>
      <protection locked="0"/>
    </xf>
    <xf numFmtId="0" fontId="0" fillId="34" borderId="20" xfId="0" applyFill="1" applyBorder="1" applyAlignment="1" applyProtection="1">
      <alignment horizontal="center" wrapText="1"/>
      <protection locked="0"/>
    </xf>
    <xf numFmtId="0" fontId="0" fillId="34" borderId="12" xfId="0" applyFill="1" applyBorder="1" applyAlignment="1" applyProtection="1">
      <alignment horizontal="center" wrapText="1"/>
      <protection locked="0"/>
    </xf>
    <xf numFmtId="178" fontId="3" fillId="34" borderId="13" xfId="42" applyNumberFormat="1" applyFont="1" applyFill="1" applyBorder="1" applyAlignment="1" applyProtection="1">
      <alignment/>
      <protection locked="0"/>
    </xf>
    <xf numFmtId="179" fontId="3" fillId="34" borderId="12" xfId="42" applyNumberFormat="1" applyFont="1" applyFill="1" applyBorder="1" applyAlignment="1" applyProtection="1">
      <alignment/>
      <protection locked="0"/>
    </xf>
    <xf numFmtId="7" fontId="0" fillId="34" borderId="16" xfId="0" applyNumberFormat="1" applyFill="1" applyBorder="1" applyAlignment="1" applyProtection="1">
      <alignment horizontal="right"/>
      <protection/>
    </xf>
    <xf numFmtId="0" fontId="0" fillId="34" borderId="11" xfId="0" applyFill="1" applyBorder="1" applyAlignment="1" applyProtection="1">
      <alignment horizontal="left"/>
      <protection locked="0"/>
    </xf>
    <xf numFmtId="0" fontId="0" fillId="34" borderId="12" xfId="0" applyFill="1" applyBorder="1" applyAlignment="1" applyProtection="1">
      <alignment/>
      <protection locked="0"/>
    </xf>
    <xf numFmtId="179" fontId="0" fillId="34" borderId="12" xfId="42" applyNumberFormat="1" applyFont="1" applyFill="1" applyBorder="1" applyAlignment="1" applyProtection="1">
      <alignment/>
      <protection/>
    </xf>
    <xf numFmtId="178" fontId="0" fillId="34" borderId="12" xfId="0" applyNumberFormat="1" applyFont="1" applyFill="1" applyBorder="1" applyAlignment="1" applyProtection="1">
      <alignment horizontal="right"/>
      <protection/>
    </xf>
    <xf numFmtId="178" fontId="0" fillId="33" borderId="12" xfId="0" applyNumberFormat="1" applyFont="1" applyFill="1" applyBorder="1" applyAlignment="1" applyProtection="1">
      <alignment horizontal="right"/>
      <protection/>
    </xf>
    <xf numFmtId="178" fontId="0" fillId="35" borderId="12" xfId="0" applyNumberFormat="1" applyFont="1" applyFill="1" applyBorder="1" applyAlignment="1" applyProtection="1">
      <alignment horizontal="right"/>
      <protection/>
    </xf>
    <xf numFmtId="178" fontId="0" fillId="35" borderId="21" xfId="0" applyNumberFormat="1" applyFont="1" applyFill="1" applyBorder="1" applyAlignment="1" applyProtection="1">
      <alignment horizontal="right"/>
      <protection/>
    </xf>
    <xf numFmtId="178" fontId="0" fillId="34" borderId="21" xfId="0" applyNumberFormat="1" applyFont="1" applyFill="1" applyBorder="1" applyAlignment="1" applyProtection="1">
      <alignment horizontal="right"/>
      <protection/>
    </xf>
    <xf numFmtId="178" fontId="0" fillId="33" borderId="21" xfId="0" applyNumberFormat="1" applyFont="1" applyFill="1" applyBorder="1" applyAlignment="1" applyProtection="1">
      <alignment horizontal="right"/>
      <protection/>
    </xf>
    <xf numFmtId="178" fontId="0" fillId="0" borderId="0" xfId="0" applyNumberFormat="1" applyFont="1" applyFill="1" applyBorder="1" applyAlignment="1" applyProtection="1">
      <alignment horizontal="right"/>
      <protection/>
    </xf>
    <xf numFmtId="178" fontId="0" fillId="0" borderId="0" xfId="0" applyNumberFormat="1" applyFont="1" applyBorder="1" applyAlignment="1" applyProtection="1">
      <alignment horizontal="right"/>
      <protection/>
    </xf>
    <xf numFmtId="178" fontId="3" fillId="34" borderId="12" xfId="42" applyNumberFormat="1" applyFont="1" applyFill="1" applyBorder="1" applyAlignment="1" applyProtection="1">
      <alignment vertical="center"/>
      <protection locked="0"/>
    </xf>
    <xf numFmtId="178" fontId="3" fillId="33" borderId="12" xfId="42" applyNumberFormat="1" applyFont="1" applyFill="1" applyBorder="1" applyAlignment="1" applyProtection="1">
      <alignment vertical="center"/>
      <protection locked="0"/>
    </xf>
    <xf numFmtId="178" fontId="3" fillId="35" borderId="12" xfId="42" applyNumberFormat="1" applyFont="1" applyFill="1" applyBorder="1" applyAlignment="1" applyProtection="1">
      <alignment vertical="center"/>
      <protection locked="0"/>
    </xf>
    <xf numFmtId="178" fontId="3" fillId="35" borderId="18" xfId="42" applyNumberFormat="1" applyFont="1" applyFill="1" applyBorder="1" applyAlignment="1" applyProtection="1">
      <alignment vertical="center"/>
      <protection locked="0"/>
    </xf>
    <xf numFmtId="178" fontId="3" fillId="34" borderId="21" xfId="0" applyNumberFormat="1" applyFont="1" applyFill="1" applyBorder="1" applyAlignment="1" applyProtection="1">
      <alignment horizontal="right" vertical="center" wrapText="1"/>
      <protection locked="0"/>
    </xf>
    <xf numFmtId="0" fontId="3" fillId="34" borderId="12" xfId="0" applyFont="1" applyFill="1" applyBorder="1" applyAlignment="1" applyProtection="1">
      <alignment horizontal="center" vertical="center"/>
      <protection locked="0"/>
    </xf>
    <xf numFmtId="178" fontId="3" fillId="33" borderId="21" xfId="0" applyNumberFormat="1" applyFont="1" applyFill="1" applyBorder="1" applyAlignment="1" applyProtection="1">
      <alignment horizontal="right" vertical="center" wrapText="1"/>
      <protection locked="0"/>
    </xf>
    <xf numFmtId="0" fontId="3" fillId="33" borderId="12" xfId="0" applyFont="1" applyFill="1" applyBorder="1" applyAlignment="1" applyProtection="1">
      <alignment horizontal="center" vertical="center"/>
      <protection locked="0"/>
    </xf>
    <xf numFmtId="178" fontId="3" fillId="35" borderId="21" xfId="0" applyNumberFormat="1" applyFont="1" applyFill="1" applyBorder="1" applyAlignment="1" applyProtection="1">
      <alignment horizontal="right" vertical="center" wrapText="1"/>
      <protection locked="0"/>
    </xf>
    <xf numFmtId="178" fontId="3" fillId="35" borderId="12" xfId="0" applyNumberFormat="1" applyFont="1" applyFill="1" applyBorder="1" applyAlignment="1" applyProtection="1">
      <alignment horizontal="right" vertical="center" wrapText="1"/>
      <protection locked="0"/>
    </xf>
    <xf numFmtId="0" fontId="3" fillId="35" borderId="12" xfId="0" applyFont="1" applyFill="1" applyBorder="1" applyAlignment="1" applyProtection="1">
      <alignment horizontal="center" vertical="center"/>
      <protection locked="0"/>
    </xf>
    <xf numFmtId="0" fontId="0" fillId="35" borderId="12" xfId="0" applyFill="1" applyBorder="1" applyAlignment="1" applyProtection="1">
      <alignment horizontal="right"/>
      <protection locked="0"/>
    </xf>
    <xf numFmtId="0" fontId="0" fillId="34" borderId="12" xfId="0" applyFill="1" applyBorder="1" applyAlignment="1" applyProtection="1">
      <alignment horizontal="right"/>
      <protection locked="0"/>
    </xf>
    <xf numFmtId="178" fontId="3" fillId="0" borderId="0" xfId="42" applyNumberFormat="1" applyFont="1" applyFill="1" applyBorder="1" applyAlignment="1" applyProtection="1">
      <alignment horizontal="right"/>
      <protection locked="0"/>
    </xf>
    <xf numFmtId="0" fontId="0" fillId="0" borderId="0" xfId="0" applyFont="1" applyAlignment="1" applyProtection="1">
      <alignment/>
      <protection locked="0"/>
    </xf>
    <xf numFmtId="0" fontId="9" fillId="0" borderId="12" xfId="0" applyFont="1" applyBorder="1" applyAlignment="1" applyProtection="1">
      <alignment horizontal="center" vertical="center" wrapText="1"/>
      <protection locked="0"/>
    </xf>
    <xf numFmtId="178" fontId="0" fillId="34" borderId="13" xfId="0" applyNumberFormat="1" applyFill="1" applyBorder="1" applyAlignment="1" applyProtection="1">
      <alignment/>
      <protection/>
    </xf>
    <xf numFmtId="0" fontId="0" fillId="34" borderId="16" xfId="0" applyFill="1" applyBorder="1" applyAlignment="1" applyProtection="1">
      <alignment/>
      <protection locked="0"/>
    </xf>
    <xf numFmtId="0" fontId="0" fillId="34" borderId="13" xfId="0" applyFill="1" applyBorder="1" applyAlignment="1" applyProtection="1">
      <alignment/>
      <protection locked="0"/>
    </xf>
    <xf numFmtId="0" fontId="0" fillId="34" borderId="16" xfId="0" applyFill="1" applyBorder="1" applyAlignment="1" applyProtection="1">
      <alignment horizontal="centerContinuous" wrapText="1"/>
      <protection locked="0"/>
    </xf>
    <xf numFmtId="0" fontId="0" fillId="34" borderId="13" xfId="0" applyFill="1" applyBorder="1" applyAlignment="1" applyProtection="1">
      <alignment horizontal="centerContinuous" wrapText="1"/>
      <protection locked="0"/>
    </xf>
    <xf numFmtId="0" fontId="0" fillId="34" borderId="14" xfId="0" applyFill="1" applyBorder="1" applyAlignment="1" applyProtection="1">
      <alignment horizontal="centerContinuous"/>
      <protection locked="0"/>
    </xf>
    <xf numFmtId="0" fontId="0" fillId="34" borderId="15" xfId="0" applyFill="1" applyBorder="1" applyAlignment="1" applyProtection="1">
      <alignment horizontal="centerContinuous"/>
      <protection locked="0"/>
    </xf>
    <xf numFmtId="172" fontId="0" fillId="34" borderId="12" xfId="0" applyNumberFormat="1" applyFill="1" applyBorder="1" applyAlignment="1" applyProtection="1">
      <alignment/>
      <protection/>
    </xf>
    <xf numFmtId="7" fontId="0" fillId="34" borderId="14" xfId="0" applyNumberFormat="1" applyFill="1" applyBorder="1" applyAlignment="1" applyProtection="1">
      <alignment horizontal="right"/>
      <protection/>
    </xf>
    <xf numFmtId="0" fontId="0" fillId="34" borderId="15" xfId="0" applyFill="1" applyBorder="1" applyAlignment="1" applyProtection="1">
      <alignment horizontal="left"/>
      <protection locked="0"/>
    </xf>
    <xf numFmtId="0" fontId="0" fillId="34" borderId="13" xfId="0" applyFill="1" applyBorder="1" applyAlignment="1" applyProtection="1">
      <alignment horizontal="left"/>
      <protection locked="0"/>
    </xf>
    <xf numFmtId="172" fontId="0" fillId="34" borderId="17" xfId="0" applyNumberFormat="1" applyFill="1" applyBorder="1" applyAlignment="1" applyProtection="1">
      <alignment/>
      <protection/>
    </xf>
    <xf numFmtId="0" fontId="0" fillId="34" borderId="19" xfId="0" applyFill="1" applyBorder="1" applyAlignment="1" applyProtection="1">
      <alignment horizontal="right"/>
      <protection locked="0"/>
    </xf>
    <xf numFmtId="175" fontId="0" fillId="34" borderId="12" xfId="42" applyNumberFormat="1" applyFont="1" applyFill="1" applyBorder="1" applyAlignment="1" applyProtection="1">
      <alignment horizontal="right"/>
      <protection/>
    </xf>
    <xf numFmtId="0" fontId="8" fillId="34" borderId="12" xfId="0" applyFont="1" applyFill="1" applyBorder="1" applyAlignment="1" applyProtection="1">
      <alignment horizontal="right" wrapText="1"/>
      <protection locked="0"/>
    </xf>
    <xf numFmtId="175" fontId="0" fillId="34" borderId="12" xfId="42" applyNumberFormat="1" applyFont="1" applyFill="1" applyBorder="1" applyAlignment="1" applyProtection="1">
      <alignment horizontal="right"/>
      <protection locked="0"/>
    </xf>
    <xf numFmtId="0" fontId="0" fillId="35" borderId="20" xfId="0" applyFill="1" applyBorder="1" applyAlignment="1" applyProtection="1">
      <alignment horizontal="center" wrapText="1"/>
      <protection locked="0"/>
    </xf>
    <xf numFmtId="0" fontId="0" fillId="35" borderId="19" xfId="0" applyFill="1" applyBorder="1" applyAlignment="1" applyProtection="1">
      <alignment horizontal="center" wrapText="1"/>
      <protection locked="0"/>
    </xf>
    <xf numFmtId="0" fontId="0" fillId="35" borderId="16" xfId="0" applyFill="1" applyBorder="1" applyAlignment="1" applyProtection="1">
      <alignment horizontal="centerContinuous"/>
      <protection locked="0"/>
    </xf>
    <xf numFmtId="0" fontId="0" fillId="35" borderId="11" xfId="0" applyFill="1" applyBorder="1" applyAlignment="1" applyProtection="1">
      <alignment horizontal="centerContinuous"/>
      <protection locked="0"/>
    </xf>
    <xf numFmtId="0" fontId="0" fillId="35" borderId="12" xfId="0" applyFill="1" applyBorder="1" applyAlignment="1" applyProtection="1">
      <alignment horizontal="center" wrapText="1"/>
      <protection locked="0"/>
    </xf>
    <xf numFmtId="178" fontId="3" fillId="35" borderId="13" xfId="42" applyNumberFormat="1" applyFont="1" applyFill="1" applyBorder="1" applyAlignment="1" applyProtection="1">
      <alignment/>
      <protection locked="0"/>
    </xf>
    <xf numFmtId="179" fontId="3" fillId="35" borderId="12" xfId="42" applyNumberFormat="1" applyFont="1" applyFill="1" applyBorder="1" applyAlignment="1" applyProtection="1">
      <alignment/>
      <protection locked="0"/>
    </xf>
    <xf numFmtId="7" fontId="0" fillId="35" borderId="16" xfId="0" applyNumberFormat="1" applyFill="1" applyBorder="1" applyAlignment="1" applyProtection="1">
      <alignment horizontal="right"/>
      <protection/>
    </xf>
    <xf numFmtId="0" fontId="0" fillId="35" borderId="11" xfId="0" applyFill="1" applyBorder="1" applyAlignment="1" applyProtection="1">
      <alignment horizontal="left"/>
      <protection locked="0"/>
    </xf>
    <xf numFmtId="172" fontId="0" fillId="35" borderId="12" xfId="0" applyNumberFormat="1" applyFill="1" applyBorder="1" applyAlignment="1" applyProtection="1">
      <alignment/>
      <protection/>
    </xf>
    <xf numFmtId="0" fontId="0" fillId="35" borderId="12" xfId="0" applyFill="1" applyBorder="1" applyAlignment="1" applyProtection="1">
      <alignment/>
      <protection locked="0"/>
    </xf>
    <xf numFmtId="179" fontId="0" fillId="35" borderId="12" xfId="42" applyNumberFormat="1" applyFont="1" applyFill="1" applyBorder="1" applyAlignment="1" applyProtection="1">
      <alignment/>
      <protection/>
    </xf>
    <xf numFmtId="0" fontId="0" fillId="35" borderId="22" xfId="0" applyFill="1" applyBorder="1" applyAlignment="1" applyProtection="1">
      <alignment/>
      <protection locked="0"/>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196" fontId="0" fillId="0" borderId="0" xfId="0" applyNumberFormat="1" applyFont="1" applyFill="1" applyBorder="1" applyAlignment="1" applyProtection="1">
      <alignment horizontal="right"/>
      <protection/>
    </xf>
    <xf numFmtId="197" fontId="0" fillId="0" borderId="0" xfId="0" applyNumberFormat="1" applyAlignment="1" applyProtection="1">
      <alignment/>
      <protection locked="0"/>
    </xf>
    <xf numFmtId="7" fontId="0" fillId="0" borderId="0" xfId="0" applyNumberFormat="1" applyAlignment="1" applyProtection="1">
      <alignment/>
      <protection locked="0"/>
    </xf>
    <xf numFmtId="0" fontId="0" fillId="0" borderId="0" xfId="0" applyBorder="1" applyAlignment="1" applyProtection="1">
      <alignment horizontal="right" wrapText="1"/>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wrapText="1"/>
      <protection locked="0"/>
    </xf>
    <xf numFmtId="0" fontId="0" fillId="0" borderId="0" xfId="0" applyFill="1" applyBorder="1" applyAlignment="1" applyProtection="1">
      <alignment horizontal="right"/>
      <protection locked="0"/>
    </xf>
    <xf numFmtId="3" fontId="3" fillId="0" borderId="0" xfId="42" applyNumberFormat="1" applyFont="1" applyFill="1" applyBorder="1" applyAlignment="1" applyProtection="1">
      <alignment horizontal="center"/>
      <protection locked="0"/>
    </xf>
    <xf numFmtId="0" fontId="0" fillId="36" borderId="14" xfId="0" applyFill="1" applyBorder="1" applyAlignment="1" applyProtection="1">
      <alignment/>
      <protection locked="0"/>
    </xf>
    <xf numFmtId="178" fontId="3" fillId="36" borderId="15" xfId="42" applyNumberFormat="1" applyFont="1" applyFill="1" applyBorder="1" applyAlignment="1" applyProtection="1">
      <alignment/>
      <protection locked="0"/>
    </xf>
    <xf numFmtId="179" fontId="3" fillId="36" borderId="15" xfId="42" applyNumberFormat="1" applyFont="1" applyFill="1" applyBorder="1" applyAlignment="1" applyProtection="1">
      <alignment/>
      <protection locked="0"/>
    </xf>
    <xf numFmtId="178" fontId="3" fillId="36" borderId="0" xfId="42" applyNumberFormat="1" applyFont="1" applyFill="1" applyBorder="1" applyAlignment="1" applyProtection="1">
      <alignment/>
      <protection locked="0"/>
    </xf>
    <xf numFmtId="172" fontId="0" fillId="0" borderId="12" xfId="0" applyNumberFormat="1" applyFont="1" applyBorder="1" applyAlignment="1" applyProtection="1">
      <alignment/>
      <protection/>
    </xf>
    <xf numFmtId="186" fontId="0" fillId="0" borderId="12" xfId="0" applyNumberFormat="1" applyFont="1" applyBorder="1" applyAlignment="1" applyProtection="1">
      <alignment/>
      <protection/>
    </xf>
    <xf numFmtId="0" fontId="3" fillId="0" borderId="10" xfId="0" applyFont="1" applyBorder="1" applyAlignment="1" applyProtection="1">
      <alignment/>
      <protection locked="0"/>
    </xf>
    <xf numFmtId="0" fontId="3" fillId="0" borderId="11" xfId="0" applyFont="1" applyBorder="1" applyAlignment="1" applyProtection="1">
      <alignment/>
      <protection locked="0"/>
    </xf>
    <xf numFmtId="0" fontId="3" fillId="0" borderId="10" xfId="0" applyFont="1" applyBorder="1" applyAlignment="1" applyProtection="1">
      <alignment/>
      <protection locked="0"/>
    </xf>
    <xf numFmtId="197" fontId="0" fillId="0" borderId="0" xfId="0" applyNumberFormat="1" applyFont="1" applyAlignment="1" applyProtection="1">
      <alignment/>
      <protection locked="0"/>
    </xf>
    <xf numFmtId="9" fontId="11" fillId="33" borderId="12" xfId="0" applyNumberFormat="1" applyFont="1" applyFill="1" applyBorder="1" applyAlignment="1" applyProtection="1">
      <alignment/>
      <protection locked="0"/>
    </xf>
    <xf numFmtId="0" fontId="0" fillId="33" borderId="16" xfId="0" applyFill="1" applyBorder="1" applyAlignment="1" applyProtection="1">
      <alignment/>
      <protection locked="0"/>
    </xf>
    <xf numFmtId="0" fontId="0" fillId="33" borderId="11" xfId="0" applyFill="1" applyBorder="1" applyAlignment="1" applyProtection="1">
      <alignment/>
      <protection locked="0"/>
    </xf>
    <xf numFmtId="3" fontId="11" fillId="34" borderId="12" xfId="0" applyNumberFormat="1" applyFont="1" applyFill="1" applyBorder="1" applyAlignment="1" applyProtection="1">
      <alignment horizontal="center" vertical="center" wrapText="1"/>
      <protection locked="0"/>
    </xf>
    <xf numFmtId="3" fontId="11" fillId="33" borderId="12" xfId="0" applyNumberFormat="1" applyFont="1" applyFill="1" applyBorder="1" applyAlignment="1" applyProtection="1">
      <alignment horizontal="center" vertical="center" wrapText="1"/>
      <protection locked="0"/>
    </xf>
    <xf numFmtId="3" fontId="11" fillId="35" borderId="12" xfId="0" applyNumberFormat="1" applyFont="1" applyFill="1" applyBorder="1" applyAlignment="1" applyProtection="1">
      <alignment horizontal="center" vertical="center" wrapText="1"/>
      <protection locked="0"/>
    </xf>
    <xf numFmtId="3" fontId="11" fillId="35" borderId="18" xfId="0" applyNumberFormat="1" applyFont="1" applyFill="1" applyBorder="1" applyAlignment="1" applyProtection="1">
      <alignment horizontal="center" vertical="center" wrapText="1"/>
      <protection locked="0"/>
    </xf>
    <xf numFmtId="178" fontId="3" fillId="37" borderId="12" xfId="42" applyNumberFormat="1" applyFont="1" applyFill="1" applyBorder="1" applyAlignment="1" applyProtection="1">
      <alignment vertical="center"/>
      <protection locked="0"/>
    </xf>
    <xf numFmtId="178" fontId="3" fillId="34" borderId="12" xfId="0" applyNumberFormat="1" applyFont="1" applyFill="1" applyBorder="1" applyAlignment="1" applyProtection="1">
      <alignment horizontal="right" vertical="center" wrapText="1"/>
      <protection locked="0"/>
    </xf>
    <xf numFmtId="178" fontId="3" fillId="33" borderId="12" xfId="0" applyNumberFormat="1" applyFont="1" applyFill="1" applyBorder="1" applyAlignment="1" applyProtection="1">
      <alignment horizontal="right" vertical="center" wrapText="1"/>
      <protection locked="0"/>
    </xf>
    <xf numFmtId="178" fontId="3" fillId="34" borderId="16" xfId="0" applyNumberFormat="1" applyFont="1" applyFill="1" applyBorder="1" applyAlignment="1" applyProtection="1">
      <alignment horizontal="right" vertical="center" wrapText="1"/>
      <protection locked="0"/>
    </xf>
    <xf numFmtId="178" fontId="3" fillId="33" borderId="16" xfId="0" applyNumberFormat="1" applyFont="1" applyFill="1" applyBorder="1" applyAlignment="1" applyProtection="1">
      <alignment horizontal="right" vertical="center" wrapText="1"/>
      <protection locked="0"/>
    </xf>
    <xf numFmtId="0" fontId="0" fillId="38" borderId="12" xfId="0" applyFill="1" applyBorder="1" applyAlignment="1" applyProtection="1">
      <alignment horizontal="center" wrapText="1"/>
      <protection locked="0"/>
    </xf>
    <xf numFmtId="178" fontId="3" fillId="35" borderId="12" xfId="42" applyNumberFormat="1" applyFont="1" applyFill="1" applyBorder="1" applyAlignment="1" applyProtection="1">
      <alignment/>
      <protection locked="0"/>
    </xf>
    <xf numFmtId="178" fontId="0" fillId="0" borderId="12" xfId="42" applyNumberFormat="1" applyFont="1" applyFill="1" applyBorder="1" applyAlignment="1" applyProtection="1">
      <alignment horizontal="center"/>
      <protection locked="0"/>
    </xf>
    <xf numFmtId="0" fontId="11" fillId="33" borderId="12" xfId="0" applyNumberFormat="1" applyFont="1" applyFill="1" applyBorder="1" applyAlignment="1" applyProtection="1" quotePrefix="1">
      <alignment horizontal="center"/>
      <protection locked="0"/>
    </xf>
    <xf numFmtId="0" fontId="0" fillId="36" borderId="15" xfId="0" applyFill="1" applyBorder="1" applyAlignment="1" applyProtection="1">
      <alignment/>
      <protection locked="0"/>
    </xf>
    <xf numFmtId="3" fontId="0" fillId="34" borderId="12" xfId="0" applyNumberFormat="1" applyFill="1" applyBorder="1" applyAlignment="1" applyProtection="1">
      <alignment horizontal="center" vertical="center" wrapText="1"/>
      <protection/>
    </xf>
    <xf numFmtId="178" fontId="0" fillId="34" borderId="12" xfId="0" applyNumberFormat="1" applyFill="1" applyBorder="1" applyAlignment="1" applyProtection="1">
      <alignment horizontal="right" vertical="center" wrapText="1"/>
      <protection/>
    </xf>
    <xf numFmtId="3" fontId="0" fillId="33" borderId="12" xfId="42" applyNumberFormat="1" applyFont="1" applyFill="1" applyBorder="1" applyAlignment="1" applyProtection="1">
      <alignment horizontal="center"/>
      <protection/>
    </xf>
    <xf numFmtId="178" fontId="0" fillId="33" borderId="12" xfId="42" applyNumberFormat="1" applyFont="1" applyFill="1" applyBorder="1" applyAlignment="1" applyProtection="1">
      <alignment horizontal="right"/>
      <protection/>
    </xf>
    <xf numFmtId="178" fontId="3" fillId="0" borderId="0" xfId="42" applyNumberFormat="1" applyFont="1" applyFill="1" applyBorder="1" applyAlignment="1" applyProtection="1">
      <alignment horizontal="right"/>
      <protection/>
    </xf>
    <xf numFmtId="3" fontId="0" fillId="35" borderId="12" xfId="42" applyNumberFormat="1" applyFont="1" applyFill="1" applyBorder="1" applyAlignment="1" applyProtection="1">
      <alignment horizontal="center"/>
      <protection/>
    </xf>
    <xf numFmtId="178" fontId="0" fillId="35" borderId="12" xfId="42" applyNumberFormat="1" applyFont="1" applyFill="1" applyBorder="1" applyAlignment="1" applyProtection="1">
      <alignment horizontal="right"/>
      <protection/>
    </xf>
    <xf numFmtId="3" fontId="0" fillId="0" borderId="12" xfId="42" applyNumberFormat="1" applyFont="1" applyFill="1" applyBorder="1" applyAlignment="1" applyProtection="1">
      <alignment horizontal="center"/>
      <protection/>
    </xf>
    <xf numFmtId="178" fontId="0" fillId="0" borderId="12" xfId="42" applyNumberFormat="1" applyFont="1" applyFill="1" applyBorder="1" applyAlignment="1" applyProtection="1">
      <alignment horizontal="right"/>
      <protection/>
    </xf>
    <xf numFmtId="178" fontId="0" fillId="37" borderId="12" xfId="0" applyNumberFormat="1" applyFill="1" applyBorder="1" applyAlignment="1" applyProtection="1">
      <alignment vertical="center"/>
      <protection/>
    </xf>
    <xf numFmtId="178" fontId="0" fillId="34" borderId="12" xfId="0" applyNumberFormat="1" applyFill="1" applyBorder="1" applyAlignment="1" applyProtection="1">
      <alignment/>
      <protection/>
    </xf>
    <xf numFmtId="178" fontId="0" fillId="33" borderId="12" xfId="0" applyNumberFormat="1" applyFill="1" applyBorder="1" applyAlignment="1" applyProtection="1">
      <alignment/>
      <protection/>
    </xf>
    <xf numFmtId="178" fontId="0" fillId="0" borderId="12" xfId="0" applyNumberFormat="1" applyFont="1" applyBorder="1" applyAlignment="1" applyProtection="1">
      <alignment/>
      <protection/>
    </xf>
    <xf numFmtId="178" fontId="0" fillId="33" borderId="13" xfId="42" applyNumberFormat="1" applyFont="1" applyFill="1" applyBorder="1" applyAlignment="1" applyProtection="1">
      <alignment/>
      <protection/>
    </xf>
    <xf numFmtId="179" fontId="3" fillId="34" borderId="12" xfId="42" applyNumberFormat="1" applyFont="1" applyFill="1" applyBorder="1" applyAlignment="1" applyProtection="1">
      <alignment vertical="center"/>
      <protection locked="0"/>
    </xf>
    <xf numFmtId="179" fontId="3" fillId="33" borderId="12" xfId="42" applyNumberFormat="1" applyFont="1" applyFill="1" applyBorder="1" applyAlignment="1" applyProtection="1">
      <alignment vertical="center"/>
      <protection locked="0"/>
    </xf>
    <xf numFmtId="179" fontId="3" fillId="35" borderId="12" xfId="42" applyNumberFormat="1" applyFont="1" applyFill="1" applyBorder="1" applyAlignment="1" applyProtection="1">
      <alignment vertical="center"/>
      <protection locked="0"/>
    </xf>
    <xf numFmtId="178" fontId="3" fillId="39" borderId="12" xfId="0" applyNumberFormat="1" applyFont="1" applyFill="1" applyBorder="1" applyAlignment="1" applyProtection="1">
      <alignment horizontal="right" vertical="center" wrapText="1"/>
      <protection locked="0"/>
    </xf>
    <xf numFmtId="178" fontId="3" fillId="39" borderId="21" xfId="0" applyNumberFormat="1" applyFont="1" applyFill="1" applyBorder="1" applyAlignment="1" applyProtection="1">
      <alignment horizontal="right" vertical="center" wrapText="1"/>
      <protection locked="0"/>
    </xf>
    <xf numFmtId="178" fontId="3" fillId="39" borderId="16" xfId="0" applyNumberFormat="1" applyFont="1" applyFill="1" applyBorder="1" applyAlignment="1" applyProtection="1">
      <alignment horizontal="right" vertical="center" wrapText="1"/>
      <protection locked="0"/>
    </xf>
    <xf numFmtId="179" fontId="3" fillId="39" borderId="12" xfId="42" applyNumberFormat="1" applyFont="1" applyFill="1" applyBorder="1" applyAlignment="1" applyProtection="1">
      <alignment vertical="center"/>
      <protection locked="0"/>
    </xf>
    <xf numFmtId="0" fontId="3" fillId="39" borderId="12" xfId="0" applyFont="1" applyFill="1" applyBorder="1" applyAlignment="1" applyProtection="1">
      <alignment horizontal="center" vertical="center"/>
      <protection locked="0"/>
    </xf>
    <xf numFmtId="178" fontId="3" fillId="40" borderId="21" xfId="0" applyNumberFormat="1" applyFont="1" applyFill="1" applyBorder="1" applyAlignment="1" applyProtection="1">
      <alignment horizontal="right" vertical="center" wrapText="1"/>
      <protection locked="0"/>
    </xf>
    <xf numFmtId="178" fontId="3" fillId="40" borderId="12" xfId="0" applyNumberFormat="1" applyFont="1" applyFill="1" applyBorder="1" applyAlignment="1" applyProtection="1">
      <alignment horizontal="right" vertical="center" wrapText="1"/>
      <protection locked="0"/>
    </xf>
    <xf numFmtId="178" fontId="3" fillId="40" borderId="16" xfId="0" applyNumberFormat="1" applyFont="1" applyFill="1" applyBorder="1" applyAlignment="1" applyProtection="1">
      <alignment horizontal="right" vertical="center" wrapText="1"/>
      <protection locked="0"/>
    </xf>
    <xf numFmtId="179" fontId="3" fillId="40" borderId="12" xfId="42" applyNumberFormat="1" applyFont="1" applyFill="1" applyBorder="1" applyAlignment="1" applyProtection="1">
      <alignment vertical="center"/>
      <protection locked="0"/>
    </xf>
    <xf numFmtId="0" fontId="3" fillId="40" borderId="12" xfId="0" applyFont="1" applyFill="1" applyBorder="1" applyAlignment="1" applyProtection="1">
      <alignment horizontal="center" vertical="center"/>
      <protection locked="0"/>
    </xf>
    <xf numFmtId="0" fontId="0" fillId="34" borderId="11" xfId="0" applyFill="1" applyBorder="1" applyAlignment="1" applyProtection="1" quotePrefix="1">
      <alignment horizontal="left"/>
      <protection locked="0"/>
    </xf>
    <xf numFmtId="179" fontId="0" fillId="34" borderId="12" xfId="0" applyNumberFormat="1" applyFont="1" applyFill="1" applyBorder="1" applyAlignment="1" applyProtection="1">
      <alignment horizontal="right"/>
      <protection/>
    </xf>
    <xf numFmtId="179" fontId="0" fillId="33" borderId="12" xfId="0" applyNumberFormat="1" applyFont="1" applyFill="1" applyBorder="1" applyAlignment="1" applyProtection="1">
      <alignment horizontal="right"/>
      <protection/>
    </xf>
    <xf numFmtId="179" fontId="0" fillId="35" borderId="12" xfId="0" applyNumberFormat="1" applyFont="1" applyFill="1" applyBorder="1" applyAlignment="1" applyProtection="1">
      <alignment horizontal="right"/>
      <protection/>
    </xf>
    <xf numFmtId="178" fontId="0" fillId="34" borderId="13" xfId="42" applyNumberFormat="1" applyFont="1" applyFill="1" applyBorder="1" applyAlignment="1" applyProtection="1">
      <alignment/>
      <protection/>
    </xf>
    <xf numFmtId="179" fontId="0" fillId="34" borderId="12" xfId="42" applyNumberFormat="1" applyFont="1" applyFill="1" applyBorder="1" applyAlignment="1" applyProtection="1">
      <alignment/>
      <protection/>
    </xf>
    <xf numFmtId="179" fontId="0" fillId="33" borderId="12" xfId="42" applyNumberFormat="1" applyFont="1" applyFill="1" applyBorder="1" applyAlignment="1" applyProtection="1">
      <alignment/>
      <protection/>
    </xf>
    <xf numFmtId="0" fontId="0" fillId="33" borderId="11" xfId="0" applyFill="1" applyBorder="1" applyAlignment="1" applyProtection="1" quotePrefix="1">
      <alignment horizontal="left"/>
      <protection locked="0"/>
    </xf>
    <xf numFmtId="178" fontId="0" fillId="39" borderId="12" xfId="0" applyNumberFormat="1" applyFont="1" applyFill="1" applyBorder="1" applyAlignment="1" applyProtection="1">
      <alignment horizontal="right"/>
      <protection/>
    </xf>
    <xf numFmtId="178" fontId="0" fillId="39" borderId="21" xfId="0" applyNumberFormat="1" applyFont="1" applyFill="1" applyBorder="1" applyAlignment="1" applyProtection="1">
      <alignment horizontal="right"/>
      <protection/>
    </xf>
    <xf numFmtId="179" fontId="0" fillId="39" borderId="12" xfId="0" applyNumberFormat="1" applyFont="1" applyFill="1" applyBorder="1" applyAlignment="1" applyProtection="1">
      <alignment horizontal="right"/>
      <protection/>
    </xf>
    <xf numFmtId="178" fontId="0" fillId="0" borderId="12" xfId="0" applyNumberFormat="1" applyFont="1" applyFill="1" applyBorder="1" applyAlignment="1" applyProtection="1">
      <alignment horizontal="right"/>
      <protection/>
    </xf>
    <xf numFmtId="179" fontId="0" fillId="0" borderId="12" xfId="0" applyNumberFormat="1" applyFont="1" applyFill="1" applyBorder="1" applyAlignment="1" applyProtection="1">
      <alignment horizontal="right"/>
      <protection/>
    </xf>
    <xf numFmtId="3" fontId="9" fillId="0" borderId="12" xfId="0" applyNumberFormat="1"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3" fontId="9" fillId="0" borderId="16" xfId="0" applyNumberFormat="1" applyFont="1" applyBorder="1" applyAlignment="1" applyProtection="1">
      <alignment horizontal="center" vertical="center" wrapText="1"/>
      <protection locked="0"/>
    </xf>
    <xf numFmtId="178" fontId="3" fillId="41" borderId="12" xfId="0" applyNumberFormat="1" applyFont="1" applyFill="1" applyBorder="1" applyAlignment="1" applyProtection="1">
      <alignment horizontal="right" vertical="center" wrapText="1"/>
      <protection locked="0"/>
    </xf>
    <xf numFmtId="178" fontId="3" fillId="41" borderId="21" xfId="0" applyNumberFormat="1" applyFont="1" applyFill="1" applyBorder="1" applyAlignment="1" applyProtection="1">
      <alignment horizontal="right" vertical="center" wrapText="1"/>
      <protection locked="0"/>
    </xf>
    <xf numFmtId="179" fontId="3" fillId="41" borderId="12" xfId="42" applyNumberFormat="1" applyFont="1" applyFill="1" applyBorder="1" applyAlignment="1" applyProtection="1">
      <alignment vertical="center"/>
      <protection locked="0"/>
    </xf>
    <xf numFmtId="178" fontId="3" fillId="41" borderId="16" xfId="0" applyNumberFormat="1" applyFont="1" applyFill="1" applyBorder="1" applyAlignment="1" applyProtection="1">
      <alignment horizontal="right" vertical="center" wrapText="1"/>
      <protection locked="0"/>
    </xf>
    <xf numFmtId="0" fontId="3" fillId="41" borderId="12" xfId="0" applyFont="1" applyFill="1" applyBorder="1" applyAlignment="1" applyProtection="1">
      <alignment horizontal="center" vertical="center"/>
      <protection locked="0"/>
    </xf>
    <xf numFmtId="178" fontId="0" fillId="41" borderId="12" xfId="0" applyNumberFormat="1" applyFont="1" applyFill="1" applyBorder="1" applyAlignment="1" applyProtection="1">
      <alignment horizontal="right"/>
      <protection/>
    </xf>
    <xf numFmtId="178" fontId="0" fillId="41" borderId="21" xfId="0" applyNumberFormat="1" applyFont="1" applyFill="1" applyBorder="1" applyAlignment="1" applyProtection="1">
      <alignment horizontal="right"/>
      <protection/>
    </xf>
    <xf numFmtId="179" fontId="0" fillId="41" borderId="12" xfId="0" applyNumberFormat="1" applyFont="1" applyFill="1" applyBorder="1" applyAlignment="1" applyProtection="1">
      <alignment horizontal="right"/>
      <protection/>
    </xf>
    <xf numFmtId="178" fontId="0" fillId="42" borderId="12" xfId="0" applyNumberFormat="1" applyFont="1" applyFill="1" applyBorder="1" applyAlignment="1" applyProtection="1">
      <alignment horizontal="right"/>
      <protection/>
    </xf>
    <xf numFmtId="178" fontId="0" fillId="42" borderId="21" xfId="0" applyNumberFormat="1" applyFont="1" applyFill="1" applyBorder="1" applyAlignment="1" applyProtection="1">
      <alignment horizontal="right"/>
      <protection/>
    </xf>
    <xf numFmtId="179" fontId="0" fillId="42" borderId="21" xfId="0" applyNumberFormat="1" applyFont="1" applyFill="1" applyBorder="1" applyAlignment="1" applyProtection="1">
      <alignment horizontal="right"/>
      <protection/>
    </xf>
    <xf numFmtId="178" fontId="0" fillId="40" borderId="21" xfId="0" applyNumberFormat="1" applyFont="1" applyFill="1" applyBorder="1" applyAlignment="1" applyProtection="1">
      <alignment horizontal="right"/>
      <protection/>
    </xf>
    <xf numFmtId="178" fontId="0" fillId="40" borderId="12" xfId="0" applyNumberFormat="1" applyFont="1" applyFill="1" applyBorder="1" applyAlignment="1" applyProtection="1">
      <alignment horizontal="right"/>
      <protection/>
    </xf>
    <xf numFmtId="179" fontId="0" fillId="40" borderId="12" xfId="0" applyNumberFormat="1" applyFont="1" applyFill="1" applyBorder="1" applyAlignment="1" applyProtection="1">
      <alignment horizontal="right"/>
      <protection/>
    </xf>
    <xf numFmtId="3" fontId="3" fillId="34" borderId="13" xfId="42" applyNumberFormat="1" applyFont="1" applyFill="1" applyBorder="1" applyAlignment="1" applyProtection="1">
      <alignment/>
      <protection locked="0"/>
    </xf>
    <xf numFmtId="3" fontId="3" fillId="33" borderId="13" xfId="42" applyNumberFormat="1" applyFont="1" applyFill="1" applyBorder="1" applyAlignment="1" applyProtection="1">
      <alignment/>
      <protection locked="0"/>
    </xf>
    <xf numFmtId="185" fontId="0" fillId="39" borderId="12" xfId="0" applyNumberFormat="1" applyFill="1" applyBorder="1" applyAlignment="1" applyProtection="1">
      <alignment/>
      <protection/>
    </xf>
    <xf numFmtId="185" fontId="0" fillId="34" borderId="12" xfId="0" applyNumberFormat="1" applyFill="1" applyBorder="1" applyAlignment="1" applyProtection="1">
      <alignment/>
      <protection/>
    </xf>
    <xf numFmtId="185" fontId="0" fillId="41" borderId="12" xfId="0" applyNumberFormat="1" applyFill="1" applyBorder="1" applyAlignment="1" applyProtection="1">
      <alignment/>
      <protection/>
    </xf>
    <xf numFmtId="185" fontId="0" fillId="33" borderId="12" xfId="0" applyNumberFormat="1" applyFill="1" applyBorder="1" applyAlignment="1" applyProtection="1">
      <alignment/>
      <protection/>
    </xf>
    <xf numFmtId="185" fontId="0" fillId="40" borderId="12" xfId="0" applyNumberFormat="1" applyFill="1" applyBorder="1" applyAlignment="1" applyProtection="1">
      <alignment/>
      <protection/>
    </xf>
    <xf numFmtId="185" fontId="0" fillId="35" borderId="12" xfId="0" applyNumberFormat="1" applyFill="1" applyBorder="1" applyAlignment="1" applyProtection="1">
      <alignment/>
      <protection/>
    </xf>
    <xf numFmtId="178" fontId="0" fillId="0" borderId="0" xfId="0" applyNumberFormat="1" applyAlignment="1" applyProtection="1">
      <alignment/>
      <protection locked="0"/>
    </xf>
    <xf numFmtId="186" fontId="0" fillId="0" borderId="0" xfId="59" applyNumberFormat="1" applyFont="1" applyAlignment="1" applyProtection="1">
      <alignment/>
      <protection locked="0"/>
    </xf>
    <xf numFmtId="186" fontId="0" fillId="0" borderId="0" xfId="0" applyNumberFormat="1" applyAlignment="1" applyProtection="1">
      <alignment/>
      <protection locked="0"/>
    </xf>
    <xf numFmtId="0" fontId="0" fillId="34" borderId="18" xfId="0" applyFill="1" applyBorder="1" applyAlignment="1" applyProtection="1">
      <alignment/>
      <protection locked="0"/>
    </xf>
    <xf numFmtId="178" fontId="0" fillId="33" borderId="19" xfId="0" applyNumberFormat="1" applyFill="1" applyBorder="1" applyAlignment="1" applyProtection="1">
      <alignment/>
      <protection/>
    </xf>
    <xf numFmtId="175" fontId="0" fillId="33" borderId="12" xfId="42" applyNumberFormat="1" applyFont="1" applyFill="1" applyBorder="1" applyAlignment="1" applyProtection="1">
      <alignment horizontal="right"/>
      <protection locked="0"/>
    </xf>
    <xf numFmtId="175" fontId="0" fillId="0" borderId="0" xfId="42" applyNumberFormat="1" applyFont="1" applyFill="1" applyBorder="1" applyAlignment="1" applyProtection="1">
      <alignment horizontal="right"/>
      <protection/>
    </xf>
    <xf numFmtId="175" fontId="0" fillId="0" borderId="0" xfId="42" applyNumberFormat="1" applyFont="1" applyFill="1" applyBorder="1" applyAlignment="1" applyProtection="1">
      <alignment horizontal="right"/>
      <protection locked="0"/>
    </xf>
    <xf numFmtId="185" fontId="0" fillId="34" borderId="19" xfId="0" applyNumberFormat="1" applyFill="1" applyBorder="1" applyAlignment="1" applyProtection="1">
      <alignment/>
      <protection/>
    </xf>
    <xf numFmtId="178" fontId="0" fillId="43" borderId="0" xfId="0" applyNumberFormat="1" applyFont="1" applyFill="1" applyAlignment="1" applyProtection="1">
      <alignment/>
      <protection/>
    </xf>
    <xf numFmtId="172" fontId="0" fillId="43" borderId="12" xfId="0" applyNumberFormat="1" applyFont="1" applyFill="1" applyBorder="1" applyAlignment="1" applyProtection="1">
      <alignment/>
      <protection/>
    </xf>
    <xf numFmtId="186" fontId="0" fillId="43" borderId="12" xfId="0" applyNumberFormat="1" applyFont="1" applyFill="1" applyBorder="1" applyAlignment="1" applyProtection="1">
      <alignment/>
      <protection/>
    </xf>
    <xf numFmtId="3" fontId="11" fillId="40" borderId="12" xfId="0" applyNumberFormat="1" applyFont="1" applyFill="1" applyBorder="1" applyAlignment="1" applyProtection="1">
      <alignment horizontal="center" vertical="center" wrapText="1"/>
      <protection locked="0"/>
    </xf>
    <xf numFmtId="178" fontId="3" fillId="40" borderId="12" xfId="42" applyNumberFormat="1" applyFont="1" applyFill="1" applyBorder="1" applyAlignment="1" applyProtection="1">
      <alignment vertical="center"/>
      <protection locked="0"/>
    </xf>
    <xf numFmtId="3" fontId="11" fillId="40" borderId="18" xfId="0" applyNumberFormat="1" applyFont="1" applyFill="1" applyBorder="1" applyAlignment="1" applyProtection="1">
      <alignment horizontal="center" vertical="center" wrapText="1"/>
      <protection locked="0"/>
    </xf>
    <xf numFmtId="178" fontId="3" fillId="40" borderId="18" xfId="42" applyNumberFormat="1" applyFont="1" applyFill="1" applyBorder="1" applyAlignment="1" applyProtection="1">
      <alignment vertical="center"/>
      <protection locked="0"/>
    </xf>
    <xf numFmtId="3" fontId="0" fillId="40" borderId="12" xfId="42" applyNumberFormat="1" applyFont="1" applyFill="1" applyBorder="1" applyAlignment="1" applyProtection="1">
      <alignment horizontal="center"/>
      <protection/>
    </xf>
    <xf numFmtId="178" fontId="0" fillId="40" borderId="12" xfId="42" applyNumberFormat="1" applyFont="1" applyFill="1" applyBorder="1" applyAlignment="1" applyProtection="1">
      <alignment horizontal="right"/>
      <protection/>
    </xf>
    <xf numFmtId="39" fontId="0" fillId="34" borderId="12" xfId="0" applyNumberFormat="1" applyFill="1" applyBorder="1" applyAlignment="1" applyProtection="1">
      <alignment/>
      <protection/>
    </xf>
    <xf numFmtId="186" fontId="0" fillId="0" borderId="0" xfId="59" applyNumberFormat="1" applyFont="1" applyAlignment="1" applyProtection="1">
      <alignment horizontal="left"/>
      <protection locked="0"/>
    </xf>
    <xf numFmtId="0" fontId="0" fillId="34" borderId="16" xfId="0" applyNumberFormat="1" applyFill="1" applyBorder="1" applyAlignment="1" applyProtection="1">
      <alignment horizontal="right"/>
      <protection/>
    </xf>
    <xf numFmtId="0" fontId="0" fillId="33" borderId="16" xfId="0" applyNumberFormat="1" applyFill="1" applyBorder="1" applyAlignment="1" applyProtection="1">
      <alignment horizontal="right"/>
      <protection/>
    </xf>
    <xf numFmtId="2" fontId="0" fillId="0" borderId="0" xfId="0" applyNumberFormat="1" applyAlignment="1" applyProtection="1">
      <alignment/>
      <protection locked="0"/>
    </xf>
    <xf numFmtId="0" fontId="0" fillId="34" borderId="16" xfId="0" applyFill="1" applyBorder="1" applyAlignment="1" applyProtection="1">
      <alignment horizontal="center" wrapText="1"/>
      <protection locked="0"/>
    </xf>
    <xf numFmtId="172" fontId="0" fillId="34" borderId="16" xfId="0" applyNumberFormat="1" applyFill="1" applyBorder="1" applyAlignment="1" applyProtection="1">
      <alignment/>
      <protection/>
    </xf>
    <xf numFmtId="172" fontId="0" fillId="34" borderId="14" xfId="0" applyNumberFormat="1" applyFill="1" applyBorder="1" applyAlignment="1" applyProtection="1">
      <alignment/>
      <protection/>
    </xf>
    <xf numFmtId="175" fontId="0" fillId="34" borderId="16" xfId="42" applyNumberFormat="1" applyFont="1" applyFill="1" applyBorder="1" applyAlignment="1" applyProtection="1">
      <alignment horizontal="right"/>
      <protection/>
    </xf>
    <xf numFmtId="0" fontId="0" fillId="33" borderId="16" xfId="0" applyFill="1" applyBorder="1" applyAlignment="1" applyProtection="1">
      <alignment horizontal="center" wrapText="1"/>
      <protection locked="0"/>
    </xf>
    <xf numFmtId="172" fontId="0" fillId="33" borderId="16" xfId="0" applyNumberFormat="1" applyFill="1" applyBorder="1" applyAlignment="1" applyProtection="1">
      <alignment/>
      <protection/>
    </xf>
    <xf numFmtId="172" fontId="0" fillId="33" borderId="14" xfId="0" applyNumberFormat="1" applyFill="1" applyBorder="1" applyAlignment="1" applyProtection="1">
      <alignment/>
      <protection/>
    </xf>
    <xf numFmtId="0" fontId="0" fillId="35" borderId="16" xfId="0" applyFill="1" applyBorder="1" applyAlignment="1" applyProtection="1">
      <alignment horizontal="center" wrapText="1"/>
      <protection locked="0"/>
    </xf>
    <xf numFmtId="172" fontId="0" fillId="35" borderId="16" xfId="0" applyNumberFormat="1" applyFill="1" applyBorder="1" applyAlignment="1" applyProtection="1">
      <alignment/>
      <protection/>
    </xf>
    <xf numFmtId="0" fontId="0" fillId="0" borderId="0" xfId="0" applyFill="1" applyBorder="1" applyAlignment="1" applyProtection="1">
      <alignment horizontal="center" wrapText="1"/>
      <protection locked="0"/>
    </xf>
    <xf numFmtId="37" fontId="0" fillId="0" borderId="0" xfId="0" applyNumberFormat="1" applyFill="1" applyBorder="1" applyAlignment="1" applyProtection="1">
      <alignment/>
      <protection/>
    </xf>
    <xf numFmtId="0" fontId="0" fillId="0" borderId="0" xfId="0" applyFill="1" applyBorder="1" applyAlignment="1" applyProtection="1">
      <alignment/>
      <protection locked="0"/>
    </xf>
    <xf numFmtId="0" fontId="0" fillId="0" borderId="0" xfId="0" applyFill="1" applyBorder="1" applyAlignment="1" applyProtection="1">
      <alignment/>
      <protection/>
    </xf>
    <xf numFmtId="0" fontId="9" fillId="0" borderId="16" xfId="0" applyFont="1" applyBorder="1" applyAlignment="1" applyProtection="1">
      <alignment horizontal="center" vertical="center" wrapText="1"/>
      <protection locked="0"/>
    </xf>
    <xf numFmtId="0" fontId="0" fillId="0" borderId="13" xfId="0" applyBorder="1" applyAlignment="1">
      <alignment vertical="center"/>
    </xf>
    <xf numFmtId="0" fontId="8" fillId="39" borderId="16" xfId="0" applyFont="1" applyFill="1" applyBorder="1" applyAlignment="1" applyProtection="1">
      <alignment vertical="center" wrapText="1"/>
      <protection locked="0"/>
    </xf>
    <xf numFmtId="0" fontId="8" fillId="39" borderId="13" xfId="0" applyFont="1" applyFill="1" applyBorder="1" applyAlignment="1">
      <alignment/>
    </xf>
    <xf numFmtId="0" fontId="0" fillId="40" borderId="12" xfId="0" applyFill="1" applyBorder="1" applyAlignment="1" applyProtection="1">
      <alignment vertical="center" wrapText="1"/>
      <protection locked="0"/>
    </xf>
    <xf numFmtId="0" fontId="0" fillId="40" borderId="12" xfId="0" applyFill="1" applyBorder="1" applyAlignment="1" applyProtection="1">
      <alignment vertical="center"/>
      <protection locked="0"/>
    </xf>
    <xf numFmtId="0" fontId="0" fillId="39" borderId="12" xfId="0" applyFill="1" applyBorder="1" applyAlignment="1" applyProtection="1">
      <alignment vertical="center" wrapText="1"/>
      <protection locked="0"/>
    </xf>
    <xf numFmtId="0" fontId="0" fillId="39" borderId="12" xfId="0" applyFill="1" applyBorder="1" applyAlignment="1" applyProtection="1">
      <alignment vertical="center"/>
      <protection locked="0"/>
    </xf>
    <xf numFmtId="0" fontId="0" fillId="34" borderId="12" xfId="0" applyFill="1" applyBorder="1" applyAlignment="1" applyProtection="1">
      <alignment vertical="center" wrapText="1"/>
      <protection locked="0"/>
    </xf>
    <xf numFmtId="0" fontId="0" fillId="34" borderId="12" xfId="0" applyFill="1" applyBorder="1" applyAlignment="1" applyProtection="1">
      <alignment vertical="center"/>
      <protection locked="0"/>
    </xf>
    <xf numFmtId="0" fontId="8" fillId="34" borderId="16" xfId="0" applyFont="1" applyFill="1" applyBorder="1" applyAlignment="1" applyProtection="1">
      <alignment vertical="center" wrapText="1"/>
      <protection locked="0"/>
    </xf>
    <xf numFmtId="0" fontId="8" fillId="34" borderId="13" xfId="0" applyFont="1" applyFill="1" applyBorder="1" applyAlignment="1">
      <alignment/>
    </xf>
    <xf numFmtId="0" fontId="8" fillId="40" borderId="16" xfId="0" applyFont="1" applyFill="1" applyBorder="1" applyAlignment="1" applyProtection="1">
      <alignment vertical="center" wrapText="1"/>
      <protection locked="0"/>
    </xf>
    <xf numFmtId="0" fontId="8" fillId="40" borderId="13" xfId="0" applyFont="1" applyFill="1" applyBorder="1" applyAlignment="1">
      <alignment/>
    </xf>
    <xf numFmtId="0" fontId="0" fillId="41" borderId="12" xfId="0" applyFill="1" applyBorder="1" applyAlignment="1" applyProtection="1">
      <alignment vertical="center" wrapText="1"/>
      <protection locked="0"/>
    </xf>
    <xf numFmtId="0" fontId="0" fillId="41" borderId="12" xfId="0" applyFill="1" applyBorder="1" applyAlignment="1" applyProtection="1">
      <alignment vertical="center"/>
      <protection locked="0"/>
    </xf>
    <xf numFmtId="0" fontId="0" fillId="33" borderId="12" xfId="0" applyFill="1" applyBorder="1" applyAlignment="1" applyProtection="1">
      <alignment vertical="center" wrapText="1"/>
      <protection locked="0"/>
    </xf>
    <xf numFmtId="0" fontId="0" fillId="33" borderId="12" xfId="0" applyFill="1" applyBorder="1" applyAlignment="1" applyProtection="1">
      <alignment vertical="center"/>
      <protection locked="0"/>
    </xf>
    <xf numFmtId="0" fontId="0" fillId="38" borderId="16" xfId="0" applyFill="1" applyBorder="1" applyAlignment="1" applyProtection="1">
      <alignment horizontal="center"/>
      <protection locked="0"/>
    </xf>
    <xf numFmtId="0" fontId="0" fillId="38" borderId="13" xfId="0" applyFill="1" applyBorder="1" applyAlignment="1" applyProtection="1">
      <alignment horizontal="center"/>
      <protection locked="0"/>
    </xf>
    <xf numFmtId="0" fontId="0" fillId="0" borderId="10" xfId="0" applyBorder="1" applyAlignment="1" applyProtection="1">
      <alignment wrapText="1"/>
      <protection locked="0"/>
    </xf>
    <xf numFmtId="0" fontId="0" fillId="0" borderId="10" xfId="0" applyBorder="1" applyAlignment="1">
      <alignment/>
    </xf>
    <xf numFmtId="0" fontId="0" fillId="0" borderId="16" xfId="0" applyFill="1" applyBorder="1" applyAlignment="1" applyProtection="1">
      <alignment horizontal="right" wrapText="1"/>
      <protection locked="0"/>
    </xf>
    <xf numFmtId="0" fontId="0" fillId="0" borderId="11" xfId="0" applyFill="1" applyBorder="1" applyAlignment="1" applyProtection="1">
      <alignment horizontal="right"/>
      <protection locked="0"/>
    </xf>
    <xf numFmtId="0" fontId="0" fillId="0" borderId="13" xfId="0" applyFill="1" applyBorder="1" applyAlignment="1" applyProtection="1">
      <alignment horizontal="right"/>
      <protection locked="0"/>
    </xf>
    <xf numFmtId="0" fontId="0" fillId="34" borderId="16" xfId="0" applyFill="1" applyBorder="1" applyAlignment="1" applyProtection="1">
      <alignment/>
      <protection locked="0"/>
    </xf>
    <xf numFmtId="0" fontId="0" fillId="0" borderId="13" xfId="0" applyBorder="1" applyAlignment="1">
      <alignment/>
    </xf>
    <xf numFmtId="0" fontId="0" fillId="34" borderId="13" xfId="0" applyFill="1" applyBorder="1" applyAlignment="1" applyProtection="1">
      <alignment/>
      <protection locked="0"/>
    </xf>
    <xf numFmtId="0" fontId="0" fillId="40" borderId="12" xfId="0" applyFill="1" applyBorder="1" applyAlignment="1" applyProtection="1">
      <alignment horizontal="right" wrapText="1"/>
      <protection locked="0"/>
    </xf>
    <xf numFmtId="0" fontId="0" fillId="40" borderId="12" xfId="0" applyFill="1" applyBorder="1" applyAlignment="1" applyProtection="1">
      <alignment horizontal="right"/>
      <protection locked="0"/>
    </xf>
    <xf numFmtId="0" fontId="0" fillId="35" borderId="16" xfId="0" applyFill="1" applyBorder="1" applyAlignment="1" applyProtection="1">
      <alignment vertical="center" wrapText="1"/>
      <protection locked="0"/>
    </xf>
    <xf numFmtId="0" fontId="0" fillId="35" borderId="11" xfId="0" applyFill="1" applyBorder="1" applyAlignment="1" applyProtection="1">
      <alignment vertical="center"/>
      <protection locked="0"/>
    </xf>
    <xf numFmtId="0" fontId="0" fillId="35" borderId="13" xfId="0" applyFill="1" applyBorder="1" applyAlignment="1" applyProtection="1">
      <alignment vertical="center"/>
      <protection locked="0"/>
    </xf>
    <xf numFmtId="0" fontId="0" fillId="33" borderId="12" xfId="0" applyFill="1" applyBorder="1" applyAlignment="1" applyProtection="1">
      <alignment horizontal="right" wrapText="1"/>
      <protection locked="0"/>
    </xf>
    <xf numFmtId="0" fontId="0" fillId="33" borderId="12" xfId="0" applyFill="1" applyBorder="1" applyAlignment="1">
      <alignment/>
    </xf>
    <xf numFmtId="0" fontId="0" fillId="35" borderId="12" xfId="0" applyFill="1" applyBorder="1" applyAlignment="1" applyProtection="1">
      <alignment vertical="center" wrapText="1"/>
      <protection locked="0"/>
    </xf>
    <xf numFmtId="0" fontId="0" fillId="35" borderId="12" xfId="0" applyFill="1" applyBorder="1" applyAlignment="1">
      <alignment vertical="center"/>
    </xf>
    <xf numFmtId="0" fontId="0" fillId="34" borderId="12" xfId="0" applyFill="1" applyBorder="1" applyAlignment="1" applyProtection="1">
      <alignment horizontal="right" wrapText="1"/>
      <protection locked="0"/>
    </xf>
    <xf numFmtId="0" fontId="0" fillId="34" borderId="12" xfId="0" applyFill="1" applyBorder="1" applyAlignment="1" applyProtection="1">
      <alignment horizontal="right"/>
      <protection locked="0"/>
    </xf>
    <xf numFmtId="0" fontId="0" fillId="37" borderId="16" xfId="0" applyFill="1" applyBorder="1" applyAlignment="1" applyProtection="1">
      <alignment wrapText="1"/>
      <protection locked="0"/>
    </xf>
    <xf numFmtId="0" fontId="0" fillId="37" borderId="11" xfId="0" applyFill="1" applyBorder="1" applyAlignment="1">
      <alignment/>
    </xf>
    <xf numFmtId="0" fontId="0" fillId="0" borderId="11" xfId="0" applyBorder="1" applyAlignment="1">
      <alignment/>
    </xf>
    <xf numFmtId="0" fontId="0" fillId="0" borderId="12" xfId="0" applyFill="1" applyBorder="1" applyAlignment="1" applyProtection="1">
      <alignment horizontal="right" wrapText="1"/>
      <protection locked="0"/>
    </xf>
    <xf numFmtId="0" fontId="0" fillId="0" borderId="12" xfId="0" applyFill="1" applyBorder="1" applyAlignment="1" applyProtection="1">
      <alignment horizontal="right"/>
      <protection locked="0"/>
    </xf>
    <xf numFmtId="0" fontId="0" fillId="33" borderId="12" xfId="0" applyFill="1" applyBorder="1" applyAlignment="1" applyProtection="1">
      <alignment horizontal="right"/>
      <protection locked="0"/>
    </xf>
    <xf numFmtId="0" fontId="0" fillId="35" borderId="12" xfId="0" applyFill="1" applyBorder="1" applyAlignment="1" applyProtection="1">
      <alignment horizontal="right" wrapText="1"/>
      <protection locked="0"/>
    </xf>
    <xf numFmtId="0" fontId="0" fillId="35" borderId="12" xfId="0" applyFill="1" applyBorder="1" applyAlignment="1" applyProtection="1">
      <alignment horizontal="right"/>
      <protection locked="0"/>
    </xf>
    <xf numFmtId="0" fontId="2" fillId="0" borderId="0" xfId="0" applyFont="1" applyAlignment="1" applyProtection="1">
      <alignment horizontal="center"/>
      <protection locked="0"/>
    </xf>
    <xf numFmtId="0" fontId="9" fillId="0" borderId="12" xfId="0" applyFont="1" applyBorder="1" applyAlignment="1" applyProtection="1">
      <alignment vertical="center" wrapText="1"/>
      <protection locked="0"/>
    </xf>
    <xf numFmtId="0" fontId="9" fillId="0" borderId="12" xfId="0" applyFont="1" applyBorder="1" applyAlignment="1" applyProtection="1">
      <alignment vertical="center"/>
      <protection locked="0"/>
    </xf>
    <xf numFmtId="0" fontId="0" fillId="34" borderId="12" xfId="0" applyFill="1" applyBorder="1" applyAlignment="1">
      <alignment vertical="center"/>
    </xf>
    <xf numFmtId="0" fontId="0" fillId="33" borderId="12" xfId="0" applyFill="1" applyBorder="1" applyAlignment="1">
      <alignment vertical="center"/>
    </xf>
    <xf numFmtId="0" fontId="0" fillId="40" borderId="12" xfId="0" applyFill="1" applyBorder="1" applyAlignment="1">
      <alignment vertical="center"/>
    </xf>
    <xf numFmtId="0" fontId="9" fillId="0" borderId="12" xfId="0" applyFont="1" applyBorder="1" applyAlignment="1" applyProtection="1">
      <alignment vertical="center" wrapText="1"/>
      <protection locked="0"/>
    </xf>
    <xf numFmtId="0" fontId="9" fillId="0" borderId="12" xfId="0" applyFont="1" applyBorder="1" applyAlignment="1" applyProtection="1">
      <alignment vertical="center"/>
      <protection locked="0"/>
    </xf>
    <xf numFmtId="0" fontId="0" fillId="33" borderId="16" xfId="0" applyFill="1" applyBorder="1" applyAlignment="1" applyProtection="1">
      <alignment wrapText="1"/>
      <protection locked="0"/>
    </xf>
    <xf numFmtId="0" fontId="0" fillId="0" borderId="13" xfId="0" applyBorder="1" applyAlignment="1">
      <alignment wrapText="1"/>
    </xf>
    <xf numFmtId="0" fontId="0" fillId="33" borderId="14" xfId="0" applyFill="1" applyBorder="1" applyAlignment="1" applyProtection="1">
      <alignment horizontal="right" wrapText="1"/>
      <protection locked="0"/>
    </xf>
    <xf numFmtId="0" fontId="0" fillId="33" borderId="17" xfId="0" applyFill="1" applyBorder="1" applyAlignment="1" applyProtection="1">
      <alignment horizontal="right"/>
      <protection locked="0"/>
    </xf>
    <xf numFmtId="0" fontId="0" fillId="33" borderId="22" xfId="0" applyFill="1" applyBorder="1" applyAlignment="1">
      <alignment horizontal="right"/>
    </xf>
    <xf numFmtId="0" fontId="0" fillId="33" borderId="20" xfId="0" applyFill="1" applyBorder="1" applyAlignment="1">
      <alignment horizontal="right"/>
    </xf>
    <xf numFmtId="0" fontId="0" fillId="42" borderId="12" xfId="0" applyFill="1" applyBorder="1" applyAlignment="1" applyProtection="1">
      <alignment horizontal="right" wrapText="1"/>
      <protection locked="0"/>
    </xf>
    <xf numFmtId="0" fontId="0" fillId="42" borderId="12" xfId="0" applyFill="1" applyBorder="1" applyAlignment="1" applyProtection="1">
      <alignment horizontal="right"/>
      <protection locked="0"/>
    </xf>
    <xf numFmtId="0" fontId="0" fillId="33" borderId="16" xfId="0" applyFill="1" applyBorder="1" applyAlignment="1" applyProtection="1">
      <alignment/>
      <protection locked="0"/>
    </xf>
    <xf numFmtId="0" fontId="0" fillId="33" borderId="13" xfId="0" applyFill="1" applyBorder="1" applyAlignment="1" applyProtection="1">
      <alignment/>
      <protection locked="0"/>
    </xf>
    <xf numFmtId="0" fontId="0" fillId="43" borderId="16" xfId="0" applyFont="1" applyFill="1" applyBorder="1" applyAlignment="1" applyProtection="1">
      <alignment/>
      <protection locked="0"/>
    </xf>
    <xf numFmtId="0" fontId="0" fillId="43" borderId="13" xfId="0" applyFill="1" applyBorder="1" applyAlignment="1">
      <alignment/>
    </xf>
    <xf numFmtId="0" fontId="0" fillId="0" borderId="16" xfId="0" applyBorder="1" applyAlignment="1" applyProtection="1">
      <alignment/>
      <protection locked="0"/>
    </xf>
    <xf numFmtId="0" fontId="0" fillId="33" borderId="16" xfId="0" applyFill="1" applyBorder="1" applyAlignment="1" applyProtection="1">
      <alignment horizontal="right"/>
      <protection locked="0"/>
    </xf>
    <xf numFmtId="0" fontId="0" fillId="33" borderId="13" xfId="0" applyFill="1" applyBorder="1" applyAlignment="1" applyProtection="1">
      <alignment horizontal="right"/>
      <protection locked="0"/>
    </xf>
    <xf numFmtId="0" fontId="0" fillId="39" borderId="12" xfId="0" applyFill="1" applyBorder="1" applyAlignment="1" applyProtection="1">
      <alignment horizontal="right" wrapText="1"/>
      <protection locked="0"/>
    </xf>
    <xf numFmtId="0" fontId="0" fillId="39" borderId="12" xfId="0" applyFill="1" applyBorder="1" applyAlignment="1" applyProtection="1">
      <alignment horizontal="right"/>
      <protection locked="0"/>
    </xf>
    <xf numFmtId="0" fontId="8" fillId="41" borderId="16" xfId="0" applyFont="1" applyFill="1" applyBorder="1" applyAlignment="1" applyProtection="1">
      <alignment vertical="center" wrapText="1"/>
      <protection locked="0"/>
    </xf>
    <xf numFmtId="0" fontId="8" fillId="41" borderId="13" xfId="0" applyFont="1" applyFill="1" applyBorder="1" applyAlignment="1">
      <alignment/>
    </xf>
    <xf numFmtId="0" fontId="0" fillId="34" borderId="14" xfId="0" applyFill="1" applyBorder="1" applyAlignment="1" applyProtection="1">
      <alignment horizontal="right" wrapText="1"/>
      <protection locked="0"/>
    </xf>
    <xf numFmtId="0" fontId="0" fillId="34" borderId="17" xfId="0" applyFill="1" applyBorder="1" applyAlignment="1" applyProtection="1">
      <alignment horizontal="right"/>
      <protection locked="0"/>
    </xf>
    <xf numFmtId="0" fontId="0" fillId="34" borderId="22" xfId="0" applyFill="1" applyBorder="1" applyAlignment="1">
      <alignment horizontal="right"/>
    </xf>
    <xf numFmtId="0" fontId="0" fillId="34" borderId="20" xfId="0" applyFill="1" applyBorder="1" applyAlignment="1">
      <alignment horizontal="right"/>
    </xf>
    <xf numFmtId="0" fontId="0" fillId="34" borderId="16" xfId="0" applyFill="1" applyBorder="1" applyAlignment="1" applyProtection="1">
      <alignment horizontal="right" wrapText="1"/>
      <protection locked="0"/>
    </xf>
    <xf numFmtId="0" fontId="0" fillId="34" borderId="13" xfId="0" applyFill="1" applyBorder="1" applyAlignment="1">
      <alignment/>
    </xf>
    <xf numFmtId="0" fontId="0" fillId="34" borderId="16" xfId="0" applyFill="1" applyBorder="1" applyAlignment="1" applyProtection="1">
      <alignment horizontal="right"/>
      <protection locked="0"/>
    </xf>
    <xf numFmtId="0" fontId="0" fillId="34" borderId="13" xfId="0" applyFill="1" applyBorder="1" applyAlignment="1" applyProtection="1">
      <alignment horizontal="right"/>
      <protection locked="0"/>
    </xf>
    <xf numFmtId="0" fontId="8" fillId="33" borderId="16" xfId="0" applyFont="1" applyFill="1" applyBorder="1" applyAlignment="1" applyProtection="1">
      <alignment vertical="center" wrapText="1"/>
      <protection locked="0"/>
    </xf>
    <xf numFmtId="0" fontId="8" fillId="33" borderId="13" xfId="0" applyFont="1" applyFill="1" applyBorder="1" applyAlignment="1">
      <alignment/>
    </xf>
    <xf numFmtId="185" fontId="0" fillId="33" borderId="12" xfId="0" applyNumberFormat="1" applyFill="1" applyBorder="1" applyAlignment="1" applyProtection="1">
      <alignment/>
      <protection/>
    </xf>
    <xf numFmtId="0" fontId="0" fillId="33" borderId="12" xfId="0" applyFill="1" applyBorder="1" applyAlignment="1" applyProtection="1">
      <alignment/>
      <protection/>
    </xf>
    <xf numFmtId="0" fontId="8" fillId="35" borderId="16" xfId="0" applyFont="1" applyFill="1" applyBorder="1" applyAlignment="1" applyProtection="1">
      <alignment vertical="center" wrapText="1"/>
      <protection locked="0"/>
    </xf>
    <xf numFmtId="0" fontId="8" fillId="35" borderId="13" xfId="0" applyFont="1" applyFill="1" applyBorder="1" applyAlignment="1">
      <alignment/>
    </xf>
    <xf numFmtId="0" fontId="0" fillId="41" borderId="12" xfId="0" applyFill="1" applyBorder="1" applyAlignment="1" applyProtection="1">
      <alignment horizontal="right" wrapText="1"/>
      <protection locked="0"/>
    </xf>
    <xf numFmtId="0" fontId="0" fillId="41" borderId="12" xfId="0" applyFill="1" applyBorder="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4"/>
  <sheetViews>
    <sheetView tabSelected="1" zoomScalePageLayoutView="0" workbookViewId="0" topLeftCell="A1">
      <selection activeCell="A1" sqref="A1:H1"/>
    </sheetView>
  </sheetViews>
  <sheetFormatPr defaultColWidth="9.140625" defaultRowHeight="12.75"/>
  <cols>
    <col min="1" max="1" width="20.57421875" style="1" customWidth="1"/>
    <col min="2" max="3" width="15.7109375" style="1" customWidth="1"/>
    <col min="4" max="4" width="16.421875" style="1" customWidth="1"/>
    <col min="5" max="7" width="14.7109375" style="1" customWidth="1"/>
    <col min="8" max="9" width="16.00390625" style="1" customWidth="1"/>
    <col min="10" max="10" width="17.8515625" style="1" customWidth="1"/>
    <col min="11" max="13" width="13.7109375" style="1" customWidth="1"/>
    <col min="14" max="14" width="16.7109375" style="1" customWidth="1"/>
    <col min="15" max="16384" width="9.140625" style="1" customWidth="1"/>
  </cols>
  <sheetData>
    <row r="1" spans="1:9" ht="18">
      <c r="A1" s="291" t="s">
        <v>171</v>
      </c>
      <c r="B1" s="291"/>
      <c r="C1" s="291"/>
      <c r="D1" s="291"/>
      <c r="E1" s="291"/>
      <c r="F1" s="291"/>
      <c r="G1" s="291"/>
      <c r="H1" s="291"/>
      <c r="I1" s="109"/>
    </row>
    <row r="2" spans="4:9" ht="18">
      <c r="D2" s="334" t="s">
        <v>172</v>
      </c>
      <c r="E2" s="335" t="s">
        <v>173</v>
      </c>
      <c r="I2" s="109"/>
    </row>
    <row r="3" spans="1:9" ht="12.75">
      <c r="A3" s="1" t="s">
        <v>2</v>
      </c>
      <c r="B3" s="122" t="s">
        <v>78</v>
      </c>
      <c r="C3" s="2"/>
      <c r="E3" s="1" t="s">
        <v>1</v>
      </c>
      <c r="F3" s="124"/>
      <c r="G3" s="3"/>
      <c r="I3" s="109"/>
    </row>
    <row r="4" spans="1:9" ht="18" customHeight="1">
      <c r="A4" s="1" t="s">
        <v>3</v>
      </c>
      <c r="B4" s="123"/>
      <c r="C4" s="4"/>
      <c r="E4" s="1" t="s">
        <v>0</v>
      </c>
      <c r="F4" s="123"/>
      <c r="G4" s="4"/>
      <c r="I4" s="125"/>
    </row>
    <row r="5" ht="12.75">
      <c r="I5" s="109"/>
    </row>
    <row r="6" spans="1:9" ht="12.75">
      <c r="A6" s="5" t="s">
        <v>65</v>
      </c>
      <c r="I6" s="109"/>
    </row>
    <row r="7" ht="12.75">
      <c r="I7" s="109"/>
    </row>
    <row r="8" ht="12.75"/>
    <row r="9" spans="1:9" ht="12.75">
      <c r="A9" s="5" t="s">
        <v>144</v>
      </c>
      <c r="B9" s="2"/>
      <c r="C9" s="2"/>
      <c r="D9" s="2"/>
      <c r="E9" s="2"/>
      <c r="F9" s="2"/>
      <c r="G9" s="2"/>
      <c r="H9" s="2"/>
      <c r="I9" s="7"/>
    </row>
    <row r="10" spans="1:9" ht="25.5">
      <c r="A10" s="45" t="s">
        <v>36</v>
      </c>
      <c r="B10" s="43" t="s">
        <v>16</v>
      </c>
      <c r="C10" s="44" t="s">
        <v>14</v>
      </c>
      <c r="D10" s="43" t="s">
        <v>15</v>
      </c>
      <c r="E10" s="81" t="s">
        <v>30</v>
      </c>
      <c r="F10" s="82"/>
      <c r="G10" s="45" t="s">
        <v>32</v>
      </c>
      <c r="H10" s="231" t="s">
        <v>33</v>
      </c>
      <c r="I10" s="240"/>
    </row>
    <row r="11" spans="1:10" ht="12.75">
      <c r="A11" s="50" t="s">
        <v>4</v>
      </c>
      <c r="B11" s="50" t="s">
        <v>10</v>
      </c>
      <c r="C11" s="46">
        <v>0</v>
      </c>
      <c r="D11" s="47">
        <v>0</v>
      </c>
      <c r="E11" s="48" t="e">
        <f>D11/C11</f>
        <v>#DIV/0!</v>
      </c>
      <c r="F11" s="49" t="s">
        <v>25</v>
      </c>
      <c r="G11" s="226">
        <f>ROUND(C11*0.003412,3)</f>
        <v>0</v>
      </c>
      <c r="H11" s="232">
        <f>ROUND(C11*0.01185,3)</f>
        <v>0</v>
      </c>
      <c r="I11" s="241"/>
      <c r="J11" s="230"/>
    </row>
    <row r="12" spans="1:10" ht="12.75">
      <c r="A12" s="50" t="s">
        <v>5</v>
      </c>
      <c r="B12" s="50" t="s">
        <v>11</v>
      </c>
      <c r="C12" s="46">
        <v>0</v>
      </c>
      <c r="D12" s="47">
        <v>0</v>
      </c>
      <c r="E12" s="48" t="e">
        <f aca="true" t="shared" si="0" ref="E12:E17">D12/C12</f>
        <v>#DIV/0!</v>
      </c>
      <c r="F12" s="49" t="s">
        <v>26</v>
      </c>
      <c r="G12" s="83">
        <f>ROUND(C12*0.1387,3)</f>
        <v>0</v>
      </c>
      <c r="H12" s="232">
        <f>ROUND(C12*0.1387,3)</f>
        <v>0</v>
      </c>
      <c r="I12" s="241"/>
      <c r="J12" s="230"/>
    </row>
    <row r="13" spans="1:10" ht="12.75">
      <c r="A13" s="50" t="s">
        <v>6</v>
      </c>
      <c r="B13" s="50" t="s">
        <v>34</v>
      </c>
      <c r="C13" s="46">
        <v>0</v>
      </c>
      <c r="D13" s="47">
        <v>0</v>
      </c>
      <c r="E13" s="48" t="e">
        <f>D13/C13*1000</f>
        <v>#DIV/0!</v>
      </c>
      <c r="F13" s="49" t="s">
        <v>27</v>
      </c>
      <c r="G13" s="83">
        <f>ROUND(C13*0.001031,3)</f>
        <v>0</v>
      </c>
      <c r="H13" s="232">
        <f>ROUND(C13*0.001031,3)</f>
        <v>0</v>
      </c>
      <c r="I13" s="241"/>
      <c r="J13" s="230"/>
    </row>
    <row r="14" spans="1:10" ht="12.75">
      <c r="A14" s="50" t="s">
        <v>7</v>
      </c>
      <c r="B14" s="50" t="s">
        <v>11</v>
      </c>
      <c r="C14" s="46">
        <v>0</v>
      </c>
      <c r="D14" s="47">
        <v>0</v>
      </c>
      <c r="E14" s="48" t="e">
        <f t="shared" si="0"/>
        <v>#DIV/0!</v>
      </c>
      <c r="F14" s="49" t="s">
        <v>26</v>
      </c>
      <c r="G14" s="83">
        <f>ROUND(C14*0.0955,3)</f>
        <v>0</v>
      </c>
      <c r="H14" s="232">
        <f>ROUND(C14*0.0955,3)</f>
        <v>0</v>
      </c>
      <c r="I14" s="241"/>
      <c r="J14" s="230"/>
    </row>
    <row r="15" spans="1:10" ht="12.75">
      <c r="A15" s="50" t="s">
        <v>24</v>
      </c>
      <c r="B15" s="50" t="s">
        <v>12</v>
      </c>
      <c r="C15" s="46">
        <v>0</v>
      </c>
      <c r="D15" s="47">
        <v>0</v>
      </c>
      <c r="E15" s="48" t="e">
        <f>D15/C15*1000</f>
        <v>#DIV/0!</v>
      </c>
      <c r="F15" s="49" t="s">
        <v>28</v>
      </c>
      <c r="G15" s="83">
        <f>ROUND(C15*0.02458,3)</f>
        <v>0</v>
      </c>
      <c r="H15" s="232">
        <f>ROUND(C15*0.02458,3)</f>
        <v>0</v>
      </c>
      <c r="I15" s="241"/>
      <c r="J15" s="230"/>
    </row>
    <row r="16" spans="1:10" ht="12.75">
      <c r="A16" s="50" t="s">
        <v>8</v>
      </c>
      <c r="B16" s="50" t="s">
        <v>13</v>
      </c>
      <c r="C16" s="46">
        <v>0</v>
      </c>
      <c r="D16" s="47">
        <v>0</v>
      </c>
      <c r="E16" s="84" t="e">
        <f t="shared" si="0"/>
        <v>#DIV/0!</v>
      </c>
      <c r="F16" s="85" t="s">
        <v>29</v>
      </c>
      <c r="G16" s="83">
        <f>ROUND(C16,3)</f>
        <v>0</v>
      </c>
      <c r="H16" s="232">
        <f>ROUND(C16*1.39,3)</f>
        <v>0</v>
      </c>
      <c r="I16" s="241"/>
      <c r="J16" s="230"/>
    </row>
    <row r="17" spans="1:9" ht="12.75">
      <c r="A17" s="50" t="s">
        <v>9</v>
      </c>
      <c r="B17" s="50" t="s">
        <v>13</v>
      </c>
      <c r="C17" s="46">
        <v>0</v>
      </c>
      <c r="D17" s="47">
        <v>0</v>
      </c>
      <c r="E17" s="48" t="e">
        <f t="shared" si="0"/>
        <v>#DIV/0!</v>
      </c>
      <c r="F17" s="86" t="s">
        <v>29</v>
      </c>
      <c r="G17" s="87">
        <f>ROUND(C17,3)</f>
        <v>0</v>
      </c>
      <c r="H17" s="233">
        <f>ROUND(C17,3)</f>
        <v>0</v>
      </c>
      <c r="I17" s="241"/>
    </row>
    <row r="18" spans="1:9" ht="12.75">
      <c r="A18" s="50" t="s">
        <v>113</v>
      </c>
      <c r="B18" s="50" t="s">
        <v>10</v>
      </c>
      <c r="C18" s="174">
        <f>SUMIF(K105:K108,"Goal",D105:D108)</f>
        <v>0</v>
      </c>
      <c r="D18" s="175">
        <f>SUMIF(K105:K108,"Goal",F105:F108)</f>
        <v>0</v>
      </c>
      <c r="E18" s="48" t="e">
        <f>D18/C18</f>
        <v>#DIV/0!</v>
      </c>
      <c r="F18" s="49" t="s">
        <v>25</v>
      </c>
      <c r="G18" s="83">
        <f>ROUND(C18*0.003412,3)</f>
        <v>0</v>
      </c>
      <c r="H18" s="232"/>
      <c r="I18" s="241"/>
    </row>
    <row r="19" spans="1:9" ht="12.75">
      <c r="A19" s="50" t="s">
        <v>112</v>
      </c>
      <c r="B19" s="50" t="s">
        <v>13</v>
      </c>
      <c r="C19" s="174">
        <f>SUMIF(K113:K116,"Goal",E113:E116)/1000</f>
        <v>0</v>
      </c>
      <c r="D19" s="175">
        <f>SUMIF(K113:K116,"Goal",F113:F116)</f>
        <v>0</v>
      </c>
      <c r="E19" s="228" t="e">
        <f>D19/C19</f>
        <v>#DIV/0!</v>
      </c>
      <c r="F19" s="170" t="s">
        <v>29</v>
      </c>
      <c r="G19" s="83">
        <f>ROUND(C19,3)</f>
        <v>0</v>
      </c>
      <c r="H19" s="233"/>
      <c r="I19" s="241"/>
    </row>
    <row r="20" spans="1:9" ht="12.75">
      <c r="A20" s="77"/>
      <c r="B20" s="78"/>
      <c r="C20" s="72" t="s">
        <v>35</v>
      </c>
      <c r="D20" s="51">
        <f>SUM(D11:D19)</f>
        <v>0</v>
      </c>
      <c r="E20" s="7"/>
      <c r="F20" s="88" t="s">
        <v>37</v>
      </c>
      <c r="G20" s="83">
        <f>SUM(G11:G19)</f>
        <v>0</v>
      </c>
      <c r="H20" s="232">
        <f>SUM(H11:H19)</f>
        <v>0</v>
      </c>
      <c r="I20" s="241"/>
    </row>
    <row r="21" spans="1:11" ht="25.5">
      <c r="A21" s="79" t="s">
        <v>169</v>
      </c>
      <c r="B21" s="80"/>
      <c r="C21" s="46">
        <v>0</v>
      </c>
      <c r="E21" s="7"/>
      <c r="F21" s="72" t="s">
        <v>31</v>
      </c>
      <c r="G21" s="89" t="e">
        <f>G20/C21*1000000</f>
        <v>#DIV/0!</v>
      </c>
      <c r="H21" s="234" t="e">
        <f>H20/C21*1000000</f>
        <v>#DIV/0!</v>
      </c>
      <c r="I21" s="242"/>
      <c r="J21" s="209"/>
      <c r="K21" s="7"/>
    </row>
    <row r="22" spans="1:11" ht="25.5" customHeight="1">
      <c r="A22" s="79" t="s">
        <v>131</v>
      </c>
      <c r="B22" s="80"/>
      <c r="C22" s="200">
        <v>0</v>
      </c>
      <c r="E22" s="7"/>
      <c r="F22" s="90" t="s">
        <v>39</v>
      </c>
      <c r="G22" s="89" t="e">
        <f>((G20-J120)/C21)*1000000</f>
        <v>#DIV/0!</v>
      </c>
      <c r="H22" s="214"/>
      <c r="I22" s="113"/>
      <c r="J22" s="227"/>
      <c r="K22" s="7"/>
    </row>
    <row r="23" spans="1:10" ht="27.75" customHeight="1">
      <c r="A23" s="9"/>
      <c r="B23" s="9"/>
      <c r="C23" s="7"/>
      <c r="D23" s="7"/>
      <c r="F23" s="90" t="s">
        <v>76</v>
      </c>
      <c r="G23" s="91" t="e">
        <f>(G20-(J120+(#REF!/1000)))/C21*1000000</f>
        <v>#REF!</v>
      </c>
      <c r="H23" s="215"/>
      <c r="I23" s="242"/>
      <c r="J23" s="210"/>
    </row>
    <row r="24" ht="12.75">
      <c r="I24" s="242"/>
    </row>
    <row r="25" spans="1:9" ht="12.75">
      <c r="A25" s="5" t="s">
        <v>145</v>
      </c>
      <c r="I25" s="242"/>
    </row>
    <row r="26" spans="1:9" ht="25.5">
      <c r="A26" s="21" t="s">
        <v>36</v>
      </c>
      <c r="B26" s="21" t="s">
        <v>16</v>
      </c>
      <c r="C26" s="21" t="s">
        <v>14</v>
      </c>
      <c r="D26" s="21" t="s">
        <v>15</v>
      </c>
      <c r="E26" s="22" t="s">
        <v>30</v>
      </c>
      <c r="F26" s="23"/>
      <c r="G26" s="21" t="s">
        <v>32</v>
      </c>
      <c r="H26" s="235" t="s">
        <v>33</v>
      </c>
      <c r="I26" s="240"/>
    </row>
    <row r="27" spans="1:9" ht="12.75">
      <c r="A27" s="24" t="s">
        <v>4</v>
      </c>
      <c r="B27" s="24" t="s">
        <v>10</v>
      </c>
      <c r="C27" s="25">
        <v>0</v>
      </c>
      <c r="D27" s="26">
        <v>0</v>
      </c>
      <c r="E27" s="27" t="e">
        <f>D27/C27</f>
        <v>#DIV/0!</v>
      </c>
      <c r="F27" s="28" t="s">
        <v>25</v>
      </c>
      <c r="G27" s="29">
        <f>ROUND(C27*0.003412,3)</f>
        <v>0</v>
      </c>
      <c r="H27" s="236">
        <f>ROUND(C27*0.01185,3)</f>
        <v>0</v>
      </c>
      <c r="I27" s="241"/>
    </row>
    <row r="28" spans="1:9" ht="12.75">
      <c r="A28" s="24" t="s">
        <v>5</v>
      </c>
      <c r="B28" s="24" t="s">
        <v>11</v>
      </c>
      <c r="C28" s="25">
        <v>0</v>
      </c>
      <c r="D28" s="26">
        <v>0</v>
      </c>
      <c r="E28" s="27" t="e">
        <f aca="true" t="shared" si="1" ref="E28:E33">D28/C28</f>
        <v>#DIV/0!</v>
      </c>
      <c r="F28" s="28" t="s">
        <v>26</v>
      </c>
      <c r="G28" s="29">
        <f>ROUND(C28*0.1387,3)</f>
        <v>0</v>
      </c>
      <c r="H28" s="236">
        <f>ROUND(C28*0.1387,3)</f>
        <v>0</v>
      </c>
      <c r="I28" s="241"/>
    </row>
    <row r="29" spans="1:9" ht="12.75">
      <c r="A29" s="24" t="s">
        <v>6</v>
      </c>
      <c r="B29" s="24" t="s">
        <v>34</v>
      </c>
      <c r="C29" s="25">
        <v>0</v>
      </c>
      <c r="D29" s="26">
        <v>0</v>
      </c>
      <c r="E29" s="27" t="e">
        <f>D29/C29*1000</f>
        <v>#DIV/0!</v>
      </c>
      <c r="F29" s="28" t="s">
        <v>27</v>
      </c>
      <c r="G29" s="29">
        <f>ROUND(C29*0.001031,3)</f>
        <v>0</v>
      </c>
      <c r="H29" s="236">
        <f>ROUND(C29*0.001031,3)</f>
        <v>0</v>
      </c>
      <c r="I29" s="241"/>
    </row>
    <row r="30" spans="1:9" ht="12.75">
      <c r="A30" s="24" t="s">
        <v>7</v>
      </c>
      <c r="B30" s="24" t="s">
        <v>11</v>
      </c>
      <c r="C30" s="25">
        <v>0</v>
      </c>
      <c r="D30" s="26">
        <v>0</v>
      </c>
      <c r="E30" s="27" t="e">
        <f t="shared" si="1"/>
        <v>#DIV/0!</v>
      </c>
      <c r="F30" s="28" t="s">
        <v>26</v>
      </c>
      <c r="G30" s="29">
        <f>ROUND(C30*0.0955,3)</f>
        <v>0</v>
      </c>
      <c r="H30" s="236">
        <f>ROUND(C30*0.0955,3)</f>
        <v>0</v>
      </c>
      <c r="I30" s="241"/>
    </row>
    <row r="31" spans="1:9" ht="12.75">
      <c r="A31" s="24" t="s">
        <v>24</v>
      </c>
      <c r="B31" s="24" t="s">
        <v>12</v>
      </c>
      <c r="C31" s="25">
        <v>0</v>
      </c>
      <c r="D31" s="26">
        <v>0</v>
      </c>
      <c r="E31" s="27" t="e">
        <f>D31/C31*1000</f>
        <v>#DIV/0!</v>
      </c>
      <c r="F31" s="28" t="s">
        <v>28</v>
      </c>
      <c r="G31" s="29">
        <f>ROUND(C31*0.02458,3)</f>
        <v>0</v>
      </c>
      <c r="H31" s="236">
        <f>ROUND(C31*0.02458,3)</f>
        <v>0</v>
      </c>
      <c r="I31" s="241"/>
    </row>
    <row r="32" spans="1:9" ht="12.75">
      <c r="A32" s="24" t="s">
        <v>8</v>
      </c>
      <c r="B32" s="24" t="s">
        <v>13</v>
      </c>
      <c r="C32" s="25">
        <v>0</v>
      </c>
      <c r="D32" s="26">
        <v>0</v>
      </c>
      <c r="E32" s="30" t="e">
        <f t="shared" si="1"/>
        <v>#DIV/0!</v>
      </c>
      <c r="F32" s="31" t="s">
        <v>29</v>
      </c>
      <c r="G32" s="29">
        <f>ROUND(C32,3)</f>
        <v>0</v>
      </c>
      <c r="H32" s="236">
        <f>ROUND(C32*1.39,3)</f>
        <v>0</v>
      </c>
      <c r="I32" s="241"/>
    </row>
    <row r="33" spans="1:9" ht="12.75">
      <c r="A33" s="24" t="s">
        <v>9</v>
      </c>
      <c r="B33" s="24" t="s">
        <v>13</v>
      </c>
      <c r="C33" s="25">
        <v>0</v>
      </c>
      <c r="D33" s="32">
        <v>0</v>
      </c>
      <c r="E33" s="27" t="e">
        <f t="shared" si="1"/>
        <v>#DIV/0!</v>
      </c>
      <c r="F33" s="33" t="s">
        <v>29</v>
      </c>
      <c r="G33" s="34">
        <f>ROUND(C33,3)</f>
        <v>0</v>
      </c>
      <c r="H33" s="237">
        <f>ROUND(C33,3)</f>
        <v>0</v>
      </c>
      <c r="I33" s="243"/>
    </row>
    <row r="34" spans="1:9" ht="12.75">
      <c r="A34" s="24" t="s">
        <v>113</v>
      </c>
      <c r="B34" s="24" t="s">
        <v>10</v>
      </c>
      <c r="C34" s="156">
        <f>SUMIF(K105:K108,"Excluded",D105:D108)</f>
        <v>0</v>
      </c>
      <c r="D34" s="176">
        <f>SUMIF(K105:K108,"Excluded",F105:F108)</f>
        <v>0</v>
      </c>
      <c r="E34" s="27" t="e">
        <f>D34/C34</f>
        <v>#DIV/0!</v>
      </c>
      <c r="F34" s="28" t="s">
        <v>25</v>
      </c>
      <c r="G34" s="29">
        <f>ROUND(C34*0.003412,3)</f>
        <v>0</v>
      </c>
      <c r="H34" s="236"/>
      <c r="I34" s="241"/>
    </row>
    <row r="35" spans="1:9" ht="12.75">
      <c r="A35" s="24" t="s">
        <v>112</v>
      </c>
      <c r="B35" s="24" t="s">
        <v>13</v>
      </c>
      <c r="C35" s="156">
        <f>SUMIF(K113:K116,"Excluded",E113:E116)/1000</f>
        <v>0</v>
      </c>
      <c r="D35" s="176">
        <f>SUMIF(K113:K116,"Excluded",F113:F116)</f>
        <v>0</v>
      </c>
      <c r="E35" s="229" t="e">
        <f>D35/C35</f>
        <v>#DIV/0!</v>
      </c>
      <c r="F35" s="177" t="s">
        <v>29</v>
      </c>
      <c r="G35" s="29">
        <f>ROUND(C35,3)</f>
        <v>0</v>
      </c>
      <c r="H35" s="236"/>
      <c r="I35" s="241"/>
    </row>
    <row r="36" spans="1:9" ht="12.75">
      <c r="A36" s="38"/>
      <c r="B36" s="39"/>
      <c r="C36" s="36" t="s">
        <v>35</v>
      </c>
      <c r="D36" s="42">
        <f>SUM(D27:D35)</f>
        <v>0</v>
      </c>
      <c r="E36" s="7"/>
      <c r="F36" s="36" t="s">
        <v>37</v>
      </c>
      <c r="G36" s="29">
        <f>SUM(G27:G35)</f>
        <v>0</v>
      </c>
      <c r="H36" s="236">
        <f>SUM(H27:H35)</f>
        <v>0</v>
      </c>
      <c r="I36" s="241"/>
    </row>
    <row r="37" spans="1:11" ht="25.5">
      <c r="A37" s="40" t="s">
        <v>170</v>
      </c>
      <c r="B37" s="41"/>
      <c r="C37" s="25">
        <v>0</v>
      </c>
      <c r="E37" s="7"/>
      <c r="F37" s="36" t="s">
        <v>31</v>
      </c>
      <c r="G37" s="37" t="e">
        <f>G36/C37*1000000</f>
        <v>#DIV/0!</v>
      </c>
      <c r="H37" s="37" t="e">
        <f>H36/C37*1000000</f>
        <v>#DIV/0!</v>
      </c>
      <c r="I37" s="242"/>
      <c r="J37" s="209"/>
      <c r="K37" s="7"/>
    </row>
    <row r="38" spans="1:11" ht="25.5" customHeight="1">
      <c r="A38" s="40" t="s">
        <v>132</v>
      </c>
      <c r="B38" s="41"/>
      <c r="C38" s="201">
        <v>0</v>
      </c>
      <c r="E38" s="7"/>
      <c r="F38" s="20" t="s">
        <v>39</v>
      </c>
      <c r="G38" s="37" t="e">
        <f>((G36-J125)/C37)*1000000</f>
        <v>#DIV/0!</v>
      </c>
      <c r="H38" s="214"/>
      <c r="I38" s="7"/>
      <c r="J38" s="209"/>
      <c r="K38" s="7"/>
    </row>
    <row r="39" spans="6:10" ht="27.75" customHeight="1">
      <c r="F39" s="20" t="s">
        <v>76</v>
      </c>
      <c r="G39" s="213" t="e">
        <f>(G36-(J125+(#REF!/1000)))/C37*1000000</f>
        <v>#REF!</v>
      </c>
      <c r="H39" s="214"/>
      <c r="J39" s="210"/>
    </row>
    <row r="40" ht="12.75"/>
    <row r="41" spans="1:9" ht="12.75">
      <c r="A41" s="5" t="s">
        <v>106</v>
      </c>
      <c r="B41" s="2"/>
      <c r="C41" s="2"/>
      <c r="D41" s="2"/>
      <c r="E41" s="7"/>
      <c r="F41" s="7"/>
      <c r="G41" s="2"/>
      <c r="H41" s="7"/>
      <c r="I41" s="7"/>
    </row>
    <row r="42" spans="1:9" ht="25.5">
      <c r="A42" s="106"/>
      <c r="B42" s="93" t="s">
        <v>16</v>
      </c>
      <c r="C42" s="92" t="s">
        <v>14</v>
      </c>
      <c r="D42" s="93" t="s">
        <v>15</v>
      </c>
      <c r="E42" s="94" t="s">
        <v>30</v>
      </c>
      <c r="F42" s="95"/>
      <c r="G42" s="238" t="s">
        <v>38</v>
      </c>
      <c r="H42" s="240"/>
      <c r="I42" s="7"/>
    </row>
    <row r="43" spans="1:9" ht="12.75">
      <c r="A43" s="106" t="s">
        <v>17</v>
      </c>
      <c r="B43" s="107" t="s">
        <v>11</v>
      </c>
      <c r="C43" s="97">
        <v>0</v>
      </c>
      <c r="D43" s="98">
        <v>0</v>
      </c>
      <c r="E43" s="99" t="e">
        <f aca="true" t="shared" si="2" ref="E43:E49">D43/C43</f>
        <v>#DIV/0!</v>
      </c>
      <c r="F43" s="100" t="s">
        <v>26</v>
      </c>
      <c r="G43" s="239">
        <f>ROUND(C43*0.125,3)</f>
        <v>0</v>
      </c>
      <c r="H43" s="241"/>
      <c r="I43" s="110"/>
    </row>
    <row r="44" spans="1:9" ht="12.75">
      <c r="A44" s="106" t="s">
        <v>18</v>
      </c>
      <c r="B44" s="107" t="s">
        <v>11</v>
      </c>
      <c r="C44" s="97">
        <v>0</v>
      </c>
      <c r="D44" s="98">
        <v>0</v>
      </c>
      <c r="E44" s="99" t="e">
        <f t="shared" si="2"/>
        <v>#DIV/0!</v>
      </c>
      <c r="F44" s="100" t="s">
        <v>26</v>
      </c>
      <c r="G44" s="239">
        <f>ROUND(C44*0.1387,3)</f>
        <v>0</v>
      </c>
      <c r="H44" s="241"/>
      <c r="I44" s="110"/>
    </row>
    <row r="45" spans="1:9" ht="12.75">
      <c r="A45" s="106" t="s">
        <v>19</v>
      </c>
      <c r="B45" s="107" t="s">
        <v>11</v>
      </c>
      <c r="C45" s="97">
        <v>0</v>
      </c>
      <c r="D45" s="98">
        <v>0</v>
      </c>
      <c r="E45" s="99" t="e">
        <f t="shared" si="2"/>
        <v>#DIV/0!</v>
      </c>
      <c r="F45" s="100" t="s">
        <v>26</v>
      </c>
      <c r="G45" s="239">
        <f>ROUND(C45*0.0955,3)</f>
        <v>0</v>
      </c>
      <c r="H45" s="241"/>
      <c r="I45" s="110"/>
    </row>
    <row r="46" spans="1:9" ht="12.75">
      <c r="A46" s="106" t="s">
        <v>20</v>
      </c>
      <c r="B46" s="107" t="s">
        <v>11</v>
      </c>
      <c r="C46" s="97">
        <v>0</v>
      </c>
      <c r="D46" s="98">
        <v>0</v>
      </c>
      <c r="E46" s="99" t="e">
        <f t="shared" si="2"/>
        <v>#DIV/0!</v>
      </c>
      <c r="F46" s="100" t="s">
        <v>26</v>
      </c>
      <c r="G46" s="239">
        <f>ROUND(C46*0.125,3)</f>
        <v>0</v>
      </c>
      <c r="H46" s="241"/>
      <c r="I46" s="110"/>
    </row>
    <row r="47" spans="1:9" ht="12.75">
      <c r="A47" s="106" t="s">
        <v>21</v>
      </c>
      <c r="B47" s="107" t="s">
        <v>11</v>
      </c>
      <c r="C47" s="97">
        <v>0</v>
      </c>
      <c r="D47" s="98">
        <v>0</v>
      </c>
      <c r="E47" s="99" t="e">
        <f t="shared" si="2"/>
        <v>#DIV/0!</v>
      </c>
      <c r="F47" s="100" t="s">
        <v>26</v>
      </c>
      <c r="G47" s="239">
        <f>ROUND(C47*0.13,3)</f>
        <v>0</v>
      </c>
      <c r="H47" s="241"/>
      <c r="I47" s="110"/>
    </row>
    <row r="48" spans="1:9" ht="12.75">
      <c r="A48" s="106" t="s">
        <v>22</v>
      </c>
      <c r="B48" s="107" t="s">
        <v>11</v>
      </c>
      <c r="C48" s="97">
        <v>0</v>
      </c>
      <c r="D48" s="98">
        <v>0</v>
      </c>
      <c r="E48" s="99" t="e">
        <f t="shared" si="2"/>
        <v>#DIV/0!</v>
      </c>
      <c r="F48" s="100" t="s">
        <v>26</v>
      </c>
      <c r="G48" s="239">
        <f>ROUND(C48*0.1387,3)</f>
        <v>0</v>
      </c>
      <c r="H48" s="241"/>
      <c r="I48" s="110"/>
    </row>
    <row r="49" spans="1:9" ht="12.75">
      <c r="A49" s="106" t="s">
        <v>23</v>
      </c>
      <c r="B49" s="102" t="s">
        <v>13</v>
      </c>
      <c r="C49" s="97">
        <v>0</v>
      </c>
      <c r="D49" s="98">
        <v>0</v>
      </c>
      <c r="E49" s="99" t="e">
        <f t="shared" si="2"/>
        <v>#DIV/0!</v>
      </c>
      <c r="F49" s="100" t="s">
        <v>29</v>
      </c>
      <c r="G49" s="239">
        <f>ROUND(C49,3)</f>
        <v>0</v>
      </c>
      <c r="H49" s="242"/>
      <c r="I49" s="110"/>
    </row>
    <row r="50" spans="1:8" ht="12.75">
      <c r="A50" s="10"/>
      <c r="B50" s="10"/>
      <c r="C50" s="71" t="s">
        <v>35</v>
      </c>
      <c r="D50" s="103">
        <f>SUM(D43:D49)</f>
        <v>0</v>
      </c>
      <c r="E50" s="104"/>
      <c r="F50" s="105"/>
      <c r="G50" s="239">
        <f>SUM(G43:G49)</f>
        <v>0</v>
      </c>
      <c r="H50" s="241"/>
    </row>
    <row r="51" spans="3:4" ht="12.75">
      <c r="C51" s="7"/>
      <c r="D51" s="7"/>
    </row>
    <row r="52" ht="12.75">
      <c r="A52" s="5" t="s">
        <v>105</v>
      </c>
    </row>
    <row r="53" ht="12.75">
      <c r="A53" s="10" t="s">
        <v>107</v>
      </c>
    </row>
    <row r="54" spans="1:5" ht="25.5">
      <c r="A54" s="96" t="s">
        <v>104</v>
      </c>
      <c r="B54" s="96" t="s">
        <v>16</v>
      </c>
      <c r="C54" s="96" t="s">
        <v>14</v>
      </c>
      <c r="D54" s="96" t="s">
        <v>98</v>
      </c>
      <c r="E54" s="96" t="s">
        <v>38</v>
      </c>
    </row>
    <row r="55" spans="1:5" ht="12.75">
      <c r="A55" s="106" t="s">
        <v>99</v>
      </c>
      <c r="B55" s="106" t="s">
        <v>97</v>
      </c>
      <c r="C55" s="139">
        <v>0</v>
      </c>
      <c r="D55" s="98">
        <v>0</v>
      </c>
      <c r="E55" s="101">
        <f>ROUND((C55/1000)*0.125,3)</f>
        <v>0</v>
      </c>
    </row>
    <row r="56" spans="1:5" ht="12.75">
      <c r="A56" s="106" t="s">
        <v>100</v>
      </c>
      <c r="B56" s="106" t="s">
        <v>97</v>
      </c>
      <c r="C56" s="139">
        <v>0</v>
      </c>
      <c r="D56" s="98">
        <v>0</v>
      </c>
      <c r="E56" s="101">
        <f aca="true" t="shared" si="3" ref="E56:E64">ROUND((C56/1000)*0.125,3)</f>
        <v>0</v>
      </c>
    </row>
    <row r="57" spans="1:5" ht="12.75">
      <c r="A57" s="106" t="s">
        <v>101</v>
      </c>
      <c r="B57" s="106" t="s">
        <v>97</v>
      </c>
      <c r="C57" s="139">
        <v>0</v>
      </c>
      <c r="D57" s="98">
        <v>0</v>
      </c>
      <c r="E57" s="101">
        <f t="shared" si="3"/>
        <v>0</v>
      </c>
    </row>
    <row r="58" spans="1:5" ht="12.75">
      <c r="A58" s="106" t="s">
        <v>92</v>
      </c>
      <c r="B58" s="106" t="s">
        <v>97</v>
      </c>
      <c r="C58" s="139">
        <v>0</v>
      </c>
      <c r="D58" s="98">
        <v>0</v>
      </c>
      <c r="E58" s="101">
        <f t="shared" si="3"/>
        <v>0</v>
      </c>
    </row>
    <row r="59" spans="1:5" ht="12.75">
      <c r="A59" s="106" t="s">
        <v>102</v>
      </c>
      <c r="B59" s="106" t="s">
        <v>97</v>
      </c>
      <c r="C59" s="139">
        <v>0</v>
      </c>
      <c r="D59" s="98">
        <v>0</v>
      </c>
      <c r="E59" s="101">
        <f t="shared" si="3"/>
        <v>0</v>
      </c>
    </row>
    <row r="60" spans="1:5" ht="12.75">
      <c r="A60" s="106" t="s">
        <v>103</v>
      </c>
      <c r="B60" s="106" t="s">
        <v>97</v>
      </c>
      <c r="C60" s="139">
        <v>0</v>
      </c>
      <c r="D60" s="98">
        <v>0</v>
      </c>
      <c r="E60" s="101">
        <f t="shared" si="3"/>
        <v>0</v>
      </c>
    </row>
    <row r="61" spans="1:5" ht="12.75">
      <c r="A61" s="106" t="s">
        <v>93</v>
      </c>
      <c r="B61" s="106" t="s">
        <v>97</v>
      </c>
      <c r="C61" s="139">
        <v>0</v>
      </c>
      <c r="D61" s="98">
        <v>0</v>
      </c>
      <c r="E61" s="101">
        <f t="shared" si="3"/>
        <v>0</v>
      </c>
    </row>
    <row r="62" spans="1:5" ht="12.75">
      <c r="A62" s="106" t="s">
        <v>94</v>
      </c>
      <c r="B62" s="106" t="s">
        <v>97</v>
      </c>
      <c r="C62" s="139">
        <v>0</v>
      </c>
      <c r="D62" s="98">
        <v>0</v>
      </c>
      <c r="E62" s="101">
        <f t="shared" si="3"/>
        <v>0</v>
      </c>
    </row>
    <row r="63" spans="1:5" ht="12.75">
      <c r="A63" s="106" t="s">
        <v>95</v>
      </c>
      <c r="B63" s="106" t="s">
        <v>97</v>
      </c>
      <c r="C63" s="139">
        <v>0</v>
      </c>
      <c r="D63" s="98">
        <v>0</v>
      </c>
      <c r="E63" s="101">
        <f t="shared" si="3"/>
        <v>0</v>
      </c>
    </row>
    <row r="64" spans="1:5" ht="12.75">
      <c r="A64" s="106" t="s">
        <v>9</v>
      </c>
      <c r="B64" s="106" t="s">
        <v>97</v>
      </c>
      <c r="C64" s="139">
        <v>0</v>
      </c>
      <c r="D64" s="98">
        <v>0</v>
      </c>
      <c r="E64" s="101">
        <f t="shared" si="3"/>
        <v>0</v>
      </c>
    </row>
    <row r="65" spans="1:5" ht="12.75">
      <c r="A65" s="106" t="s">
        <v>96</v>
      </c>
      <c r="B65" s="106" t="s">
        <v>97</v>
      </c>
      <c r="C65" s="139">
        <f>SUM(C55:C64)</f>
        <v>0</v>
      </c>
      <c r="D65" s="98">
        <f>SUM(D55:D64)</f>
        <v>0</v>
      </c>
      <c r="E65" s="101">
        <f>SUM(E55:E64)</f>
        <v>0</v>
      </c>
    </row>
    <row r="66" spans="3:4" ht="12.75">
      <c r="C66" s="7"/>
      <c r="D66" s="7"/>
    </row>
    <row r="67" spans="3:4" ht="12.75">
      <c r="C67" s="7"/>
      <c r="D67" s="7"/>
    </row>
    <row r="68" spans="1:4" ht="12.75">
      <c r="A68" s="5" t="s">
        <v>85</v>
      </c>
      <c r="B68" s="16"/>
      <c r="C68" s="17"/>
      <c r="D68" s="18"/>
    </row>
    <row r="69" spans="1:4" ht="12.75">
      <c r="A69" s="10" t="s">
        <v>158</v>
      </c>
      <c r="B69" s="16"/>
      <c r="C69" s="17"/>
      <c r="D69" s="18"/>
    </row>
    <row r="70" spans="1:6" ht="61.5" customHeight="1">
      <c r="A70" s="297" t="s">
        <v>161</v>
      </c>
      <c r="B70" s="298"/>
      <c r="C70" s="298"/>
      <c r="D70" s="75" t="s">
        <v>45</v>
      </c>
      <c r="E70" s="75" t="s">
        <v>46</v>
      </c>
      <c r="F70" s="75" t="s">
        <v>84</v>
      </c>
    </row>
    <row r="71" spans="1:6" ht="25.5" customHeight="1">
      <c r="A71" s="252" t="s">
        <v>54</v>
      </c>
      <c r="B71" s="294"/>
      <c r="C71" s="294"/>
      <c r="D71" s="129">
        <v>0</v>
      </c>
      <c r="E71" s="60">
        <v>0</v>
      </c>
      <c r="F71" s="60">
        <v>0</v>
      </c>
    </row>
    <row r="72" spans="1:6" ht="25.5" customHeight="1">
      <c r="A72" s="252" t="s">
        <v>47</v>
      </c>
      <c r="B72" s="294"/>
      <c r="C72" s="294"/>
      <c r="D72" s="129">
        <v>0</v>
      </c>
      <c r="E72" s="60">
        <v>0</v>
      </c>
      <c r="F72" s="60">
        <v>0</v>
      </c>
    </row>
    <row r="73" spans="1:6" ht="25.5" customHeight="1">
      <c r="A73" s="252" t="s">
        <v>55</v>
      </c>
      <c r="B73" s="294"/>
      <c r="C73" s="294"/>
      <c r="D73" s="129">
        <v>0</v>
      </c>
      <c r="E73" s="60">
        <v>0</v>
      </c>
      <c r="F73" s="60">
        <v>0</v>
      </c>
    </row>
    <row r="74" spans="1:6" ht="25.5" customHeight="1">
      <c r="A74" s="252" t="s">
        <v>81</v>
      </c>
      <c r="B74" s="294"/>
      <c r="C74" s="294"/>
      <c r="D74" s="129">
        <v>0</v>
      </c>
      <c r="E74" s="60">
        <v>0</v>
      </c>
      <c r="F74" s="60">
        <v>0</v>
      </c>
    </row>
    <row r="75" spans="1:6" ht="25.5" customHeight="1">
      <c r="A75" s="252" t="s">
        <v>56</v>
      </c>
      <c r="B75" s="294"/>
      <c r="C75" s="294"/>
      <c r="D75" s="129">
        <v>0</v>
      </c>
      <c r="E75" s="60">
        <v>0</v>
      </c>
      <c r="F75" s="60">
        <v>0</v>
      </c>
    </row>
    <row r="76" spans="1:6" ht="25.5" customHeight="1">
      <c r="A76" s="252" t="s">
        <v>57</v>
      </c>
      <c r="B76" s="294"/>
      <c r="C76" s="294"/>
      <c r="D76" s="129">
        <v>0</v>
      </c>
      <c r="E76" s="60">
        <v>0</v>
      </c>
      <c r="F76" s="60">
        <v>0</v>
      </c>
    </row>
    <row r="77" spans="1:6" ht="25.5" customHeight="1">
      <c r="A77" s="260" t="s">
        <v>58</v>
      </c>
      <c r="B77" s="295"/>
      <c r="C77" s="295"/>
      <c r="D77" s="130">
        <v>0</v>
      </c>
      <c r="E77" s="61">
        <v>0</v>
      </c>
      <c r="F77" s="61">
        <v>0</v>
      </c>
    </row>
    <row r="78" spans="1:6" ht="25.5" customHeight="1">
      <c r="A78" s="260" t="s">
        <v>59</v>
      </c>
      <c r="B78" s="295"/>
      <c r="C78" s="295"/>
      <c r="D78" s="130">
        <v>0</v>
      </c>
      <c r="E78" s="61">
        <v>0</v>
      </c>
      <c r="F78" s="61">
        <v>0</v>
      </c>
    </row>
    <row r="79" spans="1:6" ht="25.5" customHeight="1">
      <c r="A79" s="260" t="s">
        <v>48</v>
      </c>
      <c r="B79" s="295"/>
      <c r="C79" s="295"/>
      <c r="D79" s="130">
        <v>0</v>
      </c>
      <c r="E79" s="61">
        <v>0</v>
      </c>
      <c r="F79" s="61">
        <v>0</v>
      </c>
    </row>
    <row r="80" spans="1:6" ht="25.5" customHeight="1">
      <c r="A80" s="260" t="s">
        <v>80</v>
      </c>
      <c r="B80" s="295"/>
      <c r="C80" s="295"/>
      <c r="D80" s="130">
        <v>0</v>
      </c>
      <c r="E80" s="61">
        <v>0</v>
      </c>
      <c r="F80" s="61">
        <v>0</v>
      </c>
    </row>
    <row r="81" spans="1:6" ht="25.5" customHeight="1">
      <c r="A81" s="260" t="s">
        <v>49</v>
      </c>
      <c r="B81" s="295"/>
      <c r="C81" s="295"/>
      <c r="D81" s="130">
        <v>0</v>
      </c>
      <c r="E81" s="61">
        <v>0</v>
      </c>
      <c r="F81" s="61">
        <v>0</v>
      </c>
    </row>
    <row r="82" spans="1:6" ht="25.5" customHeight="1">
      <c r="A82" s="260" t="s">
        <v>60</v>
      </c>
      <c r="B82" s="295"/>
      <c r="C82" s="295"/>
      <c r="D82" s="130">
        <v>0</v>
      </c>
      <c r="E82" s="61">
        <v>0</v>
      </c>
      <c r="F82" s="61">
        <v>0</v>
      </c>
    </row>
    <row r="83" spans="1:6" ht="25.5" customHeight="1">
      <c r="A83" s="248" t="s">
        <v>151</v>
      </c>
      <c r="B83" s="296"/>
      <c r="C83" s="296"/>
      <c r="D83" s="220">
        <v>0</v>
      </c>
      <c r="E83" s="221">
        <v>0</v>
      </c>
      <c r="F83" s="221">
        <v>0</v>
      </c>
    </row>
    <row r="84" spans="1:6" ht="25.5" customHeight="1">
      <c r="A84" s="248" t="s">
        <v>150</v>
      </c>
      <c r="B84" s="296"/>
      <c r="C84" s="296"/>
      <c r="D84" s="222">
        <v>0</v>
      </c>
      <c r="E84" s="223">
        <v>0</v>
      </c>
      <c r="F84" s="223">
        <v>0</v>
      </c>
    </row>
    <row r="85" spans="1:6" ht="25.5" customHeight="1">
      <c r="A85" s="248" t="s">
        <v>152</v>
      </c>
      <c r="B85" s="296"/>
      <c r="C85" s="296"/>
      <c r="D85" s="220">
        <v>0</v>
      </c>
      <c r="E85" s="221">
        <v>0</v>
      </c>
      <c r="F85" s="221">
        <v>0</v>
      </c>
    </row>
    <row r="86" spans="1:6" ht="25.5" customHeight="1">
      <c r="A86" s="279" t="s">
        <v>153</v>
      </c>
      <c r="B86" s="280"/>
      <c r="C86" s="280"/>
      <c r="D86" s="131">
        <v>0</v>
      </c>
      <c r="E86" s="62">
        <v>0</v>
      </c>
      <c r="F86" s="62">
        <v>0</v>
      </c>
    </row>
    <row r="87" spans="1:6" ht="25.5" customHeight="1">
      <c r="A87" s="279" t="s">
        <v>154</v>
      </c>
      <c r="B87" s="280"/>
      <c r="C87" s="280"/>
      <c r="D87" s="132">
        <v>0</v>
      </c>
      <c r="E87" s="63">
        <v>0</v>
      </c>
      <c r="F87" s="63">
        <v>0</v>
      </c>
    </row>
    <row r="88" spans="1:6" ht="25.5" customHeight="1">
      <c r="A88" s="279" t="s">
        <v>155</v>
      </c>
      <c r="B88" s="280"/>
      <c r="C88" s="280"/>
      <c r="D88" s="131">
        <v>0</v>
      </c>
      <c r="E88" s="62">
        <v>0</v>
      </c>
      <c r="F88" s="62">
        <v>0</v>
      </c>
    </row>
    <row r="89" spans="1:6" ht="12.75">
      <c r="A89" s="281" t="s">
        <v>50</v>
      </c>
      <c r="B89" s="282"/>
      <c r="C89" s="282"/>
      <c r="D89" s="143">
        <f>SUM(D71:D76)</f>
        <v>0</v>
      </c>
      <c r="E89" s="144">
        <f>SUM(E71:E76)</f>
        <v>0</v>
      </c>
      <c r="F89" s="144">
        <f>SUM(F71:F76)</f>
        <v>0</v>
      </c>
    </row>
    <row r="90" spans="1:6" ht="12.75">
      <c r="A90" s="277" t="s">
        <v>51</v>
      </c>
      <c r="B90" s="288"/>
      <c r="C90" s="288"/>
      <c r="D90" s="145">
        <f>SUM(D77:D82)</f>
        <v>0</v>
      </c>
      <c r="E90" s="146">
        <f>SUM(E77:E82)</f>
        <v>0</v>
      </c>
      <c r="F90" s="147">
        <f>IF(F89&lt;=E89,"","ERROR")</f>
      </c>
    </row>
    <row r="91" spans="1:6" ht="12.75">
      <c r="A91" s="272" t="s">
        <v>156</v>
      </c>
      <c r="B91" s="273"/>
      <c r="C91" s="273"/>
      <c r="D91" s="224">
        <f>SUM(D83:D85)</f>
        <v>0</v>
      </c>
      <c r="E91" s="225">
        <f>SUM(E83:E85)</f>
        <v>0</v>
      </c>
      <c r="F91" s="147"/>
    </row>
    <row r="92" spans="1:6" ht="12.75">
      <c r="A92" s="289" t="s">
        <v>157</v>
      </c>
      <c r="B92" s="290"/>
      <c r="C92" s="290"/>
      <c r="D92" s="148">
        <f>SUM(D86:D88)</f>
        <v>0</v>
      </c>
      <c r="E92" s="149">
        <f>SUM(E86:E88)</f>
        <v>0</v>
      </c>
      <c r="F92" s="147"/>
    </row>
    <row r="93" spans="1:6" ht="12.75">
      <c r="A93" s="286" t="s">
        <v>52</v>
      </c>
      <c r="B93" s="287"/>
      <c r="C93" s="287"/>
      <c r="D93" s="150">
        <f>SUM(D89:D92)</f>
        <v>0</v>
      </c>
      <c r="E93" s="151">
        <f>((E89+E90)*3.412)+E91+E92</f>
        <v>0</v>
      </c>
      <c r="F93" s="147"/>
    </row>
    <row r="94" spans="1:6" ht="12.75">
      <c r="A94" s="113"/>
      <c r="B94" s="114"/>
      <c r="C94" s="114"/>
      <c r="D94" s="115"/>
      <c r="E94" s="73"/>
      <c r="F94" s="73"/>
    </row>
    <row r="95" spans="1:4" ht="12.75">
      <c r="A95" s="7"/>
      <c r="B95" s="7"/>
      <c r="C95" s="8"/>
      <c r="D95" s="11"/>
    </row>
    <row r="96" spans="1:4" ht="12.75">
      <c r="A96" s="5" t="s">
        <v>66</v>
      </c>
      <c r="B96" s="7"/>
      <c r="C96" s="8"/>
      <c r="D96" s="11"/>
    </row>
    <row r="97" spans="1:4" ht="12.75">
      <c r="A97" s="74" t="s">
        <v>63</v>
      </c>
      <c r="B97" s="7"/>
      <c r="C97" s="8"/>
      <c r="D97" s="11"/>
    </row>
    <row r="98" spans="1:9" ht="37.5" customHeight="1">
      <c r="A98" s="74"/>
      <c r="B98" s="7"/>
      <c r="C98" s="8"/>
      <c r="D98" s="11"/>
      <c r="E98" s="11"/>
      <c r="F98" s="11"/>
      <c r="G98" s="11"/>
      <c r="H98" s="6" t="s">
        <v>83</v>
      </c>
      <c r="I98" s="6" t="s">
        <v>82</v>
      </c>
    </row>
    <row r="99" spans="1:9" ht="39.75" customHeight="1">
      <c r="A99" s="283" t="s">
        <v>88</v>
      </c>
      <c r="B99" s="284"/>
      <c r="C99" s="284"/>
      <c r="D99" s="285"/>
      <c r="E99" s="285"/>
      <c r="F99" s="285"/>
      <c r="G99" s="270"/>
      <c r="H99" s="133">
        <v>0</v>
      </c>
      <c r="I99" s="152">
        <f>IF((D118-G118)&gt;(H99),H99,(D118-G118))</f>
        <v>0</v>
      </c>
    </row>
    <row r="100" spans="1:9" ht="41.25" customHeight="1">
      <c r="A100" s="283" t="s">
        <v>89</v>
      </c>
      <c r="B100" s="284"/>
      <c r="C100" s="284"/>
      <c r="D100" s="285"/>
      <c r="E100" s="285"/>
      <c r="F100" s="285"/>
      <c r="G100" s="270"/>
      <c r="H100" s="133">
        <v>0</v>
      </c>
      <c r="I100" s="152">
        <f>IF((D118-G118)&gt;(H99+H100),H100,((D118-G118)-I99))</f>
        <v>0</v>
      </c>
    </row>
    <row r="101" ht="12.75"/>
    <row r="102" spans="1:5" ht="12.75">
      <c r="A102" s="5" t="s">
        <v>162</v>
      </c>
      <c r="C102" s="12"/>
      <c r="D102" s="13"/>
      <c r="E102" s="14"/>
    </row>
    <row r="103" spans="1:10" ht="12.75">
      <c r="A103" s="264" t="s">
        <v>119</v>
      </c>
      <c r="B103" s="265"/>
      <c r="C103" s="265"/>
      <c r="D103" s="265"/>
      <c r="E103" s="265"/>
      <c r="F103" s="265"/>
      <c r="G103" s="265"/>
      <c r="H103" s="265"/>
      <c r="I103" s="265"/>
      <c r="J103" s="265"/>
    </row>
    <row r="104" spans="1:13" ht="63.75" customHeight="1">
      <c r="A104" s="292" t="s">
        <v>127</v>
      </c>
      <c r="B104" s="293"/>
      <c r="C104" s="293"/>
      <c r="D104" s="183" t="s">
        <v>86</v>
      </c>
      <c r="E104" s="183" t="s">
        <v>90</v>
      </c>
      <c r="F104" s="184" t="s">
        <v>15</v>
      </c>
      <c r="G104" s="185" t="s">
        <v>91</v>
      </c>
      <c r="H104" s="244" t="s">
        <v>163</v>
      </c>
      <c r="I104" s="245"/>
      <c r="J104" s="184" t="s">
        <v>142</v>
      </c>
      <c r="K104" s="184" t="s">
        <v>143</v>
      </c>
      <c r="L104" s="183" t="s">
        <v>135</v>
      </c>
      <c r="M104" s="183" t="s">
        <v>136</v>
      </c>
    </row>
    <row r="105" spans="1:13" ht="38.25" customHeight="1">
      <c r="A105" s="250" t="s">
        <v>121</v>
      </c>
      <c r="B105" s="251"/>
      <c r="C105" s="251"/>
      <c r="D105" s="160">
        <v>0</v>
      </c>
      <c r="E105" s="161"/>
      <c r="F105" s="163">
        <v>0</v>
      </c>
      <c r="G105" s="162">
        <v>0</v>
      </c>
      <c r="H105" s="246" t="s">
        <v>165</v>
      </c>
      <c r="I105" s="247"/>
      <c r="J105" s="164" t="s">
        <v>120</v>
      </c>
      <c r="K105" s="164" t="s">
        <v>42</v>
      </c>
      <c r="L105" s="202">
        <f>SUMIF(K105,"Goal",D105)*0.003412</f>
        <v>0</v>
      </c>
      <c r="M105" s="202">
        <f>SUMIF(K105,"Excluded",D105)*0.003412</f>
        <v>0</v>
      </c>
    </row>
    <row r="106" spans="1:13" ht="38.25" customHeight="1">
      <c r="A106" s="250" t="s">
        <v>121</v>
      </c>
      <c r="B106" s="251"/>
      <c r="C106" s="251"/>
      <c r="D106" s="160">
        <v>0</v>
      </c>
      <c r="E106" s="161"/>
      <c r="F106" s="163">
        <v>0</v>
      </c>
      <c r="G106" s="162">
        <v>0</v>
      </c>
      <c r="H106" s="246" t="s">
        <v>165</v>
      </c>
      <c r="I106" s="247"/>
      <c r="J106" s="164" t="s">
        <v>128</v>
      </c>
      <c r="K106" s="164" t="s">
        <v>139</v>
      </c>
      <c r="L106" s="202">
        <f aca="true" t="shared" si="4" ref="L106:L112">SUMIF(K106,"Goal",D106)*0.003412</f>
        <v>0</v>
      </c>
      <c r="M106" s="202">
        <f aca="true" t="shared" si="5" ref="M106:M112">SUMIF(K106,"Excluded",D106)*0.003412</f>
        <v>0</v>
      </c>
    </row>
    <row r="107" spans="1:13" ht="38.25" customHeight="1">
      <c r="A107" s="252" t="s">
        <v>122</v>
      </c>
      <c r="B107" s="253"/>
      <c r="C107" s="253"/>
      <c r="D107" s="134">
        <v>0</v>
      </c>
      <c r="E107" s="64"/>
      <c r="F107" s="157">
        <v>0</v>
      </c>
      <c r="G107" s="136">
        <v>0</v>
      </c>
      <c r="H107" s="254" t="s">
        <v>164</v>
      </c>
      <c r="I107" s="255"/>
      <c r="J107" s="65" t="s">
        <v>120</v>
      </c>
      <c r="K107" s="65" t="s">
        <v>42</v>
      </c>
      <c r="L107" s="203">
        <f t="shared" si="4"/>
        <v>0</v>
      </c>
      <c r="M107" s="203">
        <f t="shared" si="5"/>
        <v>0</v>
      </c>
    </row>
    <row r="108" spans="1:13" ht="38.25" customHeight="1">
      <c r="A108" s="252" t="s">
        <v>122</v>
      </c>
      <c r="B108" s="253"/>
      <c r="C108" s="253"/>
      <c r="D108" s="134">
        <v>0</v>
      </c>
      <c r="E108" s="64"/>
      <c r="F108" s="157">
        <v>0</v>
      </c>
      <c r="G108" s="136">
        <v>0</v>
      </c>
      <c r="H108" s="254" t="s">
        <v>164</v>
      </c>
      <c r="I108" s="255"/>
      <c r="J108" s="65" t="s">
        <v>128</v>
      </c>
      <c r="K108" s="65" t="s">
        <v>139</v>
      </c>
      <c r="L108" s="203">
        <f t="shared" si="4"/>
        <v>0</v>
      </c>
      <c r="M108" s="203">
        <f t="shared" si="5"/>
        <v>0</v>
      </c>
    </row>
    <row r="109" spans="1:13" ht="38.25" customHeight="1">
      <c r="A109" s="258" t="s">
        <v>123</v>
      </c>
      <c r="B109" s="259"/>
      <c r="C109" s="259"/>
      <c r="D109" s="186">
        <v>0</v>
      </c>
      <c r="E109" s="187"/>
      <c r="F109" s="188">
        <v>0</v>
      </c>
      <c r="G109" s="189">
        <v>0</v>
      </c>
      <c r="H109" s="316" t="s">
        <v>165</v>
      </c>
      <c r="I109" s="317"/>
      <c r="J109" s="190" t="s">
        <v>120</v>
      </c>
      <c r="K109" s="190" t="s">
        <v>42</v>
      </c>
      <c r="L109" s="204">
        <f t="shared" si="4"/>
        <v>0</v>
      </c>
      <c r="M109" s="204">
        <f t="shared" si="5"/>
        <v>0</v>
      </c>
    </row>
    <row r="110" spans="1:13" ht="38.25" customHeight="1">
      <c r="A110" s="258" t="s">
        <v>123</v>
      </c>
      <c r="B110" s="259"/>
      <c r="C110" s="259"/>
      <c r="D110" s="186">
        <v>0</v>
      </c>
      <c r="E110" s="187"/>
      <c r="F110" s="188">
        <v>0</v>
      </c>
      <c r="G110" s="189">
        <v>0</v>
      </c>
      <c r="H110" s="316" t="s">
        <v>165</v>
      </c>
      <c r="I110" s="317"/>
      <c r="J110" s="190" t="s">
        <v>128</v>
      </c>
      <c r="K110" s="190" t="s">
        <v>139</v>
      </c>
      <c r="L110" s="204">
        <f t="shared" si="4"/>
        <v>0</v>
      </c>
      <c r="M110" s="204">
        <f t="shared" si="5"/>
        <v>0</v>
      </c>
    </row>
    <row r="111" spans="1:13" ht="38.25" customHeight="1">
      <c r="A111" s="260" t="s">
        <v>124</v>
      </c>
      <c r="B111" s="261"/>
      <c r="C111" s="261"/>
      <c r="D111" s="135">
        <v>0</v>
      </c>
      <c r="E111" s="66"/>
      <c r="F111" s="158">
        <v>0</v>
      </c>
      <c r="G111" s="137">
        <v>0</v>
      </c>
      <c r="H111" s="326" t="s">
        <v>166</v>
      </c>
      <c r="I111" s="327"/>
      <c r="J111" s="67" t="s">
        <v>120</v>
      </c>
      <c r="K111" s="67" t="s">
        <v>42</v>
      </c>
      <c r="L111" s="205">
        <f t="shared" si="4"/>
        <v>0</v>
      </c>
      <c r="M111" s="205">
        <f t="shared" si="5"/>
        <v>0</v>
      </c>
    </row>
    <row r="112" spans="1:13" ht="38.25" customHeight="1">
      <c r="A112" s="260" t="s">
        <v>124</v>
      </c>
      <c r="B112" s="261"/>
      <c r="C112" s="261"/>
      <c r="D112" s="135">
        <v>0</v>
      </c>
      <c r="E112" s="66"/>
      <c r="F112" s="158">
        <v>0</v>
      </c>
      <c r="G112" s="137">
        <v>0</v>
      </c>
      <c r="H112" s="326" t="s">
        <v>166</v>
      </c>
      <c r="I112" s="327"/>
      <c r="J112" s="67" t="s">
        <v>128</v>
      </c>
      <c r="K112" s="67" t="s">
        <v>139</v>
      </c>
      <c r="L112" s="205">
        <f t="shared" si="4"/>
        <v>0</v>
      </c>
      <c r="M112" s="205">
        <f t="shared" si="5"/>
        <v>0</v>
      </c>
    </row>
    <row r="113" spans="1:13" ht="38.25" customHeight="1">
      <c r="A113" s="248" t="s">
        <v>125</v>
      </c>
      <c r="B113" s="249"/>
      <c r="C113" s="249"/>
      <c r="D113" s="165"/>
      <c r="E113" s="166">
        <v>0</v>
      </c>
      <c r="F113" s="168">
        <v>0</v>
      </c>
      <c r="G113" s="167">
        <v>0</v>
      </c>
      <c r="H113" s="256" t="s">
        <v>167</v>
      </c>
      <c r="I113" s="257"/>
      <c r="J113" s="169" t="s">
        <v>120</v>
      </c>
      <c r="K113" s="169" t="s">
        <v>42</v>
      </c>
      <c r="L113" s="206">
        <f>SUMIF(K113,"Goal",E113)/1000</f>
        <v>0</v>
      </c>
      <c r="M113" s="206">
        <f>SUMIF(K113,"Excluded",E113)/1000</f>
        <v>0</v>
      </c>
    </row>
    <row r="114" spans="1:13" ht="38.25" customHeight="1">
      <c r="A114" s="248" t="s">
        <v>125</v>
      </c>
      <c r="B114" s="249"/>
      <c r="C114" s="249"/>
      <c r="D114" s="165"/>
      <c r="E114" s="166">
        <v>0</v>
      </c>
      <c r="F114" s="168">
        <v>0</v>
      </c>
      <c r="G114" s="167">
        <v>0</v>
      </c>
      <c r="H114" s="256" t="s">
        <v>167</v>
      </c>
      <c r="I114" s="257"/>
      <c r="J114" s="169" t="s">
        <v>128</v>
      </c>
      <c r="K114" s="169" t="s">
        <v>139</v>
      </c>
      <c r="L114" s="206">
        <f>SUMIF(K114,"Goal",E114)/1000</f>
        <v>0</v>
      </c>
      <c r="M114" s="206">
        <f>SUMIF(K114,"Excluded",E114)/1000</f>
        <v>0</v>
      </c>
    </row>
    <row r="115" spans="1:13" ht="38.25" customHeight="1">
      <c r="A115" s="274" t="s">
        <v>126</v>
      </c>
      <c r="B115" s="275"/>
      <c r="C115" s="276"/>
      <c r="D115" s="68"/>
      <c r="E115" s="69">
        <v>0</v>
      </c>
      <c r="F115" s="159">
        <v>0</v>
      </c>
      <c r="G115" s="69">
        <v>0</v>
      </c>
      <c r="H115" s="330" t="s">
        <v>168</v>
      </c>
      <c r="I115" s="331"/>
      <c r="J115" s="70" t="s">
        <v>120</v>
      </c>
      <c r="K115" s="70" t="s">
        <v>42</v>
      </c>
      <c r="L115" s="207">
        <f>SUMIF(K115,"Goal",E115)/1000</f>
        <v>0</v>
      </c>
      <c r="M115" s="207">
        <f>SUMIF(K115,"Excluded",E115)/1000</f>
        <v>0</v>
      </c>
    </row>
    <row r="116" spans="1:13" ht="38.25" customHeight="1">
      <c r="A116" s="274" t="s">
        <v>126</v>
      </c>
      <c r="B116" s="275"/>
      <c r="C116" s="276"/>
      <c r="D116" s="68"/>
      <c r="E116" s="69">
        <v>0</v>
      </c>
      <c r="F116" s="159">
        <v>0</v>
      </c>
      <c r="G116" s="69">
        <v>0</v>
      </c>
      <c r="H116" s="330" t="s">
        <v>168</v>
      </c>
      <c r="I116" s="331"/>
      <c r="J116" s="70" t="s">
        <v>128</v>
      </c>
      <c r="K116" s="70" t="s">
        <v>139</v>
      </c>
      <c r="L116" s="207">
        <f>SUMIF(K116,"Goal",E116)/1000</f>
        <v>0</v>
      </c>
      <c r="M116" s="207">
        <f>SUMIF(K116,"Excluded",E116)/1000</f>
        <v>0</v>
      </c>
    </row>
    <row r="117" spans="1:10" ht="12.75">
      <c r="A117" s="314" t="s">
        <v>114</v>
      </c>
      <c r="B117" s="315"/>
      <c r="C117" s="315"/>
      <c r="D117" s="178">
        <f>SUM(D105:D106)</f>
        <v>0</v>
      </c>
      <c r="E117" s="179"/>
      <c r="F117" s="180">
        <f>SUM(F105:F106)</f>
        <v>0</v>
      </c>
      <c r="G117" s="178">
        <f>SUM(G105:G106)</f>
        <v>0</v>
      </c>
      <c r="H117" s="318" t="s">
        <v>133</v>
      </c>
      <c r="I117" s="319"/>
      <c r="J117" s="211"/>
    </row>
    <row r="118" spans="1:11" ht="12.75">
      <c r="A118" s="332" t="s">
        <v>115</v>
      </c>
      <c r="B118" s="333"/>
      <c r="C118" s="333"/>
      <c r="D118" s="191">
        <f>SUM(D109:D110)</f>
        <v>0</v>
      </c>
      <c r="E118" s="192"/>
      <c r="F118" s="193">
        <f>SUM(F109:F110)</f>
        <v>0</v>
      </c>
      <c r="G118" s="191">
        <f>SUM(G109:G110)</f>
        <v>0</v>
      </c>
      <c r="H118" s="320"/>
      <c r="I118" s="321"/>
      <c r="J118" s="216">
        <f>IF(((SUMIF(J105:J112,"Short",L105:L112))+(SUMIF(J113:J116,"Short",L113:L116)))&gt;=(((C22*0.048)*C21)/1000000),(((C22*0.048)*C21)/1000000),IF(((SUMIF(J105:J112,"Short",L105:L112))+(SUMIF(J113:J116,"Short",L113:L116)))&lt;(((C22*0.048)*C21)/1000000),(((SUMIF(J105:J112,"Short",L105:L112))+(SUMIF(J113:J116,"Short",L113:L116))))))</f>
        <v>0</v>
      </c>
      <c r="K118" s="208"/>
    </row>
    <row r="119" spans="1:10" ht="25.5" customHeight="1">
      <c r="A119" s="305" t="s">
        <v>116</v>
      </c>
      <c r="B119" s="306"/>
      <c r="C119" s="306"/>
      <c r="D119" s="194">
        <f>SUM(G105:G106,G109:G110)</f>
        <v>0</v>
      </c>
      <c r="E119" s="195"/>
      <c r="F119" s="196"/>
      <c r="G119" s="58"/>
      <c r="H119" s="322" t="s">
        <v>134</v>
      </c>
      <c r="I119" s="323"/>
      <c r="J119" s="203">
        <f>IF(((SUMIF(J105:J112,"Long",L105:L112))+(SUMIF(J113:J116,"Long",L113:L116)))&gt;=(((C22*0.072)*C21)/1000000),(((C22*0.072)*C21)/1000000),IF(((SUMIF(J105:J112,"Long",L105:L112))+(SUMIF(J113:J116,"Long",L113:L116)))&lt;(((C22*0.072)*C21)/1000000),(((SUMIF(J105:J112,"Long",L105:L112))+(SUMIF(J113:J116,"Long",L113:L116))))))</f>
        <v>0</v>
      </c>
    </row>
    <row r="120" spans="1:10" ht="12.75">
      <c r="A120" s="281" t="s">
        <v>117</v>
      </c>
      <c r="B120" s="282"/>
      <c r="C120" s="282"/>
      <c r="D120" s="52">
        <f>SUM(D107:D108)</f>
        <v>0</v>
      </c>
      <c r="E120" s="56"/>
      <c r="F120" s="171">
        <f>SUM(F107:F108)</f>
        <v>0</v>
      </c>
      <c r="G120" s="52">
        <f>SUM(G107:G108)</f>
        <v>0</v>
      </c>
      <c r="H120" s="324" t="s">
        <v>137</v>
      </c>
      <c r="I120" s="325"/>
      <c r="J120" s="203">
        <f>IF((J118+J119)&gt;(((C22*0.072)*C21)/1000000),(((C22*0.072)*C21)/1000000),(J118+J119))</f>
        <v>0</v>
      </c>
    </row>
    <row r="121" spans="1:10" ht="12.75" customHeight="1">
      <c r="A121" s="277" t="s">
        <v>118</v>
      </c>
      <c r="B121" s="288"/>
      <c r="C121" s="288"/>
      <c r="D121" s="53">
        <f>SUM(D111:D112)</f>
        <v>0</v>
      </c>
      <c r="E121" s="57"/>
      <c r="F121" s="172">
        <f>SUM(F111:F112)</f>
        <v>0</v>
      </c>
      <c r="G121" s="53">
        <f>SUM(G111:G112)</f>
        <v>0</v>
      </c>
      <c r="H121" s="301" t="s">
        <v>138</v>
      </c>
      <c r="I121" s="302"/>
      <c r="J121" s="35"/>
    </row>
    <row r="122" spans="1:10" ht="12.75">
      <c r="A122" s="272" t="s">
        <v>129</v>
      </c>
      <c r="B122" s="273"/>
      <c r="C122" s="273"/>
      <c r="D122" s="197"/>
      <c r="E122" s="198">
        <f>SUM(E113:E114)</f>
        <v>0</v>
      </c>
      <c r="F122" s="199">
        <f>SUM(F113:F114)</f>
        <v>0</v>
      </c>
      <c r="G122" s="58"/>
      <c r="H122" s="303"/>
      <c r="I122" s="304"/>
      <c r="J122" s="212">
        <f>IF(((SUMIF(J105:J112,"Short",M105:M112))+(SUMIF(J113:J116,"Short",M113:M116)))&gt;=(((C22*0.048)*C21)/1000000),(((C22*0.048)*C21)/1000000),IF(((SUMIF(J105:J112,"Short",M105:M112))+(SUMIF(J113:J116,"Short",M113:M116)))&lt;(((C22*0.048)*C21)/1000000),(((SUMIF(J105:J112,"Short",M105:M112))+(SUMIF(J113:J116,"Short",M113:M116))))))</f>
        <v>0</v>
      </c>
    </row>
    <row r="123" spans="1:10" ht="12.75">
      <c r="A123" s="289" t="s">
        <v>130</v>
      </c>
      <c r="B123" s="290"/>
      <c r="C123" s="290"/>
      <c r="D123" s="55"/>
      <c r="E123" s="54">
        <f>SUM(E115:E116)</f>
        <v>0</v>
      </c>
      <c r="F123" s="173">
        <f>SUM(F115:F116)</f>
        <v>0</v>
      </c>
      <c r="G123" s="58"/>
      <c r="H123" s="277" t="s">
        <v>140</v>
      </c>
      <c r="I123" s="278"/>
      <c r="J123" s="328">
        <f>IF(((SUMIF(J105:J112,"Long",M105:M112))+(SUMIF(J113:J116,"Long",M113:M116)))&gt;=(((C22*0.072)*C21)/1000000),(((C22*0.072)*C21)/1000000),IF(((SUMIF(J105:J112,"Long",M105:M112))+(SUMIF(J113:J116,"Long",M113:M116)))&lt;(((C22*0.072)*C21)/1000000),(((SUMIF(J105:J112,"Long",M105:M112))+(SUMIF(J113:J116,"Long",M113:M116))))))</f>
        <v>0</v>
      </c>
    </row>
    <row r="124" spans="1:10" ht="12.75" customHeight="1">
      <c r="A124" s="286" t="s">
        <v>43</v>
      </c>
      <c r="B124" s="287"/>
      <c r="C124" s="287"/>
      <c r="D124" s="181">
        <f>SUMIF(K105:K112,"Goal",D105:D112)</f>
        <v>0</v>
      </c>
      <c r="E124" s="181">
        <f>SUMIF(K113:K116,"Goal",E113:E116)</f>
        <v>0</v>
      </c>
      <c r="F124" s="182">
        <f>SUMIF(K105:K116,"Goal",F105:F116)</f>
        <v>0</v>
      </c>
      <c r="G124" s="108"/>
      <c r="H124" s="278"/>
      <c r="I124" s="278"/>
      <c r="J124" s="329"/>
    </row>
    <row r="125" spans="1:10" ht="12.75" customHeight="1">
      <c r="A125" s="286" t="s">
        <v>44</v>
      </c>
      <c r="B125" s="287"/>
      <c r="C125" s="287"/>
      <c r="D125" s="181">
        <f>SUMIF(K105:K112,"Excluded",D105:D112)</f>
        <v>0</v>
      </c>
      <c r="E125" s="181">
        <f>SUMIF(K113:K116,"Excluded",E113:E116)</f>
        <v>0</v>
      </c>
      <c r="F125" s="182">
        <f>SUMIF(K105:K116,"Excluded",F105:F116)</f>
        <v>0</v>
      </c>
      <c r="G125" s="58"/>
      <c r="H125" s="312" t="s">
        <v>141</v>
      </c>
      <c r="I125" s="313"/>
      <c r="J125" s="205">
        <f>IF((J122+J123)&gt;(((C22*0.072)*C21)/1000000),(((C22*0.072)*C21)/1000000),(J122+J123))</f>
        <v>0</v>
      </c>
    </row>
    <row r="126" spans="1:7" ht="12.75">
      <c r="A126" s="266" t="s">
        <v>40</v>
      </c>
      <c r="B126" s="267"/>
      <c r="C126" s="268"/>
      <c r="D126" s="181">
        <f>SUM(D124:D125)</f>
        <v>0</v>
      </c>
      <c r="E126" s="181">
        <f>SUM(E124:E125)</f>
        <v>0</v>
      </c>
      <c r="F126" s="182">
        <f>SUM(F124:F125)</f>
        <v>0</v>
      </c>
      <c r="G126" s="59"/>
    </row>
    <row r="127" spans="1:7" ht="12.75">
      <c r="A127" s="111"/>
      <c r="B127" s="112"/>
      <c r="C127" s="112"/>
      <c r="D127" s="59"/>
      <c r="E127" s="59"/>
      <c r="F127" s="59"/>
      <c r="G127" s="59"/>
    </row>
    <row r="128" spans="1:5" ht="12.75">
      <c r="A128" s="15"/>
      <c r="B128" s="15"/>
      <c r="C128" s="15"/>
      <c r="D128" s="9"/>
      <c r="E128" s="9"/>
    </row>
    <row r="129" spans="1:8" ht="12.75">
      <c r="A129" s="5" t="s">
        <v>146</v>
      </c>
      <c r="G129" s="5" t="s">
        <v>159</v>
      </c>
      <c r="H129" s="7"/>
    </row>
    <row r="130" spans="1:8" ht="12.75">
      <c r="A130" s="5" t="s">
        <v>53</v>
      </c>
      <c r="G130" s="5" t="s">
        <v>160</v>
      </c>
      <c r="H130" s="7"/>
    </row>
    <row r="131" spans="1:8" ht="12.75">
      <c r="A131" s="74" t="s">
        <v>69</v>
      </c>
      <c r="G131" s="74" t="s">
        <v>70</v>
      </c>
      <c r="H131" s="7"/>
    </row>
    <row r="132" spans="1:9" ht="38.25">
      <c r="A132" s="311" t="s">
        <v>61</v>
      </c>
      <c r="B132" s="270"/>
      <c r="C132" s="19" t="s">
        <v>62</v>
      </c>
      <c r="D132" s="6" t="s">
        <v>64</v>
      </c>
      <c r="E132" s="6" t="s">
        <v>41</v>
      </c>
      <c r="G132" s="6" t="s">
        <v>67</v>
      </c>
      <c r="H132" s="6" t="s">
        <v>79</v>
      </c>
      <c r="I132" s="6" t="s">
        <v>68</v>
      </c>
    </row>
    <row r="133" spans="1:9" ht="12.75">
      <c r="A133" s="309" t="s">
        <v>147</v>
      </c>
      <c r="B133" s="310"/>
      <c r="C133" s="217">
        <f>SUM(C134:C136)</f>
        <v>0</v>
      </c>
      <c r="D133" s="218">
        <f>C11+C18+C27+C34</f>
        <v>0</v>
      </c>
      <c r="E133" s="219" t="e">
        <f>C133/D133</f>
        <v>#DIV/0!</v>
      </c>
      <c r="F133" s="74"/>
      <c r="G133" s="155">
        <f>((E122+E123)/1000)+(SUM(F83:F88)/1000)+((C134+E90+D120+D121)*0.003412)</f>
        <v>0</v>
      </c>
      <c r="H133" s="120">
        <f>G11+G27+G18+G34</f>
        <v>0</v>
      </c>
      <c r="I133" s="121" t="e">
        <f>G133/H133</f>
        <v>#DIV/0!</v>
      </c>
    </row>
    <row r="134" spans="1:3" ht="12.75">
      <c r="A134" s="269" t="s">
        <v>148</v>
      </c>
      <c r="B134" s="270"/>
      <c r="C134" s="76">
        <f>((E89)+(D117+D118)+(I99))</f>
        <v>0</v>
      </c>
    </row>
    <row r="135" spans="1:3" ht="12.75">
      <c r="A135" s="269" t="s">
        <v>87</v>
      </c>
      <c r="B135" s="271"/>
      <c r="C135" s="153">
        <f>F89+D119</f>
        <v>0</v>
      </c>
    </row>
    <row r="136" spans="1:3" ht="12.75">
      <c r="A136" s="307" t="s">
        <v>149</v>
      </c>
      <c r="B136" s="308"/>
      <c r="C136" s="154">
        <f>IF(((D117+D118+E89+F89+I99+((E122+E91)/3.412))&gt;=(D133*0.015)),(E90+D120+D121+I100),IF(((E90+D120+D121+I100)&lt;=(D133*0.015)),(E90+D120+D121+I100),(D133*0.015)))</f>
        <v>0</v>
      </c>
    </row>
    <row r="137" ht="26.25" customHeight="1"/>
    <row r="138" ht="12.75">
      <c r="A138" s="5" t="s">
        <v>75</v>
      </c>
    </row>
    <row r="139" ht="12.75">
      <c r="A139" s="5"/>
    </row>
    <row r="140" spans="1:6" ht="51">
      <c r="A140" s="262" t="s">
        <v>72</v>
      </c>
      <c r="B140" s="263"/>
      <c r="C140" s="138" t="s">
        <v>71</v>
      </c>
      <c r="D140" s="138" t="s">
        <v>15</v>
      </c>
      <c r="E140" s="138" t="s">
        <v>110</v>
      </c>
      <c r="F140" s="138" t="s">
        <v>73</v>
      </c>
    </row>
    <row r="141" spans="1:6" ht="25.5" customHeight="1">
      <c r="A141" s="299" t="s">
        <v>111</v>
      </c>
      <c r="B141" s="300"/>
      <c r="C141" s="25">
        <v>0</v>
      </c>
      <c r="D141" s="26">
        <v>0</v>
      </c>
      <c r="E141" s="25">
        <v>0</v>
      </c>
      <c r="F141" s="156" t="e">
        <f>(C141*1000000)/(E141*1000)</f>
        <v>#DIV/0!</v>
      </c>
    </row>
    <row r="142" spans="1:6" ht="12.75">
      <c r="A142" s="116"/>
      <c r="B142" s="142"/>
      <c r="C142" s="117"/>
      <c r="D142" s="118"/>
      <c r="E142" s="119"/>
      <c r="F142" s="140" t="s">
        <v>74</v>
      </c>
    </row>
    <row r="143" spans="1:6" ht="12.75">
      <c r="A143" s="127" t="s">
        <v>77</v>
      </c>
      <c r="B143" s="128"/>
      <c r="C143" s="128"/>
      <c r="D143" s="128"/>
      <c r="E143" s="39"/>
      <c r="F143" s="126">
        <v>0</v>
      </c>
    </row>
    <row r="144" spans="1:6" ht="12.75">
      <c r="A144" s="127" t="s">
        <v>108</v>
      </c>
      <c r="B144" s="128"/>
      <c r="C144" s="128"/>
      <c r="D144" s="128"/>
      <c r="E144" s="39"/>
      <c r="F144" s="141" t="s">
        <v>109</v>
      </c>
    </row>
  </sheetData>
  <sheetProtection formatCells="0" formatColumns="0" formatRows="0" insertRows="0" deleteRows="0" sort="0"/>
  <mergeCells count="78">
    <mergeCell ref="J123:J124"/>
    <mergeCell ref="H116:I116"/>
    <mergeCell ref="A123:C123"/>
    <mergeCell ref="A118:C118"/>
    <mergeCell ref="A121:C121"/>
    <mergeCell ref="H115:I115"/>
    <mergeCell ref="H114:I114"/>
    <mergeCell ref="H109:I109"/>
    <mergeCell ref="H117:I118"/>
    <mergeCell ref="H119:I119"/>
    <mergeCell ref="H120:I120"/>
    <mergeCell ref="H110:I110"/>
    <mergeCell ref="H112:I112"/>
    <mergeCell ref="H111:I111"/>
    <mergeCell ref="A141:B141"/>
    <mergeCell ref="A120:C120"/>
    <mergeCell ref="H121:I122"/>
    <mergeCell ref="A115:C115"/>
    <mergeCell ref="A119:C119"/>
    <mergeCell ref="A136:B136"/>
    <mergeCell ref="A133:B133"/>
    <mergeCell ref="A132:B132"/>
    <mergeCell ref="H125:I125"/>
    <mergeCell ref="A117:C117"/>
    <mergeCell ref="A70:C70"/>
    <mergeCell ref="A71:C71"/>
    <mergeCell ref="A74:C74"/>
    <mergeCell ref="A72:C72"/>
    <mergeCell ref="A73:C73"/>
    <mergeCell ref="A75:C75"/>
    <mergeCell ref="A85:C85"/>
    <mergeCell ref="A78:C78"/>
    <mergeCell ref="A83:C83"/>
    <mergeCell ref="A84:C84"/>
    <mergeCell ref="A79:C79"/>
    <mergeCell ref="A80:C80"/>
    <mergeCell ref="A81:C81"/>
    <mergeCell ref="A82:C82"/>
    <mergeCell ref="A93:C93"/>
    <mergeCell ref="A92:C92"/>
    <mergeCell ref="A1:H1"/>
    <mergeCell ref="A104:C104"/>
    <mergeCell ref="A105:C105"/>
    <mergeCell ref="A113:C113"/>
    <mergeCell ref="A107:C107"/>
    <mergeCell ref="A111:C111"/>
    <mergeCell ref="A76:C76"/>
    <mergeCell ref="A77:C77"/>
    <mergeCell ref="A86:C86"/>
    <mergeCell ref="A87:C87"/>
    <mergeCell ref="A89:C89"/>
    <mergeCell ref="A100:G100"/>
    <mergeCell ref="A124:C124"/>
    <mergeCell ref="A125:C125"/>
    <mergeCell ref="A88:C88"/>
    <mergeCell ref="A99:G99"/>
    <mergeCell ref="A90:C90"/>
    <mergeCell ref="A91:C91"/>
    <mergeCell ref="A140:B140"/>
    <mergeCell ref="A103:J103"/>
    <mergeCell ref="A126:C126"/>
    <mergeCell ref="A134:B134"/>
    <mergeCell ref="A135:B135"/>
    <mergeCell ref="A109:C109"/>
    <mergeCell ref="A122:C122"/>
    <mergeCell ref="A116:C116"/>
    <mergeCell ref="H106:I106"/>
    <mergeCell ref="H123:I124"/>
    <mergeCell ref="H104:I104"/>
    <mergeCell ref="H105:I105"/>
    <mergeCell ref="A114:C114"/>
    <mergeCell ref="A106:C106"/>
    <mergeCell ref="A108:C108"/>
    <mergeCell ref="H108:I108"/>
    <mergeCell ref="H107:I107"/>
    <mergeCell ref="H113:I113"/>
    <mergeCell ref="A110:C110"/>
    <mergeCell ref="A112:C112"/>
  </mergeCells>
  <printOptions horizontalCentered="1"/>
  <pageMargins left="0.75" right="0.75" top="0.5" bottom="0.5" header="0.5" footer="0.5"/>
  <pageSetup fitToHeight="6" horizontalDpi="600" verticalDpi="600" orientation="landscape" scale="59" r:id="rId3"/>
  <rowBreaks count="4" manualBreakCount="4">
    <brk id="40" max="12" man="1"/>
    <brk id="67" max="12" man="1"/>
    <brk id="101" max="12" man="1"/>
    <brk id="137"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Chris Tremper</cp:lastModifiedBy>
  <cp:lastPrinted>2009-09-17T20:19:16Z</cp:lastPrinted>
  <dcterms:created xsi:type="dcterms:W3CDTF">2000-06-02T15:21:20Z</dcterms:created>
  <dcterms:modified xsi:type="dcterms:W3CDTF">2011-10-28T18:41:03Z</dcterms:modified>
  <cp:category/>
  <cp:version/>
  <cp:contentType/>
  <cp:contentStatus/>
</cp:coreProperties>
</file>