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C:\Users\mcarlisle\Desktop\Templates\SP3\CURRENT VERSIONS\"/>
    </mc:Choice>
  </mc:AlternateContent>
  <workbookProtection workbookPassword="CB38" lockStructure="1"/>
  <bookViews>
    <workbookView xWindow="1125" yWindow="0" windowWidth="20730" windowHeight="9045" tabRatio="932"/>
  </bookViews>
  <sheets>
    <sheet name="Instructions" sheetId="19" r:id="rId1"/>
    <sheet name="Pre-Qualification Test Data" sheetId="18" r:id="rId2"/>
    <sheet name="Extractor Tests Raw Data" sheetId="12" r:id="rId3"/>
    <sheet name="Report Sign-Off Block" sheetId="21" r:id="rId4"/>
    <sheet name="Correction Factors" sheetId="14" r:id="rId5"/>
    <sheet name="Analysis of Variance" sheetId="15" r:id="rId6"/>
    <sheet name="Interaction Plot" sheetId="16" r:id="rId7"/>
    <sheet name="Least Squares Plot" sheetId="17" r:id="rId8"/>
    <sheet name="Version Control" sheetId="20" r:id="rId9"/>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I15" i="18" l="1"/>
  <c r="C6" i="19" l="1"/>
  <c r="B7" i="19"/>
  <c r="B6" i="19"/>
  <c r="B5" i="19"/>
  <c r="B4" i="19"/>
  <c r="B3" i="19"/>
  <c r="B2" i="19"/>
  <c r="B8" i="18"/>
  <c r="B7" i="18"/>
  <c r="D6" i="18"/>
  <c r="B6" i="18"/>
  <c r="B5" i="18"/>
  <c r="B4" i="18"/>
  <c r="D3" i="18"/>
  <c r="B3" i="18"/>
  <c r="B2" i="18"/>
  <c r="B8" i="12"/>
  <c r="B7" i="12"/>
  <c r="D6" i="12"/>
  <c r="B6" i="12"/>
  <c r="B5" i="12"/>
  <c r="B4" i="12"/>
  <c r="D3" i="12"/>
  <c r="B3" i="12"/>
  <c r="B2" i="12"/>
  <c r="C6" i="21"/>
  <c r="C3" i="21"/>
  <c r="B8" i="21"/>
  <c r="B7" i="21"/>
  <c r="B6" i="21"/>
  <c r="B5" i="21"/>
  <c r="B4" i="21"/>
  <c r="B3" i="21"/>
  <c r="B2" i="21"/>
  <c r="C7" i="20"/>
  <c r="C7" i="21" s="1"/>
  <c r="C6" i="20"/>
  <c r="C5" i="20"/>
  <c r="C5" i="19" s="1"/>
  <c r="C4" i="20"/>
  <c r="D4" i="12" s="1"/>
  <c r="D5" i="18" l="1"/>
  <c r="C4" i="21"/>
  <c r="C5" i="21"/>
  <c r="D5" i="12"/>
  <c r="D4" i="18"/>
  <c r="D7" i="18"/>
  <c r="D7" i="12"/>
  <c r="D17" i="21" l="1"/>
  <c r="D16" i="21"/>
  <c r="C4" i="19" l="1"/>
  <c r="C8" i="20"/>
  <c r="D8" i="18" s="1"/>
  <c r="C3" i="19"/>
  <c r="C7" i="19"/>
  <c r="C8" i="21" l="1"/>
  <c r="D8" i="12"/>
  <c r="C43" i="15"/>
  <c r="C42" i="15"/>
  <c r="C41" i="15"/>
  <c r="C40" i="15"/>
  <c r="C39" i="15"/>
  <c r="C4" i="15" l="1"/>
  <c r="D38" i="15" s="1"/>
  <c r="D8" i="15" l="1"/>
  <c r="F13" i="15"/>
  <c r="C4" i="14" l="1"/>
  <c r="H28" i="14" s="1"/>
  <c r="AG41" i="18" l="1"/>
  <c r="AG40" i="18"/>
  <c r="AH39" i="18"/>
  <c r="AG39" i="18"/>
  <c r="AG38" i="18"/>
  <c r="AG37" i="18"/>
  <c r="AH36" i="18"/>
  <c r="AG36" i="18"/>
  <c r="AG35" i="18"/>
  <c r="AG34" i="18"/>
  <c r="AH33" i="18"/>
  <c r="AG33" i="18"/>
  <c r="AG32" i="18"/>
  <c r="AG31" i="18"/>
  <c r="AH30" i="18"/>
  <c r="AG30" i="18"/>
  <c r="AG29" i="18"/>
  <c r="AG28" i="18"/>
  <c r="AH27" i="18"/>
  <c r="AG27" i="18"/>
  <c r="AG26" i="18"/>
  <c r="AG25" i="18"/>
  <c r="AH24" i="18"/>
  <c r="AG24" i="18"/>
  <c r="AG23" i="18"/>
  <c r="AG22" i="18"/>
  <c r="AH21" i="18"/>
  <c r="AG21" i="18"/>
  <c r="AG20" i="18"/>
  <c r="AG19" i="18"/>
  <c r="AH18" i="18"/>
  <c r="AG18" i="18"/>
  <c r="AG17" i="18"/>
  <c r="AG16" i="18"/>
  <c r="AJ15" i="18"/>
  <c r="AH15" i="18"/>
  <c r="AG15" i="18"/>
  <c r="Z15" i="18"/>
  <c r="T15" i="18"/>
  <c r="N15" i="18"/>
  <c r="H15" i="18"/>
  <c r="C14" i="18" l="1"/>
  <c r="C10" i="14"/>
  <c r="L16" i="15"/>
  <c r="L17" i="15"/>
  <c r="L15" i="15"/>
  <c r="R8" i="14"/>
  <c r="R9" i="14"/>
  <c r="R10" i="14"/>
  <c r="R11" i="14"/>
  <c r="I10" i="14"/>
  <c r="G10" i="14"/>
  <c r="E10" i="14"/>
  <c r="R12" i="14"/>
  <c r="I11" i="14"/>
  <c r="G11" i="14"/>
  <c r="E11" i="14"/>
  <c r="C11" i="14"/>
  <c r="R13" i="14"/>
  <c r="I12" i="14"/>
  <c r="G12" i="14"/>
  <c r="E12" i="14"/>
  <c r="C12" i="14"/>
  <c r="R14" i="14"/>
  <c r="I13" i="14"/>
  <c r="G13" i="14"/>
  <c r="E13" i="14"/>
  <c r="C13" i="14"/>
  <c r="R15" i="14"/>
  <c r="I14" i="14"/>
  <c r="G14" i="14"/>
  <c r="E14" i="14"/>
  <c r="C14" i="14"/>
  <c r="R16" i="14"/>
  <c r="I15" i="14"/>
  <c r="G15" i="14"/>
  <c r="E15" i="14"/>
  <c r="C15" i="14"/>
  <c r="R17" i="14"/>
  <c r="I16" i="14"/>
  <c r="G16" i="14"/>
  <c r="E16" i="14"/>
  <c r="C16" i="14"/>
  <c r="R18" i="14"/>
  <c r="I17" i="14"/>
  <c r="G17" i="14"/>
  <c r="E17" i="14"/>
  <c r="E18" i="14"/>
  <c r="C17" i="14"/>
  <c r="R19" i="14"/>
  <c r="I18" i="14"/>
  <c r="G18" i="14"/>
  <c r="C18" i="14"/>
  <c r="R20" i="14"/>
  <c r="I19" i="14"/>
  <c r="G19" i="14"/>
  <c r="E19" i="14"/>
  <c r="C19" i="14"/>
  <c r="R21" i="14"/>
  <c r="I20" i="14"/>
  <c r="G20" i="14"/>
  <c r="E20" i="14"/>
  <c r="C20" i="14"/>
  <c r="R22" i="14"/>
  <c r="I21" i="14"/>
  <c r="G21" i="14"/>
  <c r="E21" i="14"/>
  <c r="C21" i="14"/>
  <c r="R23" i="14"/>
  <c r="I22" i="14"/>
  <c r="G22" i="14"/>
  <c r="E22" i="14"/>
  <c r="C22" i="14"/>
  <c r="R24" i="14"/>
  <c r="I23" i="14"/>
  <c r="G23" i="14"/>
  <c r="E23" i="14"/>
  <c r="C23" i="14"/>
  <c r="R25" i="14"/>
  <c r="I24" i="14"/>
  <c r="G24" i="14"/>
  <c r="E24" i="14"/>
  <c r="C24" i="14"/>
  <c r="R26" i="14"/>
  <c r="R27" i="14"/>
  <c r="J22" i="14" l="1"/>
  <c r="D25" i="15" s="1"/>
  <c r="H13" i="14"/>
  <c r="D15" i="15" s="1"/>
  <c r="H10" i="14"/>
  <c r="J13" i="14"/>
  <c r="H22" i="14"/>
  <c r="D27" i="15" s="1"/>
  <c r="F13" i="14"/>
  <c r="Q14" i="14" s="1"/>
  <c r="J10" i="14"/>
  <c r="D16" i="14"/>
  <c r="F10" i="14"/>
  <c r="F19" i="14"/>
  <c r="H19" i="14"/>
  <c r="D13" i="14"/>
  <c r="D22" i="14"/>
  <c r="I35" i="14" s="1"/>
  <c r="H16" i="14"/>
  <c r="D19" i="15" s="1"/>
  <c r="D10" i="14"/>
  <c r="D12" i="15" s="1"/>
  <c r="J16" i="14"/>
  <c r="J19" i="14"/>
  <c r="F16" i="14"/>
  <c r="D18" i="15" s="1"/>
  <c r="D19" i="14"/>
  <c r="D24" i="15" s="1"/>
  <c r="F22" i="14"/>
  <c r="Q27" i="14" l="1"/>
  <c r="Q22" i="14"/>
  <c r="L33" i="14"/>
  <c r="D17" i="15"/>
  <c r="L32" i="14"/>
  <c r="D13" i="15"/>
  <c r="Q9" i="14"/>
  <c r="D16" i="15"/>
  <c r="Q13" i="14"/>
  <c r="D10" i="15"/>
  <c r="L31" i="14"/>
  <c r="D9" i="15"/>
  <c r="K31" i="14"/>
  <c r="D11" i="15"/>
  <c r="K34" i="14"/>
  <c r="D23" i="15"/>
  <c r="Q10" i="14"/>
  <c r="D20" i="15"/>
  <c r="J32" i="14"/>
  <c r="D14" i="15"/>
  <c r="L34" i="14"/>
  <c r="D21" i="15"/>
  <c r="Q16" i="14"/>
  <c r="D22" i="15"/>
  <c r="Q18" i="14"/>
  <c r="L35" i="14"/>
  <c r="K32" i="14"/>
  <c r="Q19" i="14"/>
  <c r="Q20" i="14"/>
  <c r="K35" i="14"/>
  <c r="Q24" i="14"/>
  <c r="Q23" i="14"/>
  <c r="Q12" i="14"/>
  <c r="D28" i="15"/>
  <c r="J31" i="14"/>
  <c r="I33" i="14"/>
  <c r="Q26" i="14"/>
  <c r="J34" i="14"/>
  <c r="Q21" i="14"/>
  <c r="K33" i="14"/>
  <c r="I32" i="14"/>
  <c r="Q25" i="14"/>
  <c r="Q8" i="14"/>
  <c r="I31" i="14"/>
  <c r="Q11" i="14"/>
  <c r="I34" i="14"/>
  <c r="Q15" i="14"/>
  <c r="J33" i="14"/>
  <c r="D26" i="15"/>
  <c r="J35" i="14"/>
  <c r="Q17" i="14"/>
  <c r="D43" i="15" l="1"/>
  <c r="D42" i="15"/>
  <c r="D41" i="15"/>
  <c r="D39" i="15"/>
  <c r="D40" i="15"/>
  <c r="Q32" i="14"/>
  <c r="C20" i="12" s="1"/>
  <c r="Q31" i="14"/>
  <c r="C19" i="12" s="1"/>
  <c r="D34" i="15"/>
  <c r="G15" i="15"/>
  <c r="I15" i="15" s="1"/>
  <c r="G16" i="15"/>
  <c r="I16" i="15" s="1"/>
  <c r="D33" i="15"/>
  <c r="J9" i="15" s="1"/>
  <c r="G19" i="15"/>
  <c r="D32" i="15"/>
  <c r="D31" i="15"/>
  <c r="I9" i="15" l="1"/>
  <c r="G17" i="15"/>
  <c r="I17" i="15" l="1"/>
  <c r="G18" i="15"/>
  <c r="I18" i="15" s="1"/>
  <c r="J16" i="15" s="1"/>
  <c r="K16" i="15" s="1"/>
  <c r="J17" i="15" l="1"/>
  <c r="K17" i="15" s="1"/>
  <c r="J15" i="15"/>
  <c r="K15" i="15" s="1"/>
  <c r="I10" i="15" l="1"/>
  <c r="J10" i="15" s="1"/>
  <c r="C15" i="12" l="1"/>
  <c r="C5" i="15"/>
</calcChain>
</file>

<file path=xl/sharedStrings.xml><?xml version="1.0" encoding="utf-8"?>
<sst xmlns="http://schemas.openxmlformats.org/spreadsheetml/2006/main" count="330" uniqueCount="196">
  <si>
    <t>Table 2.6.5  Matrix of Extractor RMC test conditions</t>
  </si>
  <si>
    <t>Lot number</t>
  </si>
  <si>
    <t>SS</t>
  </si>
  <si>
    <t>df</t>
  </si>
  <si>
    <t>MS</t>
  </si>
  <si>
    <t>F</t>
  </si>
  <si>
    <t>P-value</t>
  </si>
  <si>
    <t>F crit</t>
  </si>
  <si>
    <t>Interaction</t>
  </si>
  <si>
    <t>Total</t>
  </si>
  <si>
    <t>Source of Variation</t>
  </si>
  <si>
    <t>Within (error)</t>
  </si>
  <si>
    <t>Slope</t>
  </si>
  <si>
    <t>Intercept</t>
  </si>
  <si>
    <t>RMS Error</t>
  </si>
  <si>
    <t>Lot</t>
  </si>
  <si>
    <t>R square</t>
  </si>
  <si>
    <t>Note: Please do not alter any cells in this worksheet.</t>
  </si>
  <si>
    <t xml:space="preserve">RMS Error </t>
  </si>
  <si>
    <t>Location</t>
  </si>
  <si>
    <t>Tested by:</t>
  </si>
  <si>
    <t>Date:</t>
  </si>
  <si>
    <t>Lot 3</t>
  </si>
  <si>
    <t>Accpetance criteria</t>
  </si>
  <si>
    <t>RMS Error &lt; 2%</t>
  </si>
  <si>
    <t>Result</t>
  </si>
  <si>
    <t>Dry Wt</t>
  </si>
  <si>
    <t>Wet Wt</t>
  </si>
  <si>
    <t>4 min</t>
  </si>
  <si>
    <t>15 min</t>
  </si>
  <si>
    <t>Batch #</t>
  </si>
  <si>
    <t>% RMC</t>
  </si>
  <si>
    <t>Condition Point</t>
  </si>
  <si>
    <t>Coeffiecents of the Least Squares Fit</t>
  </si>
  <si>
    <t>Lot 3 RMC standard</t>
  </si>
  <si>
    <t>Standard Lot 3</t>
  </si>
  <si>
    <t>Note: Please enter data only in the blue shaded cells in this worksheet.</t>
  </si>
  <si>
    <t>Lot number:</t>
  </si>
  <si>
    <t>1.2 Distribution of Sample Loads</t>
  </si>
  <si>
    <t>2.3 Size Specifications</t>
  </si>
  <si>
    <t>2.4 AATCC 118-2007 Oil Repellency</t>
  </si>
  <si>
    <t>2.5 AATCC 79-2010 Absorbency of Textiles</t>
  </si>
  <si>
    <t>4.4 Test Load RMC Measurements with 100°F Soak, 15 Min. Spin @ 350g</t>
  </si>
  <si>
    <t>Lot Acceptable?</t>
  </si>
  <si>
    <t>Roll No.</t>
  </si>
  <si>
    <t>Roll Location</t>
  </si>
  <si>
    <t>Mark "X" if Confirmed</t>
  </si>
  <si>
    <t>Acceptable?</t>
  </si>
  <si>
    <t>Required Size</t>
  </si>
  <si>
    <t>Measured Size</t>
  </si>
  <si>
    <t>Mark "X" if Meets Requirement</t>
  </si>
  <si>
    <t>Required Oil Repellency Grade</t>
  </si>
  <si>
    <t>Measured Oil Repellency Grade</t>
  </si>
  <si>
    <t>Maximum Time to Absorb One Drop</t>
  </si>
  <si>
    <t>Measured Time to Absorb One Drop</t>
  </si>
  <si>
    <t>Run No.</t>
  </si>
  <si>
    <t>Bone Dry Weight of Test Load</t>
  </si>
  <si>
    <t>Wet Weight of Test Load</t>
  </si>
  <si>
    <t>RMC% of Each Run</t>
  </si>
  <si>
    <t>Average RMC%</t>
  </si>
  <si>
    <t>Coefficient of Variation</t>
  </si>
  <si>
    <t>First</t>
  </si>
  <si>
    <t>Beginning</t>
  </si>
  <si>
    <t>Test cloth: 22 ± ½ in. by 34 ± ½ in.</t>
  </si>
  <si>
    <t>Grade 0 (Fails Kaydol)</t>
  </si>
  <si>
    <t>On the order of 1 second</t>
  </si>
  <si>
    <t>Laboratory Information</t>
  </si>
  <si>
    <t>Middle</t>
  </si>
  <si>
    <t>Stuffer cloth: 10 ± ¼ in. by 10 ± ¼ in.</t>
  </si>
  <si>
    <t>End</t>
  </si>
  <si>
    <t>Last</t>
  </si>
  <si>
    <r>
      <t>60</t>
    </r>
    <r>
      <rPr>
        <b/>
        <sz val="10"/>
        <color indexed="8"/>
        <rFont val="Arial"/>
        <family val="2"/>
      </rPr>
      <t>⁰F - Cold Bath</t>
    </r>
  </si>
  <si>
    <r>
      <t>100</t>
    </r>
    <r>
      <rPr>
        <b/>
        <sz val="10"/>
        <color indexed="8"/>
        <rFont val="Arial"/>
        <family val="2"/>
      </rPr>
      <t>⁰F - Warm Bath</t>
    </r>
  </si>
  <si>
    <t>Test using 8.4 +/- 0.1 lb of pre-conditioned test cloth.</t>
  </si>
  <si>
    <t>Table 2.6.6.1 - Standard RMC Values (Lot #3)</t>
  </si>
  <si>
    <r>
      <t>100</t>
    </r>
    <r>
      <rPr>
        <b/>
        <sz val="10"/>
        <color indexed="8"/>
        <rFont val="Arial"/>
        <family val="2"/>
      </rPr>
      <t>⁰F - Warm Soak</t>
    </r>
  </si>
  <si>
    <r>
      <t>60</t>
    </r>
    <r>
      <rPr>
        <b/>
        <sz val="10"/>
        <color indexed="8"/>
        <rFont val="Arial"/>
        <family val="2"/>
      </rPr>
      <t>⁰F - Cold Soak</t>
    </r>
  </si>
  <si>
    <t>Table 2.6.5  Matrix of Extractor RMC Test Conditions</t>
  </si>
  <si>
    <t>"g Force"</t>
  </si>
  <si>
    <t>Avg. RMC</t>
  </si>
  <si>
    <t>Batch # corresponds to the 8.4 lb load bundle(s) used for testing. Per section 2.6.5.2 of Appendix J2, two test loads may be</t>
  </si>
  <si>
    <t>used for the standard extractor tests, with each load used for half of the total number of required tests in this matrix.</t>
  </si>
  <si>
    <t>Warm Soak</t>
  </si>
  <si>
    <t>Cold Soak</t>
  </si>
  <si>
    <t>Avg. RMC measured</t>
  </si>
  <si>
    <t>100 g</t>
  </si>
  <si>
    <t>200 g</t>
  </si>
  <si>
    <t>350 g</t>
  </si>
  <si>
    <t>500 g</t>
  </si>
  <si>
    <t>650 g</t>
  </si>
  <si>
    <t>Coefficients</t>
  </si>
  <si>
    <t>Lot #</t>
  </si>
  <si>
    <t>This spreadsheet calculates the linear least-squares fit to the standard RMC values per section 2.6.6.1 of Appendix J2.</t>
  </si>
  <si>
    <t>(from Analysis of Variance tab)</t>
  </si>
  <si>
    <t>Correction Factors</t>
  </si>
  <si>
    <t>(from Correction Factors tab)</t>
  </si>
  <si>
    <t>A =</t>
  </si>
  <si>
    <t>B =</t>
  </si>
  <si>
    <t>Cold - 4 min - 100g</t>
  </si>
  <si>
    <t>Warm - 4 min - 100g</t>
  </si>
  <si>
    <t>Cold - 15 min - 100g</t>
  </si>
  <si>
    <t>Warm - 15 min - 100g</t>
  </si>
  <si>
    <t>Cold - 4 min - 200g</t>
  </si>
  <si>
    <t>Warm - 4 min - 200g</t>
  </si>
  <si>
    <t>Cold - 15 min - 200g</t>
  </si>
  <si>
    <t>Warm - 15 min - 200g</t>
  </si>
  <si>
    <t>Cold - 4 min - 350g</t>
  </si>
  <si>
    <t>Warm - 4 min - 350g</t>
  </si>
  <si>
    <t>Cold - 15 min - 350g</t>
  </si>
  <si>
    <t>Warm - 15 min - 350g</t>
  </si>
  <si>
    <t>Cold - 4 min - 500g</t>
  </si>
  <si>
    <t>Warm - 4 min - 500g</t>
  </si>
  <si>
    <t>Cold - 15 min - 500g</t>
  </si>
  <si>
    <t>Warm - 15 min - 500g</t>
  </si>
  <si>
    <t>Cold - 4 min - 650g</t>
  </si>
  <si>
    <t>Warm - 4 min - 650g</t>
  </si>
  <si>
    <t>Cold - 15 min - 650g</t>
  </si>
  <si>
    <t>Warm - 15 min - 650g</t>
  </si>
  <si>
    <r>
      <t>Warm 100</t>
    </r>
    <r>
      <rPr>
        <b/>
        <sz val="10"/>
        <rFont val="Calibri"/>
        <family val="2"/>
      </rPr>
      <t>°</t>
    </r>
    <r>
      <rPr>
        <b/>
        <sz val="10"/>
        <rFont val="Arial"/>
        <family val="2"/>
      </rPr>
      <t xml:space="preserve"> F</t>
    </r>
  </si>
  <si>
    <r>
      <t>Cold 60</t>
    </r>
    <r>
      <rPr>
        <b/>
        <sz val="10"/>
        <rFont val="Calibri"/>
        <family val="2"/>
      </rPr>
      <t>°</t>
    </r>
    <r>
      <rPr>
        <b/>
        <sz val="10"/>
        <rFont val="Arial"/>
        <family val="2"/>
      </rPr>
      <t xml:space="preserve"> F</t>
    </r>
  </si>
  <si>
    <t>This spreadsheet checks the interaction of spin speed and lot through an analysis of variance with replication test.</t>
  </si>
  <si>
    <t>Note: If P-value &gt; 0.1, interaction is NOT significant and the lot is acceptable.</t>
  </si>
  <si>
    <t>Criteria for approving new lot</t>
  </si>
  <si>
    <t>Statistical Test</t>
  </si>
  <si>
    <t>Original 2.6.6.2 (App J1)</t>
  </si>
  <si>
    <t>Current 2.6.6.2 (App J2)</t>
  </si>
  <si>
    <t>Test Procedure Reference</t>
  </si>
  <si>
    <t>P value &gt; 0.1</t>
  </si>
  <si>
    <t>Spin Speed-Lot Interaction</t>
  </si>
  <si>
    <t>Spin speed</t>
  </si>
  <si>
    <t>Note: No longer included as criteria in Appendix J2 test procedure.</t>
  </si>
  <si>
    <t>Conditions</t>
  </si>
  <si>
    <t>RMC averages by spin speed</t>
  </si>
  <si>
    <t>Spin Speed</t>
  </si>
  <si>
    <t>Reference Test Procedure</t>
  </si>
  <si>
    <t>Table of Contents</t>
  </si>
  <si>
    <t>Tab</t>
  </si>
  <si>
    <t>Contents</t>
  </si>
  <si>
    <t>Instructions</t>
  </si>
  <si>
    <t>Instructions and summary of template contents</t>
  </si>
  <si>
    <t>Version Control</t>
  </si>
  <si>
    <t>Revision history</t>
  </si>
  <si>
    <t>Tabs</t>
  </si>
  <si>
    <t>Tabs with input cells</t>
  </si>
  <si>
    <t>Cells</t>
  </si>
  <si>
    <t>Input cell</t>
  </si>
  <si>
    <t>Auto-populated cell</t>
  </si>
  <si>
    <t>Provided data</t>
  </si>
  <si>
    <t>Instructions for Completing this Template</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</si>
  <si>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</si>
  <si>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STEP:</t>
  </si>
  <si>
    <t>FILL IN INPUT CELLS IN THIS TAB:</t>
  </si>
  <si>
    <t>Step 1</t>
  </si>
  <si>
    <t>Step 2</t>
  </si>
  <si>
    <t>Step 3</t>
  </si>
  <si>
    <t>Report Sign-off Block</t>
  </si>
  <si>
    <t>Title Block</t>
  </si>
  <si>
    <t>Test Report Template Name:</t>
  </si>
  <si>
    <t>Version Number:</t>
  </si>
  <si>
    <t xml:space="preserve">Latest Template Revision: </t>
  </si>
  <si>
    <t>Tab Name:</t>
  </si>
  <si>
    <t>File Name:</t>
  </si>
  <si>
    <t xml:space="preserve">Test Completion Date: </t>
  </si>
  <si>
    <t>Revisions List</t>
  </si>
  <si>
    <t>Version</t>
  </si>
  <si>
    <t>Date</t>
  </si>
  <si>
    <t xml:space="preserve">Test Cloth Correction Factors </t>
  </si>
  <si>
    <t>v1.0</t>
  </si>
  <si>
    <t>[MM/DD/YYYY]</t>
  </si>
  <si>
    <t>10 CFR 430 Subpart B Appendix J2:  Uniform Test Method for Measuring the Energy Consumption of Automatic and Semi-Automatic Clothes Washers [77 FR 13939, Mar. 7, 2012]</t>
  </si>
  <si>
    <t>Pre-Qualification Test Data</t>
  </si>
  <si>
    <t>Lab information, lot number, test results from pre-qualification tests</t>
  </si>
  <si>
    <t>Extractor Tests Raw Data</t>
  </si>
  <si>
    <t>Lab information, lot number, test results from extractor tests</t>
  </si>
  <si>
    <t>Calculates A and B correlation coefficients</t>
  </si>
  <si>
    <t>Analysis of Variance</t>
  </si>
  <si>
    <t>Determines acceptability of test cloth lot based on statistical analysis of results</t>
  </si>
  <si>
    <t>Interaction Plot</t>
  </si>
  <si>
    <t>Plots RMC vs. g-Force for standard lot 3 and the lot under test</t>
  </si>
  <si>
    <t>Least Squares Plot</t>
  </si>
  <si>
    <t>Plots RMC values of standard lot 3 vs. lot under test</t>
  </si>
  <si>
    <t>Back to Instructions tab</t>
  </si>
  <si>
    <t>Test Report Sign-Off Block</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</si>
  <si>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</si>
  <si>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Role</t>
  </si>
  <si>
    <t>Entity</t>
  </si>
  <si>
    <t>[Test Lab Name]</t>
  </si>
  <si>
    <t>Template Population</t>
  </si>
  <si>
    <t>Report Review by Test Lab</t>
  </si>
  <si>
    <t>Pre-Qualification Test Completion</t>
  </si>
  <si>
    <t>Extractor Test Completion</t>
  </si>
  <si>
    <r>
      <rPr>
        <b/>
        <sz val="11"/>
        <rFont val="Palatino Linotype"/>
        <family val="1"/>
      </rPr>
      <t xml:space="preserve">Important: </t>
    </r>
    <r>
      <rPr>
        <sz val="11"/>
        <rFont val="Palatino Linotype"/>
        <family val="1"/>
      </rPr>
      <t>Start with a clean (unused) template copy for each new report. Enter only data and information that are unique to the new lot under test.</t>
    </r>
  </si>
  <si>
    <t>Legend</t>
  </si>
  <si>
    <t>Report Sign-Off Block</t>
  </si>
  <si>
    <t>Report review history</t>
  </si>
  <si>
    <t>v2.0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</si>
</sst>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0.0%"/>
    <numFmt numFmtId="167" formatCode="0.0"/>
  </numFmts>
  <fonts count="31" x14ac:knownFonts="1">
    <font>
      <sz val="10"/>
      <name val="Arial"/>
    </font>
    <font>
      <sz val="11"/>
      <color theme="1"/>
      <name val="Calibri"/>
      <family val="2"/>
      <scheme val="minor"/>
    </font>
    <font>
      <sz val="10"/>
      <name val="Arial"/>
      <family val="2"/>
    </font>
    <font>
      <b/>
      <sz val="10"/>
      <name val="Arial"/>
      <family val="2"/>
    </font>
    <font>
      <sz val="10"/>
      <name val="Arial"/>
      <family val="2"/>
    </font>
    <font>
      <b/>
      <sz val="12"/>
      <name val="Arial"/>
      <family val="2"/>
    </font>
    <font>
      <sz val="12"/>
      <name val="Arial"/>
      <family val="2"/>
    </font>
    <font>
      <b/>
      <sz val="11"/>
      <name val="Arial"/>
      <family val="2"/>
    </font>
    <font>
      <b/>
      <sz val="14"/>
      <name val="Arial"/>
      <family val="2"/>
    </font>
    <font>
      <i/>
      <sz val="9"/>
      <name val="Arial"/>
      <family val="2"/>
    </font>
    <font>
      <sz val="10"/>
      <color indexed="9"/>
      <name val="Arial"/>
      <family val="2"/>
    </font>
    <font>
      <sz val="10"/>
      <color theme="1"/>
      <name val="Arial"/>
      <family val="2"/>
    </font>
    <font>
      <b/>
      <sz val="14"/>
      <color rgb="FFFF0000"/>
      <name val="Arial"/>
      <family val="2"/>
    </font>
    <font>
      <b/>
      <sz val="12"/>
      <color rgb="FFFF0000"/>
      <name val="Arial"/>
      <family val="2"/>
    </font>
    <font>
      <b/>
      <sz val="10"/>
      <color rgb="FFFF0000"/>
      <name val="Arial"/>
      <family val="2"/>
    </font>
    <font>
      <b/>
      <sz val="10"/>
      <color indexed="8"/>
      <name val="Arial"/>
      <family val="2"/>
    </font>
    <font>
      <b/>
      <sz val="10"/>
      <name val="Calibri"/>
      <family val="2"/>
    </font>
    <font>
      <sz val="11"/>
      <color theme="0"/>
      <name val="Calibri"/>
      <family val="2"/>
      <scheme val="minor"/>
    </font>
    <font>
      <sz val="11"/>
      <color theme="1"/>
      <name val="Palatino Linotype"/>
      <family val="2"/>
    </font>
    <font>
      <sz val="11"/>
      <name val="Palatino Linotype"/>
      <family val="1"/>
    </font>
    <font>
      <b/>
      <sz val="11"/>
      <name val="Palatino Linotype"/>
      <family val="2"/>
    </font>
    <font>
      <sz val="11"/>
      <color theme="1"/>
      <name val="Palatino Linotype"/>
      <family val="1"/>
    </font>
    <font>
      <sz val="11"/>
      <color rgb="FF000000"/>
      <name val="Palatino Linotype"/>
      <family val="1"/>
    </font>
    <font>
      <u/>
      <sz val="11"/>
      <color theme="10"/>
      <name val="Palatino Linotype"/>
      <family val="2"/>
    </font>
    <font>
      <b/>
      <sz val="11"/>
      <color theme="1"/>
      <name val="Palatino Linotype"/>
      <family val="1"/>
    </font>
    <font>
      <sz val="11"/>
      <color theme="0"/>
      <name val="Palatino Linotype"/>
      <family val="1"/>
    </font>
    <font>
      <b/>
      <sz val="12"/>
      <name val="Palatino Linotype"/>
      <family val="1"/>
    </font>
    <font>
      <b/>
      <sz val="11"/>
      <name val="Palatino Linotype"/>
      <family val="1"/>
    </font>
    <font>
      <b/>
      <sz val="14"/>
      <name val="Palatino Linotype"/>
      <family val="1"/>
    </font>
    <font>
      <sz val="11"/>
      <color rgb="FF000000"/>
      <name val="Palatino Linotype"/>
      <family val="2"/>
    </font>
    <font>
      <sz val="11"/>
      <name val="Palatino Linotype"/>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0066CC"/>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CC"/>
        <bgColor indexed="64"/>
      </patternFill>
    </fill>
    <fill>
      <patternFill patternType="solid">
        <fgColor theme="4" tint="0.59996337778862885"/>
        <bgColor indexed="64"/>
      </patternFill>
    </fill>
  </fills>
  <borders count="1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thin">
        <color auto="1"/>
      </left>
      <right/>
      <top style="medium">
        <color indexed="64"/>
      </top>
      <bottom style="thin">
        <color auto="1"/>
      </bottom>
      <diagonal/>
    </border>
    <border>
      <left style="thin">
        <color auto="1"/>
      </left>
      <right style="medium">
        <color indexed="64"/>
      </right>
      <top style="medium">
        <color indexed="64"/>
      </top>
      <bottom/>
      <diagonal/>
    </border>
    <border>
      <left/>
      <right/>
      <top style="medium">
        <color indexed="64"/>
      </top>
      <bottom/>
      <diagonal/>
    </border>
    <border>
      <left style="medium">
        <color indexed="64"/>
      </left>
      <right/>
      <top style="thin">
        <color auto="1"/>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auto="1"/>
      </right>
      <top/>
      <bottom/>
      <diagonal/>
    </border>
    <border>
      <left/>
      <right style="thin">
        <color auto="1"/>
      </right>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indexed="64"/>
      </right>
      <top/>
      <bottom style="thin">
        <color theme="0" tint="-0.249977111117893"/>
      </bottom>
      <diagonal/>
    </border>
    <border>
      <left style="thin">
        <color indexed="64"/>
      </left>
      <right style="medium">
        <color indexed="64"/>
      </right>
      <top/>
      <bottom style="thin">
        <color theme="0" tint="-0.249977111117893"/>
      </bottom>
      <diagonal/>
    </border>
    <border>
      <left style="medium">
        <color indexed="64"/>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style="medium">
        <color indexed="64"/>
      </left>
      <right style="thin">
        <color indexed="64"/>
      </right>
      <top style="thin">
        <color theme="0" tint="-0.249977111117893"/>
      </top>
      <bottom style="medium">
        <color indexed="64"/>
      </bottom>
      <diagonal/>
    </border>
    <border>
      <left style="thin">
        <color indexed="64"/>
      </left>
      <right style="medium">
        <color indexed="64"/>
      </right>
      <top style="thin">
        <color theme="0" tint="-0.249977111117893"/>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theme="0" tint="-0.14996795556505021"/>
      </bottom>
      <diagonal/>
    </border>
    <border>
      <left style="thin">
        <color indexed="64"/>
      </left>
      <right style="medium">
        <color indexed="64"/>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style="thin">
        <color theme="0" tint="-0.14996795556505021"/>
      </top>
      <bottom style="medium">
        <color indexed="64"/>
      </bottom>
      <diagonal/>
    </border>
    <border>
      <left style="medium">
        <color indexed="64"/>
      </left>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medium">
        <color indexed="64"/>
      </left>
      <right style="thin">
        <color theme="0" tint="-0.249977111117893"/>
      </right>
      <top style="thin">
        <color theme="0" tint="-0.249977111117893"/>
      </top>
      <bottom/>
      <diagonal/>
    </border>
    <border>
      <left style="thin">
        <color theme="0" tint="-0.249977111117893"/>
      </left>
      <right style="medium">
        <color indexed="64"/>
      </right>
      <top style="thin">
        <color theme="0" tint="-0.249977111117893"/>
      </top>
      <bottom/>
      <diagonal/>
    </border>
    <border>
      <left/>
      <right style="thin">
        <color indexed="64"/>
      </right>
      <top style="medium">
        <color indexed="64"/>
      </top>
      <bottom style="thin">
        <color indexed="64"/>
      </bottom>
      <diagonal/>
    </border>
    <border>
      <left style="medium">
        <color indexed="64"/>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auto="1"/>
      </left>
      <right style="thin">
        <color auto="1"/>
      </right>
      <top style="medium">
        <color indexed="64"/>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
      <left style="medium">
        <color indexed="64"/>
      </left>
      <right/>
      <top style="medium">
        <color auto="1"/>
      </top>
      <bottom style="thin">
        <color theme="0" tint="-0.249977111117893"/>
      </bottom>
      <diagonal/>
    </border>
    <border>
      <left/>
      <right style="thin">
        <color theme="0" tint="-0.249977111117893"/>
      </right>
      <top style="medium">
        <color auto="1"/>
      </top>
      <bottom style="thin">
        <color theme="0" tint="-0.249977111117893"/>
      </bottom>
      <diagonal/>
    </border>
    <border>
      <left style="thin">
        <color theme="0" tint="-0.249977111117893"/>
      </left>
      <right/>
      <top style="medium">
        <color auto="1"/>
      </top>
      <bottom style="thin">
        <color theme="0" tint="-0.249977111117893"/>
      </bottom>
      <diagonal/>
    </border>
    <border>
      <left/>
      <right/>
      <top style="medium">
        <color auto="1"/>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style="thin">
        <color theme="0" tint="-0.249977111117893"/>
      </top>
      <bottom style="medium">
        <color indexed="64"/>
      </bottom>
      <diagonal/>
    </border>
    <border>
      <left/>
      <right style="medium">
        <color indexed="64"/>
      </right>
      <top style="medium">
        <color auto="1"/>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medium">
        <color indexed="64"/>
      </right>
      <top style="thin">
        <color theme="0" tint="-0.249977111117893"/>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auto="1"/>
      </right>
      <top style="medium">
        <color indexed="64"/>
      </top>
      <bottom style="thin">
        <color auto="1"/>
      </bottom>
      <diagonal/>
    </border>
    <border>
      <left/>
      <right style="medium">
        <color indexed="64"/>
      </right>
      <top style="medium">
        <color indexed="64"/>
      </top>
      <bottom style="thin">
        <color auto="1"/>
      </bottom>
      <diagonal/>
    </border>
  </borders>
  <cellStyleXfs count="11">
    <xf numFmtId="0" fontId="0" fillId="0" borderId="0"/>
    <xf numFmtId="9" fontId="2" fillId="0" borderId="0" applyFont="0" applyFill="0" applyBorder="0" applyAlignment="0" applyProtection="0"/>
    <xf numFmtId="0" fontId="2" fillId="0" borderId="0"/>
    <xf numFmtId="0" fontId="1" fillId="6" borderId="0" applyNumberFormat="0" applyBorder="0" applyAlignment="0" applyProtection="0"/>
    <xf numFmtId="0" fontId="17" fillId="7" borderId="0" applyNumberFormat="0" applyBorder="0" applyAlignment="0" applyProtection="0"/>
    <xf numFmtId="0" fontId="18" fillId="0" borderId="0"/>
    <xf numFmtId="0" fontId="20" fillId="9" borderId="0" applyNumberFormat="0" applyBorder="0" applyProtection="0">
      <alignment horizontal="left" vertical="center"/>
    </xf>
    <xf numFmtId="0" fontId="23" fillId="0" borderId="0" applyNumberFormat="0" applyFill="0" applyBorder="0" applyAlignment="0" applyProtection="0">
      <alignment vertical="top"/>
      <protection locked="0"/>
    </xf>
    <xf numFmtId="0" fontId="1" fillId="0" borderId="0"/>
    <xf numFmtId="0" fontId="18" fillId="0" borderId="0"/>
    <xf numFmtId="0" fontId="30" fillId="16" borderId="1" applyNumberFormat="0" applyProtection="0">
      <alignment horizontal="center" vertical="center"/>
    </xf>
  </cellStyleXfs>
  <cellXfs count="453">
    <xf numFmtId="0" fontId="0" fillId="0" borderId="0" xfId="0"/>
    <xf numFmtId="0" fontId="0" fillId="0" borderId="0" xfId="0" applyBorder="1"/>
    <xf numFmtId="0" fontId="0" fillId="0" borderId="0" xfId="0" applyFill="1" applyBorder="1" applyAlignment="1"/>
    <xf numFmtId="0" fontId="0" fillId="0" borderId="0" xfId="0" applyProtection="1"/>
    <xf numFmtId="0" fontId="0" fillId="0" borderId="0" xfId="0" applyBorder="1" applyProtection="1"/>
    <xf numFmtId="2" fontId="0" fillId="0" borderId="0" xfId="0" applyNumberFormat="1" applyProtection="1"/>
    <xf numFmtId="2" fontId="0" fillId="0" borderId="0" xfId="0" applyNumberFormat="1" applyAlignment="1" applyProtection="1">
      <alignment horizontal="right"/>
    </xf>
    <xf numFmtId="0" fontId="4" fillId="0" borderId="0" xfId="0" applyFont="1"/>
    <xf numFmtId="0" fontId="4" fillId="0" borderId="0" xfId="0" applyFont="1" applyAlignment="1">
      <alignment horizontal="left"/>
    </xf>
    <xf numFmtId="0" fontId="8" fillId="0" borderId="0" xfId="0" applyFont="1"/>
    <xf numFmtId="0" fontId="9" fillId="0" borderId="0" xfId="0" applyFont="1" applyFill="1" applyBorder="1" applyAlignment="1">
      <alignment horizontal="right"/>
    </xf>
    <xf numFmtId="0" fontId="10" fillId="0" borderId="0" xfId="0" applyFont="1" applyFill="1" applyBorder="1" applyAlignment="1"/>
    <xf numFmtId="0" fontId="3" fillId="0" borderId="0" xfId="0" applyFont="1"/>
    <xf numFmtId="0" fontId="0" fillId="0" borderId="0" xfId="0" applyFill="1"/>
    <xf numFmtId="164" fontId="4" fillId="0" borderId="0" xfId="0" applyNumberFormat="1" applyFont="1"/>
    <xf numFmtId="0" fontId="13" fillId="0" borderId="0" xfId="2" applyFont="1"/>
    <xf numFmtId="0" fontId="2" fillId="0" borderId="0" xfId="2" applyFont="1"/>
    <xf numFmtId="0" fontId="5" fillId="2" borderId="53" xfId="2" applyFont="1" applyFill="1" applyBorder="1"/>
    <xf numFmtId="0" fontId="5" fillId="3" borderId="53" xfId="2" applyFont="1" applyFill="1" applyBorder="1" applyAlignment="1">
      <alignment horizontal="centerContinuous" vertical="center"/>
    </xf>
    <xf numFmtId="0" fontId="6" fillId="3" borderId="55" xfId="2" applyFont="1" applyFill="1" applyBorder="1" applyAlignment="1">
      <alignment horizontal="centerContinuous" vertical="center"/>
    </xf>
    <xf numFmtId="0" fontId="6" fillId="3" borderId="54" xfId="2" applyFont="1" applyFill="1" applyBorder="1" applyAlignment="1">
      <alignment horizontal="centerContinuous" vertical="center"/>
    </xf>
    <xf numFmtId="0" fontId="6" fillId="3" borderId="56" xfId="2" applyFont="1" applyFill="1" applyBorder="1" applyAlignment="1">
      <alignment horizontal="centerContinuous" vertical="center"/>
    </xf>
    <xf numFmtId="0" fontId="6" fillId="3" borderId="57" xfId="2" applyFont="1" applyFill="1" applyBorder="1" applyAlignment="1">
      <alignment horizontal="centerContinuous" vertical="center"/>
    </xf>
    <xf numFmtId="0" fontId="6" fillId="3" borderId="58" xfId="2" applyFont="1" applyFill="1" applyBorder="1" applyAlignment="1">
      <alignment horizontal="centerContinuous" vertical="center"/>
    </xf>
    <xf numFmtId="0" fontId="6" fillId="3" borderId="59" xfId="2" applyFont="1" applyFill="1" applyBorder="1" applyAlignment="1">
      <alignment horizontal="centerContinuous" vertical="center"/>
    </xf>
    <xf numFmtId="0" fontId="5" fillId="2" borderId="8" xfId="2" applyFont="1" applyFill="1" applyBorder="1" applyAlignment="1">
      <alignment vertical="center"/>
    </xf>
    <xf numFmtId="166" fontId="12" fillId="4" borderId="9" xfId="2" applyNumberFormat="1" applyFont="1" applyFill="1" applyBorder="1" applyAlignment="1">
      <alignment horizontal="center" vertical="center"/>
    </xf>
    <xf numFmtId="0" fontId="3"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3" fillId="2" borderId="2" xfId="2" applyFont="1" applyFill="1" applyBorder="1" applyAlignment="1">
      <alignment horizontal="center" vertical="center"/>
    </xf>
    <xf numFmtId="0" fontId="3" fillId="2" borderId="2" xfId="2" applyFont="1" applyFill="1" applyBorder="1" applyAlignment="1">
      <alignment horizontal="center" vertical="center" wrapText="1"/>
    </xf>
    <xf numFmtId="0" fontId="2" fillId="0" borderId="1" xfId="2" applyFont="1" applyBorder="1" applyAlignment="1">
      <alignment horizontal="center" vertical="center"/>
    </xf>
    <xf numFmtId="0" fontId="2" fillId="0" borderId="1" xfId="2" applyFont="1" applyBorder="1" applyAlignment="1">
      <alignment horizontal="left" vertical="center"/>
    </xf>
    <xf numFmtId="0" fontId="2" fillId="0" borderId="6" xfId="2" applyFont="1" applyBorder="1" applyAlignment="1">
      <alignment vertical="center"/>
    </xf>
    <xf numFmtId="0" fontId="2" fillId="0" borderId="2" xfId="2" applyFont="1" applyBorder="1" applyAlignment="1">
      <alignment horizontal="center" vertical="center"/>
    </xf>
    <xf numFmtId="166" fontId="2" fillId="0" borderId="1" xfId="1" applyNumberFormat="1" applyFont="1" applyFill="1" applyBorder="1" applyAlignment="1">
      <alignment horizontal="center"/>
    </xf>
    <xf numFmtId="0" fontId="3" fillId="3" borderId="53" xfId="2" applyFont="1" applyFill="1" applyBorder="1" applyAlignment="1">
      <alignment horizontal="centerContinuous"/>
    </xf>
    <xf numFmtId="0" fontId="2" fillId="3" borderId="54" xfId="2" applyFont="1" applyFill="1" applyBorder="1" applyAlignment="1">
      <alignment horizontal="centerContinuous"/>
    </xf>
    <xf numFmtId="0" fontId="3" fillId="2" borderId="6" xfId="2" applyFont="1" applyFill="1" applyBorder="1"/>
    <xf numFmtId="0" fontId="2" fillId="0" borderId="8" xfId="2" applyFont="1" applyBorder="1" applyAlignment="1">
      <alignment vertical="center"/>
    </xf>
    <xf numFmtId="0" fontId="2" fillId="0" borderId="61" xfId="2" applyFont="1" applyBorder="1" applyAlignment="1">
      <alignment horizontal="left" vertical="center"/>
    </xf>
    <xf numFmtId="0" fontId="3" fillId="2" borderId="8" xfId="2" applyFont="1" applyFill="1" applyBorder="1"/>
    <xf numFmtId="0" fontId="2" fillId="0" borderId="0" xfId="2" applyFont="1" applyAlignment="1">
      <alignment horizontal="center"/>
    </xf>
    <xf numFmtId="0" fontId="2" fillId="0" borderId="61" xfId="2" applyFont="1" applyBorder="1" applyAlignment="1">
      <alignment horizontal="center" vertical="center"/>
    </xf>
    <xf numFmtId="0" fontId="2" fillId="0" borderId="0" xfId="2"/>
    <xf numFmtId="166" fontId="2" fillId="0" borderId="0" xfId="1" applyNumberFormat="1" applyFont="1"/>
    <xf numFmtId="0" fontId="2" fillId="0" borderId="0" xfId="2" applyFont="1" applyAlignment="1">
      <alignment horizontal="left"/>
    </xf>
    <xf numFmtId="164" fontId="2" fillId="0" borderId="0" xfId="2" applyNumberFormat="1" applyFont="1"/>
    <xf numFmtId="164" fontId="2" fillId="0" borderId="0" xfId="2" applyNumberFormat="1" applyFont="1" applyBorder="1"/>
    <xf numFmtId="0" fontId="2" fillId="0" borderId="22" xfId="2" applyFont="1" applyBorder="1" applyAlignment="1">
      <alignment horizontal="center" vertical="center"/>
    </xf>
    <xf numFmtId="166" fontId="2" fillId="0" borderId="61" xfId="1" applyNumberFormat="1" applyFont="1" applyFill="1" applyBorder="1" applyAlignment="1">
      <alignment horizontal="center"/>
    </xf>
    <xf numFmtId="0" fontId="2" fillId="0" borderId="0" xfId="2" applyFont="1" applyFill="1"/>
    <xf numFmtId="2" fontId="2" fillId="0" borderId="0" xfId="2" applyNumberFormat="1" applyFont="1" applyFill="1"/>
    <xf numFmtId="164" fontId="2" fillId="0" borderId="0" xfId="2" applyNumberFormat="1" applyFont="1" applyFill="1"/>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3" borderId="40" xfId="0" applyFont="1" applyFill="1" applyBorder="1" applyAlignment="1">
      <alignment horizontal="centerContinuous"/>
    </xf>
    <xf numFmtId="0" fontId="3" fillId="3" borderId="44" xfId="0" applyFont="1" applyFill="1" applyBorder="1" applyAlignment="1">
      <alignment horizontal="centerContinuous"/>
    </xf>
    <xf numFmtId="0" fontId="3" fillId="3" borderId="43" xfId="0" applyFont="1" applyFill="1" applyBorder="1" applyAlignment="1">
      <alignment horizontal="centerContinuous" vertical="center"/>
    </xf>
    <xf numFmtId="0" fontId="5" fillId="2" borderId="64" xfId="2" applyFont="1" applyFill="1" applyBorder="1"/>
    <xf numFmtId="0" fontId="2" fillId="0" borderId="0" xfId="0" applyFont="1"/>
    <xf numFmtId="0" fontId="2" fillId="0" borderId="0" xfId="0" applyFont="1" applyAlignment="1">
      <alignment horizontal="center"/>
    </xf>
    <xf numFmtId="0" fontId="12" fillId="0" borderId="0" xfId="0" applyFont="1" applyProtection="1"/>
    <xf numFmtId="0" fontId="2" fillId="0" borderId="0" xfId="0" applyFont="1" applyProtection="1"/>
    <xf numFmtId="0" fontId="3" fillId="0" borderId="0" xfId="0" applyFont="1" applyProtection="1"/>
    <xf numFmtId="0" fontId="3" fillId="3" borderId="63" xfId="0" applyFont="1" applyFill="1" applyBorder="1" applyAlignment="1">
      <alignment horizontal="center"/>
    </xf>
    <xf numFmtId="0" fontId="3" fillId="3" borderId="49" xfId="0" applyFont="1" applyFill="1" applyBorder="1" applyAlignment="1">
      <alignment horizontal="centerContinuous"/>
    </xf>
    <xf numFmtId="0" fontId="3" fillId="3" borderId="19" xfId="0" applyFont="1" applyFill="1" applyBorder="1" applyAlignment="1">
      <alignment horizontal="centerContinuous"/>
    </xf>
    <xf numFmtId="0" fontId="3" fillId="3" borderId="50" xfId="0" applyFont="1" applyFill="1" applyBorder="1" applyAlignment="1">
      <alignment horizontal="centerContinuous"/>
    </xf>
    <xf numFmtId="0" fontId="3" fillId="2" borderId="4" xfId="0" applyFont="1" applyFill="1" applyBorder="1" applyAlignment="1">
      <alignment horizontal="center"/>
    </xf>
    <xf numFmtId="0" fontId="3" fillId="2" borderId="44" xfId="0" applyFont="1" applyFill="1" applyBorder="1" applyAlignment="1">
      <alignment horizont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53" xfId="0" applyFont="1" applyFill="1" applyBorder="1" applyAlignment="1">
      <alignment horizontal="center"/>
    </xf>
    <xf numFmtId="0" fontId="3" fillId="2" borderId="58" xfId="0" applyFont="1" applyFill="1" applyBorder="1" applyAlignment="1">
      <alignment horizontal="center" wrapText="1"/>
    </xf>
    <xf numFmtId="0" fontId="3" fillId="3" borderId="49" xfId="0" applyFont="1" applyFill="1" applyBorder="1" applyAlignment="1" applyProtection="1">
      <alignment horizontal="centerContinuous" wrapText="1"/>
    </xf>
    <xf numFmtId="0" fontId="3" fillId="3" borderId="50" xfId="0" applyFont="1" applyFill="1" applyBorder="1" applyAlignment="1" applyProtection="1">
      <alignment horizontal="centerContinuous" wrapText="1"/>
    </xf>
    <xf numFmtId="0" fontId="3" fillId="2" borderId="18" xfId="0" applyFont="1" applyFill="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166" fontId="0" fillId="0" borderId="32" xfId="1" applyNumberFormat="1" applyFont="1" applyBorder="1" applyProtection="1"/>
    <xf numFmtId="166" fontId="0" fillId="0" borderId="52" xfId="1" applyNumberFormat="1" applyFont="1" applyBorder="1" applyProtection="1"/>
    <xf numFmtId="166" fontId="0" fillId="0" borderId="6" xfId="1" applyNumberFormat="1" applyFont="1" applyBorder="1" applyProtection="1"/>
    <xf numFmtId="166" fontId="0" fillId="0" borderId="7" xfId="1" applyNumberFormat="1" applyFont="1" applyBorder="1" applyProtection="1"/>
    <xf numFmtId="166" fontId="0" fillId="0" borderId="8" xfId="0" applyNumberFormat="1" applyBorder="1" applyProtection="1"/>
    <xf numFmtId="166" fontId="0" fillId="0" borderId="9" xfId="0" applyNumberFormat="1" applyBorder="1" applyProtection="1"/>
    <xf numFmtId="166" fontId="0" fillId="0" borderId="0" xfId="1" applyNumberFormat="1" applyFont="1" applyBorder="1" applyProtection="1"/>
    <xf numFmtId="166" fontId="0" fillId="0" borderId="0" xfId="0" applyNumberFormat="1" applyBorder="1" applyProtection="1"/>
    <xf numFmtId="0" fontId="3" fillId="3" borderId="12" xfId="0" applyFont="1" applyFill="1" applyBorder="1" applyAlignment="1" applyProtection="1">
      <alignment horizontal="center" wrapText="1"/>
    </xf>
    <xf numFmtId="0" fontId="3" fillId="3" borderId="35" xfId="0" applyFont="1" applyFill="1" applyBorder="1" applyAlignment="1" applyProtection="1">
      <alignment horizontal="center" wrapText="1"/>
    </xf>
    <xf numFmtId="0" fontId="2" fillId="0" borderId="21" xfId="0" applyFont="1" applyBorder="1" applyAlignment="1" applyProtection="1">
      <alignment horizontal="center"/>
    </xf>
    <xf numFmtId="0" fontId="2" fillId="0" borderId="2" xfId="0" applyFont="1" applyBorder="1" applyAlignment="1" applyProtection="1">
      <alignment horizontal="center"/>
    </xf>
    <xf numFmtId="0" fontId="2" fillId="0" borderId="22" xfId="0" applyFont="1" applyBorder="1" applyAlignment="1" applyProtection="1">
      <alignment horizontal="center"/>
    </xf>
    <xf numFmtId="0" fontId="7" fillId="4" borderId="13" xfId="0" applyFont="1" applyFill="1" applyBorder="1" applyAlignment="1" applyProtection="1">
      <alignment horizontal="right"/>
    </xf>
    <xf numFmtId="165" fontId="7" fillId="4" borderId="36" xfId="0" applyNumberFormat="1" applyFont="1" applyFill="1" applyBorder="1" applyAlignment="1" applyProtection="1">
      <alignment horizontal="left"/>
    </xf>
    <xf numFmtId="0" fontId="7" fillId="4" borderId="14" xfId="0" applyFont="1" applyFill="1" applyBorder="1" applyAlignment="1" applyProtection="1">
      <alignment horizontal="right"/>
    </xf>
    <xf numFmtId="165" fontId="7" fillId="4" borderId="39" xfId="0" applyNumberFormat="1" applyFont="1" applyFill="1" applyBorder="1" applyAlignment="1" applyProtection="1">
      <alignment horizontal="left"/>
    </xf>
    <xf numFmtId="0" fontId="7" fillId="4" borderId="13" xfId="0" applyFont="1" applyFill="1" applyBorder="1" applyAlignment="1" applyProtection="1">
      <alignment horizontal="right" vertical="center"/>
    </xf>
    <xf numFmtId="0" fontId="7" fillId="4" borderId="14" xfId="0" applyFont="1" applyFill="1" applyBorder="1" applyAlignment="1" applyProtection="1">
      <alignment horizontal="right" vertical="center"/>
    </xf>
    <xf numFmtId="0" fontId="3" fillId="3" borderId="50" xfId="0" applyFont="1" applyFill="1" applyBorder="1" applyAlignment="1">
      <alignment horizontal="center" wrapText="1"/>
    </xf>
    <xf numFmtId="0" fontId="3" fillId="3" borderId="42" xfId="0" applyFont="1" applyFill="1" applyBorder="1" applyAlignment="1">
      <alignment horizontal="center" wrapText="1"/>
    </xf>
    <xf numFmtId="166" fontId="2" fillId="0" borderId="45" xfId="0" applyNumberFormat="1" applyFont="1" applyFill="1" applyBorder="1" applyAlignment="1">
      <alignment horizontal="center"/>
    </xf>
    <xf numFmtId="166" fontId="2" fillId="0" borderId="67" xfId="0" quotePrefix="1" applyNumberFormat="1" applyFont="1" applyFill="1" applyBorder="1" applyAlignment="1">
      <alignment horizontal="center"/>
    </xf>
    <xf numFmtId="166" fontId="2" fillId="0" borderId="67" xfId="0" applyNumberFormat="1" applyFont="1" applyBorder="1" applyAlignment="1">
      <alignment horizontal="center"/>
    </xf>
    <xf numFmtId="166" fontId="2" fillId="0" borderId="45" xfId="0" applyNumberFormat="1" applyFont="1" applyBorder="1" applyAlignment="1">
      <alignment horizontal="center"/>
    </xf>
    <xf numFmtId="166" fontId="2" fillId="0" borderId="68" xfId="0" applyNumberFormat="1" applyFont="1" applyBorder="1" applyAlignment="1">
      <alignment horizontal="center"/>
    </xf>
    <xf numFmtId="166" fontId="2" fillId="0" borderId="45" xfId="0" applyNumberFormat="1" applyFont="1" applyBorder="1" applyAlignment="1">
      <alignment horizontal="center" vertical="center"/>
    </xf>
    <xf numFmtId="166" fontId="2" fillId="0" borderId="67" xfId="0" applyNumberFormat="1" applyFont="1" applyBorder="1" applyAlignment="1">
      <alignment horizontal="center" vertical="center"/>
    </xf>
    <xf numFmtId="166" fontId="2" fillId="0" borderId="68" xfId="0" applyNumberFormat="1" applyFont="1" applyBorder="1" applyAlignment="1">
      <alignment horizontal="center" vertical="center"/>
    </xf>
    <xf numFmtId="0" fontId="2" fillId="2" borderId="35" xfId="0" applyFont="1" applyFill="1" applyBorder="1" applyAlignment="1">
      <alignment horizontal="right"/>
    </xf>
    <xf numFmtId="0" fontId="2" fillId="2" borderId="37" xfId="0" applyFont="1" applyFill="1" applyBorder="1" applyAlignment="1">
      <alignment horizontal="right"/>
    </xf>
    <xf numFmtId="0" fontId="2" fillId="2" borderId="66" xfId="0" applyFont="1" applyFill="1" applyBorder="1" applyAlignment="1">
      <alignment horizontal="right"/>
    </xf>
    <xf numFmtId="0" fontId="2" fillId="0" borderId="0" xfId="0" applyFont="1" applyFill="1" applyBorder="1" applyAlignment="1"/>
    <xf numFmtId="0" fontId="3" fillId="3" borderId="40" xfId="0" applyFont="1" applyFill="1" applyBorder="1" applyAlignment="1">
      <alignment horizontal="centerContinuous" vertical="center"/>
    </xf>
    <xf numFmtId="0" fontId="3" fillId="3" borderId="44" xfId="0" applyFont="1" applyFill="1" applyBorder="1" applyAlignment="1">
      <alignment horizontal="centerContinuous" vertical="center"/>
    </xf>
    <xf numFmtId="0" fontId="2" fillId="0" borderId="8" xfId="0" applyFont="1" applyBorder="1" applyAlignment="1">
      <alignment horizontal="left"/>
    </xf>
    <xf numFmtId="0" fontId="2" fillId="0" borderId="61" xfId="0" applyFont="1" applyBorder="1"/>
    <xf numFmtId="0" fontId="4" fillId="4" borderId="9" xfId="0" applyFont="1" applyFill="1" applyBorder="1" applyAlignment="1">
      <alignment horizontal="center"/>
    </xf>
    <xf numFmtId="0" fontId="19" fillId="0" borderId="0" xfId="5" applyFont="1" applyProtection="1"/>
    <xf numFmtId="0" fontId="19" fillId="8" borderId="0" xfId="5" applyFont="1" applyFill="1" applyProtection="1"/>
    <xf numFmtId="0" fontId="21" fillId="0" borderId="69" xfId="5" applyFont="1" applyBorder="1"/>
    <xf numFmtId="0" fontId="22" fillId="0" borderId="70" xfId="5" applyFont="1" applyBorder="1" applyAlignment="1">
      <alignment horizontal="left"/>
    </xf>
    <xf numFmtId="0" fontId="21" fillId="0" borderId="0" xfId="5" applyFont="1" applyProtection="1"/>
    <xf numFmtId="0" fontId="21" fillId="8" borderId="0" xfId="5" applyFont="1" applyFill="1" applyProtection="1"/>
    <xf numFmtId="0" fontId="18" fillId="0" borderId="71" xfId="5" applyNumberFormat="1" applyBorder="1"/>
    <xf numFmtId="0" fontId="21" fillId="0" borderId="72" xfId="5" applyNumberFormat="1" applyFont="1" applyBorder="1" applyAlignment="1">
      <alignment horizontal="left"/>
    </xf>
    <xf numFmtId="0" fontId="21" fillId="0" borderId="71" xfId="5" applyFont="1" applyBorder="1"/>
    <xf numFmtId="14" fontId="21" fillId="0" borderId="72" xfId="5" applyNumberFormat="1" applyFont="1" applyBorder="1" applyAlignment="1">
      <alignment horizontal="left"/>
    </xf>
    <xf numFmtId="0" fontId="21" fillId="0" borderId="73" xfId="5" applyFont="1" applyBorder="1" applyAlignment="1">
      <alignment vertical="center"/>
    </xf>
    <xf numFmtId="0" fontId="21" fillId="0" borderId="74" xfId="5" applyNumberFormat="1" applyFont="1" applyBorder="1" applyAlignment="1">
      <alignment horizontal="left" vertical="center"/>
    </xf>
    <xf numFmtId="0" fontId="18" fillId="8" borderId="0" xfId="5" applyFill="1" applyProtection="1"/>
    <xf numFmtId="0" fontId="24" fillId="0" borderId="32" xfId="5" applyFont="1" applyBorder="1" applyAlignment="1" applyProtection="1">
      <alignment horizontal="center" vertical="center"/>
    </xf>
    <xf numFmtId="0" fontId="24" fillId="0" borderId="52" xfId="5" applyFont="1" applyBorder="1" applyAlignment="1" applyProtection="1">
      <alignment horizontal="center" vertical="center"/>
    </xf>
    <xf numFmtId="0" fontId="21" fillId="0" borderId="75" xfId="5" applyFont="1" applyBorder="1" applyProtection="1"/>
    <xf numFmtId="0" fontId="21" fillId="0" borderId="76" xfId="5" applyFont="1" applyBorder="1" applyProtection="1"/>
    <xf numFmtId="0" fontId="21" fillId="0" borderId="77" xfId="5" applyFont="1" applyBorder="1" applyProtection="1"/>
    <xf numFmtId="0" fontId="21" fillId="0" borderId="78" xfId="5" applyFont="1" applyBorder="1" applyProtection="1"/>
    <xf numFmtId="0" fontId="19" fillId="0" borderId="77" xfId="5" applyFont="1" applyBorder="1" applyProtection="1"/>
    <xf numFmtId="0" fontId="19" fillId="0" borderId="78" xfId="5" applyFont="1" applyBorder="1" applyProtection="1"/>
    <xf numFmtId="0" fontId="19" fillId="0" borderId="79" xfId="5" applyFont="1" applyBorder="1" applyProtection="1"/>
    <xf numFmtId="0" fontId="19" fillId="0" borderId="80" xfId="5" applyFont="1" applyBorder="1" applyProtection="1"/>
    <xf numFmtId="0" fontId="19" fillId="0" borderId="0" xfId="5" applyFont="1" applyBorder="1" applyProtection="1"/>
    <xf numFmtId="0" fontId="26" fillId="9" borderId="23" xfId="6" applyFont="1" applyBorder="1" applyAlignment="1">
      <alignment horizontal="left" vertical="center"/>
    </xf>
    <xf numFmtId="0" fontId="27" fillId="9" borderId="81" xfId="6" applyFont="1" applyBorder="1" applyAlignment="1">
      <alignment horizontal="left" vertical="center"/>
    </xf>
    <xf numFmtId="0" fontId="27" fillId="5" borderId="13" xfId="6" applyFont="1" applyFill="1" applyBorder="1" applyAlignment="1">
      <alignment horizontal="left" vertical="center"/>
    </xf>
    <xf numFmtId="0" fontId="27" fillId="5" borderId="51" xfId="6" applyFont="1" applyFill="1" applyBorder="1" applyAlignment="1">
      <alignment horizontal="left" vertical="center"/>
    </xf>
    <xf numFmtId="0" fontId="28" fillId="5" borderId="13" xfId="6" applyFont="1" applyFill="1" applyBorder="1" applyAlignment="1">
      <alignment horizontal="center" vertical="center"/>
    </xf>
    <xf numFmtId="0" fontId="28" fillId="5" borderId="51" xfId="6" applyFont="1" applyFill="1" applyBorder="1" applyAlignment="1">
      <alignment horizontal="center" vertical="center"/>
    </xf>
    <xf numFmtId="0" fontId="19" fillId="0" borderId="82" xfId="9" applyFont="1" applyFill="1" applyBorder="1" applyAlignment="1">
      <alignment vertical="center"/>
    </xf>
    <xf numFmtId="0" fontId="19" fillId="0" borderId="84" xfId="9" applyFont="1" applyFill="1" applyBorder="1" applyAlignment="1">
      <alignment vertical="center"/>
    </xf>
    <xf numFmtId="0" fontId="23" fillId="0" borderId="85" xfId="7" applyBorder="1" applyAlignment="1" applyProtection="1">
      <alignment vertical="center"/>
      <protection locked="0"/>
    </xf>
    <xf numFmtId="0" fontId="19" fillId="0" borderId="86" xfId="9" applyFont="1" applyFill="1" applyBorder="1" applyAlignment="1">
      <alignment vertical="center"/>
    </xf>
    <xf numFmtId="14" fontId="18" fillId="0" borderId="0" xfId="5" applyNumberFormat="1"/>
    <xf numFmtId="0" fontId="18" fillId="0" borderId="0" xfId="5"/>
    <xf numFmtId="0" fontId="18" fillId="8" borderId="0" xfId="5" applyFill="1"/>
    <xf numFmtId="0" fontId="18" fillId="0" borderId="88" xfId="9" applyFont="1" applyBorder="1"/>
    <xf numFmtId="0" fontId="29" fillId="0" borderId="89" xfId="9" applyFont="1" applyBorder="1" applyAlignment="1">
      <alignment horizontal="left"/>
    </xf>
    <xf numFmtId="0" fontId="21" fillId="0" borderId="0" xfId="5" applyFont="1"/>
    <xf numFmtId="0" fontId="21" fillId="8" borderId="0" xfId="5" applyFont="1" applyFill="1"/>
    <xf numFmtId="0" fontId="18" fillId="0" borderId="90" xfId="9" applyFont="1" applyBorder="1"/>
    <xf numFmtId="0" fontId="18" fillId="0" borderId="91" xfId="9" applyNumberFormat="1" applyFont="1" applyBorder="1" applyAlignment="1">
      <alignment horizontal="left"/>
    </xf>
    <xf numFmtId="14" fontId="18" fillId="0" borderId="91" xfId="9" applyNumberFormat="1" applyFont="1" applyBorder="1" applyAlignment="1">
      <alignment horizontal="left"/>
    </xf>
    <xf numFmtId="0" fontId="18" fillId="0" borderId="90" xfId="9" applyNumberFormat="1" applyFont="1" applyBorder="1"/>
    <xf numFmtId="0" fontId="29" fillId="0" borderId="91" xfId="9" applyFont="1" applyBorder="1" applyAlignment="1">
      <alignment horizontal="left"/>
    </xf>
    <xf numFmtId="0" fontId="18" fillId="0" borderId="92" xfId="9" applyFont="1" applyBorder="1" applyAlignment="1">
      <alignment horizontal="left" vertical="center"/>
    </xf>
    <xf numFmtId="0" fontId="18" fillId="0" borderId="93" xfId="9" applyNumberFormat="1" applyFont="1" applyBorder="1" applyAlignment="1">
      <alignment horizontal="left" vertical="center" wrapText="1"/>
    </xf>
    <xf numFmtId="0" fontId="18" fillId="0" borderId="94" xfId="9" applyFont="1" applyBorder="1"/>
    <xf numFmtId="14" fontId="18" fillId="0" borderId="95" xfId="9" applyNumberFormat="1" applyFont="1" applyBorder="1" applyAlignment="1">
      <alignment horizontal="left"/>
    </xf>
    <xf numFmtId="0" fontId="24" fillId="0" borderId="32" xfId="5" applyFont="1" applyBorder="1" applyAlignment="1">
      <alignment horizontal="center"/>
    </xf>
    <xf numFmtId="0" fontId="24" fillId="0" borderId="52" xfId="5" applyFont="1" applyBorder="1" applyAlignment="1">
      <alignment horizontal="center"/>
    </xf>
    <xf numFmtId="14" fontId="18" fillId="0" borderId="70" xfId="5" applyNumberFormat="1" applyBorder="1" applyAlignment="1">
      <alignment horizontal="center" wrapText="1"/>
    </xf>
    <xf numFmtId="0" fontId="18" fillId="0" borderId="71" xfId="5" applyNumberFormat="1" applyBorder="1" applyAlignment="1">
      <alignment horizontal="center" vertical="center" wrapText="1"/>
    </xf>
    <xf numFmtId="14" fontId="18" fillId="0" borderId="72" xfId="5" applyNumberFormat="1" applyBorder="1" applyAlignment="1">
      <alignment horizontal="center" wrapText="1"/>
    </xf>
    <xf numFmtId="0" fontId="21" fillId="0" borderId="0" xfId="5" applyFont="1" applyAlignment="1">
      <alignment horizontal="center"/>
    </xf>
    <xf numFmtId="167" fontId="18" fillId="0" borderId="71" xfId="5" applyNumberFormat="1" applyBorder="1" applyAlignment="1">
      <alignment horizontal="center" vertical="center" wrapText="1"/>
    </xf>
    <xf numFmtId="0" fontId="30" fillId="0" borderId="71" xfId="5" applyNumberFormat="1" applyFont="1" applyBorder="1" applyAlignment="1">
      <alignment horizontal="center" vertical="center" wrapText="1"/>
    </xf>
    <xf numFmtId="0" fontId="30" fillId="0" borderId="96" xfId="5" applyNumberFormat="1" applyFont="1" applyBorder="1" applyAlignment="1">
      <alignment horizontal="center" vertical="center" wrapText="1"/>
    </xf>
    <xf numFmtId="14" fontId="18" fillId="0" borderId="97" xfId="5" applyNumberFormat="1" applyBorder="1" applyAlignment="1">
      <alignment horizontal="center" wrapText="1"/>
    </xf>
    <xf numFmtId="0" fontId="30" fillId="0" borderId="96" xfId="5" applyNumberFormat="1" applyFont="1" applyBorder="1" applyAlignment="1">
      <alignment horizontal="center" wrapText="1"/>
    </xf>
    <xf numFmtId="0" fontId="30" fillId="0" borderId="96" xfId="5" applyNumberFormat="1" applyFont="1" applyBorder="1" applyAlignment="1">
      <alignment wrapText="1"/>
    </xf>
    <xf numFmtId="0" fontId="18" fillId="0" borderId="73" xfId="5" applyNumberFormat="1" applyBorder="1" applyAlignment="1">
      <alignment wrapText="1"/>
    </xf>
    <xf numFmtId="14" fontId="18" fillId="0" borderId="74" xfId="5" applyNumberFormat="1" applyBorder="1" applyAlignment="1">
      <alignment horizontal="center" wrapText="1"/>
    </xf>
    <xf numFmtId="0" fontId="18" fillId="0" borderId="0" xfId="5" applyNumberFormat="1"/>
    <xf numFmtId="0" fontId="18" fillId="8" borderId="0" xfId="5" applyNumberFormat="1" applyFill="1"/>
    <xf numFmtId="14" fontId="18" fillId="8" borderId="0" xfId="5" applyNumberFormat="1" applyFill="1"/>
    <xf numFmtId="167" fontId="18" fillId="0" borderId="69" xfId="5" applyNumberFormat="1" applyBorder="1" applyAlignment="1">
      <alignment horizontal="center" vertical="center" wrapText="1"/>
    </xf>
    <xf numFmtId="164" fontId="21" fillId="12" borderId="36" xfId="3" applyNumberFormat="1" applyFont="1" applyFill="1" applyBorder="1" applyAlignment="1" applyProtection="1">
      <alignment horizontal="center" vertical="center"/>
    </xf>
    <xf numFmtId="0" fontId="19" fillId="14" borderId="36" xfId="4" applyFont="1" applyFill="1" applyBorder="1" applyAlignment="1" applyProtection="1">
      <alignment horizontal="center" vertical="center"/>
    </xf>
    <xf numFmtId="0" fontId="23" fillId="0" borderId="83" xfId="7" applyBorder="1" applyAlignment="1" applyProtection="1">
      <alignment vertical="center"/>
      <protection locked="0"/>
    </xf>
    <xf numFmtId="0" fontId="23" fillId="0" borderId="0" xfId="7" applyAlignment="1" applyProtection="1">
      <protection locked="0"/>
    </xf>
    <xf numFmtId="0" fontId="21" fillId="0" borderId="71" xfId="5" applyFont="1" applyBorder="1" applyAlignment="1">
      <alignment vertical="center"/>
    </xf>
    <xf numFmtId="0" fontId="21" fillId="0" borderId="72" xfId="5" applyNumberFormat="1" applyFont="1" applyBorder="1" applyAlignment="1">
      <alignment horizontal="left" vertical="center" wrapText="1"/>
    </xf>
    <xf numFmtId="0" fontId="21" fillId="0" borderId="73" xfId="5" applyFont="1" applyBorder="1"/>
    <xf numFmtId="14" fontId="21" fillId="0" borderId="74" xfId="5" applyNumberFormat="1" applyFont="1" applyBorder="1" applyAlignment="1">
      <alignment horizontal="left"/>
    </xf>
    <xf numFmtId="0" fontId="18" fillId="0" borderId="0" xfId="5" applyBorder="1"/>
    <xf numFmtId="0" fontId="24" fillId="0" borderId="41" xfId="5" applyFont="1" applyBorder="1" applyAlignment="1">
      <alignment horizontal="center" vertical="center"/>
    </xf>
    <xf numFmtId="0" fontId="24" fillId="0" borderId="52" xfId="5" applyFont="1" applyBorder="1" applyAlignment="1">
      <alignment horizontal="center" vertical="center"/>
    </xf>
    <xf numFmtId="0" fontId="30" fillId="13" borderId="7" xfId="10" applyFill="1" applyBorder="1" applyProtection="1">
      <alignment horizontal="center" vertical="center"/>
      <protection locked="0"/>
    </xf>
    <xf numFmtId="0" fontId="18" fillId="0" borderId="101" xfId="5" applyBorder="1" applyAlignment="1">
      <alignment horizontal="left"/>
    </xf>
    <xf numFmtId="0" fontId="18" fillId="0" borderId="102" xfId="5" applyBorder="1" applyAlignment="1">
      <alignment horizontal="left"/>
    </xf>
    <xf numFmtId="14" fontId="30" fillId="13" borderId="1" xfId="10" applyNumberFormat="1" applyFill="1" applyBorder="1" applyProtection="1">
      <alignment horizontal="center" vertical="center"/>
      <protection locked="0"/>
    </xf>
    <xf numFmtId="14" fontId="30" fillId="13" borderId="61" xfId="10" applyNumberFormat="1" applyFill="1" applyBorder="1" applyProtection="1">
      <alignment horizontal="center" vertical="center"/>
      <protection locked="0"/>
    </xf>
    <xf numFmtId="0" fontId="23" fillId="0" borderId="87" xfId="7" applyBorder="1" applyAlignment="1" applyProtection="1">
      <alignment vertical="center"/>
      <protection locked="0"/>
    </xf>
    <xf numFmtId="0" fontId="0" fillId="8" borderId="0" xfId="0" applyFill="1"/>
    <xf numFmtId="0" fontId="2" fillId="8" borderId="0" xfId="2" applyFont="1" applyFill="1"/>
    <xf numFmtId="0" fontId="4" fillId="8" borderId="0" xfId="0" applyFont="1" applyFill="1"/>
    <xf numFmtId="164" fontId="4" fillId="8" borderId="0" xfId="0" applyNumberFormat="1" applyFont="1" applyFill="1"/>
    <xf numFmtId="164" fontId="2" fillId="8" borderId="0" xfId="2" applyNumberFormat="1" applyFont="1" applyFill="1"/>
    <xf numFmtId="164" fontId="2" fillId="8" borderId="0" xfId="2" applyNumberFormat="1" applyFont="1" applyFill="1" applyBorder="1"/>
    <xf numFmtId="2" fontId="2" fillId="8" borderId="0" xfId="2" applyNumberFormat="1" applyFont="1" applyFill="1"/>
    <xf numFmtId="0" fontId="2" fillId="8" borderId="0" xfId="2" applyFill="1"/>
    <xf numFmtId="14" fontId="30" fillId="4" borderId="1" xfId="10" applyNumberFormat="1" applyFont="1" applyFill="1" applyBorder="1" applyProtection="1">
      <alignment horizontal="center" vertical="center"/>
    </xf>
    <xf numFmtId="0" fontId="21" fillId="0" borderId="96" xfId="5" applyFont="1" applyBorder="1"/>
    <xf numFmtId="14" fontId="21" fillId="0" borderId="97" xfId="5" applyNumberFormat="1" applyFont="1" applyBorder="1" applyAlignment="1">
      <alignment horizontal="left"/>
    </xf>
    <xf numFmtId="0" fontId="19" fillId="15" borderId="49" xfId="6" applyFont="1" applyFill="1" applyBorder="1" applyAlignment="1" applyProtection="1">
      <alignment vertical="center"/>
    </xf>
    <xf numFmtId="0" fontId="19" fillId="15" borderId="50" xfId="6" applyFont="1" applyFill="1" applyBorder="1" applyAlignment="1" applyProtection="1">
      <alignment vertical="center" wrapText="1"/>
    </xf>
    <xf numFmtId="0" fontId="0" fillId="8" borderId="0" xfId="0" applyFill="1" applyAlignment="1">
      <alignment horizontal="center"/>
    </xf>
    <xf numFmtId="0" fontId="0" fillId="8" borderId="0" xfId="0" applyFill="1" applyBorder="1"/>
    <xf numFmtId="164" fontId="0" fillId="8" borderId="0" xfId="0" applyNumberFormat="1" applyFill="1" applyBorder="1"/>
    <xf numFmtId="0" fontId="2" fillId="0" borderId="32" xfId="0" applyFont="1" applyBorder="1" applyAlignment="1">
      <alignment horizontal="left"/>
    </xf>
    <xf numFmtId="0" fontId="0" fillId="0" borderId="41" xfId="0" applyBorder="1"/>
    <xf numFmtId="0" fontId="0" fillId="4" borderId="52" xfId="0" applyFill="1" applyBorder="1" applyAlignment="1">
      <alignment horizontal="center"/>
    </xf>
    <xf numFmtId="0" fontId="3" fillId="3" borderId="65" xfId="0" applyFont="1" applyFill="1" applyBorder="1" applyAlignment="1">
      <alignment horizontal="center"/>
    </xf>
    <xf numFmtId="0" fontId="3" fillId="3" borderId="64" xfId="0" applyFont="1" applyFill="1" applyBorder="1" applyAlignment="1">
      <alignment horizontal="center" vertical="center" wrapText="1"/>
    </xf>
    <xf numFmtId="0" fontId="3" fillId="3" borderId="108" xfId="0" applyFont="1" applyFill="1" applyBorder="1" applyAlignment="1">
      <alignment horizontal="center" vertical="center"/>
    </xf>
    <xf numFmtId="0" fontId="3" fillId="3" borderId="108" xfId="0" applyFont="1" applyFill="1" applyBorder="1" applyAlignment="1">
      <alignment horizontal="center" vertical="center" wrapText="1"/>
    </xf>
    <xf numFmtId="0" fontId="3" fillId="3" borderId="65" xfId="0" applyFont="1" applyFill="1" applyBorder="1" applyAlignment="1">
      <alignment horizontal="center" vertical="center"/>
    </xf>
    <xf numFmtId="0" fontId="3" fillId="3" borderId="42" xfId="0" applyFont="1" applyFill="1" applyBorder="1" applyAlignment="1">
      <alignment horizontal="center"/>
    </xf>
    <xf numFmtId="0" fontId="2" fillId="2" borderId="16" xfId="0" applyFont="1" applyFill="1" applyBorder="1" applyAlignment="1"/>
    <xf numFmtId="0" fontId="2" fillId="2" borderId="15" xfId="0" applyFont="1" applyFill="1" applyBorder="1" applyAlignment="1">
      <alignment horizontal="center"/>
    </xf>
    <xf numFmtId="0" fontId="2" fillId="2" borderId="16" xfId="0" applyFont="1" applyFill="1" applyBorder="1" applyAlignment="1">
      <alignment horizontal="center"/>
    </xf>
    <xf numFmtId="0" fontId="3" fillId="2" borderId="16" xfId="0" applyFont="1" applyFill="1" applyBorder="1" applyAlignment="1">
      <alignment horizontal="center"/>
    </xf>
    <xf numFmtId="0" fontId="2" fillId="2" borderId="17" xfId="0" applyFont="1" applyFill="1" applyBorder="1" applyAlignment="1">
      <alignment horizontal="center"/>
    </xf>
    <xf numFmtId="0" fontId="0" fillId="2" borderId="15"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20" fillId="0" borderId="0" xfId="6" applyFill="1" applyBorder="1" applyAlignment="1">
      <alignment vertical="center"/>
    </xf>
    <xf numFmtId="0" fontId="22" fillId="0" borderId="0" xfId="5" applyFont="1" applyFill="1" applyBorder="1" applyAlignment="1">
      <alignment vertical="center"/>
    </xf>
    <xf numFmtId="0" fontId="21" fillId="0" borderId="0" xfId="5" applyNumberFormat="1" applyFont="1" applyFill="1" applyBorder="1" applyAlignment="1">
      <alignment vertical="center"/>
    </xf>
    <xf numFmtId="14" fontId="21" fillId="0" borderId="0" xfId="5" applyNumberFormat="1" applyFont="1" applyFill="1" applyBorder="1" applyAlignment="1">
      <alignment vertical="center"/>
    </xf>
    <xf numFmtId="0" fontId="21" fillId="0" borderId="90" xfId="9" applyFont="1" applyBorder="1" applyAlignment="1">
      <alignment vertical="center"/>
    </xf>
    <xf numFmtId="0" fontId="21" fillId="0" borderId="125" xfId="9" applyFont="1" applyBorder="1" applyAlignment="1">
      <alignment vertical="center"/>
    </xf>
    <xf numFmtId="1" fontId="0" fillId="0" borderId="1" xfId="0" applyNumberFormat="1" applyFill="1" applyBorder="1" applyAlignment="1">
      <alignment horizontal="center"/>
    </xf>
    <xf numFmtId="164" fontId="0" fillId="4" borderId="1" xfId="0" applyNumberFormat="1" applyFill="1" applyBorder="1" applyAlignment="1">
      <alignment horizontal="center"/>
    </xf>
    <xf numFmtId="0" fontId="2" fillId="2" borderId="27" xfId="0" applyFont="1" applyFill="1" applyBorder="1" applyAlignment="1"/>
    <xf numFmtId="1" fontId="0" fillId="0" borderId="41" xfId="0" applyNumberFormat="1" applyFill="1" applyBorder="1" applyAlignment="1">
      <alignment horizontal="center"/>
    </xf>
    <xf numFmtId="0" fontId="3" fillId="3" borderId="126" xfId="0" applyFont="1" applyFill="1" applyBorder="1" applyAlignment="1">
      <alignment horizontal="center"/>
    </xf>
    <xf numFmtId="0" fontId="3" fillId="3" borderId="127" xfId="0" applyFont="1" applyFill="1" applyBorder="1" applyAlignment="1">
      <alignment horizontal="center"/>
    </xf>
    <xf numFmtId="0" fontId="3" fillId="3" borderId="128" xfId="0" applyFont="1" applyFill="1" applyBorder="1" applyAlignment="1">
      <alignment horizontal="center"/>
    </xf>
    <xf numFmtId="0" fontId="24" fillId="10" borderId="129" xfId="8" applyFont="1" applyFill="1" applyBorder="1" applyAlignment="1">
      <alignment horizontal="center" vertical="center"/>
    </xf>
    <xf numFmtId="0" fontId="25" fillId="11" borderId="130" xfId="9" applyFont="1" applyFill="1" applyBorder="1" applyAlignment="1" applyProtection="1">
      <alignment horizontal="center" vertical="center"/>
    </xf>
    <xf numFmtId="0" fontId="19" fillId="0" borderId="39" xfId="9" applyFont="1" applyFill="1" applyBorder="1" applyAlignment="1" applyProtection="1">
      <alignment horizontal="center" vertical="center"/>
    </xf>
    <xf numFmtId="0" fontId="2" fillId="12" borderId="54" xfId="2" applyFont="1" applyFill="1" applyBorder="1" applyAlignment="1" applyProtection="1">
      <alignment horizontal="center" vertical="center"/>
      <protection locked="0"/>
    </xf>
    <xf numFmtId="0" fontId="2" fillId="12" borderId="7" xfId="2" applyFont="1" applyFill="1" applyBorder="1" applyAlignment="1" applyProtection="1">
      <protection locked="0"/>
    </xf>
    <xf numFmtId="14" fontId="2" fillId="12" borderId="7" xfId="2" applyNumberFormat="1" applyFont="1" applyFill="1" applyBorder="1" applyAlignment="1" applyProtection="1">
      <alignment horizontal="center"/>
      <protection locked="0"/>
    </xf>
    <xf numFmtId="0" fontId="2" fillId="12" borderId="9" xfId="2" applyFont="1" applyFill="1" applyBorder="1" applyAlignment="1" applyProtection="1">
      <protection locked="0"/>
    </xf>
    <xf numFmtId="0" fontId="2" fillId="12" borderId="1" xfId="2" applyFont="1" applyFill="1" applyBorder="1" applyAlignment="1" applyProtection="1">
      <alignment horizontal="center"/>
      <protection locked="0"/>
    </xf>
    <xf numFmtId="0" fontId="2" fillId="12" borderId="61" xfId="2" applyFont="1" applyFill="1" applyBorder="1" applyAlignment="1" applyProtection="1">
      <alignment horizontal="center"/>
      <protection locked="0"/>
    </xf>
    <xf numFmtId="0" fontId="2" fillId="12" borderId="2" xfId="2" applyFont="1" applyFill="1" applyBorder="1" applyAlignment="1" applyProtection="1">
      <alignment horizontal="left" vertical="center"/>
      <protection locked="0"/>
    </xf>
    <xf numFmtId="0" fontId="2" fillId="12" borderId="22" xfId="2" applyFont="1" applyFill="1" applyBorder="1" applyAlignment="1" applyProtection="1">
      <alignment horizontal="left" vertical="center"/>
      <protection locked="0"/>
    </xf>
    <xf numFmtId="0" fontId="2" fillId="12" borderId="2" xfId="2" applyFont="1" applyFill="1" applyBorder="1" applyAlignment="1" applyProtection="1">
      <alignment horizontal="center" vertical="center"/>
      <protection locked="0"/>
    </xf>
    <xf numFmtId="0" fontId="2" fillId="12" borderId="22" xfId="2" applyFont="1" applyFill="1" applyBorder="1" applyAlignment="1" applyProtection="1">
      <alignment horizontal="center" vertical="center"/>
      <protection locked="0"/>
    </xf>
    <xf numFmtId="0" fontId="2" fillId="12" borderId="7" xfId="2" applyFont="1" applyFill="1" applyBorder="1" applyAlignment="1" applyProtection="1">
      <alignment horizontal="left"/>
      <protection locked="0"/>
    </xf>
    <xf numFmtId="0" fontId="2" fillId="12" borderId="9" xfId="2" applyFont="1" applyFill="1" applyBorder="1" applyAlignment="1" applyProtection="1">
      <alignment horizontal="left"/>
      <protection locked="0"/>
    </xf>
    <xf numFmtId="0" fontId="11" fillId="12" borderId="4" xfId="0" applyFont="1" applyFill="1" applyBorder="1" applyAlignment="1" applyProtection="1">
      <alignment horizontal="center"/>
      <protection locked="0"/>
    </xf>
    <xf numFmtId="164" fontId="11" fillId="12" borderId="28" xfId="0" applyNumberFormat="1" applyFont="1" applyFill="1" applyBorder="1" applyAlignment="1" applyProtection="1">
      <alignment horizontal="center"/>
      <protection locked="0"/>
    </xf>
    <xf numFmtId="164" fontId="11" fillId="12" borderId="5" xfId="0" applyNumberFormat="1" applyFont="1" applyFill="1" applyBorder="1" applyAlignment="1" applyProtection="1">
      <alignment horizontal="center"/>
      <protection locked="0"/>
    </xf>
    <xf numFmtId="0" fontId="11" fillId="12" borderId="6" xfId="0" applyFont="1" applyFill="1" applyBorder="1" applyAlignment="1" applyProtection="1">
      <alignment horizontal="center"/>
      <protection locked="0"/>
    </xf>
    <xf numFmtId="164" fontId="11" fillId="12" borderId="29" xfId="0" applyNumberFormat="1" applyFont="1" applyFill="1" applyBorder="1" applyAlignment="1" applyProtection="1">
      <alignment horizontal="center"/>
      <protection locked="0"/>
    </xf>
    <xf numFmtId="164" fontId="11" fillId="12" borderId="7" xfId="0" applyNumberFormat="1" applyFont="1" applyFill="1" applyBorder="1" applyAlignment="1" applyProtection="1">
      <alignment horizontal="center"/>
      <protection locked="0"/>
    </xf>
    <xf numFmtId="0" fontId="11" fillId="12" borderId="31" xfId="0" applyFont="1" applyFill="1" applyBorder="1" applyAlignment="1" applyProtection="1">
      <alignment horizontal="center"/>
      <protection locked="0"/>
    </xf>
    <xf numFmtId="164" fontId="11" fillId="12" borderId="33" xfId="0" applyNumberFormat="1" applyFont="1" applyFill="1" applyBorder="1" applyAlignment="1" applyProtection="1">
      <alignment horizontal="center"/>
      <protection locked="0"/>
    </xf>
    <xf numFmtId="164" fontId="11" fillId="12" borderId="34" xfId="0" applyNumberFormat="1" applyFont="1" applyFill="1" applyBorder="1" applyAlignment="1" applyProtection="1">
      <alignment horizontal="center"/>
      <protection locked="0"/>
    </xf>
    <xf numFmtId="164" fontId="11" fillId="12" borderId="9" xfId="0" applyNumberFormat="1" applyFont="1" applyFill="1" applyBorder="1" applyAlignment="1" applyProtection="1">
      <alignment horizontal="center"/>
      <protection locked="0"/>
    </xf>
    <xf numFmtId="0" fontId="11" fillId="12" borderId="8" xfId="0" applyFont="1" applyFill="1" applyBorder="1" applyAlignment="1" applyProtection="1">
      <alignment horizontal="center"/>
      <protection locked="0"/>
    </xf>
    <xf numFmtId="164" fontId="11" fillId="12" borderId="30" xfId="0" applyNumberFormat="1" applyFont="1" applyFill="1" applyBorder="1" applyAlignment="1" applyProtection="1">
      <alignment horizontal="center"/>
      <protection locked="0"/>
    </xf>
    <xf numFmtId="165" fontId="0" fillId="2" borderId="0" xfId="0" applyNumberFormat="1" applyFill="1" applyBorder="1" applyAlignment="1">
      <alignment horizontal="center"/>
    </xf>
    <xf numFmtId="0" fontId="0" fillId="2" borderId="0" xfId="0" applyFill="1" applyBorder="1" applyAlignment="1"/>
    <xf numFmtId="0" fontId="0" fillId="2" borderId="36" xfId="0" applyFill="1" applyBorder="1" applyAlignment="1"/>
    <xf numFmtId="0" fontId="0" fillId="2" borderId="11" xfId="0" applyFill="1" applyBorder="1" applyAlignment="1"/>
    <xf numFmtId="165" fontId="0" fillId="2" borderId="11" xfId="0" applyNumberFormat="1" applyFill="1" applyBorder="1" applyAlignment="1">
      <alignment horizontal="center"/>
    </xf>
    <xf numFmtId="0" fontId="0" fillId="2" borderId="39" xfId="0" applyFill="1" applyBorder="1" applyAlignment="1"/>
    <xf numFmtId="0" fontId="3" fillId="2" borderId="17" xfId="0" applyFont="1" applyFill="1" applyBorder="1" applyAlignment="1"/>
    <xf numFmtId="0" fontId="3" fillId="0" borderId="61" xfId="0" applyFont="1" applyFill="1" applyBorder="1" applyAlignment="1">
      <alignment horizontal="center"/>
    </xf>
    <xf numFmtId="166" fontId="11" fillId="4" borderId="4" xfId="0" applyNumberFormat="1" applyFont="1" applyFill="1" applyBorder="1" applyAlignment="1">
      <alignment horizontal="center"/>
    </xf>
    <xf numFmtId="166" fontId="11" fillId="4" borderId="53" xfId="0" applyNumberFormat="1" applyFont="1" applyFill="1" applyBorder="1" applyAlignment="1">
      <alignment horizontal="center"/>
    </xf>
    <xf numFmtId="166" fontId="11" fillId="4" borderId="32" xfId="0" applyNumberFormat="1" applyFont="1" applyFill="1" applyBorder="1" applyAlignment="1">
      <alignment horizontal="center"/>
    </xf>
    <xf numFmtId="166" fontId="11" fillId="4" borderId="6" xfId="0" applyNumberFormat="1" applyFont="1" applyFill="1" applyBorder="1" applyAlignment="1">
      <alignment horizontal="center"/>
    </xf>
    <xf numFmtId="166" fontId="11" fillId="4" borderId="8" xfId="0" applyNumberFormat="1" applyFont="1" applyFill="1" applyBorder="1" applyAlignment="1">
      <alignment horizontal="center"/>
    </xf>
    <xf numFmtId="0" fontId="2" fillId="4" borderId="65" xfId="2" applyFont="1" applyFill="1" applyBorder="1" applyAlignment="1">
      <alignment horizontal="center" vertical="center"/>
    </xf>
    <xf numFmtId="166" fontId="0" fillId="4" borderId="23" xfId="0" applyNumberFormat="1" applyFill="1" applyBorder="1" applyAlignment="1" applyProtection="1">
      <alignment horizontal="right"/>
    </xf>
    <xf numFmtId="166" fontId="0" fillId="4" borderId="15" xfId="1" applyNumberFormat="1" applyFont="1" applyFill="1" applyBorder="1" applyAlignment="1" applyProtection="1">
      <alignment horizontal="right"/>
    </xf>
    <xf numFmtId="166" fontId="0" fillId="4" borderId="24" xfId="0" applyNumberFormat="1" applyFill="1" applyBorder="1" applyAlignment="1" applyProtection="1">
      <alignment horizontal="right"/>
    </xf>
    <xf numFmtId="166" fontId="0" fillId="4" borderId="16" xfId="1" applyNumberFormat="1" applyFont="1" applyFill="1" applyBorder="1" applyAlignment="1" applyProtection="1">
      <alignment horizontal="right"/>
    </xf>
    <xf numFmtId="166" fontId="0" fillId="4" borderId="25" xfId="0" applyNumberFormat="1" applyFill="1" applyBorder="1" applyAlignment="1" applyProtection="1">
      <alignment horizontal="right"/>
    </xf>
    <xf numFmtId="166" fontId="0" fillId="4" borderId="17" xfId="1" applyNumberFormat="1" applyFont="1" applyFill="1" applyBorder="1" applyAlignment="1" applyProtection="1">
      <alignment horizontal="right"/>
    </xf>
    <xf numFmtId="166" fontId="4" fillId="4" borderId="24" xfId="0" applyNumberFormat="1" applyFont="1" applyFill="1" applyBorder="1" applyAlignment="1" applyProtection="1">
      <alignment horizontal="right"/>
    </xf>
    <xf numFmtId="166" fontId="0" fillId="4" borderId="26" xfId="0" applyNumberFormat="1" applyFill="1" applyBorder="1" applyAlignment="1" applyProtection="1">
      <alignment horizontal="right"/>
    </xf>
    <xf numFmtId="166" fontId="0" fillId="4" borderId="27" xfId="1" applyNumberFormat="1" applyFont="1" applyFill="1" applyBorder="1" applyAlignment="1" applyProtection="1">
      <alignment horizontal="right"/>
    </xf>
    <xf numFmtId="166" fontId="0" fillId="4" borderId="32" xfId="1" applyNumberFormat="1" applyFont="1" applyFill="1" applyBorder="1" applyProtection="1"/>
    <xf numFmtId="166" fontId="0" fillId="4" borderId="52" xfId="1" applyNumberFormat="1" applyFont="1" applyFill="1" applyBorder="1" applyProtection="1"/>
    <xf numFmtId="166" fontId="0" fillId="4" borderId="6" xfId="1" applyNumberFormat="1" applyFont="1" applyFill="1" applyBorder="1" applyProtection="1"/>
    <xf numFmtId="166" fontId="0" fillId="4" borderId="7" xfId="1" applyNumberFormat="1" applyFont="1" applyFill="1" applyBorder="1" applyProtection="1"/>
    <xf numFmtId="166" fontId="0" fillId="4" borderId="8" xfId="0" applyNumberFormat="1" applyFill="1" applyBorder="1" applyProtection="1"/>
    <xf numFmtId="166" fontId="0" fillId="4" borderId="9" xfId="0" applyNumberFormat="1" applyFill="1" applyBorder="1" applyProtection="1"/>
    <xf numFmtId="166" fontId="2" fillId="4" borderId="56" xfId="0" applyNumberFormat="1" applyFont="1" applyFill="1" applyBorder="1" applyAlignment="1">
      <alignment horizontal="center"/>
    </xf>
    <xf numFmtId="166" fontId="2" fillId="4" borderId="36" xfId="0" applyNumberFormat="1" applyFont="1" applyFill="1" applyBorder="1" applyAlignment="1">
      <alignment horizontal="center"/>
    </xf>
    <xf numFmtId="166" fontId="2" fillId="4" borderId="39" xfId="0" applyNumberFormat="1" applyFont="1" applyFill="1" applyBorder="1" applyAlignment="1">
      <alignment horizontal="center"/>
    </xf>
    <xf numFmtId="166" fontId="2" fillId="4" borderId="56" xfId="0" applyNumberFormat="1" applyFont="1" applyFill="1" applyBorder="1" applyAlignment="1">
      <alignment horizontal="center" vertical="center"/>
    </xf>
    <xf numFmtId="166" fontId="2" fillId="4" borderId="36" xfId="0" applyNumberFormat="1" applyFont="1" applyFill="1" applyBorder="1" applyAlignment="1">
      <alignment horizontal="center" vertical="center"/>
    </xf>
    <xf numFmtId="166" fontId="2" fillId="4" borderId="39" xfId="0" applyNumberFormat="1" applyFont="1" applyFill="1" applyBorder="1" applyAlignment="1">
      <alignment horizontal="center" vertical="center"/>
    </xf>
    <xf numFmtId="0" fontId="2" fillId="4" borderId="54" xfId="2" applyFont="1" applyFill="1" applyBorder="1" applyAlignment="1">
      <alignment horizontal="center" vertical="center"/>
    </xf>
    <xf numFmtId="10" fontId="0" fillId="4" borderId="41" xfId="0" applyNumberFormat="1" applyFill="1" applyBorder="1" applyAlignment="1">
      <alignment horizontal="center"/>
    </xf>
    <xf numFmtId="164" fontId="0" fillId="4" borderId="61" xfId="0" applyNumberFormat="1" applyFill="1" applyBorder="1" applyAlignment="1">
      <alignment horizontal="center"/>
    </xf>
    <xf numFmtId="165" fontId="0" fillId="4" borderId="111" xfId="0" applyNumberFormat="1" applyFill="1" applyBorder="1" applyAlignment="1">
      <alignment horizontal="center"/>
    </xf>
    <xf numFmtId="165" fontId="0" fillId="4" borderId="112" xfId="0" applyNumberFormat="1" applyFill="1" applyBorder="1" applyAlignment="1">
      <alignment horizontal="center"/>
    </xf>
    <xf numFmtId="165" fontId="3" fillId="4" borderId="113" xfId="0" applyNumberFormat="1" applyFont="1" applyFill="1" applyBorder="1" applyAlignment="1">
      <alignment horizontal="center"/>
    </xf>
    <xf numFmtId="165" fontId="0" fillId="4" borderId="41" xfId="0" applyNumberFormat="1" applyFill="1" applyBorder="1" applyAlignment="1">
      <alignment horizontal="center"/>
    </xf>
    <xf numFmtId="165" fontId="0" fillId="4" borderId="1" xfId="0" applyNumberFormat="1" applyFill="1" applyBorder="1" applyAlignment="1">
      <alignment horizontal="center"/>
    </xf>
    <xf numFmtId="165" fontId="0" fillId="4" borderId="52" xfId="0" applyNumberFormat="1" applyFill="1" applyBorder="1" applyAlignment="1">
      <alignment horizontal="center"/>
    </xf>
    <xf numFmtId="165" fontId="0" fillId="4" borderId="7" xfId="0" applyNumberFormat="1" applyFill="1" applyBorder="1" applyAlignment="1">
      <alignment horizontal="center"/>
    </xf>
    <xf numFmtId="165" fontId="2" fillId="4" borderId="81" xfId="0" applyNumberFormat="1" applyFont="1" applyFill="1" applyBorder="1" applyAlignment="1">
      <alignment horizontal="center"/>
    </xf>
    <xf numFmtId="165" fontId="2" fillId="4" borderId="109" xfId="0" applyNumberFormat="1" applyFont="1" applyFill="1" applyBorder="1" applyAlignment="1">
      <alignment horizontal="center"/>
    </xf>
    <xf numFmtId="10" fontId="3" fillId="4" borderId="109" xfId="0" applyNumberFormat="1" applyFont="1" applyFill="1" applyBorder="1" applyAlignment="1">
      <alignment horizontal="center"/>
    </xf>
    <xf numFmtId="10" fontId="2" fillId="4" borderId="110" xfId="0" applyNumberFormat="1" applyFont="1" applyFill="1" applyBorder="1" applyAlignment="1">
      <alignment horizontal="center"/>
    </xf>
    <xf numFmtId="166" fontId="0" fillId="4" borderId="111" xfId="1" applyNumberFormat="1" applyFont="1" applyFill="1" applyBorder="1" applyAlignment="1">
      <alignment horizontal="center"/>
    </xf>
    <xf numFmtId="166" fontId="0" fillId="4" borderId="52" xfId="1" applyNumberFormat="1" applyFont="1" applyFill="1" applyBorder="1" applyAlignment="1">
      <alignment horizontal="center"/>
    </xf>
    <xf numFmtId="166" fontId="0" fillId="4" borderId="112" xfId="1" applyNumberFormat="1" applyFont="1" applyFill="1" applyBorder="1" applyAlignment="1">
      <alignment horizontal="center"/>
    </xf>
    <xf numFmtId="166" fontId="0" fillId="4" borderId="7" xfId="1" applyNumberFormat="1" applyFont="1" applyFill="1" applyBorder="1" applyAlignment="1">
      <alignment horizontal="center"/>
    </xf>
    <xf numFmtId="166" fontId="0" fillId="4" borderId="113" xfId="1" applyNumberFormat="1" applyFont="1" applyFill="1" applyBorder="1" applyAlignment="1">
      <alignment horizontal="center"/>
    </xf>
    <xf numFmtId="166" fontId="0" fillId="4" borderId="9" xfId="1" applyNumberFormat="1" applyFont="1" applyFill="1" applyBorder="1" applyAlignment="1">
      <alignment horizontal="center"/>
    </xf>
    <xf numFmtId="0" fontId="18" fillId="0" borderId="103" xfId="5" applyBorder="1" applyAlignment="1">
      <alignment horizontal="left"/>
    </xf>
    <xf numFmtId="0" fontId="18" fillId="0" borderId="104" xfId="5" applyBorder="1" applyAlignment="1">
      <alignment horizontal="left"/>
    </xf>
    <xf numFmtId="0" fontId="30" fillId="13" borderId="9" xfId="10" applyFill="1" applyBorder="1" applyProtection="1">
      <alignment horizontal="center" vertical="center"/>
      <protection locked="0"/>
    </xf>
    <xf numFmtId="0" fontId="19" fillId="15" borderId="12" xfId="6" applyFont="1" applyFill="1" applyBorder="1" applyAlignment="1">
      <alignment horizontal="left" vertical="center" wrapText="1"/>
    </xf>
    <xf numFmtId="0" fontId="19" fillId="15" borderId="56" xfId="6" applyFont="1" applyFill="1" applyBorder="1" applyAlignment="1">
      <alignment horizontal="left" vertical="center" wrapText="1"/>
    </xf>
    <xf numFmtId="0" fontId="19" fillId="15" borderId="13" xfId="6" applyFont="1" applyFill="1" applyBorder="1" applyAlignment="1">
      <alignment horizontal="left" vertical="center" wrapText="1"/>
    </xf>
    <xf numFmtId="0" fontId="19" fillId="15" borderId="36" xfId="6" applyFont="1" applyFill="1" applyBorder="1" applyAlignment="1">
      <alignment horizontal="left" vertical="center" wrapText="1"/>
    </xf>
    <xf numFmtId="0" fontId="19" fillId="15" borderId="14" xfId="6" applyFont="1" applyFill="1" applyBorder="1" applyAlignment="1">
      <alignment horizontal="left" vertical="center" wrapText="1"/>
    </xf>
    <xf numFmtId="0" fontId="19" fillId="15" borderId="39" xfId="6" applyFont="1" applyFill="1" applyBorder="1" applyAlignment="1">
      <alignment horizontal="left" vertical="center" wrapText="1"/>
    </xf>
    <xf numFmtId="0" fontId="24" fillId="10" borderId="16" xfId="8" applyFont="1" applyFill="1" applyBorder="1" applyAlignment="1">
      <alignment horizontal="center" vertical="center"/>
    </xf>
    <xf numFmtId="0" fontId="24" fillId="10" borderId="17" xfId="8" applyFont="1" applyFill="1" applyBorder="1" applyAlignment="1">
      <alignment horizontal="center" vertical="center"/>
    </xf>
    <xf numFmtId="0" fontId="20" fillId="9" borderId="49" xfId="6" applyBorder="1" applyAlignment="1">
      <alignment horizontal="left" vertical="center"/>
    </xf>
    <xf numFmtId="0" fontId="20" fillId="9" borderId="50" xfId="6" applyBorder="1" applyAlignment="1">
      <alignment horizontal="left" vertical="center"/>
    </xf>
    <xf numFmtId="0" fontId="20" fillId="9" borderId="49" xfId="6" applyBorder="1" applyAlignment="1" applyProtection="1">
      <alignment horizontal="left" vertical="center"/>
    </xf>
    <xf numFmtId="0" fontId="20" fillId="9" borderId="50" xfId="6" applyBorder="1" applyAlignment="1" applyProtection="1">
      <alignment horizontal="left" vertical="center"/>
    </xf>
    <xf numFmtId="0" fontId="23" fillId="0" borderId="14" xfId="7" applyBorder="1" applyAlignment="1" applyProtection="1">
      <alignment horizontal="left" vertical="center" wrapText="1"/>
      <protection locked="0"/>
    </xf>
    <xf numFmtId="0" fontId="23" fillId="0" borderId="39" xfId="7" applyBorder="1" applyAlignment="1" applyProtection="1">
      <alignment horizontal="left" vertical="center" wrapText="1"/>
      <protection locked="0"/>
    </xf>
    <xf numFmtId="0" fontId="24" fillId="10" borderId="49" xfId="8" applyFont="1" applyFill="1" applyBorder="1" applyAlignment="1">
      <alignment horizontal="left"/>
    </xf>
    <xf numFmtId="0" fontId="24" fillId="10" borderId="50" xfId="8" applyFont="1" applyFill="1" applyBorder="1" applyAlignment="1">
      <alignment horizontal="left"/>
    </xf>
    <xf numFmtId="0" fontId="23" fillId="0" borderId="0" xfId="7" applyAlignment="1" applyProtection="1">
      <alignment horizontal="left"/>
      <protection locked="0"/>
    </xf>
    <xf numFmtId="0" fontId="21" fillId="0" borderId="73" xfId="5" applyFont="1" applyBorder="1" applyAlignment="1">
      <alignment horizontal="left" vertical="center"/>
    </xf>
    <xf numFmtId="0" fontId="21" fillId="0" borderId="107" xfId="5" applyFont="1" applyBorder="1" applyAlignment="1">
      <alignment horizontal="left" vertical="center"/>
    </xf>
    <xf numFmtId="0" fontId="20" fillId="9" borderId="19" xfId="6" applyBorder="1" applyAlignment="1">
      <alignment horizontal="left" vertical="center"/>
    </xf>
    <xf numFmtId="0" fontId="22" fillId="0" borderId="116" xfId="5" applyFont="1" applyBorder="1" applyAlignment="1">
      <alignment horizontal="left" vertical="center"/>
    </xf>
    <xf numFmtId="0" fontId="22" fillId="0" borderId="117" xfId="5" applyFont="1" applyBorder="1" applyAlignment="1">
      <alignment horizontal="left" vertical="center"/>
    </xf>
    <xf numFmtId="0" fontId="22" fillId="0" borderId="122" xfId="5" applyFont="1" applyBorder="1" applyAlignment="1">
      <alignment horizontal="left" vertical="center"/>
    </xf>
    <xf numFmtId="0" fontId="21" fillId="0" borderId="118" xfId="5" applyNumberFormat="1" applyFont="1" applyBorder="1" applyAlignment="1">
      <alignment horizontal="left" vertical="center"/>
    </xf>
    <xf numFmtId="0" fontId="21" fillId="0" borderId="119" xfId="5" applyNumberFormat="1" applyFont="1" applyBorder="1" applyAlignment="1">
      <alignment horizontal="left" vertical="center"/>
    </xf>
    <xf numFmtId="0" fontId="21" fillId="0" borderId="123" xfId="5" applyNumberFormat="1" applyFont="1" applyBorder="1" applyAlignment="1">
      <alignment horizontal="left" vertical="center"/>
    </xf>
    <xf numFmtId="14" fontId="21" fillId="0" borderId="118" xfId="5" applyNumberFormat="1" applyFont="1" applyBorder="1" applyAlignment="1">
      <alignment horizontal="left" vertical="center"/>
    </xf>
    <xf numFmtId="14" fontId="21" fillId="0" borderId="119" xfId="5" applyNumberFormat="1" applyFont="1" applyBorder="1" applyAlignment="1">
      <alignment horizontal="left" vertical="center"/>
    </xf>
    <xf numFmtId="14" fontId="21" fillId="0" borderId="123" xfId="5" applyNumberFormat="1" applyFont="1" applyBorder="1" applyAlignment="1">
      <alignment horizontal="left" vertical="center"/>
    </xf>
    <xf numFmtId="14" fontId="21" fillId="0" borderId="120" xfId="5" applyNumberFormat="1" applyFont="1" applyBorder="1" applyAlignment="1">
      <alignment horizontal="left" vertical="center"/>
    </xf>
    <xf numFmtId="14" fontId="21" fillId="0" borderId="121" xfId="5" applyNumberFormat="1" applyFont="1" applyBorder="1" applyAlignment="1">
      <alignment horizontal="left" vertical="center"/>
    </xf>
    <xf numFmtId="14" fontId="21" fillId="0" borderId="124" xfId="5" applyNumberFormat="1" applyFont="1" applyBorder="1" applyAlignment="1">
      <alignment horizontal="left" vertical="center"/>
    </xf>
    <xf numFmtId="0" fontId="21" fillId="0" borderId="71" xfId="5" applyFont="1" applyBorder="1" applyAlignment="1">
      <alignment horizontal="left" vertical="center"/>
    </xf>
    <xf numFmtId="0" fontId="21" fillId="0" borderId="105" xfId="5" applyFont="1" applyBorder="1" applyAlignment="1">
      <alignment horizontal="left" vertical="center"/>
    </xf>
    <xf numFmtId="0" fontId="21" fillId="0" borderId="114" xfId="5" applyFont="1" applyBorder="1" applyAlignment="1">
      <alignment horizontal="left" vertical="center"/>
    </xf>
    <xf numFmtId="0" fontId="21" fillId="0" borderId="115" xfId="5" applyFont="1" applyBorder="1" applyAlignment="1">
      <alignment horizontal="left" vertical="center"/>
    </xf>
    <xf numFmtId="0" fontId="18" fillId="0" borderId="71" xfId="5" applyNumberFormat="1" applyBorder="1" applyAlignment="1">
      <alignment horizontal="left" vertical="center"/>
    </xf>
    <xf numFmtId="0" fontId="18" fillId="0" borderId="105" xfId="5" applyNumberFormat="1" applyBorder="1" applyAlignment="1">
      <alignment horizontal="left" vertical="center"/>
    </xf>
    <xf numFmtId="0" fontId="2" fillId="0" borderId="6" xfId="2" applyFont="1" applyBorder="1" applyAlignment="1">
      <alignment horizontal="center" vertical="center"/>
    </xf>
    <xf numFmtId="0" fontId="14" fillId="4" borderId="7" xfId="2" applyFont="1" applyFill="1" applyBorder="1" applyAlignment="1">
      <alignment horizontal="center" vertical="center"/>
    </xf>
    <xf numFmtId="0" fontId="14" fillId="4" borderId="9" xfId="2" applyFont="1" applyFill="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14" fillId="4" borderId="34" xfId="2" applyFont="1" applyFill="1" applyBorder="1" applyAlignment="1">
      <alignment horizontal="center" vertical="center"/>
    </xf>
    <xf numFmtId="0" fontId="14" fillId="4" borderId="51" xfId="2" applyFont="1" applyFill="1" applyBorder="1" applyAlignment="1">
      <alignment horizontal="center" vertical="center"/>
    </xf>
    <xf numFmtId="0" fontId="14" fillId="4" borderId="48" xfId="2" applyFont="1" applyFill="1" applyBorder="1" applyAlignment="1">
      <alignment horizontal="center" vertical="center"/>
    </xf>
    <xf numFmtId="0" fontId="2" fillId="0" borderId="8" xfId="2" applyFont="1" applyBorder="1" applyAlignment="1">
      <alignment horizontal="center" vertical="center"/>
    </xf>
    <xf numFmtId="166" fontId="2" fillId="0" borderId="3" xfId="1" applyNumberFormat="1" applyFont="1" applyBorder="1" applyAlignment="1">
      <alignment horizontal="center" vertical="center"/>
    </xf>
    <xf numFmtId="166" fontId="2" fillId="0" borderId="10" xfId="1" applyNumberFormat="1" applyFont="1" applyBorder="1" applyAlignment="1">
      <alignment horizontal="center" vertical="center"/>
    </xf>
    <xf numFmtId="166" fontId="2" fillId="0" borderId="62" xfId="1" applyNumberFormat="1" applyFont="1" applyBorder="1" applyAlignment="1">
      <alignment horizontal="center" vertical="center"/>
    </xf>
    <xf numFmtId="166" fontId="14" fillId="4" borderId="7" xfId="1" applyNumberFormat="1" applyFont="1" applyFill="1" applyBorder="1" applyAlignment="1">
      <alignment horizontal="center" vertical="center"/>
    </xf>
    <xf numFmtId="166" fontId="14" fillId="4" borderId="9" xfId="1" applyNumberFormat="1" applyFont="1" applyFill="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lignment horizontal="center" vertical="center"/>
    </xf>
    <xf numFmtId="0" fontId="2" fillId="0" borderId="41" xfId="2" applyFont="1" applyBorder="1" applyAlignment="1">
      <alignment horizontal="center" vertical="center"/>
    </xf>
    <xf numFmtId="166" fontId="2" fillId="0" borderId="1" xfId="2" applyNumberFormat="1" applyFont="1" applyBorder="1" applyAlignment="1">
      <alignment horizontal="center" vertical="center"/>
    </xf>
    <xf numFmtId="0" fontId="2" fillId="0" borderId="1" xfId="2" applyFont="1" applyBorder="1" applyAlignment="1">
      <alignment horizontal="center" vertical="center"/>
    </xf>
    <xf numFmtId="0" fontId="2" fillId="0" borderId="47" xfId="2" applyFont="1" applyBorder="1" applyAlignment="1">
      <alignment horizontal="center" vertical="center"/>
    </xf>
    <xf numFmtId="0" fontId="2" fillId="0" borderId="60" xfId="2" applyFont="1" applyBorder="1" applyAlignment="1">
      <alignment horizontal="center" vertical="center"/>
    </xf>
    <xf numFmtId="0" fontId="2" fillId="0" borderId="13" xfId="2" applyFont="1" applyBorder="1" applyAlignment="1">
      <alignment horizontal="center" vertical="center"/>
    </xf>
    <xf numFmtId="0" fontId="2" fillId="0" borderId="26" xfId="2" applyFont="1" applyBorder="1" applyAlignment="1">
      <alignment horizontal="center" vertical="center"/>
    </xf>
    <xf numFmtId="0" fontId="2" fillId="0" borderId="14" xfId="2" applyFont="1" applyBorder="1" applyAlignment="1">
      <alignment horizontal="center" vertical="center"/>
    </xf>
    <xf numFmtId="0" fontId="2" fillId="0" borderId="62" xfId="2" applyFont="1" applyBorder="1" applyAlignment="1">
      <alignment horizontal="center" vertical="center"/>
    </xf>
    <xf numFmtId="0" fontId="2" fillId="0" borderId="61" xfId="2" applyFont="1" applyBorder="1" applyAlignment="1">
      <alignment horizontal="center" vertical="center"/>
    </xf>
    <xf numFmtId="0" fontId="21" fillId="0" borderId="69" xfId="5" applyFont="1" applyBorder="1" applyAlignment="1">
      <alignment horizontal="left" vertical="center"/>
    </xf>
    <xf numFmtId="0" fontId="21" fillId="0" borderId="106" xfId="5" applyFont="1" applyBorder="1" applyAlignment="1">
      <alignment horizontal="left" vertical="center"/>
    </xf>
    <xf numFmtId="0" fontId="22" fillId="0" borderId="106" xfId="5" applyFont="1" applyBorder="1" applyAlignment="1">
      <alignment horizontal="left" vertical="center"/>
    </xf>
    <xf numFmtId="0" fontId="22" fillId="0" borderId="70" xfId="5" applyFont="1" applyBorder="1" applyAlignment="1">
      <alignment horizontal="left" vertical="center"/>
    </xf>
    <xf numFmtId="0" fontId="21" fillId="0" borderId="105" xfId="5" applyNumberFormat="1" applyFont="1" applyBorder="1" applyAlignment="1">
      <alignment horizontal="left" vertical="center"/>
    </xf>
    <xf numFmtId="0" fontId="21" fillId="0" borderId="72" xfId="5" applyNumberFormat="1" applyFont="1" applyBorder="1" applyAlignment="1">
      <alignment horizontal="left" vertical="center"/>
    </xf>
    <xf numFmtId="14" fontId="21" fillId="0" borderId="105" xfId="5" applyNumberFormat="1" applyFont="1" applyBorder="1" applyAlignment="1">
      <alignment horizontal="left" vertical="center"/>
    </xf>
    <xf numFmtId="14" fontId="21" fillId="0" borderId="72" xfId="5" applyNumberFormat="1" applyFont="1" applyBorder="1" applyAlignment="1">
      <alignment horizontal="left" vertical="center"/>
    </xf>
    <xf numFmtId="0" fontId="3" fillId="2" borderId="35"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66" xfId="0" applyFont="1" applyFill="1" applyBorder="1" applyAlignment="1">
      <alignment horizontal="center" vertical="center"/>
    </xf>
    <xf numFmtId="0" fontId="7" fillId="3" borderId="49" xfId="0" applyFont="1" applyFill="1" applyBorder="1" applyAlignment="1" applyProtection="1">
      <alignment horizontal="center"/>
    </xf>
    <xf numFmtId="0" fontId="7" fillId="3" borderId="50" xfId="0" applyFont="1" applyFill="1" applyBorder="1" applyAlignment="1" applyProtection="1">
      <alignment horizontal="center"/>
    </xf>
    <xf numFmtId="14" fontId="21" fillId="0" borderId="107" xfId="5" applyNumberFormat="1" applyFont="1" applyBorder="1" applyAlignment="1">
      <alignment horizontal="left" vertical="center"/>
    </xf>
    <xf numFmtId="14" fontId="21" fillId="0" borderId="74" xfId="5" applyNumberFormat="1" applyFont="1" applyBorder="1" applyAlignment="1">
      <alignment horizontal="left" vertical="center"/>
    </xf>
    <xf numFmtId="0" fontId="19" fillId="15" borderId="53" xfId="6" applyFont="1" applyFill="1" applyBorder="1" applyAlignment="1" applyProtection="1">
      <alignment horizontal="left" vertical="center" wrapText="1"/>
    </xf>
    <xf numFmtId="0" fontId="19" fillId="15" borderId="55" xfId="6" applyFont="1" applyFill="1" applyBorder="1" applyAlignment="1" applyProtection="1">
      <alignment horizontal="left" vertical="center" wrapText="1"/>
    </xf>
    <xf numFmtId="0" fontId="19" fillId="15" borderId="54" xfId="6" applyFont="1" applyFill="1" applyBorder="1" applyAlignment="1" applyProtection="1">
      <alignment horizontal="left" vertical="center" wrapText="1"/>
    </xf>
    <xf numFmtId="0" fontId="19" fillId="15" borderId="32" xfId="6" applyFont="1" applyFill="1" applyBorder="1" applyAlignment="1" applyProtection="1">
      <alignment horizontal="left" vertical="center" wrapText="1"/>
    </xf>
    <xf numFmtId="0" fontId="19" fillId="15" borderId="41" xfId="6" applyFont="1" applyFill="1" applyBorder="1" applyAlignment="1" applyProtection="1">
      <alignment horizontal="left" vertical="center" wrapText="1"/>
    </xf>
    <xf numFmtId="0" fontId="19" fillId="15" borderId="52" xfId="6" applyFont="1" applyFill="1" applyBorder="1" applyAlignment="1" applyProtection="1">
      <alignment horizontal="left" vertical="center" wrapText="1"/>
    </xf>
    <xf numFmtId="0" fontId="19" fillId="15" borderId="8" xfId="6" applyFont="1" applyFill="1" applyBorder="1" applyAlignment="1" applyProtection="1">
      <alignment horizontal="left" vertical="center" wrapText="1"/>
    </xf>
    <xf numFmtId="0" fontId="19" fillId="15" borderId="61" xfId="6" applyFont="1" applyFill="1" applyBorder="1" applyAlignment="1" applyProtection="1">
      <alignment horizontal="left" vertical="center" wrapText="1"/>
    </xf>
    <xf numFmtId="0" fontId="19" fillId="15" borderId="9" xfId="6" applyFont="1" applyFill="1" applyBorder="1" applyAlignment="1" applyProtection="1">
      <alignment horizontal="left" vertical="center" wrapText="1"/>
    </xf>
    <xf numFmtId="0" fontId="24" fillId="0" borderId="23" xfId="5" applyFont="1" applyBorder="1" applyAlignment="1">
      <alignment horizontal="center" vertical="center"/>
    </xf>
    <xf numFmtId="0" fontId="24" fillId="0" borderId="98" xfId="5" applyFont="1" applyBorder="1" applyAlignment="1">
      <alignment horizontal="center" vertical="center"/>
    </xf>
    <xf numFmtId="0" fontId="18" fillId="0" borderId="99" xfId="5" applyBorder="1" applyAlignment="1">
      <alignment horizontal="left"/>
    </xf>
    <xf numFmtId="0" fontId="18" fillId="0" borderId="100" xfId="5" applyBorder="1" applyAlignment="1">
      <alignment horizontal="left"/>
    </xf>
    <xf numFmtId="0" fontId="7" fillId="3" borderId="49" xfId="0" applyFont="1" applyFill="1" applyBorder="1" applyAlignment="1" applyProtection="1">
      <alignment horizontal="center" vertical="center"/>
    </xf>
    <xf numFmtId="0" fontId="7" fillId="3" borderId="50" xfId="0" applyFont="1" applyFill="1" applyBorder="1" applyAlignment="1" applyProtection="1">
      <alignment horizontal="center" vertical="center"/>
    </xf>
    <xf numFmtId="0" fontId="3" fillId="3" borderId="49" xfId="0"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0" fontId="3" fillId="3" borderId="50" xfId="0" applyFont="1" applyFill="1" applyBorder="1" applyAlignment="1" applyProtection="1">
      <alignment horizontal="center" vertical="center" wrapText="1"/>
    </xf>
    <xf numFmtId="0" fontId="3" fillId="3" borderId="49"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35" xfId="0" applyFont="1" applyFill="1" applyBorder="1" applyAlignment="1" applyProtection="1">
      <alignment horizontal="center" vertical="center" wrapText="1"/>
    </xf>
    <xf numFmtId="0" fontId="3" fillId="2" borderId="37" xfId="0" applyFont="1" applyFill="1" applyBorder="1" applyAlignment="1" applyProtection="1">
      <alignment horizontal="center" vertical="center" wrapText="1"/>
    </xf>
    <xf numFmtId="0" fontId="3" fillId="2" borderId="66" xfId="0" applyFont="1" applyFill="1" applyBorder="1" applyAlignment="1" applyProtection="1">
      <alignment horizontal="center" vertical="center" wrapText="1"/>
    </xf>
    <xf numFmtId="0" fontId="3" fillId="2" borderId="43" xfId="0" applyFont="1" applyFill="1" applyBorder="1" applyAlignment="1" applyProtection="1">
      <alignment horizontal="center"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166" fontId="11" fillId="4" borderId="58" xfId="0" applyNumberFormat="1" applyFont="1" applyFill="1" applyBorder="1" applyAlignment="1">
      <alignment horizontal="center" vertical="center"/>
    </xf>
    <xf numFmtId="166" fontId="11" fillId="4" borderId="51"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0" fontId="20" fillId="9" borderId="49" xfId="6" applyFont="1" applyBorder="1" applyAlignment="1">
      <alignment horizontal="left" vertical="center"/>
    </xf>
    <xf numFmtId="0" fontId="20" fillId="9" borderId="50" xfId="6" applyFont="1" applyBorder="1" applyAlignment="1">
      <alignment horizontal="left" vertical="center"/>
    </xf>
  </cellXfs>
  <cellStyles count="11">
    <cellStyle name="40% - Accent1" xfId="3" builtinId="31"/>
    <cellStyle name="60% - Accent2" xfId="4" builtinId="36"/>
    <cellStyle name="Heading 4 2" xfId="6"/>
    <cellStyle name="Hyperlink" xfId="7" builtinId="8"/>
    <cellStyle name="Input 3" xfId="10"/>
    <cellStyle name="Normal" xfId="0" builtinId="0"/>
    <cellStyle name="Normal 2" xfId="2"/>
    <cellStyle name="Normal 2 2" xfId="5"/>
    <cellStyle name="Normal 3" xfId="8"/>
    <cellStyle name="Normal 4" xfId="9"/>
    <cellStyle name="Percent" xfId="1" builtinId="5"/>
  </cellStyles>
  <dxfs count="1">
    <dxf>
      <fill>
        <patternFill>
          <bgColor indexed="57"/>
        </patternFill>
      </fill>
    </dxf>
  </dxfs>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57B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7.xml"/><Relationship Id="rId14" Type="http://schemas.openxmlformats.org/officeDocument/2006/relationships/customXml" Target="../customXml/item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a:ea typeface="Arial"/>
                <a:cs typeface="Arial"/>
              </a:defRPr>
            </a:pPr>
            <a:r>
              <a:rPr lang="en-US" sz="1800"/>
              <a:t>RMC vs.</a:t>
            </a:r>
            <a:r>
              <a:rPr lang="en-US" sz="1800" baseline="0"/>
              <a:t> g-Force</a:t>
            </a:r>
            <a:r>
              <a:rPr lang="en-US" sz="1800"/>
              <a:t> </a:t>
            </a:r>
          </a:p>
        </c:rich>
      </c:tx>
      <c:layout>
        <c:manualLayout>
          <c:xMode val="edge"/>
          <c:yMode val="edge"/>
          <c:x val="0.36291100684853761"/>
          <c:y val="0.13113258118330212"/>
        </c:manualLayout>
      </c:layout>
      <c:overlay val="0"/>
      <c:spPr>
        <a:noFill/>
        <a:ln w="25400">
          <a:noFill/>
        </a:ln>
      </c:spPr>
    </c:title>
    <c:autoTitleDeleted val="0"/>
    <c:plotArea>
      <c:layout>
        <c:manualLayout>
          <c:layoutTarget val="inner"/>
          <c:xMode val="edge"/>
          <c:yMode val="edge"/>
          <c:x val="0.112737920937042"/>
          <c:y val="0.22112282488534199"/>
          <c:w val="0.67935578330893098"/>
          <c:h val="0.55115689187839001"/>
        </c:manualLayout>
      </c:layout>
      <c:scatterChart>
        <c:scatterStyle val="lineMarker"/>
        <c:varyColors val="0"/>
        <c:ser>
          <c:idx val="1"/>
          <c:order val="0"/>
          <c:tx>
            <c:strRef>
              <c:f>'Analysis of Variance'!$D$8</c:f>
              <c:strCache>
                <c:ptCount val="1"/>
                <c:pt idx="0">
                  <c:v>Uncorrected Lot 0</c:v>
                </c:pt>
              </c:strCache>
            </c:strRef>
          </c:tx>
          <c:spPr>
            <a:ln w="38100">
              <a:solidFill>
                <a:schemeClr val="accent1">
                  <a:lumMod val="75000"/>
                </a:schemeClr>
              </a:solidFill>
              <a:prstDash val="solid"/>
            </a:ln>
          </c:spPr>
          <c:marker>
            <c:symbol val="square"/>
            <c:size val="8"/>
            <c:spPr>
              <a:solidFill>
                <a:schemeClr val="accent1">
                  <a:lumMod val="60000"/>
                  <a:lumOff val="40000"/>
                </a:schemeClr>
              </a:solidFill>
              <a:ln w="31750">
                <a:solidFill>
                  <a:schemeClr val="accent1">
                    <a:lumMod val="7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Variance'!$D$39:$D$43</c:f>
              <c:numCache>
                <c:formatCode>0.0%</c:formatCode>
                <c:ptCount val="5"/>
                <c:pt idx="0">
                  <c:v>0</c:v>
                </c:pt>
                <c:pt idx="1">
                  <c:v>0</c:v>
                </c:pt>
                <c:pt idx="2">
                  <c:v>0</c:v>
                </c:pt>
                <c:pt idx="3">
                  <c:v>0</c:v>
                </c:pt>
                <c:pt idx="4">
                  <c:v>0</c:v>
                </c:pt>
              </c:numCache>
            </c:numRef>
          </c:yVal>
          <c:smooth val="0"/>
        </c:ser>
        <c:ser>
          <c:idx val="0"/>
          <c:order val="1"/>
          <c:tx>
            <c:strRef>
              <c:f>'Analysis of Variance'!$C$8</c:f>
              <c:strCache>
                <c:ptCount val="1"/>
                <c:pt idx="0">
                  <c:v>Standard Lot 3</c:v>
                </c:pt>
              </c:strCache>
            </c:strRef>
          </c:tx>
          <c:spPr>
            <a:ln w="38100">
              <a:solidFill>
                <a:schemeClr val="tx1">
                  <a:lumMod val="85000"/>
                  <a:lumOff val="15000"/>
                </a:schemeClr>
              </a:solidFill>
              <a:prstDash val="solid"/>
            </a:ln>
          </c:spPr>
          <c:marker>
            <c:symbol val="circle"/>
            <c:size val="9"/>
            <c:spPr>
              <a:solidFill>
                <a:schemeClr val="tx1">
                  <a:lumMod val="65000"/>
                  <a:lumOff val="35000"/>
                </a:schemeClr>
              </a:solidFill>
              <a:ln w="31750">
                <a:solidFill>
                  <a:schemeClr val="tx1">
                    <a:lumMod val="85000"/>
                    <a:lumOff val="15000"/>
                  </a:schemeClr>
                </a:solidFill>
                <a:prstDash val="solid"/>
              </a:ln>
            </c:spPr>
          </c:marker>
          <c:xVal>
            <c:numRef>
              <c:f>'Analysis of Variance'!$B$39:$B$43</c:f>
              <c:numCache>
                <c:formatCode>General</c:formatCode>
                <c:ptCount val="5"/>
                <c:pt idx="0">
                  <c:v>100</c:v>
                </c:pt>
                <c:pt idx="1">
                  <c:v>200</c:v>
                </c:pt>
                <c:pt idx="2">
                  <c:v>350</c:v>
                </c:pt>
                <c:pt idx="3">
                  <c:v>500</c:v>
                </c:pt>
                <c:pt idx="4">
                  <c:v>650</c:v>
                </c:pt>
              </c:numCache>
            </c:numRef>
          </c:xVal>
          <c:yVal>
            <c:numRef>
              <c:f>'Analysis of Variance'!$C$39:$C$43</c:f>
              <c:numCache>
                <c:formatCode>0.0%</c:formatCode>
                <c:ptCount val="5"/>
                <c:pt idx="0">
                  <c:v>0.49575000000000002</c:v>
                </c:pt>
                <c:pt idx="1">
                  <c:v>0.39274999999999999</c:v>
                </c:pt>
                <c:pt idx="2">
                  <c:v>0.32300000000000001</c:v>
                </c:pt>
                <c:pt idx="3">
                  <c:v>0.27100000000000002</c:v>
                </c:pt>
                <c:pt idx="4">
                  <c:v>0.25375000000000003</c:v>
                </c:pt>
              </c:numCache>
            </c:numRef>
          </c:yVal>
          <c:smooth val="0"/>
        </c:ser>
        <c:dLbls>
          <c:showLegendKey val="0"/>
          <c:showVal val="0"/>
          <c:showCatName val="0"/>
          <c:showSerName val="0"/>
          <c:showPercent val="0"/>
          <c:showBubbleSize val="0"/>
        </c:dLbls>
        <c:axId val="237068600"/>
        <c:axId val="237067424"/>
      </c:scatterChart>
      <c:valAx>
        <c:axId val="237068600"/>
        <c:scaling>
          <c:orientation val="minMax"/>
          <c:max val="700"/>
          <c:min val="0"/>
        </c:scaling>
        <c:delete val="0"/>
        <c:axPos val="b"/>
        <c:title>
          <c:tx>
            <c:rich>
              <a:bodyPr/>
              <a:lstStyle/>
              <a:p>
                <a:pPr>
                  <a:defRPr sz="1400" b="1" i="0" u="none" strike="noStrike" baseline="0">
                    <a:solidFill>
                      <a:srgbClr val="000000"/>
                    </a:solidFill>
                    <a:latin typeface="Arial"/>
                    <a:ea typeface="Arial"/>
                    <a:cs typeface="Arial"/>
                  </a:defRPr>
                </a:pPr>
                <a:r>
                  <a:rPr lang="en-US" sz="1400"/>
                  <a:t>Spin</a:t>
                </a:r>
                <a:r>
                  <a:rPr lang="en-US" sz="1400" baseline="0"/>
                  <a:t> S</a:t>
                </a:r>
                <a:r>
                  <a:rPr lang="en-US" sz="1400"/>
                  <a:t>peed (g-Force)</a:t>
                </a:r>
              </a:p>
            </c:rich>
          </c:tx>
          <c:layout>
            <c:manualLayout>
              <c:xMode val="edge"/>
              <c:yMode val="edge"/>
              <c:x val="0.34568041942101663"/>
              <c:y val="0.86853510647106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37067424"/>
        <c:crosses val="autoZero"/>
        <c:crossBetween val="midCat"/>
      </c:valAx>
      <c:valAx>
        <c:axId val="237067424"/>
        <c:scaling>
          <c:orientation val="minMax"/>
          <c:min val="0.2"/>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sz="1400"/>
                  <a:t>RMC %</a:t>
                </a:r>
              </a:p>
            </c:rich>
          </c:tx>
          <c:layout>
            <c:manualLayout>
              <c:xMode val="edge"/>
              <c:yMode val="edge"/>
              <c:x val="2.8391876440237024E-2"/>
              <c:y val="0.442245592332055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37068600"/>
        <c:crosses val="autoZero"/>
        <c:crossBetween val="midCat"/>
      </c:valAx>
      <c:spPr>
        <a:solidFill>
          <a:schemeClr val="bg1">
            <a:lumMod val="85000"/>
          </a:schemeClr>
        </a:solidFill>
        <a:ln w="12700">
          <a:solidFill>
            <a:srgbClr val="808080"/>
          </a:solidFill>
          <a:prstDash val="solid"/>
        </a:ln>
      </c:spPr>
    </c:plotArea>
    <c:legend>
      <c:legendPos val="r"/>
      <c:layout>
        <c:manualLayout>
          <c:xMode val="edge"/>
          <c:yMode val="edge"/>
          <c:x val="0.81482231731772825"/>
          <c:y val="0.39592755590707501"/>
          <c:w val="0.16897331460544543"/>
          <c:h val="0.13439483633338858"/>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rich>
          <a:bodyPr/>
          <a:lstStyle/>
          <a:p>
            <a:pPr>
              <a:defRPr sz="1800" b="1" i="0" u="none" strike="noStrike" baseline="0">
                <a:solidFill>
                  <a:srgbClr val="000000"/>
                </a:solidFill>
                <a:latin typeface="Arial" panose="020B0604020202020204" pitchFamily="34" charset="0"/>
                <a:ea typeface="Calibri"/>
                <a:cs typeface="Arial" panose="020B0604020202020204" pitchFamily="34" charset="0"/>
              </a:defRPr>
            </a:pPr>
            <a:r>
              <a:rPr lang="en-US">
                <a:latin typeface="Arial" panose="020B0604020202020204" pitchFamily="34" charset="0"/>
                <a:cs typeface="Arial" panose="020B0604020202020204" pitchFamily="34" charset="0"/>
              </a:rPr>
              <a:t>RMC Least Squares Fit</a:t>
            </a:r>
          </a:p>
        </c:rich>
      </c:tx>
      <c:layout>
        <c:manualLayout>
          <c:xMode val="edge"/>
          <c:yMode val="edge"/>
          <c:x val="0.35933054414542781"/>
          <c:y val="2.4220182436458175E-2"/>
        </c:manualLayout>
      </c:layout>
      <c:overlay val="0"/>
      <c:spPr>
        <a:noFill/>
        <a:ln w="25400">
          <a:noFill/>
        </a:ln>
      </c:spPr>
    </c:title>
    <c:autoTitleDeleted val="0"/>
    <c:plotArea>
      <c:layout>
        <c:manualLayout>
          <c:layoutTarget val="inner"/>
          <c:xMode val="edge"/>
          <c:yMode val="edge"/>
          <c:x val="0.11012085763144512"/>
          <c:y val="0.10511066509669877"/>
          <c:w val="0.83472781192869239"/>
          <c:h val="0.71495022545906706"/>
        </c:manualLayout>
      </c:layout>
      <c:scatterChart>
        <c:scatterStyle val="lineMarker"/>
        <c:varyColors val="0"/>
        <c:ser>
          <c:idx val="0"/>
          <c:order val="0"/>
          <c:tx>
            <c:strRef>
              <c:f>'Analysis of Variance'!$D$8</c:f>
              <c:strCache>
                <c:ptCount val="1"/>
                <c:pt idx="0">
                  <c:v>Uncorrected Lot 0</c:v>
                </c:pt>
              </c:strCache>
            </c:strRef>
          </c:tx>
          <c:spPr>
            <a:ln w="28575">
              <a:noFill/>
            </a:ln>
          </c:spPr>
          <c:marker>
            <c:symbol val="circle"/>
            <c:size val="9"/>
            <c:spPr>
              <a:solidFill>
                <a:schemeClr val="accent1">
                  <a:lumMod val="60000"/>
                  <a:lumOff val="40000"/>
                </a:schemeClr>
              </a:solidFill>
              <a:ln w="31750">
                <a:solidFill>
                  <a:schemeClr val="accent1">
                    <a:lumMod val="75000"/>
                  </a:schemeClr>
                </a:solidFill>
                <a:prstDash val="solid"/>
              </a:ln>
            </c:spPr>
          </c:marker>
          <c:trendline>
            <c:spPr>
              <a:ln w="38100">
                <a:solidFill>
                  <a:schemeClr val="tx1">
                    <a:lumMod val="85000"/>
                    <a:lumOff val="15000"/>
                  </a:schemeClr>
                </a:solidFill>
                <a:prstDash val="sysDash"/>
              </a:ln>
            </c:spPr>
            <c:trendlineType val="linear"/>
            <c:dispRSqr val="1"/>
            <c:dispEq val="0"/>
            <c:trendlineLbl>
              <c:layout>
                <c:manualLayout>
                  <c:x val="-4.5125158154983115E-2"/>
                  <c:y val="7.9238456436966417E-3"/>
                </c:manualLayout>
              </c:layout>
              <c:numFmt formatCode="General" sourceLinked="0"/>
              <c:txPr>
                <a:bodyPr/>
                <a:lstStyle/>
                <a:p>
                  <a:pPr>
                    <a:defRPr sz="1200" b="1">
                      <a:latin typeface="Arial" panose="020B0604020202020204" pitchFamily="34" charset="0"/>
                      <a:cs typeface="Arial" panose="020B0604020202020204" pitchFamily="34" charset="0"/>
                    </a:defRPr>
                  </a:pPr>
                  <a:endParaRPr lang="en-US"/>
                </a:p>
              </c:txPr>
            </c:trendlineLbl>
          </c:trendline>
          <c:xVal>
            <c:numRef>
              <c:f>'Analysis of Variance'!$D$9:$D$28</c:f>
            </c:numRef>
          </c:xVal>
          <c:yVal>
            <c:numRef>
              <c:f>'Analysis of Variance'!$C$9:$C$28</c:f>
              <c:numCache>
                <c:formatCode>0.0%</c:formatCode>
                <c:ptCount val="20"/>
                <c:pt idx="0">
                  <c:v>0.52800000000000002</c:v>
                </c:pt>
                <c:pt idx="1">
                  <c:v>0.499</c:v>
                </c:pt>
                <c:pt idx="2">
                  <c:v>0.497</c:v>
                </c:pt>
                <c:pt idx="3">
                  <c:v>0.45900000000000002</c:v>
                </c:pt>
                <c:pt idx="4">
                  <c:v>0.43099999999999999</c:v>
                </c:pt>
                <c:pt idx="5">
                  <c:v>0.40400000000000003</c:v>
                </c:pt>
                <c:pt idx="6">
                  <c:v>0.379</c:v>
                </c:pt>
                <c:pt idx="7">
                  <c:v>0.35699999999999998</c:v>
                </c:pt>
                <c:pt idx="8">
                  <c:v>0.35799999999999998</c:v>
                </c:pt>
                <c:pt idx="9">
                  <c:v>0.33100000000000002</c:v>
                </c:pt>
                <c:pt idx="10">
                  <c:v>0.307</c:v>
                </c:pt>
                <c:pt idx="11">
                  <c:v>0.29599999999999999</c:v>
                </c:pt>
                <c:pt idx="12">
                  <c:v>0.3</c:v>
                </c:pt>
                <c:pt idx="13">
                  <c:v>0.28699999999999998</c:v>
                </c:pt>
                <c:pt idx="14">
                  <c:v>0.255</c:v>
                </c:pt>
                <c:pt idx="15">
                  <c:v>0.24199999999999999</c:v>
                </c:pt>
                <c:pt idx="16">
                  <c:v>0.28000000000000003</c:v>
                </c:pt>
                <c:pt idx="17">
                  <c:v>0.26400000000000001</c:v>
                </c:pt>
                <c:pt idx="18">
                  <c:v>0.24099999999999999</c:v>
                </c:pt>
                <c:pt idx="19">
                  <c:v>0.23</c:v>
                </c:pt>
              </c:numCache>
            </c:numRef>
          </c:yVal>
          <c:smooth val="0"/>
        </c:ser>
        <c:dLbls>
          <c:showLegendKey val="0"/>
          <c:showVal val="0"/>
          <c:showCatName val="0"/>
          <c:showSerName val="0"/>
          <c:showPercent val="0"/>
          <c:showBubbleSize val="0"/>
        </c:dLbls>
        <c:axId val="237066640"/>
        <c:axId val="237066248"/>
      </c:scatterChart>
      <c:valAx>
        <c:axId val="237066640"/>
        <c:scaling>
          <c:orientation val="minMax"/>
          <c:min val="0.2"/>
        </c:scaling>
        <c:delete val="0"/>
        <c:axPos val="b"/>
        <c:title>
          <c:tx>
            <c:rich>
              <a:bodyPr/>
              <a:lstStyle/>
              <a:p>
                <a:pPr>
                  <a:defRPr sz="1400" b="1" i="0" u="none" strike="noStrike" baseline="0">
                    <a:solidFill>
                      <a:srgbClr val="000000"/>
                    </a:solidFill>
                    <a:latin typeface="Arial"/>
                    <a:ea typeface="Arial"/>
                    <a:cs typeface="Arial"/>
                  </a:defRPr>
                </a:pPr>
                <a:r>
                  <a:rPr lang="en-US"/>
                  <a:t>Measured RMC</a:t>
                </a:r>
              </a:p>
            </c:rich>
          </c:tx>
          <c:layout>
            <c:manualLayout>
              <c:xMode val="edge"/>
              <c:yMode val="edge"/>
              <c:x val="0.40726361655572368"/>
              <c:y val="0.89888073832778714"/>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37066248"/>
        <c:crosses val="autoZero"/>
        <c:crossBetween val="midCat"/>
      </c:valAx>
      <c:valAx>
        <c:axId val="237066248"/>
        <c:scaling>
          <c:orientation val="minMax"/>
          <c:max val="0.6"/>
          <c:min val="0.2"/>
        </c:scaling>
        <c:delete val="0"/>
        <c:axPos val="l"/>
        <c:majorGridlines>
          <c:spPr>
            <a:ln w="3175">
              <a:solidFill>
                <a:srgbClr val="80808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RMC Standard Lot 3</a:t>
                </a:r>
              </a:p>
            </c:rich>
          </c:tx>
          <c:layout>
            <c:manualLayout>
              <c:xMode val="edge"/>
              <c:yMode val="edge"/>
              <c:x val="1.758046639454627E-2"/>
              <c:y val="0.3205293222337937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237066640"/>
        <c:crosses val="autoZero"/>
        <c:crossBetween val="midCat"/>
      </c:valAx>
      <c:spPr>
        <a:solidFill>
          <a:schemeClr val="bg1">
            <a:lumMod val="85000"/>
          </a:schemeClr>
        </a:solidFill>
        <a:ln w="25400">
          <a:noFill/>
        </a:ln>
      </c:spPr>
    </c:plotArea>
    <c:legend>
      <c:legendPos val="r"/>
      <c:legendEntry>
        <c:idx val="1"/>
        <c:delete val="1"/>
      </c:legendEntry>
      <c:layout>
        <c:manualLayout>
          <c:xMode val="edge"/>
          <c:yMode val="edge"/>
          <c:x val="0.76252089122351729"/>
          <c:y val="0.75091783207753382"/>
          <c:w val="0.15836701000102438"/>
          <c:h val="4.0494587567958353E-2"/>
        </c:manualLayout>
      </c:layout>
      <c:overlay val="0"/>
      <c:spPr>
        <a:solidFill>
          <a:srgbClr val="FFFFFF"/>
        </a:solidFill>
        <a:ln>
          <a:solidFill>
            <a:srgbClr val="808080"/>
          </a:solidFill>
        </a:ln>
      </c:spPr>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n-US"/>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sheetPr/>
  <sheetViews>
    <sheetView zoomScale="99" workbookViewId="0"/>
  </sheetViews>
  <sheetProtection algorithmName="SHA-512" hashValue="tvBHNJrgT5PzmuyWlLEa1eOWHVWgiZeR+OjPfeNHAhfZTyQGJ9iyVR2kMIvTjHkivwQDQoqifH8Dp+i7SbMT0A==" saltValue="G6+kL9RN8tlrtwklHJ3Qbw==" spinCount="100000" content="1" objects="1"/>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sheetPr/>
  <sheetViews>
    <sheetView zoomScale="99" workbookViewId="0"/>
  </sheetViews>
  <sheetProtection algorithmName="SHA-512" hashValue="7mDb1kLx+4SpgBAdO3LREjZDGl/t4hKWqKbkn2zWWJwym2FFLzUlvjDEMztpbadbiyo/PERpFRQIUNvvw+mJVA==" saltValue="uMz50zW0cLD7URAfSLECPQ==" spinCount="100000" content="1" objects="1"/>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8712" cy="6292273"/>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0.74119</cdr:x>
      <cdr:y>0.03988</cdr:y>
    </cdr:from>
    <cdr:to>
      <cdr:x>0.9718</cdr:x>
      <cdr:y>0.11358</cdr:y>
    </cdr:to>
    <cdr:sp macro="" textlink="'Analysis of Variance'!#REF!">
      <cdr:nvSpPr>
        <cdr:cNvPr id="5" name="TextBox 4"/>
        <cdr:cNvSpPr txBox="1"/>
      </cdr:nvSpPr>
      <cdr:spPr>
        <a:xfrm xmlns:a="http://schemas.openxmlformats.org/drawingml/2006/main">
          <a:off x="6417349" y="250151"/>
          <a:ext cx="2001212" cy="4714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41886EEF-A1E8-4D5B-BCB5-11A1263E02C7}" type="TxLink">
            <a:rPr lang="en-US" sz="1800" b="0" i="0" u="none" strike="noStrike">
              <a:solidFill>
                <a:srgbClr val="000000"/>
              </a:solidFill>
              <a:latin typeface="Arial"/>
              <a:cs typeface="Arial"/>
            </a:rPr>
            <a:pPr/>
            <a:t> </a:t>
          </a:fld>
          <a:endParaRPr lang="en-US" sz="1800"/>
        </a:p>
      </cdr:txBody>
    </cdr:sp>
  </cdr:relSizeAnchor>
  <cdr:relSizeAnchor xmlns:cdr="http://schemas.openxmlformats.org/drawingml/2006/chartDrawing">
    <cdr:from>
      <cdr:x>0.83882</cdr:x>
      <cdr:y>0.08639</cdr:y>
    </cdr:from>
    <cdr:to>
      <cdr:x>0.95289</cdr:x>
      <cdr:y>0.14764</cdr:y>
    </cdr:to>
    <cdr:sp macro="" textlink="'Analysis of Variance'!#REF!">
      <cdr:nvSpPr>
        <cdr:cNvPr id="6" name="TextBox 1"/>
        <cdr:cNvSpPr txBox="1"/>
      </cdr:nvSpPr>
      <cdr:spPr>
        <a:xfrm xmlns:a="http://schemas.openxmlformats.org/drawingml/2006/main">
          <a:off x="7264015" y="548409"/>
          <a:ext cx="990985" cy="3944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6B95C01-1C87-45B0-BDC6-59B2260D748E}" type="TxLink">
            <a:rPr lang="en-US" sz="1800" b="0" i="0" u="none" strike="noStrike">
              <a:solidFill>
                <a:srgbClr val="000000"/>
              </a:solidFill>
              <a:latin typeface="Arial"/>
              <a:cs typeface="Arial"/>
            </a:rPr>
            <a:pPr/>
            <a:t> </a:t>
          </a:fld>
          <a:endParaRPr lang="en-US" sz="18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text-idx?SID=2f44a8e09a427f65ec5478f6ad1ed315&amp;node=pt10.3.430&amp;rgn=div5" TargetMode="External"/><Relationship Id="rId1" Type="http://schemas.openxmlformats.org/officeDocument/2006/relationships/hyperlink" Target="http://www.energy.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showGridLines="0" tabSelected="1" zoomScale="80" zoomScaleNormal="80" workbookViewId="0">
      <selection activeCell="B11" sqref="B11:C11"/>
    </sheetView>
  </sheetViews>
  <sheetFormatPr defaultColWidth="9.140625" defaultRowHeight="16.5" x14ac:dyDescent="0.3"/>
  <cols>
    <col min="1" max="1" width="4.85546875" style="123" customWidth="1"/>
    <col min="2" max="2" width="28.85546875" style="123" customWidth="1"/>
    <col min="3" max="3" width="159.28515625" style="123" customWidth="1"/>
    <col min="4" max="4" width="4.42578125" style="123" customWidth="1"/>
    <col min="5" max="5" width="4.140625" style="123" customWidth="1"/>
    <col min="6" max="6" width="25.7109375" style="123" customWidth="1"/>
    <col min="7" max="16384" width="9.140625" style="123"/>
  </cols>
  <sheetData>
    <row r="1" spans="2:6" ht="17.25" thickBot="1" x14ac:dyDescent="0.35">
      <c r="E1" s="124"/>
    </row>
    <row r="2" spans="2:6" ht="18" thickBot="1" x14ac:dyDescent="0.35">
      <c r="B2" s="347" t="str">
        <f>'Version Control'!B2:C2</f>
        <v>Title Block</v>
      </c>
      <c r="C2" s="348"/>
      <c r="E2" s="124"/>
    </row>
    <row r="3" spans="2:6" s="127" customFormat="1" x14ac:dyDescent="0.3">
      <c r="B3" s="125" t="str">
        <f>'Version Control'!B3</f>
        <v>Test Report Template Name:</v>
      </c>
      <c r="C3" s="126" t="str">
        <f>'Version Control'!$C$3</f>
        <v xml:space="preserve">Test Cloth Correction Factors </v>
      </c>
      <c r="E3" s="128"/>
    </row>
    <row r="4" spans="2:6" s="127" customFormat="1" x14ac:dyDescent="0.3">
      <c r="B4" s="129" t="str">
        <f>'Version Control'!B4</f>
        <v>Version Number:</v>
      </c>
      <c r="C4" s="130" t="str">
        <f>'Version Control'!$C$4</f>
        <v>v2.0</v>
      </c>
      <c r="E4" s="128"/>
    </row>
    <row r="5" spans="2:6" s="127" customFormat="1" x14ac:dyDescent="0.3">
      <c r="B5" s="131" t="str">
        <f>'Version Control'!B5</f>
        <v xml:space="preserve">Latest Template Revision: </v>
      </c>
      <c r="C5" s="132">
        <f>'Version Control'!C5</f>
        <v>42160</v>
      </c>
      <c r="E5" s="128"/>
    </row>
    <row r="6" spans="2:6" s="127" customFormat="1" x14ac:dyDescent="0.3">
      <c r="B6" s="217" t="str">
        <f>'Version Control'!B6</f>
        <v>Tab Name:</v>
      </c>
      <c r="C6" s="218" t="str">
        <f ca="1">MID(CELL("filename",A1), FIND("]", CELL("filename", A1))+ 1, 255)</f>
        <v>Instructions</v>
      </c>
      <c r="E6" s="128"/>
    </row>
    <row r="7" spans="2:6" ht="17.25" thickBot="1" x14ac:dyDescent="0.35">
      <c r="B7" s="133" t="str">
        <f>'Version Control'!B7</f>
        <v>File Name:</v>
      </c>
      <c r="C7" s="134" t="str">
        <f ca="1">'Version Control'!$C$7</f>
        <v>Test Cloth Correction Factors - v2.0.xlsx</v>
      </c>
      <c r="E7" s="135"/>
      <c r="F7" s="127"/>
    </row>
    <row r="8" spans="2:6" x14ac:dyDescent="0.3">
      <c r="E8" s="135"/>
      <c r="F8" s="127"/>
    </row>
    <row r="9" spans="2:6" ht="17.25" thickBot="1" x14ac:dyDescent="0.35">
      <c r="E9" s="135"/>
      <c r="F9" s="127"/>
    </row>
    <row r="10" spans="2:6" ht="18" thickBot="1" x14ac:dyDescent="0.35">
      <c r="B10" s="349" t="s">
        <v>134</v>
      </c>
      <c r="C10" s="350"/>
      <c r="E10" s="135"/>
      <c r="F10" s="127"/>
    </row>
    <row r="11" spans="2:6" ht="24.75" customHeight="1" thickBot="1" x14ac:dyDescent="0.35">
      <c r="B11" s="351" t="s">
        <v>169</v>
      </c>
      <c r="C11" s="352"/>
      <c r="E11" s="135"/>
      <c r="F11" s="127"/>
    </row>
    <row r="12" spans="2:6" ht="17.25" thickBot="1" x14ac:dyDescent="0.35">
      <c r="E12" s="135"/>
      <c r="F12" s="127"/>
    </row>
    <row r="13" spans="2:6" ht="18" thickBot="1" x14ac:dyDescent="0.35">
      <c r="B13" s="349" t="s">
        <v>135</v>
      </c>
      <c r="C13" s="350"/>
      <c r="E13" s="135"/>
      <c r="F13" s="127"/>
    </row>
    <row r="14" spans="2:6" ht="17.25" x14ac:dyDescent="0.3">
      <c r="B14" s="136" t="s">
        <v>136</v>
      </c>
      <c r="C14" s="137" t="s">
        <v>137</v>
      </c>
      <c r="E14" s="135"/>
      <c r="F14" s="127"/>
    </row>
    <row r="15" spans="2:6" x14ac:dyDescent="0.3">
      <c r="B15" s="138" t="s">
        <v>138</v>
      </c>
      <c r="C15" s="139" t="s">
        <v>139</v>
      </c>
      <c r="D15" s="127"/>
      <c r="E15" s="135"/>
      <c r="F15" s="127"/>
    </row>
    <row r="16" spans="2:6" x14ac:dyDescent="0.3">
      <c r="B16" s="140" t="s">
        <v>170</v>
      </c>
      <c r="C16" s="141" t="s">
        <v>171</v>
      </c>
      <c r="D16" s="127"/>
      <c r="E16" s="135"/>
      <c r="F16" s="127"/>
    </row>
    <row r="17" spans="2:7" x14ac:dyDescent="0.3">
      <c r="B17" s="140" t="s">
        <v>172</v>
      </c>
      <c r="C17" s="141" t="s">
        <v>173</v>
      </c>
      <c r="D17" s="127"/>
      <c r="E17" s="135"/>
      <c r="F17" s="127"/>
    </row>
    <row r="18" spans="2:7" x14ac:dyDescent="0.3">
      <c r="B18" s="245" t="s">
        <v>193</v>
      </c>
      <c r="C18" s="246" t="s">
        <v>194</v>
      </c>
      <c r="D18" s="127"/>
      <c r="E18" s="135"/>
      <c r="F18" s="127"/>
    </row>
    <row r="19" spans="2:7" x14ac:dyDescent="0.3">
      <c r="B19" s="142" t="s">
        <v>94</v>
      </c>
      <c r="C19" s="143" t="s">
        <v>174</v>
      </c>
      <c r="D19" s="127"/>
      <c r="E19" s="135"/>
      <c r="F19" s="127"/>
    </row>
    <row r="20" spans="2:7" x14ac:dyDescent="0.3">
      <c r="B20" s="140" t="s">
        <v>175</v>
      </c>
      <c r="C20" s="141" t="s">
        <v>176</v>
      </c>
      <c r="D20" s="127"/>
      <c r="E20" s="135"/>
      <c r="F20" s="127"/>
    </row>
    <row r="21" spans="2:7" x14ac:dyDescent="0.3">
      <c r="B21" s="140" t="s">
        <v>177</v>
      </c>
      <c r="C21" s="143" t="s">
        <v>178</v>
      </c>
      <c r="D21" s="127"/>
      <c r="E21" s="135"/>
      <c r="F21" s="127"/>
    </row>
    <row r="22" spans="2:7" x14ac:dyDescent="0.3">
      <c r="B22" s="140" t="s">
        <v>179</v>
      </c>
      <c r="C22" s="141" t="s">
        <v>180</v>
      </c>
      <c r="D22" s="127"/>
      <c r="E22" s="135"/>
      <c r="F22" s="127"/>
    </row>
    <row r="23" spans="2:7" ht="17.25" thickBot="1" x14ac:dyDescent="0.35">
      <c r="B23" s="144" t="s">
        <v>140</v>
      </c>
      <c r="C23" s="145" t="s">
        <v>141</v>
      </c>
      <c r="E23" s="124"/>
      <c r="F23" s="127"/>
    </row>
    <row r="24" spans="2:7" ht="17.25" thickBot="1" x14ac:dyDescent="0.35">
      <c r="D24" s="127"/>
      <c r="E24" s="128"/>
      <c r="F24" s="127"/>
      <c r="G24" s="146"/>
    </row>
    <row r="25" spans="2:7" ht="18" thickBot="1" x14ac:dyDescent="0.4">
      <c r="B25" s="353" t="s">
        <v>192</v>
      </c>
      <c r="C25" s="354"/>
      <c r="D25" s="127"/>
      <c r="E25" s="128"/>
      <c r="F25" s="127"/>
      <c r="G25" s="146"/>
    </row>
    <row r="26" spans="2:7" ht="16.5" customHeight="1" x14ac:dyDescent="0.3">
      <c r="B26" s="254" t="s">
        <v>142</v>
      </c>
      <c r="C26" s="255" t="s">
        <v>143</v>
      </c>
      <c r="D26" s="127"/>
      <c r="E26" s="128"/>
      <c r="F26" s="127"/>
      <c r="G26" s="146"/>
    </row>
    <row r="27" spans="2:7" ht="16.5" customHeight="1" x14ac:dyDescent="0.3">
      <c r="B27" s="345" t="s">
        <v>144</v>
      </c>
      <c r="C27" s="191" t="s">
        <v>145</v>
      </c>
      <c r="D27" s="127"/>
      <c r="E27" s="128"/>
      <c r="F27" s="127"/>
      <c r="G27" s="146"/>
    </row>
    <row r="28" spans="2:7" ht="16.5" customHeight="1" x14ac:dyDescent="0.3">
      <c r="B28" s="345"/>
      <c r="C28" s="192" t="s">
        <v>146</v>
      </c>
      <c r="D28" s="127"/>
      <c r="E28" s="128"/>
      <c r="F28" s="127"/>
      <c r="G28" s="146"/>
    </row>
    <row r="29" spans="2:7" ht="16.5" customHeight="1" thickBot="1" x14ac:dyDescent="0.35">
      <c r="B29" s="346"/>
      <c r="C29" s="256" t="s">
        <v>147</v>
      </c>
      <c r="D29" s="127"/>
      <c r="E29" s="128"/>
      <c r="F29" s="127"/>
      <c r="G29" s="146"/>
    </row>
    <row r="30" spans="2:7" ht="17.25" thickBot="1" x14ac:dyDescent="0.35">
      <c r="D30" s="127"/>
      <c r="E30" s="128"/>
      <c r="F30" s="127"/>
      <c r="G30" s="146"/>
    </row>
    <row r="31" spans="2:7" ht="18.75" thickBot="1" x14ac:dyDescent="0.35">
      <c r="B31" s="147" t="s">
        <v>148</v>
      </c>
      <c r="C31" s="148"/>
      <c r="D31" s="127"/>
      <c r="E31" s="128"/>
      <c r="F31" s="127"/>
      <c r="G31" s="146"/>
    </row>
    <row r="32" spans="2:7" x14ac:dyDescent="0.3">
      <c r="B32" s="339" t="s">
        <v>149</v>
      </c>
      <c r="C32" s="340"/>
      <c r="D32" s="127"/>
      <c r="E32" s="128"/>
      <c r="F32" s="127"/>
      <c r="G32" s="146"/>
    </row>
    <row r="33" spans="1:7" x14ac:dyDescent="0.3">
      <c r="B33" s="341"/>
      <c r="C33" s="342"/>
      <c r="D33" s="127"/>
      <c r="E33" s="128"/>
      <c r="F33" s="127"/>
      <c r="G33" s="146"/>
    </row>
    <row r="34" spans="1:7" ht="17.25" thickBot="1" x14ac:dyDescent="0.35">
      <c r="B34" s="343"/>
      <c r="C34" s="344"/>
      <c r="D34" s="127"/>
      <c r="E34" s="128"/>
      <c r="F34" s="127"/>
      <c r="G34" s="146"/>
    </row>
    <row r="35" spans="1:7" ht="16.5" customHeight="1" thickBot="1" x14ac:dyDescent="0.35">
      <c r="B35" s="219" t="s">
        <v>191</v>
      </c>
      <c r="C35" s="220"/>
      <c r="D35" s="127"/>
      <c r="E35" s="128"/>
      <c r="F35" s="127"/>
      <c r="G35" s="146"/>
    </row>
    <row r="36" spans="1:7" ht="17.25" x14ac:dyDescent="0.3">
      <c r="B36" s="149"/>
      <c r="C36" s="150"/>
      <c r="D36" s="127"/>
      <c r="E36" s="128"/>
      <c r="F36" s="127"/>
      <c r="G36" s="146"/>
    </row>
    <row r="37" spans="1:7" ht="21" x14ac:dyDescent="0.3">
      <c r="B37" s="151" t="s">
        <v>150</v>
      </c>
      <c r="C37" s="152" t="s">
        <v>151</v>
      </c>
      <c r="D37" s="127"/>
      <c r="E37" s="128"/>
      <c r="F37" s="127"/>
      <c r="G37" s="146"/>
    </row>
    <row r="38" spans="1:7" ht="18" thickBot="1" x14ac:dyDescent="0.35">
      <c r="B38" s="149"/>
      <c r="C38" s="150"/>
      <c r="D38" s="127"/>
      <c r="E38" s="128"/>
      <c r="F38" s="127"/>
      <c r="G38" s="146"/>
    </row>
    <row r="39" spans="1:7" x14ac:dyDescent="0.3">
      <c r="B39" s="153" t="s">
        <v>152</v>
      </c>
      <c r="C39" s="193" t="s">
        <v>170</v>
      </c>
      <c r="D39" s="127"/>
      <c r="E39" s="128"/>
      <c r="F39" s="127"/>
      <c r="G39" s="146"/>
    </row>
    <row r="40" spans="1:7" x14ac:dyDescent="0.3">
      <c r="B40" s="154" t="s">
        <v>153</v>
      </c>
      <c r="C40" s="155" t="s">
        <v>172</v>
      </c>
      <c r="D40" s="127"/>
      <c r="E40" s="128"/>
      <c r="F40" s="127"/>
      <c r="G40" s="146"/>
    </row>
    <row r="41" spans="1:7" ht="17.25" thickBot="1" x14ac:dyDescent="0.35">
      <c r="B41" s="156" t="s">
        <v>154</v>
      </c>
      <c r="C41" s="207" t="s">
        <v>155</v>
      </c>
      <c r="D41" s="127"/>
      <c r="E41" s="128"/>
      <c r="F41" s="127"/>
      <c r="G41" s="146"/>
    </row>
    <row r="42" spans="1:7" x14ac:dyDescent="0.3">
      <c r="D42" s="127"/>
      <c r="E42" s="128"/>
      <c r="F42" s="127"/>
      <c r="G42" s="146"/>
    </row>
    <row r="43" spans="1:7" x14ac:dyDescent="0.3">
      <c r="A43" s="124"/>
      <c r="B43" s="124"/>
      <c r="C43" s="124"/>
      <c r="D43" s="128"/>
      <c r="E43" s="128"/>
      <c r="F43" s="127"/>
    </row>
  </sheetData>
  <sheetProtection password="CB38" sheet="1" objects="1" scenarios="1" selectLockedCells="1"/>
  <mergeCells count="7">
    <mergeCell ref="B32:C34"/>
    <mergeCell ref="B27:B29"/>
    <mergeCell ref="B2:C2"/>
    <mergeCell ref="B10:C10"/>
    <mergeCell ref="B11:C11"/>
    <mergeCell ref="B13:C13"/>
    <mergeCell ref="B25:C25"/>
  </mergeCells>
  <hyperlinks>
    <hyperlink ref="C41" location="'Report Sign-Off Block'!A1" display="Report Sign-off Block"/>
    <hyperlink ref="C40" location="'Extractor Tests Raw Data'!A1" display="Setup &amp; Instrumentation"/>
    <hyperlink ref="C39" location="'Pre-Qualification Test Data'!A1" display="Pre-Qualification Test Data"/>
    <hyperlink ref="B11" r:id="rId1" display="[Enter Full Name of Test Procedure, Be Sure to change Hyperlink so acurate test procedure is referenced]"/>
    <hyperlink ref="B11:C11" r:id="rId2" display="10 CFR 430 Subpart B Appendix J2:  Uniform Test Method for Measuring the Energy Consumption of Automatic and Semi-Automatic Clothes Washers [77 FR 13939, Mar. 7, 2012]"/>
  </hyperlinks>
  <pageMargins left="0.7" right="0.7" top="0.75" bottom="0.75" header="0.3" footer="0.3"/>
  <pageSetup orientation="portrait" horizontalDpi="200" verticalDpi="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L45"/>
  <sheetViews>
    <sheetView showGridLines="0" zoomScale="90" zoomScaleNormal="90" zoomScalePageLayoutView="90" workbookViewId="0">
      <selection activeCell="L4" sqref="L4:M4"/>
    </sheetView>
  </sheetViews>
  <sheetFormatPr defaultColWidth="9.140625" defaultRowHeight="12.75" x14ac:dyDescent="0.2"/>
  <cols>
    <col min="1" max="1" width="1.85546875" style="16" customWidth="1"/>
    <col min="2" max="2" width="19.7109375" style="16" customWidth="1"/>
    <col min="3" max="3" width="27.85546875" style="16" customWidth="1"/>
    <col min="4" max="4" width="2.42578125" style="16" customWidth="1"/>
    <col min="5" max="5" width="13" style="16" customWidth="1"/>
    <col min="6" max="6" width="13.140625" style="16" customWidth="1"/>
    <col min="7" max="8" width="13.42578125" style="16" customWidth="1"/>
    <col min="9" max="9" width="2.140625" style="16" customWidth="1"/>
    <col min="10" max="10" width="13.42578125" style="16" customWidth="1"/>
    <col min="11" max="11" width="32.5703125" style="16" bestFit="1" customWidth="1"/>
    <col min="12" max="12" width="19.28515625" style="16" customWidth="1"/>
    <col min="13" max="14" width="13.42578125" style="16" customWidth="1"/>
    <col min="15" max="15" width="2.140625" style="16" customWidth="1"/>
    <col min="16" max="16" width="8.140625" style="16" bestFit="1" customWidth="1"/>
    <col min="17" max="17" width="22.28515625" style="16" customWidth="1"/>
    <col min="18" max="18" width="15.7109375" style="16" customWidth="1"/>
    <col min="19" max="19" width="12.7109375" style="16" bestFit="1" customWidth="1"/>
    <col min="20" max="20" width="12.7109375" style="16" customWidth="1"/>
    <col min="21" max="21" width="2.28515625" style="16" customWidth="1"/>
    <col min="22" max="22" width="9.7109375" style="16" customWidth="1"/>
    <col min="23" max="23" width="23.5703125" style="16" customWidth="1"/>
    <col min="24" max="24" width="19.5703125" style="16" customWidth="1"/>
    <col min="25" max="25" width="12.7109375" style="16" bestFit="1" customWidth="1"/>
    <col min="26" max="26" width="12.7109375" style="16" customWidth="1"/>
    <col min="27" max="27" width="2.28515625" style="16" customWidth="1"/>
    <col min="28" max="28" width="12.85546875" style="16" customWidth="1"/>
    <col min="29" max="29" width="16.5703125" style="16" customWidth="1"/>
    <col min="30" max="30" width="12.7109375" style="16" customWidth="1"/>
    <col min="31" max="31" width="13.42578125" style="16" customWidth="1"/>
    <col min="32" max="32" width="12.42578125" style="16" customWidth="1"/>
    <col min="33" max="33" width="11.28515625" style="16" customWidth="1"/>
    <col min="34" max="35" width="12" style="16" customWidth="1"/>
    <col min="36" max="36" width="13.85546875" style="16" customWidth="1"/>
    <col min="37" max="37" width="3" style="16" customWidth="1"/>
    <col min="38" max="38" width="2.7109375" style="16" customWidth="1"/>
    <col min="39" max="16384" width="9.140625" style="16"/>
  </cols>
  <sheetData>
    <row r="1" spans="2:38" ht="13.5" thickBot="1" x14ac:dyDescent="0.25">
      <c r="AL1" s="209"/>
    </row>
    <row r="2" spans="2:38" ht="18" thickBot="1" x14ac:dyDescent="0.25">
      <c r="B2" s="347" t="str">
        <f>'Version Control'!B2:C2</f>
        <v>Title Block</v>
      </c>
      <c r="C2" s="358"/>
      <c r="D2" s="358"/>
      <c r="E2" s="358"/>
      <c r="F2" s="358"/>
      <c r="G2" s="358"/>
      <c r="H2" s="358"/>
      <c r="I2" s="358"/>
      <c r="J2" s="348"/>
      <c r="K2" s="241"/>
      <c r="AL2" s="209"/>
    </row>
    <row r="3" spans="2:38" ht="16.5" x14ac:dyDescent="0.2">
      <c r="B3" s="373" t="str">
        <f>'Version Control'!B3</f>
        <v>Test Report Template Name:</v>
      </c>
      <c r="C3" s="374"/>
      <c r="D3" s="359" t="str">
        <f>'Version Control'!C3</f>
        <v xml:space="preserve">Test Cloth Correction Factors </v>
      </c>
      <c r="E3" s="360"/>
      <c r="F3" s="360"/>
      <c r="G3" s="360"/>
      <c r="H3" s="360"/>
      <c r="I3" s="360"/>
      <c r="J3" s="361"/>
      <c r="K3" s="242"/>
      <c r="AL3" s="209"/>
    </row>
    <row r="4" spans="2:38" ht="16.5" x14ac:dyDescent="0.3">
      <c r="B4" s="375" t="str">
        <f>'Version Control'!B4</f>
        <v>Version Number:</v>
      </c>
      <c r="C4" s="376"/>
      <c r="D4" s="362" t="str">
        <f>'Version Control'!C4</f>
        <v>v2.0</v>
      </c>
      <c r="E4" s="363"/>
      <c r="F4" s="363"/>
      <c r="G4" s="363"/>
      <c r="H4" s="363"/>
      <c r="I4" s="363"/>
      <c r="J4" s="364"/>
      <c r="K4" s="243"/>
      <c r="L4" s="355" t="s">
        <v>181</v>
      </c>
      <c r="M4" s="355"/>
      <c r="AL4" s="209"/>
    </row>
    <row r="5" spans="2:38" ht="16.5" x14ac:dyDescent="0.2">
      <c r="B5" s="371" t="str">
        <f>'Version Control'!B5</f>
        <v xml:space="preserve">Latest Template Revision: </v>
      </c>
      <c r="C5" s="372"/>
      <c r="D5" s="365">
        <f>'Version Control'!C5</f>
        <v>42160</v>
      </c>
      <c r="E5" s="366"/>
      <c r="F5" s="366"/>
      <c r="G5" s="366"/>
      <c r="H5" s="366"/>
      <c r="I5" s="366"/>
      <c r="J5" s="367"/>
      <c r="K5" s="244"/>
      <c r="AL5" s="209"/>
    </row>
    <row r="6" spans="2:38" ht="16.5" x14ac:dyDescent="0.2">
      <c r="B6" s="371" t="str">
        <f>'Version Control'!B6</f>
        <v>Tab Name:</v>
      </c>
      <c r="C6" s="372"/>
      <c r="D6" s="362" t="str">
        <f ca="1">MID(CELL("filename",A1), FIND("]", CELL("filename", A1))+ 1, 255)</f>
        <v>Pre-Qualification Test Data</v>
      </c>
      <c r="E6" s="363"/>
      <c r="F6" s="363"/>
      <c r="G6" s="363"/>
      <c r="H6" s="363"/>
      <c r="I6" s="363"/>
      <c r="J6" s="364"/>
      <c r="K6" s="243"/>
      <c r="AL6" s="209"/>
    </row>
    <row r="7" spans="2:38" ht="16.5" x14ac:dyDescent="0.2">
      <c r="B7" s="371" t="str">
        <f>'Version Control'!B7</f>
        <v>File Name:</v>
      </c>
      <c r="C7" s="372"/>
      <c r="D7" s="362" t="str">
        <f ca="1">'Version Control'!C7</f>
        <v>Test Cloth Correction Factors - v2.0.xlsx</v>
      </c>
      <c r="E7" s="363"/>
      <c r="F7" s="363"/>
      <c r="G7" s="363"/>
      <c r="H7" s="363"/>
      <c r="I7" s="363"/>
      <c r="J7" s="364"/>
      <c r="K7" s="243"/>
      <c r="AL7" s="209"/>
    </row>
    <row r="8" spans="2:38" ht="17.25" thickBot="1" x14ac:dyDescent="0.25">
      <c r="B8" s="356" t="str">
        <f>'Version Control'!B8</f>
        <v xml:space="preserve">Test Completion Date: </v>
      </c>
      <c r="C8" s="357"/>
      <c r="D8" s="368" t="str">
        <f>'Version Control'!C8</f>
        <v>[MM/DD/YYYY]</v>
      </c>
      <c r="E8" s="369"/>
      <c r="F8" s="369"/>
      <c r="G8" s="369"/>
      <c r="H8" s="369"/>
      <c r="I8" s="369"/>
      <c r="J8" s="370"/>
      <c r="K8" s="244"/>
      <c r="AL8" s="209"/>
    </row>
    <row r="9" spans="2:38" x14ac:dyDescent="0.2">
      <c r="AL9" s="209"/>
    </row>
    <row r="10" spans="2:38" x14ac:dyDescent="0.2">
      <c r="AL10" s="209"/>
    </row>
    <row r="11" spans="2:38" ht="15.75" x14ac:dyDescent="0.25">
      <c r="B11" s="15" t="s">
        <v>36</v>
      </c>
      <c r="AL11" s="209"/>
    </row>
    <row r="12" spans="2:38" ht="13.5" customHeight="1" thickBot="1" x14ac:dyDescent="0.25">
      <c r="AL12" s="209"/>
    </row>
    <row r="13" spans="2:38" ht="18.75" customHeight="1" x14ac:dyDescent="0.25">
      <c r="B13" s="17" t="s">
        <v>37</v>
      </c>
      <c r="C13" s="257"/>
      <c r="E13" s="18" t="s">
        <v>38</v>
      </c>
      <c r="F13" s="19"/>
      <c r="G13" s="20"/>
      <c r="H13" s="21"/>
      <c r="J13" s="18" t="s">
        <v>39</v>
      </c>
      <c r="K13" s="19"/>
      <c r="L13" s="22"/>
      <c r="M13" s="20"/>
      <c r="N13" s="21"/>
      <c r="P13" s="18" t="s">
        <v>40</v>
      </c>
      <c r="Q13" s="19"/>
      <c r="R13" s="22"/>
      <c r="S13" s="20"/>
      <c r="T13" s="21"/>
      <c r="V13" s="18" t="s">
        <v>41</v>
      </c>
      <c r="W13" s="19"/>
      <c r="X13" s="22"/>
      <c r="Y13" s="20"/>
      <c r="Z13" s="21"/>
      <c r="AB13" s="18" t="s">
        <v>42</v>
      </c>
      <c r="AC13" s="19"/>
      <c r="AD13" s="22"/>
      <c r="AE13" s="22"/>
      <c r="AF13" s="22"/>
      <c r="AG13" s="22"/>
      <c r="AH13" s="23"/>
      <c r="AI13" s="24"/>
      <c r="AJ13" s="21"/>
      <c r="AL13" s="209"/>
    </row>
    <row r="14" spans="2:38" ht="39" thickBot="1" x14ac:dyDescent="0.25">
      <c r="B14" s="25" t="s">
        <v>43</v>
      </c>
      <c r="C14" s="26" t="str">
        <f>IF((AND(H15="Yes",N15="Yes", T15="Yes", Z15="Yes", AJ15="Yes")),"Yes","")</f>
        <v/>
      </c>
      <c r="E14" s="27" t="s">
        <v>44</v>
      </c>
      <c r="F14" s="28" t="s">
        <v>45</v>
      </c>
      <c r="G14" s="29" t="s">
        <v>46</v>
      </c>
      <c r="H14" s="30" t="s">
        <v>47</v>
      </c>
      <c r="J14" s="27" t="s">
        <v>44</v>
      </c>
      <c r="K14" s="28" t="s">
        <v>48</v>
      </c>
      <c r="L14" s="31" t="s">
        <v>49</v>
      </c>
      <c r="M14" s="29" t="s">
        <v>50</v>
      </c>
      <c r="N14" s="30" t="s">
        <v>47</v>
      </c>
      <c r="P14" s="27" t="s">
        <v>44</v>
      </c>
      <c r="Q14" s="29" t="s">
        <v>51</v>
      </c>
      <c r="R14" s="32" t="s">
        <v>52</v>
      </c>
      <c r="S14" s="29" t="s">
        <v>50</v>
      </c>
      <c r="T14" s="30" t="s">
        <v>47</v>
      </c>
      <c r="V14" s="27" t="s">
        <v>44</v>
      </c>
      <c r="W14" s="29" t="s">
        <v>53</v>
      </c>
      <c r="X14" s="32" t="s">
        <v>54</v>
      </c>
      <c r="Y14" s="29" t="s">
        <v>50</v>
      </c>
      <c r="Z14" s="30" t="s">
        <v>47</v>
      </c>
      <c r="AB14" s="27" t="s">
        <v>44</v>
      </c>
      <c r="AC14" s="28" t="s">
        <v>45</v>
      </c>
      <c r="AD14" s="31" t="s">
        <v>55</v>
      </c>
      <c r="AE14" s="32" t="s">
        <v>56</v>
      </c>
      <c r="AF14" s="32" t="s">
        <v>57</v>
      </c>
      <c r="AG14" s="32" t="s">
        <v>58</v>
      </c>
      <c r="AH14" s="29" t="s">
        <v>59</v>
      </c>
      <c r="AI14" s="29" t="s">
        <v>60</v>
      </c>
      <c r="AJ14" s="30" t="s">
        <v>47</v>
      </c>
      <c r="AL14" s="209"/>
    </row>
    <row r="15" spans="2:38" ht="13.5" customHeight="1" thickBot="1" x14ac:dyDescent="0.25">
      <c r="E15" s="377" t="s">
        <v>61</v>
      </c>
      <c r="F15" s="33" t="s">
        <v>62</v>
      </c>
      <c r="G15" s="261"/>
      <c r="H15" s="378" t="str">
        <f>IF(COUNTIF(G15:G23,"X")=9,"Yes","")</f>
        <v/>
      </c>
      <c r="J15" s="380" t="s">
        <v>61</v>
      </c>
      <c r="K15" s="34" t="s">
        <v>63</v>
      </c>
      <c r="L15" s="263"/>
      <c r="M15" s="261"/>
      <c r="N15" s="382" t="str">
        <f>IF(COUNTIF(M15:M20,"X")=6,"Yes","")</f>
        <v/>
      </c>
      <c r="P15" s="35" t="s">
        <v>61</v>
      </c>
      <c r="Q15" s="34" t="s">
        <v>64</v>
      </c>
      <c r="R15" s="265"/>
      <c r="S15" s="261"/>
      <c r="T15" s="382" t="str">
        <f>IF(COUNTIF(S15:S17,"X")=3,"Yes","")</f>
        <v/>
      </c>
      <c r="V15" s="35" t="s">
        <v>61</v>
      </c>
      <c r="W15" s="34" t="s">
        <v>65</v>
      </c>
      <c r="X15" s="265"/>
      <c r="Y15" s="261"/>
      <c r="Z15" s="383" t="str">
        <f>IF(COUNTIF(Y15:Y17,"X")=3,"Yes","")</f>
        <v/>
      </c>
      <c r="AB15" s="397" t="s">
        <v>61</v>
      </c>
      <c r="AC15" s="391" t="s">
        <v>62</v>
      </c>
      <c r="AD15" s="36">
        <v>1</v>
      </c>
      <c r="AE15" s="265"/>
      <c r="AF15" s="265"/>
      <c r="AG15" s="37" t="str">
        <f>IF(AF15="","",((AF15-AE15)/AE15))</f>
        <v/>
      </c>
      <c r="AH15" s="394" t="str">
        <f>IF(AF15="","",IF(AF16="","",IF(AF17="","",(AVERAGE(AG15:AG17)))))</f>
        <v/>
      </c>
      <c r="AI15" s="386" t="str">
        <f>IF(OR(AH15="",AH18="",AH21="",AH24="",AH27="",AH30="",AH33="",AH36="",AH39=""),"",(STDEVP(AH15:AH41)/AVERAGE(AH15:AH41)))</f>
        <v/>
      </c>
      <c r="AJ15" s="389" t="str">
        <f>IF(AI15="","",IF(AI15&lt;0.01,"Yes","No"))</f>
        <v/>
      </c>
      <c r="AL15" s="209"/>
    </row>
    <row r="16" spans="2:38" ht="13.5" customHeight="1" x14ac:dyDescent="0.2">
      <c r="B16" s="38" t="s">
        <v>66</v>
      </c>
      <c r="C16" s="39"/>
      <c r="E16" s="377"/>
      <c r="F16" s="33" t="s">
        <v>67</v>
      </c>
      <c r="G16" s="261"/>
      <c r="H16" s="378"/>
      <c r="J16" s="381"/>
      <c r="K16" s="34" t="s">
        <v>68</v>
      </c>
      <c r="L16" s="263"/>
      <c r="M16" s="261"/>
      <c r="N16" s="383"/>
      <c r="P16" s="35" t="s">
        <v>67</v>
      </c>
      <c r="Q16" s="34" t="s">
        <v>64</v>
      </c>
      <c r="R16" s="265"/>
      <c r="S16" s="261"/>
      <c r="T16" s="383"/>
      <c r="V16" s="35" t="s">
        <v>67</v>
      </c>
      <c r="W16" s="34" t="s">
        <v>65</v>
      </c>
      <c r="X16" s="265"/>
      <c r="Y16" s="261"/>
      <c r="Z16" s="383"/>
      <c r="AB16" s="398"/>
      <c r="AC16" s="392"/>
      <c r="AD16" s="36">
        <v>2</v>
      </c>
      <c r="AE16" s="265"/>
      <c r="AF16" s="265"/>
      <c r="AG16" s="37" t="str">
        <f t="shared" ref="AG16:AG41" si="0">IF(AF16="","",((AF16-AE16)/AE16))</f>
        <v/>
      </c>
      <c r="AH16" s="395"/>
      <c r="AI16" s="387"/>
      <c r="AJ16" s="389"/>
      <c r="AL16" s="209"/>
    </row>
    <row r="17" spans="2:38" ht="13.5" customHeight="1" thickBot="1" x14ac:dyDescent="0.25">
      <c r="B17" s="40" t="s">
        <v>20</v>
      </c>
      <c r="C17" s="258"/>
      <c r="E17" s="377"/>
      <c r="F17" s="33" t="s">
        <v>69</v>
      </c>
      <c r="G17" s="261"/>
      <c r="H17" s="378"/>
      <c r="J17" s="380" t="s">
        <v>67</v>
      </c>
      <c r="K17" s="34" t="s">
        <v>63</v>
      </c>
      <c r="L17" s="263"/>
      <c r="M17" s="261"/>
      <c r="N17" s="383"/>
      <c r="P17" s="41" t="s">
        <v>70</v>
      </c>
      <c r="Q17" s="42" t="s">
        <v>64</v>
      </c>
      <c r="R17" s="266"/>
      <c r="S17" s="262"/>
      <c r="T17" s="384"/>
      <c r="V17" s="41" t="s">
        <v>70</v>
      </c>
      <c r="W17" s="42" t="s">
        <v>65</v>
      </c>
      <c r="X17" s="266"/>
      <c r="Y17" s="262"/>
      <c r="Z17" s="384"/>
      <c r="AB17" s="398"/>
      <c r="AC17" s="393"/>
      <c r="AD17" s="36">
        <v>3</v>
      </c>
      <c r="AE17" s="265"/>
      <c r="AF17" s="265"/>
      <c r="AG17" s="37" t="str">
        <f t="shared" si="0"/>
        <v/>
      </c>
      <c r="AH17" s="395"/>
      <c r="AI17" s="387"/>
      <c r="AJ17" s="389"/>
      <c r="AL17" s="209"/>
    </row>
    <row r="18" spans="2:38" ht="13.5" customHeight="1" x14ac:dyDescent="0.2">
      <c r="B18" s="40" t="s">
        <v>21</v>
      </c>
      <c r="C18" s="259" t="s">
        <v>168</v>
      </c>
      <c r="E18" s="377" t="s">
        <v>67</v>
      </c>
      <c r="F18" s="33" t="s">
        <v>62</v>
      </c>
      <c r="G18" s="261"/>
      <c r="H18" s="378"/>
      <c r="J18" s="381"/>
      <c r="K18" s="34" t="s">
        <v>68</v>
      </c>
      <c r="L18" s="263"/>
      <c r="M18" s="261"/>
      <c r="N18" s="383"/>
      <c r="AB18" s="398"/>
      <c r="AC18" s="391" t="s">
        <v>67</v>
      </c>
      <c r="AD18" s="36">
        <v>1</v>
      </c>
      <c r="AE18" s="265"/>
      <c r="AF18" s="265"/>
      <c r="AG18" s="37" t="str">
        <f t="shared" si="0"/>
        <v/>
      </c>
      <c r="AH18" s="394" t="str">
        <f>IF(AF18="","",IF(AF19="","",IF(AF20="","",(AVERAGE(AG18:AG20)))))</f>
        <v/>
      </c>
      <c r="AI18" s="387"/>
      <c r="AJ18" s="389"/>
      <c r="AL18" s="209"/>
    </row>
    <row r="19" spans="2:38" ht="13.5" customHeight="1" thickBot="1" x14ac:dyDescent="0.25">
      <c r="B19" s="43" t="s">
        <v>19</v>
      </c>
      <c r="C19" s="260"/>
      <c r="E19" s="377"/>
      <c r="F19" s="33" t="s">
        <v>67</v>
      </c>
      <c r="G19" s="261"/>
      <c r="H19" s="378"/>
      <c r="J19" s="380" t="s">
        <v>70</v>
      </c>
      <c r="K19" s="34" t="s">
        <v>63</v>
      </c>
      <c r="L19" s="263"/>
      <c r="M19" s="261"/>
      <c r="N19" s="383"/>
      <c r="AB19" s="398"/>
      <c r="AC19" s="392"/>
      <c r="AD19" s="36">
        <v>2</v>
      </c>
      <c r="AE19" s="265"/>
      <c r="AF19" s="265"/>
      <c r="AG19" s="37" t="str">
        <f t="shared" si="0"/>
        <v/>
      </c>
      <c r="AH19" s="395"/>
      <c r="AI19" s="387"/>
      <c r="AJ19" s="389"/>
      <c r="AL19" s="209"/>
    </row>
    <row r="20" spans="2:38" ht="13.5" customHeight="1" thickBot="1" x14ac:dyDescent="0.25">
      <c r="E20" s="377"/>
      <c r="F20" s="33" t="s">
        <v>69</v>
      </c>
      <c r="G20" s="261"/>
      <c r="H20" s="378"/>
      <c r="J20" s="396"/>
      <c r="K20" s="42" t="s">
        <v>68</v>
      </c>
      <c r="L20" s="264"/>
      <c r="M20" s="262"/>
      <c r="N20" s="384"/>
      <c r="AB20" s="398"/>
      <c r="AC20" s="393"/>
      <c r="AD20" s="36">
        <v>3</v>
      </c>
      <c r="AE20" s="265"/>
      <c r="AF20" s="265"/>
      <c r="AG20" s="37" t="str">
        <f t="shared" si="0"/>
        <v/>
      </c>
      <c r="AH20" s="395"/>
      <c r="AI20" s="387"/>
      <c r="AJ20" s="389"/>
      <c r="AL20" s="209"/>
    </row>
    <row r="21" spans="2:38" ht="13.5" customHeight="1" x14ac:dyDescent="0.2">
      <c r="E21" s="377" t="s">
        <v>70</v>
      </c>
      <c r="F21" s="33" t="s">
        <v>62</v>
      </c>
      <c r="G21" s="261"/>
      <c r="H21" s="378"/>
      <c r="AB21" s="398"/>
      <c r="AC21" s="391" t="s">
        <v>69</v>
      </c>
      <c r="AD21" s="36">
        <v>1</v>
      </c>
      <c r="AE21" s="265"/>
      <c r="AF21" s="265"/>
      <c r="AG21" s="37" t="str">
        <f t="shared" si="0"/>
        <v/>
      </c>
      <c r="AH21" s="394" t="str">
        <f t="shared" ref="AH21" si="1">IF(AF21="","",IF(AF22="","",IF(AF23="","",(AVERAGE(AG21:AG23)))))</f>
        <v/>
      </c>
      <c r="AI21" s="387"/>
      <c r="AJ21" s="389"/>
      <c r="AL21" s="209"/>
    </row>
    <row r="22" spans="2:38" ht="13.5" customHeight="1" x14ac:dyDescent="0.2">
      <c r="E22" s="377"/>
      <c r="F22" s="33" t="s">
        <v>67</v>
      </c>
      <c r="G22" s="261"/>
      <c r="H22" s="378"/>
      <c r="AB22" s="398"/>
      <c r="AC22" s="392"/>
      <c r="AD22" s="36">
        <v>2</v>
      </c>
      <c r="AE22" s="265"/>
      <c r="AF22" s="265"/>
      <c r="AG22" s="37" t="str">
        <f t="shared" si="0"/>
        <v/>
      </c>
      <c r="AH22" s="395"/>
      <c r="AI22" s="387"/>
      <c r="AJ22" s="389"/>
      <c r="AL22" s="209"/>
    </row>
    <row r="23" spans="2:38" ht="13.5" customHeight="1" thickBot="1" x14ac:dyDescent="0.25">
      <c r="C23" s="44"/>
      <c r="E23" s="385"/>
      <c r="F23" s="45" t="s">
        <v>69</v>
      </c>
      <c r="G23" s="262"/>
      <c r="H23" s="379"/>
      <c r="AB23" s="399"/>
      <c r="AC23" s="393"/>
      <c r="AD23" s="36">
        <v>3</v>
      </c>
      <c r="AE23" s="265"/>
      <c r="AF23" s="265"/>
      <c r="AG23" s="37" t="str">
        <f t="shared" si="0"/>
        <v/>
      </c>
      <c r="AH23" s="395"/>
      <c r="AI23" s="387"/>
      <c r="AJ23" s="389"/>
      <c r="AL23" s="209"/>
    </row>
    <row r="24" spans="2:38" ht="13.5" customHeight="1" x14ac:dyDescent="0.2">
      <c r="AB24" s="397" t="s">
        <v>67</v>
      </c>
      <c r="AC24" s="391" t="s">
        <v>62</v>
      </c>
      <c r="AD24" s="36">
        <v>1</v>
      </c>
      <c r="AE24" s="265"/>
      <c r="AF24" s="265"/>
      <c r="AG24" s="37" t="str">
        <f t="shared" si="0"/>
        <v/>
      </c>
      <c r="AH24" s="394" t="str">
        <f t="shared" ref="AH24" si="2">IF(AF24="","",IF(AF25="","",IF(AF26="","",(AVERAGE(AG24:AG26)))))</f>
        <v/>
      </c>
      <c r="AI24" s="387"/>
      <c r="AJ24" s="389"/>
      <c r="AL24" s="209"/>
    </row>
    <row r="25" spans="2:38" x14ac:dyDescent="0.2">
      <c r="AB25" s="398"/>
      <c r="AC25" s="392"/>
      <c r="AD25" s="36">
        <v>2</v>
      </c>
      <c r="AE25" s="265"/>
      <c r="AF25" s="265"/>
      <c r="AG25" s="37" t="str">
        <f t="shared" si="0"/>
        <v/>
      </c>
      <c r="AH25" s="395"/>
      <c r="AI25" s="387"/>
      <c r="AJ25" s="389"/>
      <c r="AL25" s="209"/>
    </row>
    <row r="26" spans="2:38" x14ac:dyDescent="0.2">
      <c r="AB26" s="398"/>
      <c r="AC26" s="393"/>
      <c r="AD26" s="36">
        <v>3</v>
      </c>
      <c r="AE26" s="265"/>
      <c r="AF26" s="265"/>
      <c r="AG26" s="37" t="str">
        <f t="shared" si="0"/>
        <v/>
      </c>
      <c r="AH26" s="395"/>
      <c r="AI26" s="387"/>
      <c r="AJ26" s="389"/>
      <c r="AL26" s="209"/>
    </row>
    <row r="27" spans="2:38" x14ac:dyDescent="0.2">
      <c r="H27" s="44"/>
      <c r="AB27" s="398"/>
      <c r="AC27" s="391" t="s">
        <v>67</v>
      </c>
      <c r="AD27" s="36">
        <v>1</v>
      </c>
      <c r="AE27" s="265"/>
      <c r="AF27" s="265"/>
      <c r="AG27" s="37" t="str">
        <f t="shared" si="0"/>
        <v/>
      </c>
      <c r="AH27" s="394" t="str">
        <f t="shared" ref="AH27" si="3">IF(AF27="","",IF(AF28="","",IF(AF29="","",(AVERAGE(AG27:AG29)))))</f>
        <v/>
      </c>
      <c r="AI27" s="387"/>
      <c r="AJ27" s="389"/>
      <c r="AL27" s="209"/>
    </row>
    <row r="28" spans="2:38" s="46" customFormat="1" x14ac:dyDescent="0.2">
      <c r="E28" s="16"/>
      <c r="F28" s="16"/>
      <c r="G28" s="16"/>
      <c r="H28" s="16"/>
      <c r="I28" s="16"/>
      <c r="J28" s="16"/>
      <c r="K28" s="16"/>
      <c r="L28" s="16"/>
      <c r="M28" s="16"/>
      <c r="N28" s="16"/>
      <c r="O28" s="16"/>
      <c r="P28" s="16"/>
      <c r="Q28" s="16"/>
      <c r="R28" s="16"/>
      <c r="S28" s="16"/>
      <c r="T28" s="16"/>
      <c r="U28" s="16"/>
      <c r="V28" s="16"/>
      <c r="W28" s="16"/>
      <c r="X28" s="16"/>
      <c r="Y28" s="16"/>
      <c r="Z28" s="16"/>
      <c r="AA28" s="16"/>
      <c r="AB28" s="398"/>
      <c r="AC28" s="392"/>
      <c r="AD28" s="36">
        <v>2</v>
      </c>
      <c r="AE28" s="265"/>
      <c r="AF28" s="265"/>
      <c r="AG28" s="37" t="str">
        <f t="shared" si="0"/>
        <v/>
      </c>
      <c r="AH28" s="395"/>
      <c r="AI28" s="387"/>
      <c r="AJ28" s="389"/>
      <c r="AK28" s="16"/>
      <c r="AL28" s="209"/>
    </row>
    <row r="29" spans="2:38" s="46" customFormat="1" x14ac:dyDescent="0.2">
      <c r="E29" s="16"/>
      <c r="F29" s="16"/>
      <c r="G29" s="16"/>
      <c r="H29" s="16"/>
      <c r="I29" s="16"/>
      <c r="J29" s="16"/>
      <c r="K29" s="16"/>
      <c r="L29" s="16"/>
      <c r="M29" s="16"/>
      <c r="N29" s="16"/>
      <c r="O29" s="16"/>
      <c r="P29" s="16"/>
      <c r="Q29" s="16"/>
      <c r="R29" s="16"/>
      <c r="S29" s="16"/>
      <c r="T29" s="16"/>
      <c r="U29" s="16"/>
      <c r="V29" s="16"/>
      <c r="W29" s="16"/>
      <c r="X29" s="16"/>
      <c r="Y29" s="16"/>
      <c r="Z29" s="16"/>
      <c r="AA29" s="16"/>
      <c r="AB29" s="398"/>
      <c r="AC29" s="393"/>
      <c r="AD29" s="36">
        <v>3</v>
      </c>
      <c r="AE29" s="265"/>
      <c r="AF29" s="265"/>
      <c r="AG29" s="37" t="str">
        <f t="shared" si="0"/>
        <v/>
      </c>
      <c r="AH29" s="395"/>
      <c r="AI29" s="387"/>
      <c r="AJ29" s="389"/>
      <c r="AK29" s="16"/>
      <c r="AL29" s="209"/>
    </row>
    <row r="30" spans="2:38" x14ac:dyDescent="0.2">
      <c r="AB30" s="398"/>
      <c r="AC30" s="391" t="s">
        <v>69</v>
      </c>
      <c r="AD30" s="36">
        <v>1</v>
      </c>
      <c r="AE30" s="265"/>
      <c r="AF30" s="265"/>
      <c r="AG30" s="37" t="str">
        <f t="shared" si="0"/>
        <v/>
      </c>
      <c r="AH30" s="394" t="str">
        <f t="shared" ref="AH30" si="4">IF(AF30="","",IF(AF31="","",IF(AF32="","",(AVERAGE(AG30:AG32)))))</f>
        <v/>
      </c>
      <c r="AI30" s="387"/>
      <c r="AJ30" s="389"/>
      <c r="AK30" s="47"/>
      <c r="AL30" s="209"/>
    </row>
    <row r="31" spans="2:38" s="46" customFormat="1" x14ac:dyDescent="0.2">
      <c r="E31" s="16"/>
      <c r="F31" s="16"/>
      <c r="G31" s="16"/>
      <c r="H31" s="16"/>
      <c r="I31" s="16"/>
      <c r="J31" s="16"/>
      <c r="K31" s="16"/>
      <c r="L31" s="16"/>
      <c r="M31" s="16"/>
      <c r="N31" s="16"/>
      <c r="O31" s="16"/>
      <c r="P31" s="16"/>
      <c r="Q31" s="16"/>
      <c r="R31" s="16"/>
      <c r="S31" s="16"/>
      <c r="T31" s="16"/>
      <c r="U31" s="16"/>
      <c r="V31" s="16"/>
      <c r="W31" s="16"/>
      <c r="X31" s="16"/>
      <c r="Y31" s="16"/>
      <c r="Z31" s="16"/>
      <c r="AA31" s="16"/>
      <c r="AB31" s="398"/>
      <c r="AC31" s="392"/>
      <c r="AD31" s="36">
        <v>2</v>
      </c>
      <c r="AE31" s="265"/>
      <c r="AF31" s="265"/>
      <c r="AG31" s="37" t="str">
        <f t="shared" si="0"/>
        <v/>
      </c>
      <c r="AH31" s="395"/>
      <c r="AI31" s="387"/>
      <c r="AJ31" s="389"/>
      <c r="AK31" s="16"/>
      <c r="AL31" s="209"/>
    </row>
    <row r="32" spans="2:38" s="46" customFormat="1" x14ac:dyDescent="0.2">
      <c r="E32" s="16"/>
      <c r="F32" s="16"/>
      <c r="G32" s="16"/>
      <c r="H32" s="16"/>
      <c r="I32" s="16"/>
      <c r="J32" s="16"/>
      <c r="K32" s="16"/>
      <c r="L32" s="16"/>
      <c r="M32" s="16"/>
      <c r="N32" s="16"/>
      <c r="O32" s="16"/>
      <c r="P32" s="16"/>
      <c r="Q32" s="16"/>
      <c r="R32" s="16"/>
      <c r="S32" s="16"/>
      <c r="T32" s="16"/>
      <c r="U32" s="16"/>
      <c r="V32" s="16"/>
      <c r="W32" s="16"/>
      <c r="X32" s="16"/>
      <c r="Y32" s="16"/>
      <c r="Z32" s="16"/>
      <c r="AA32" s="16"/>
      <c r="AB32" s="399"/>
      <c r="AC32" s="393"/>
      <c r="AD32" s="36">
        <v>3</v>
      </c>
      <c r="AE32" s="265"/>
      <c r="AF32" s="265"/>
      <c r="AG32" s="37" t="str">
        <f t="shared" si="0"/>
        <v/>
      </c>
      <c r="AH32" s="395"/>
      <c r="AI32" s="387"/>
      <c r="AJ32" s="389"/>
      <c r="AK32" s="16"/>
      <c r="AL32" s="209"/>
    </row>
    <row r="33" spans="1:38" s="46" customFormat="1" x14ac:dyDescent="0.2">
      <c r="E33" s="16"/>
      <c r="F33" s="16"/>
      <c r="G33" s="16"/>
      <c r="H33" s="16"/>
      <c r="I33" s="16"/>
      <c r="J33" s="16"/>
      <c r="K33" s="16"/>
      <c r="L33" s="16"/>
      <c r="M33" s="16"/>
      <c r="N33" s="16"/>
      <c r="O33" s="16"/>
      <c r="P33" s="16"/>
      <c r="Q33" s="16"/>
      <c r="R33" s="16"/>
      <c r="S33" s="16"/>
      <c r="T33" s="16"/>
      <c r="U33" s="16"/>
      <c r="V33" s="16"/>
      <c r="W33" s="16"/>
      <c r="X33" s="16"/>
      <c r="Y33" s="16"/>
      <c r="Z33" s="16"/>
      <c r="AA33" s="16"/>
      <c r="AB33" s="397" t="s">
        <v>70</v>
      </c>
      <c r="AC33" s="391" t="s">
        <v>62</v>
      </c>
      <c r="AD33" s="36">
        <v>1</v>
      </c>
      <c r="AE33" s="265"/>
      <c r="AF33" s="265"/>
      <c r="AG33" s="37" t="str">
        <f t="shared" si="0"/>
        <v/>
      </c>
      <c r="AH33" s="394" t="str">
        <f t="shared" ref="AH33" si="5">IF(AF33="","",IF(AF34="","",IF(AF35="","",(AVERAGE(AG33:AG35)))))</f>
        <v/>
      </c>
      <c r="AI33" s="387"/>
      <c r="AJ33" s="389"/>
      <c r="AK33" s="16"/>
      <c r="AL33" s="209"/>
    </row>
    <row r="34" spans="1:38" s="46" customFormat="1" x14ac:dyDescent="0.2">
      <c r="E34" s="16"/>
      <c r="F34" s="16"/>
      <c r="G34" s="16"/>
      <c r="H34" s="16"/>
      <c r="I34" s="16"/>
      <c r="J34" s="16"/>
      <c r="K34" s="16"/>
      <c r="L34" s="16"/>
      <c r="M34" s="16"/>
      <c r="N34" s="16"/>
      <c r="O34" s="16"/>
      <c r="P34" s="16"/>
      <c r="Q34" s="16"/>
      <c r="R34" s="16"/>
      <c r="S34" s="16"/>
      <c r="T34" s="16"/>
      <c r="U34" s="16"/>
      <c r="V34" s="16"/>
      <c r="W34" s="16"/>
      <c r="X34" s="16"/>
      <c r="Y34" s="16"/>
      <c r="Z34" s="16"/>
      <c r="AA34" s="16"/>
      <c r="AB34" s="398"/>
      <c r="AC34" s="392"/>
      <c r="AD34" s="36">
        <v>2</v>
      </c>
      <c r="AE34" s="265"/>
      <c r="AF34" s="265"/>
      <c r="AG34" s="37" t="str">
        <f t="shared" si="0"/>
        <v/>
      </c>
      <c r="AH34" s="395"/>
      <c r="AI34" s="387"/>
      <c r="AJ34" s="389"/>
      <c r="AK34" s="16"/>
      <c r="AL34" s="209"/>
    </row>
    <row r="35" spans="1:38" s="46" customFormat="1" x14ac:dyDescent="0.2">
      <c r="E35" s="48"/>
      <c r="F35" s="48"/>
      <c r="G35" s="48"/>
      <c r="H35" s="48"/>
      <c r="I35" s="16"/>
      <c r="J35" s="16"/>
      <c r="K35" s="16"/>
      <c r="L35" s="16"/>
      <c r="M35" s="16"/>
      <c r="N35" s="16"/>
      <c r="O35" s="16"/>
      <c r="P35" s="16"/>
      <c r="Q35" s="16"/>
      <c r="R35" s="16"/>
      <c r="S35" s="16"/>
      <c r="T35" s="16"/>
      <c r="U35" s="16"/>
      <c r="V35" s="16"/>
      <c r="W35" s="16"/>
      <c r="X35" s="16"/>
      <c r="Y35" s="16"/>
      <c r="Z35" s="16"/>
      <c r="AA35" s="16"/>
      <c r="AB35" s="398"/>
      <c r="AC35" s="393"/>
      <c r="AD35" s="36">
        <v>3</v>
      </c>
      <c r="AE35" s="265"/>
      <c r="AF35" s="265"/>
      <c r="AG35" s="37" t="str">
        <f t="shared" si="0"/>
        <v/>
      </c>
      <c r="AH35" s="395"/>
      <c r="AI35" s="387"/>
      <c r="AJ35" s="389"/>
      <c r="AK35" s="16"/>
      <c r="AL35" s="212"/>
    </row>
    <row r="36" spans="1:38" s="46" customFormat="1" x14ac:dyDescent="0.2">
      <c r="E36" s="16"/>
      <c r="F36" s="16"/>
      <c r="G36" s="16"/>
      <c r="H36" s="16"/>
      <c r="I36" s="49"/>
      <c r="J36" s="49"/>
      <c r="K36" s="49"/>
      <c r="L36" s="49"/>
      <c r="M36" s="49"/>
      <c r="N36" s="49"/>
      <c r="O36" s="49"/>
      <c r="P36" s="49"/>
      <c r="Q36" s="49"/>
      <c r="R36" s="49"/>
      <c r="S36" s="49"/>
      <c r="T36" s="49"/>
      <c r="U36" s="49"/>
      <c r="V36" s="49"/>
      <c r="W36" s="49"/>
      <c r="X36" s="49"/>
      <c r="Y36" s="49"/>
      <c r="Z36" s="49"/>
      <c r="AA36" s="16"/>
      <c r="AB36" s="398"/>
      <c r="AC36" s="391" t="s">
        <v>67</v>
      </c>
      <c r="AD36" s="36">
        <v>1</v>
      </c>
      <c r="AE36" s="265"/>
      <c r="AF36" s="265"/>
      <c r="AG36" s="37" t="str">
        <f t="shared" si="0"/>
        <v/>
      </c>
      <c r="AH36" s="394" t="str">
        <f t="shared" ref="AH36" si="6">IF(AF36="","",IF(AF37="","",IF(AF38="","",(AVERAGE(AG36:AG38)))))</f>
        <v/>
      </c>
      <c r="AI36" s="387"/>
      <c r="AJ36" s="389"/>
      <c r="AK36" s="16"/>
      <c r="AL36" s="212"/>
    </row>
    <row r="37" spans="1:38" s="46" customFormat="1" x14ac:dyDescent="0.2">
      <c r="E37" s="16"/>
      <c r="F37" s="16"/>
      <c r="G37" s="16"/>
      <c r="H37" s="16"/>
      <c r="I37" s="49"/>
      <c r="J37" s="49"/>
      <c r="K37" s="49"/>
      <c r="L37" s="49"/>
      <c r="M37" s="49"/>
      <c r="N37" s="49"/>
      <c r="O37" s="49"/>
      <c r="P37" s="49"/>
      <c r="Q37" s="49"/>
      <c r="R37" s="49"/>
      <c r="S37" s="49"/>
      <c r="T37" s="49"/>
      <c r="U37" s="49"/>
      <c r="V37" s="49"/>
      <c r="W37" s="49"/>
      <c r="X37" s="49"/>
      <c r="Y37" s="49"/>
      <c r="Z37" s="49"/>
      <c r="AA37" s="16"/>
      <c r="AB37" s="398"/>
      <c r="AC37" s="392"/>
      <c r="AD37" s="36">
        <v>2</v>
      </c>
      <c r="AE37" s="265"/>
      <c r="AF37" s="265"/>
      <c r="AG37" s="37" t="str">
        <f t="shared" si="0"/>
        <v/>
      </c>
      <c r="AH37" s="395"/>
      <c r="AI37" s="387"/>
      <c r="AJ37" s="389"/>
      <c r="AK37" s="16"/>
      <c r="AL37" s="212"/>
    </row>
    <row r="38" spans="1:38" s="46" customFormat="1" x14ac:dyDescent="0.2">
      <c r="E38" s="16"/>
      <c r="F38" s="16"/>
      <c r="G38" s="16"/>
      <c r="H38" s="16"/>
      <c r="I38" s="49"/>
      <c r="J38" s="49"/>
      <c r="K38" s="49"/>
      <c r="L38" s="49"/>
      <c r="M38" s="49"/>
      <c r="N38" s="49"/>
      <c r="O38" s="49"/>
      <c r="P38" s="49"/>
      <c r="Q38" s="49"/>
      <c r="R38" s="49"/>
      <c r="S38" s="49"/>
      <c r="T38" s="49"/>
      <c r="U38" s="50"/>
      <c r="V38" s="49"/>
      <c r="W38" s="49"/>
      <c r="X38" s="49"/>
      <c r="Y38" s="49"/>
      <c r="Z38" s="49"/>
      <c r="AA38" s="50"/>
      <c r="AB38" s="398"/>
      <c r="AC38" s="393"/>
      <c r="AD38" s="36">
        <v>3</v>
      </c>
      <c r="AE38" s="265"/>
      <c r="AF38" s="265"/>
      <c r="AG38" s="37" t="str">
        <f t="shared" si="0"/>
        <v/>
      </c>
      <c r="AH38" s="395"/>
      <c r="AI38" s="387"/>
      <c r="AJ38" s="389"/>
      <c r="AK38" s="50"/>
      <c r="AL38" s="213"/>
    </row>
    <row r="39" spans="1:38" s="46" customFormat="1" x14ac:dyDescent="0.2">
      <c r="E39" s="16"/>
      <c r="F39" s="16"/>
      <c r="G39" s="16"/>
      <c r="H39" s="16"/>
      <c r="I39" s="49"/>
      <c r="J39" s="49"/>
      <c r="K39" s="49"/>
      <c r="L39" s="49"/>
      <c r="M39" s="49"/>
      <c r="N39" s="49"/>
      <c r="O39" s="49"/>
      <c r="P39" s="49"/>
      <c r="Q39" s="49"/>
      <c r="R39" s="49"/>
      <c r="S39" s="49"/>
      <c r="T39" s="49"/>
      <c r="U39" s="50"/>
      <c r="V39" s="49"/>
      <c r="W39" s="49"/>
      <c r="X39" s="49"/>
      <c r="Y39" s="49"/>
      <c r="Z39" s="49"/>
      <c r="AA39" s="50"/>
      <c r="AB39" s="398"/>
      <c r="AC39" s="391" t="s">
        <v>69</v>
      </c>
      <c r="AD39" s="36">
        <v>1</v>
      </c>
      <c r="AE39" s="265"/>
      <c r="AF39" s="265"/>
      <c r="AG39" s="37" t="str">
        <f t="shared" si="0"/>
        <v/>
      </c>
      <c r="AH39" s="394" t="str">
        <f t="shared" ref="AH39" si="7">IF(AF39="","",IF(AF40="","",IF(AF41="","",(AVERAGE(AG39:AG41)))))</f>
        <v/>
      </c>
      <c r="AI39" s="387"/>
      <c r="AJ39" s="389"/>
      <c r="AK39" s="50"/>
      <c r="AL39" s="213"/>
    </row>
    <row r="40" spans="1:38" s="46" customFormat="1" x14ac:dyDescent="0.2">
      <c r="E40" s="16"/>
      <c r="F40" s="16"/>
      <c r="G40" s="16"/>
      <c r="H40" s="16"/>
      <c r="I40" s="49"/>
      <c r="J40" s="49"/>
      <c r="K40" s="49"/>
      <c r="L40" s="49"/>
      <c r="M40" s="49"/>
      <c r="N40" s="49"/>
      <c r="O40" s="49"/>
      <c r="P40" s="49"/>
      <c r="Q40" s="49"/>
      <c r="R40" s="49"/>
      <c r="S40" s="49"/>
      <c r="T40" s="49"/>
      <c r="U40" s="50"/>
      <c r="V40" s="49"/>
      <c r="W40" s="49"/>
      <c r="X40" s="49"/>
      <c r="Y40" s="49"/>
      <c r="Z40" s="49"/>
      <c r="AA40" s="50"/>
      <c r="AB40" s="398"/>
      <c r="AC40" s="392"/>
      <c r="AD40" s="36">
        <v>2</v>
      </c>
      <c r="AE40" s="265"/>
      <c r="AF40" s="265"/>
      <c r="AG40" s="37" t="str">
        <f t="shared" si="0"/>
        <v/>
      </c>
      <c r="AH40" s="395"/>
      <c r="AI40" s="387"/>
      <c r="AJ40" s="389"/>
      <c r="AK40" s="50"/>
      <c r="AL40" s="213"/>
    </row>
    <row r="41" spans="1:38" s="46" customFormat="1" ht="13.5" thickBot="1" x14ac:dyDescent="0.25">
      <c r="E41" s="16"/>
      <c r="F41" s="16"/>
      <c r="G41" s="16"/>
      <c r="H41" s="16"/>
      <c r="I41" s="16"/>
      <c r="J41" s="16"/>
      <c r="K41" s="16"/>
      <c r="L41" s="16"/>
      <c r="M41" s="16"/>
      <c r="N41" s="16"/>
      <c r="O41" s="16"/>
      <c r="P41" s="16"/>
      <c r="Q41" s="16"/>
      <c r="R41" s="16"/>
      <c r="S41" s="16"/>
      <c r="T41" s="16"/>
      <c r="U41" s="50"/>
      <c r="V41" s="16"/>
      <c r="W41" s="16"/>
      <c r="X41" s="16"/>
      <c r="Y41" s="16"/>
      <c r="Z41" s="16"/>
      <c r="AA41" s="50"/>
      <c r="AB41" s="400"/>
      <c r="AC41" s="401"/>
      <c r="AD41" s="51">
        <v>3</v>
      </c>
      <c r="AE41" s="266"/>
      <c r="AF41" s="266"/>
      <c r="AG41" s="52" t="str">
        <f t="shared" si="0"/>
        <v/>
      </c>
      <c r="AH41" s="402"/>
      <c r="AI41" s="388"/>
      <c r="AJ41" s="390"/>
      <c r="AK41" s="50"/>
      <c r="AL41" s="213"/>
    </row>
    <row r="42" spans="1:38" s="46" customFormat="1" x14ac:dyDescent="0.2">
      <c r="E42" s="16"/>
      <c r="F42" s="16"/>
      <c r="G42" s="16"/>
      <c r="H42" s="16"/>
      <c r="I42" s="16"/>
      <c r="J42" s="16"/>
      <c r="K42" s="16"/>
      <c r="L42" s="16"/>
      <c r="M42" s="16"/>
      <c r="N42" s="16"/>
      <c r="O42" s="16"/>
      <c r="P42" s="16"/>
      <c r="Q42" s="16"/>
      <c r="R42" s="16"/>
      <c r="S42" s="16"/>
      <c r="T42" s="16"/>
      <c r="U42" s="50"/>
      <c r="V42" s="16"/>
      <c r="W42" s="16"/>
      <c r="X42" s="16"/>
      <c r="Y42" s="16"/>
      <c r="Z42" s="16"/>
      <c r="AA42" s="50"/>
      <c r="AB42" s="50"/>
      <c r="AC42" s="50"/>
      <c r="AD42" s="50"/>
      <c r="AE42" s="50"/>
      <c r="AF42" s="50"/>
      <c r="AG42" s="50"/>
      <c r="AH42" s="50"/>
      <c r="AI42" s="50"/>
      <c r="AJ42" s="50"/>
      <c r="AK42" s="50"/>
      <c r="AL42" s="213"/>
    </row>
    <row r="43" spans="1:38" s="46" customFormat="1" x14ac:dyDescent="0.2">
      <c r="A43" s="215"/>
      <c r="B43" s="215"/>
      <c r="C43" s="215"/>
      <c r="D43" s="215"/>
      <c r="E43" s="209"/>
      <c r="F43" s="209"/>
      <c r="G43" s="209"/>
      <c r="H43" s="209"/>
      <c r="I43" s="209"/>
      <c r="J43" s="209"/>
      <c r="K43" s="209"/>
      <c r="L43" s="209"/>
      <c r="M43" s="209"/>
      <c r="N43" s="209"/>
      <c r="O43" s="209"/>
      <c r="P43" s="209"/>
      <c r="Q43" s="209"/>
      <c r="R43" s="209"/>
      <c r="S43" s="209"/>
      <c r="T43" s="209"/>
      <c r="U43" s="214"/>
      <c r="V43" s="209"/>
      <c r="W43" s="209"/>
      <c r="X43" s="209"/>
      <c r="Y43" s="209"/>
      <c r="Z43" s="209"/>
      <c r="AA43" s="212"/>
      <c r="AB43" s="212"/>
      <c r="AC43" s="212"/>
      <c r="AD43" s="212"/>
      <c r="AE43" s="212"/>
      <c r="AF43" s="212"/>
      <c r="AG43" s="212"/>
      <c r="AH43" s="212"/>
      <c r="AI43" s="212"/>
      <c r="AJ43" s="212"/>
      <c r="AK43" s="212"/>
      <c r="AL43" s="214"/>
    </row>
    <row r="44" spans="1:38" s="46" customFormat="1" x14ac:dyDescent="0.2">
      <c r="E44" s="16"/>
      <c r="F44" s="53"/>
      <c r="G44" s="53"/>
      <c r="H44" s="53"/>
      <c r="I44" s="53"/>
      <c r="J44" s="53"/>
      <c r="K44" s="53"/>
      <c r="L44" s="53"/>
      <c r="M44" s="53"/>
      <c r="N44" s="53"/>
      <c r="O44" s="53"/>
      <c r="P44" s="53"/>
      <c r="Q44" s="53"/>
      <c r="R44" s="53"/>
      <c r="S44" s="53"/>
      <c r="T44" s="53"/>
      <c r="U44" s="54"/>
      <c r="V44" s="53"/>
      <c r="W44" s="53"/>
      <c r="X44" s="53"/>
      <c r="Y44" s="53"/>
      <c r="Z44" s="53"/>
      <c r="AA44" s="55"/>
      <c r="AB44" s="55"/>
      <c r="AC44" s="55"/>
      <c r="AD44" s="55"/>
      <c r="AE44" s="55"/>
      <c r="AF44" s="55"/>
      <c r="AG44" s="55"/>
      <c r="AH44" s="55"/>
      <c r="AI44" s="55"/>
      <c r="AJ44" s="55"/>
      <c r="AK44" s="55"/>
      <c r="AL44" s="54"/>
    </row>
    <row r="45" spans="1:38" s="46" customFormat="1" x14ac:dyDescent="0.2">
      <c r="E45" s="16"/>
      <c r="F45" s="53"/>
      <c r="G45" s="53"/>
      <c r="H45" s="53"/>
      <c r="I45" s="53"/>
      <c r="J45" s="53"/>
      <c r="K45" s="53"/>
      <c r="L45" s="53"/>
      <c r="M45" s="53"/>
      <c r="N45" s="53"/>
      <c r="O45" s="53"/>
      <c r="P45" s="53"/>
      <c r="Q45" s="53"/>
      <c r="R45" s="53"/>
      <c r="S45" s="53"/>
      <c r="T45" s="53"/>
      <c r="U45" s="16"/>
      <c r="V45" s="53"/>
      <c r="W45" s="53"/>
      <c r="X45" s="53"/>
      <c r="Y45" s="53"/>
      <c r="Z45" s="53"/>
      <c r="AA45" s="16"/>
      <c r="AB45" s="16"/>
      <c r="AC45" s="16"/>
      <c r="AD45" s="16"/>
      <c r="AE45" s="16"/>
      <c r="AF45" s="16"/>
      <c r="AG45" s="16"/>
      <c r="AH45" s="16"/>
      <c r="AI45" s="16"/>
      <c r="AJ45" s="16"/>
      <c r="AK45" s="16"/>
      <c r="AL45" s="16"/>
    </row>
  </sheetData>
  <sheetProtection password="CB38" sheet="1" objects="1" scenarios="1" selectLockedCells="1"/>
  <mergeCells count="47">
    <mergeCell ref="AB15:AB23"/>
    <mergeCell ref="AC15:AC17"/>
    <mergeCell ref="AH15:AH17"/>
    <mergeCell ref="AB33:AB41"/>
    <mergeCell ref="AC33:AC35"/>
    <mergeCell ref="AH33:AH35"/>
    <mergeCell ref="AC36:AC38"/>
    <mergeCell ref="AH36:AH38"/>
    <mergeCell ref="AC39:AC41"/>
    <mergeCell ref="AH39:AH41"/>
    <mergeCell ref="AI15:AI41"/>
    <mergeCell ref="AJ15:AJ41"/>
    <mergeCell ref="J17:J18"/>
    <mergeCell ref="AC18:AC20"/>
    <mergeCell ref="AH18:AH20"/>
    <mergeCell ref="J19:J20"/>
    <mergeCell ref="AC21:AC23"/>
    <mergeCell ref="Z15:Z17"/>
    <mergeCell ref="AH21:AH23"/>
    <mergeCell ref="AB24:AB32"/>
    <mergeCell ref="AC24:AC26"/>
    <mergeCell ref="AH24:AH26"/>
    <mergeCell ref="AC27:AC29"/>
    <mergeCell ref="AH27:AH29"/>
    <mergeCell ref="AC30:AC32"/>
    <mergeCell ref="AH30:AH32"/>
    <mergeCell ref="E15:E17"/>
    <mergeCell ref="H15:H23"/>
    <mergeCell ref="J15:J16"/>
    <mergeCell ref="N15:N20"/>
    <mergeCell ref="T15:T17"/>
    <mergeCell ref="E18:E20"/>
    <mergeCell ref="E21:E23"/>
    <mergeCell ref="L4:M4"/>
    <mergeCell ref="B8:C8"/>
    <mergeCell ref="B2:J2"/>
    <mergeCell ref="D3:J3"/>
    <mergeCell ref="D4:J4"/>
    <mergeCell ref="D5:J5"/>
    <mergeCell ref="D6:J6"/>
    <mergeCell ref="D7:J7"/>
    <mergeCell ref="D8:J8"/>
    <mergeCell ref="B5:C5"/>
    <mergeCell ref="B6:C6"/>
    <mergeCell ref="B7:C7"/>
    <mergeCell ref="B3:C3"/>
    <mergeCell ref="B4:C4"/>
  </mergeCells>
  <hyperlinks>
    <hyperlink ref="L4" location="Instructions!C35" display="Back to Instructions tab"/>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Z37"/>
  <sheetViews>
    <sheetView showGridLines="0" zoomScale="90" zoomScaleNormal="90" zoomScalePageLayoutView="90" workbookViewId="0">
      <selection activeCell="M4" sqref="M4:O4"/>
    </sheetView>
  </sheetViews>
  <sheetFormatPr defaultColWidth="9.140625" defaultRowHeight="15" customHeight="1" x14ac:dyDescent="0.2"/>
  <cols>
    <col min="1" max="1" width="2.28515625" style="7" customWidth="1"/>
    <col min="2" max="2" width="19.7109375" style="7" customWidth="1"/>
    <col min="3" max="3" width="28.85546875" style="7" customWidth="1"/>
    <col min="4" max="4" width="8.7109375" style="7" customWidth="1"/>
    <col min="5" max="5" width="10.5703125" style="7" customWidth="1"/>
    <col min="6" max="15" width="8.7109375" style="7" customWidth="1"/>
    <col min="16" max="17" width="8.7109375" customWidth="1"/>
    <col min="18" max="18" width="4" customWidth="1"/>
    <col min="19" max="19" width="3.42578125" customWidth="1"/>
    <col min="20" max="24" width="8.85546875" customWidth="1"/>
    <col min="25" max="25" width="4.28515625" style="7" customWidth="1"/>
    <col min="26" max="16384" width="9.140625" style="7"/>
  </cols>
  <sheetData>
    <row r="1" spans="2:26" ht="15" customHeight="1" thickBot="1" x14ac:dyDescent="0.25">
      <c r="S1" s="208"/>
    </row>
    <row r="2" spans="2:26" ht="15" customHeight="1" thickBot="1" x14ac:dyDescent="0.25">
      <c r="B2" s="347" t="str">
        <f>'Version Control'!B2:C2</f>
        <v>Title Block</v>
      </c>
      <c r="C2" s="358"/>
      <c r="D2" s="358"/>
      <c r="E2" s="358"/>
      <c r="F2" s="358"/>
      <c r="G2" s="358"/>
      <c r="H2" s="358"/>
      <c r="I2" s="358"/>
      <c r="J2" s="358"/>
      <c r="K2" s="348"/>
      <c r="S2" s="208"/>
    </row>
    <row r="3" spans="2:26" ht="15" customHeight="1" x14ac:dyDescent="0.2">
      <c r="B3" s="403" t="str">
        <f>'Version Control'!B3</f>
        <v>Test Report Template Name:</v>
      </c>
      <c r="C3" s="404"/>
      <c r="D3" s="405" t="str">
        <f>'Version Control'!C3</f>
        <v xml:space="preserve">Test Cloth Correction Factors </v>
      </c>
      <c r="E3" s="405"/>
      <c r="F3" s="405"/>
      <c r="G3" s="405"/>
      <c r="H3" s="405"/>
      <c r="I3" s="405"/>
      <c r="J3" s="405"/>
      <c r="K3" s="406"/>
      <c r="S3" s="208"/>
    </row>
    <row r="4" spans="2:26" ht="15" customHeight="1" x14ac:dyDescent="0.3">
      <c r="B4" s="375" t="str">
        <f>'Version Control'!B4</f>
        <v>Version Number:</v>
      </c>
      <c r="C4" s="376"/>
      <c r="D4" s="407" t="str">
        <f>'Version Control'!C4</f>
        <v>v2.0</v>
      </c>
      <c r="E4" s="407"/>
      <c r="F4" s="407"/>
      <c r="G4" s="407"/>
      <c r="H4" s="407"/>
      <c r="I4" s="407"/>
      <c r="J4" s="407"/>
      <c r="K4" s="408"/>
      <c r="M4" s="355" t="s">
        <v>181</v>
      </c>
      <c r="N4" s="355"/>
      <c r="O4" s="355"/>
      <c r="S4" s="208"/>
    </row>
    <row r="5" spans="2:26" ht="15" customHeight="1" x14ac:dyDescent="0.2">
      <c r="B5" s="371" t="str">
        <f>'Version Control'!B5</f>
        <v xml:space="preserve">Latest Template Revision: </v>
      </c>
      <c r="C5" s="372"/>
      <c r="D5" s="409">
        <f>'Version Control'!C5</f>
        <v>42160</v>
      </c>
      <c r="E5" s="409"/>
      <c r="F5" s="409"/>
      <c r="G5" s="409"/>
      <c r="H5" s="409"/>
      <c r="I5" s="409"/>
      <c r="J5" s="409"/>
      <c r="K5" s="410"/>
      <c r="S5" s="208"/>
    </row>
    <row r="6" spans="2:26" ht="15" customHeight="1" x14ac:dyDescent="0.2">
      <c r="B6" s="371" t="str">
        <f>'Version Control'!B6</f>
        <v>Tab Name:</v>
      </c>
      <c r="C6" s="372"/>
      <c r="D6" s="407" t="str">
        <f ca="1">MID(CELL("filename",A1), FIND("]", CELL("filename", A1))+ 1, 255)</f>
        <v>Extractor Tests Raw Data</v>
      </c>
      <c r="E6" s="407"/>
      <c r="F6" s="407"/>
      <c r="G6" s="407"/>
      <c r="H6" s="407"/>
      <c r="I6" s="407"/>
      <c r="J6" s="407"/>
      <c r="K6" s="408"/>
      <c r="S6" s="208"/>
    </row>
    <row r="7" spans="2:26" ht="15" customHeight="1" x14ac:dyDescent="0.2">
      <c r="B7" s="371" t="str">
        <f>'Version Control'!B7</f>
        <v>File Name:</v>
      </c>
      <c r="C7" s="372"/>
      <c r="D7" s="407" t="str">
        <f ca="1">'Version Control'!C7</f>
        <v>Test Cloth Correction Factors - v2.0.xlsx</v>
      </c>
      <c r="E7" s="407"/>
      <c r="F7" s="407"/>
      <c r="G7" s="407"/>
      <c r="H7" s="407"/>
      <c r="I7" s="407"/>
      <c r="J7" s="407"/>
      <c r="K7" s="408"/>
      <c r="S7" s="208"/>
    </row>
    <row r="8" spans="2:26" ht="15" customHeight="1" thickBot="1" x14ac:dyDescent="0.25">
      <c r="B8" s="356" t="str">
        <f>'Version Control'!B8</f>
        <v xml:space="preserve">Test Completion Date: </v>
      </c>
      <c r="C8" s="357"/>
      <c r="D8" s="419" t="str">
        <f>'Version Control'!C8</f>
        <v>[MM/DD/YYYY]</v>
      </c>
      <c r="E8" s="419"/>
      <c r="F8" s="419"/>
      <c r="G8" s="419"/>
      <c r="H8" s="419"/>
      <c r="I8" s="419"/>
      <c r="J8" s="419"/>
      <c r="K8" s="420"/>
      <c r="S8" s="208"/>
    </row>
    <row r="9" spans="2:26" ht="15" customHeight="1" x14ac:dyDescent="0.2">
      <c r="S9" s="208"/>
    </row>
    <row r="10" spans="2:26" ht="15" customHeight="1" x14ac:dyDescent="0.2">
      <c r="S10" s="208"/>
    </row>
    <row r="11" spans="2:26" s="16" customFormat="1" ht="15" customHeight="1" x14ac:dyDescent="0.25">
      <c r="B11" s="15" t="s">
        <v>36</v>
      </c>
      <c r="S11" s="209"/>
    </row>
    <row r="12" spans="2:26" ht="15" customHeight="1" x14ac:dyDescent="0.2">
      <c r="B12" s="66" t="s">
        <v>73</v>
      </c>
      <c r="L12"/>
      <c r="P12" s="7"/>
      <c r="Q12" s="7"/>
      <c r="R12" s="7"/>
      <c r="S12" s="210"/>
      <c r="Y12"/>
      <c r="Z12"/>
    </row>
    <row r="13" spans="2:26" ht="15" customHeight="1" thickBot="1" x14ac:dyDescent="0.25">
      <c r="E13" s="67" t="s">
        <v>77</v>
      </c>
      <c r="S13" s="208"/>
    </row>
    <row r="14" spans="2:26" ht="15" customHeight="1" thickBot="1" x14ac:dyDescent="0.3">
      <c r="B14" s="17" t="s">
        <v>1</v>
      </c>
      <c r="C14" s="257"/>
      <c r="E14" s="414" t="s">
        <v>78</v>
      </c>
      <c r="F14" s="61" t="s">
        <v>75</v>
      </c>
      <c r="G14" s="59"/>
      <c r="H14" s="60"/>
      <c r="I14" s="61"/>
      <c r="J14" s="59"/>
      <c r="K14" s="60"/>
      <c r="L14" s="61" t="s">
        <v>76</v>
      </c>
      <c r="M14" s="59"/>
      <c r="N14" s="60"/>
      <c r="O14" s="61"/>
      <c r="P14" s="59"/>
      <c r="Q14" s="60"/>
      <c r="R14" s="7"/>
      <c r="S14" s="210"/>
      <c r="T14" s="7"/>
      <c r="U14" s="7"/>
      <c r="V14" s="7"/>
      <c r="W14" s="7"/>
    </row>
    <row r="15" spans="2:26" ht="15" customHeight="1" thickBot="1" x14ac:dyDescent="0.25">
      <c r="B15" s="25" t="s">
        <v>43</v>
      </c>
      <c r="C15" s="26" t="str">
        <f>'Analysis of Variance'!J10</f>
        <v/>
      </c>
      <c r="E15" s="415"/>
      <c r="F15" s="61" t="s">
        <v>29</v>
      </c>
      <c r="G15" s="118"/>
      <c r="H15" s="119"/>
      <c r="I15" s="61" t="s">
        <v>28</v>
      </c>
      <c r="J15" s="118"/>
      <c r="K15" s="119"/>
      <c r="L15" s="61" t="s">
        <v>29</v>
      </c>
      <c r="M15" s="118"/>
      <c r="N15" s="119"/>
      <c r="O15" s="61" t="s">
        <v>28</v>
      </c>
      <c r="P15" s="118"/>
      <c r="Q15" s="119"/>
      <c r="R15" s="7"/>
      <c r="S15" s="210"/>
      <c r="T15" s="7"/>
      <c r="U15" s="7"/>
      <c r="V15" s="7"/>
      <c r="W15" s="7"/>
    </row>
    <row r="16" spans="2:26" ht="15" customHeight="1" thickBot="1" x14ac:dyDescent="0.25">
      <c r="C16" s="64" t="s">
        <v>93</v>
      </c>
      <c r="E16" s="416"/>
      <c r="F16" s="56" t="s">
        <v>30</v>
      </c>
      <c r="G16" s="57" t="s">
        <v>26</v>
      </c>
      <c r="H16" s="58" t="s">
        <v>27</v>
      </c>
      <c r="I16" s="56" t="s">
        <v>30</v>
      </c>
      <c r="J16" s="57" t="s">
        <v>26</v>
      </c>
      <c r="K16" s="58" t="s">
        <v>27</v>
      </c>
      <c r="L16" s="56" t="s">
        <v>30</v>
      </c>
      <c r="M16" s="57" t="s">
        <v>26</v>
      </c>
      <c r="N16" s="58" t="s">
        <v>27</v>
      </c>
      <c r="O16" s="56" t="s">
        <v>30</v>
      </c>
      <c r="P16" s="57" t="s">
        <v>26</v>
      </c>
      <c r="Q16" s="58" t="s">
        <v>27</v>
      </c>
      <c r="R16" s="7"/>
      <c r="S16" s="210"/>
      <c r="T16" s="7"/>
      <c r="U16" s="7"/>
      <c r="V16" s="7"/>
      <c r="W16" s="7"/>
    </row>
    <row r="17" spans="2:23" ht="15" customHeight="1" thickBot="1" x14ac:dyDescent="0.25">
      <c r="E17" s="411" t="s">
        <v>85</v>
      </c>
      <c r="F17" s="269"/>
      <c r="G17" s="270"/>
      <c r="H17" s="271"/>
      <c r="I17" s="269"/>
      <c r="J17" s="270"/>
      <c r="K17" s="271"/>
      <c r="L17" s="269"/>
      <c r="M17" s="270"/>
      <c r="N17" s="271"/>
      <c r="O17" s="269"/>
      <c r="P17" s="270"/>
      <c r="Q17" s="271"/>
      <c r="R17" s="7"/>
      <c r="S17" s="210"/>
      <c r="T17" s="7"/>
      <c r="U17" s="7"/>
      <c r="V17" s="7"/>
      <c r="W17" s="7"/>
    </row>
    <row r="18" spans="2:23" ht="15" customHeight="1" thickBot="1" x14ac:dyDescent="0.3">
      <c r="B18" s="417" t="s">
        <v>94</v>
      </c>
      <c r="C18" s="418"/>
      <c r="E18" s="412"/>
      <c r="F18" s="272"/>
      <c r="G18" s="273"/>
      <c r="H18" s="274"/>
      <c r="I18" s="272"/>
      <c r="J18" s="273"/>
      <c r="K18" s="274"/>
      <c r="L18" s="272"/>
      <c r="M18" s="273"/>
      <c r="N18" s="274"/>
      <c r="O18" s="272"/>
      <c r="P18" s="273"/>
      <c r="Q18" s="274"/>
      <c r="R18" s="7"/>
      <c r="S18" s="210"/>
      <c r="T18" s="7"/>
      <c r="U18" s="7"/>
      <c r="V18" s="7"/>
      <c r="W18" s="7"/>
    </row>
    <row r="19" spans="2:23" ht="15" customHeight="1" thickBot="1" x14ac:dyDescent="0.3">
      <c r="B19" s="102" t="s">
        <v>96</v>
      </c>
      <c r="C19" s="99" t="str">
        <f>'Correction Factors'!Q31</f>
        <v/>
      </c>
      <c r="E19" s="413"/>
      <c r="F19" s="275"/>
      <c r="G19" s="276"/>
      <c r="H19" s="277"/>
      <c r="I19" s="275"/>
      <c r="J19" s="276"/>
      <c r="K19" s="277"/>
      <c r="L19" s="275"/>
      <c r="M19" s="276"/>
      <c r="N19" s="277"/>
      <c r="O19" s="275"/>
      <c r="P19" s="276"/>
      <c r="Q19" s="277"/>
      <c r="R19" s="7"/>
      <c r="S19" s="210"/>
      <c r="T19" s="7"/>
      <c r="U19" s="7"/>
      <c r="V19" s="7"/>
      <c r="W19" s="7"/>
    </row>
    <row r="20" spans="2:23" ht="15" customHeight="1" thickBot="1" x14ac:dyDescent="0.3">
      <c r="B20" s="103" t="s">
        <v>97</v>
      </c>
      <c r="C20" s="101" t="str">
        <f>'Correction Factors'!Q32</f>
        <v/>
      </c>
      <c r="E20" s="411" t="s">
        <v>86</v>
      </c>
      <c r="F20" s="269"/>
      <c r="G20" s="270"/>
      <c r="H20" s="271"/>
      <c r="I20" s="269"/>
      <c r="J20" s="270"/>
      <c r="K20" s="271"/>
      <c r="L20" s="269"/>
      <c r="M20" s="270"/>
      <c r="N20" s="271"/>
      <c r="O20" s="269"/>
      <c r="P20" s="270"/>
      <c r="Q20" s="271"/>
      <c r="R20" s="7"/>
      <c r="S20" s="210"/>
      <c r="T20" s="7"/>
      <c r="U20" s="7"/>
      <c r="V20" s="7"/>
      <c r="W20" s="7"/>
    </row>
    <row r="21" spans="2:23" ht="15" customHeight="1" x14ac:dyDescent="0.2">
      <c r="C21" s="63" t="s">
        <v>95</v>
      </c>
      <c r="E21" s="412"/>
      <c r="F21" s="272"/>
      <c r="G21" s="273"/>
      <c r="H21" s="274"/>
      <c r="I21" s="272"/>
      <c r="J21" s="273"/>
      <c r="K21" s="274"/>
      <c r="L21" s="272"/>
      <c r="M21" s="273"/>
      <c r="N21" s="274"/>
      <c r="O21" s="272"/>
      <c r="P21" s="273"/>
      <c r="Q21" s="274"/>
      <c r="R21" s="7"/>
      <c r="S21" s="210"/>
      <c r="T21" s="7"/>
      <c r="U21" s="7"/>
      <c r="V21" s="7"/>
      <c r="W21" s="7"/>
    </row>
    <row r="22" spans="2:23" ht="15" customHeight="1" thickBot="1" x14ac:dyDescent="0.25">
      <c r="E22" s="413"/>
      <c r="F22" s="275"/>
      <c r="G22" s="276"/>
      <c r="H22" s="277"/>
      <c r="I22" s="275"/>
      <c r="J22" s="276"/>
      <c r="K22" s="278"/>
      <c r="L22" s="279"/>
      <c r="M22" s="280"/>
      <c r="N22" s="278"/>
      <c r="O22" s="279"/>
      <c r="P22" s="280"/>
      <c r="Q22" s="277"/>
      <c r="R22" s="7"/>
      <c r="S22" s="210"/>
      <c r="T22" s="7"/>
      <c r="U22" s="7"/>
      <c r="V22" s="7"/>
      <c r="W22" s="7"/>
    </row>
    <row r="23" spans="2:23" ht="15" customHeight="1" x14ac:dyDescent="0.2">
      <c r="B23" s="38" t="s">
        <v>66</v>
      </c>
      <c r="C23" s="39"/>
      <c r="E23" s="411" t="s">
        <v>87</v>
      </c>
      <c r="F23" s="269"/>
      <c r="G23" s="270"/>
      <c r="H23" s="271"/>
      <c r="I23" s="269"/>
      <c r="J23" s="270"/>
      <c r="K23" s="271"/>
      <c r="L23" s="269"/>
      <c r="M23" s="270"/>
      <c r="N23" s="271"/>
      <c r="O23" s="269"/>
      <c r="P23" s="270"/>
      <c r="Q23" s="271"/>
      <c r="R23" s="7"/>
      <c r="S23" s="210"/>
      <c r="T23" s="7"/>
      <c r="U23" s="7"/>
      <c r="V23" s="7"/>
      <c r="W23" s="7"/>
    </row>
    <row r="24" spans="2:23" ht="15" customHeight="1" x14ac:dyDescent="0.2">
      <c r="B24" s="40" t="s">
        <v>20</v>
      </c>
      <c r="C24" s="267"/>
      <c r="E24" s="412"/>
      <c r="F24" s="272"/>
      <c r="G24" s="273"/>
      <c r="H24" s="274"/>
      <c r="I24" s="272"/>
      <c r="J24" s="273"/>
      <c r="K24" s="274"/>
      <c r="L24" s="272"/>
      <c r="M24" s="273"/>
      <c r="N24" s="274"/>
      <c r="O24" s="272"/>
      <c r="P24" s="273"/>
      <c r="Q24" s="274"/>
      <c r="R24" s="7"/>
      <c r="S24" s="210"/>
      <c r="T24" s="7"/>
      <c r="U24" s="7"/>
      <c r="V24" s="7"/>
      <c r="W24" s="7"/>
    </row>
    <row r="25" spans="2:23" ht="15" customHeight="1" thickBot="1" x14ac:dyDescent="0.25">
      <c r="B25" s="40" t="s">
        <v>21</v>
      </c>
      <c r="C25" s="259" t="s">
        <v>168</v>
      </c>
      <c r="E25" s="413"/>
      <c r="F25" s="279"/>
      <c r="G25" s="280"/>
      <c r="H25" s="278"/>
      <c r="I25" s="275"/>
      <c r="J25" s="276"/>
      <c r="K25" s="277"/>
      <c r="L25" s="275"/>
      <c r="M25" s="276"/>
      <c r="N25" s="277"/>
      <c r="O25" s="275"/>
      <c r="P25" s="276"/>
      <c r="Q25" s="277"/>
      <c r="R25" s="7"/>
      <c r="S25" s="210"/>
      <c r="T25" s="7"/>
      <c r="U25" s="7"/>
      <c r="V25" s="7"/>
      <c r="W25" s="7"/>
    </row>
    <row r="26" spans="2:23" ht="15" customHeight="1" thickBot="1" x14ac:dyDescent="0.25">
      <c r="B26" s="43" t="s">
        <v>19</v>
      </c>
      <c r="C26" s="268"/>
      <c r="E26" s="411" t="s">
        <v>88</v>
      </c>
      <c r="F26" s="269"/>
      <c r="G26" s="270"/>
      <c r="H26" s="271"/>
      <c r="I26" s="269"/>
      <c r="J26" s="270"/>
      <c r="K26" s="271"/>
      <c r="L26" s="269"/>
      <c r="M26" s="270"/>
      <c r="N26" s="271"/>
      <c r="O26" s="269"/>
      <c r="P26" s="270"/>
      <c r="Q26" s="271"/>
      <c r="R26" s="7"/>
      <c r="S26" s="210"/>
      <c r="T26" s="7"/>
      <c r="U26" s="7"/>
      <c r="V26" s="7"/>
      <c r="W26" s="7"/>
    </row>
    <row r="27" spans="2:23" ht="15" customHeight="1" x14ac:dyDescent="0.2">
      <c r="E27" s="412"/>
      <c r="F27" s="272"/>
      <c r="G27" s="273"/>
      <c r="H27" s="274"/>
      <c r="I27" s="272"/>
      <c r="J27" s="273"/>
      <c r="K27" s="274"/>
      <c r="L27" s="272"/>
      <c r="M27" s="273"/>
      <c r="N27" s="274"/>
      <c r="O27" s="272"/>
      <c r="P27" s="273"/>
      <c r="Q27" s="274"/>
      <c r="R27" s="7"/>
      <c r="S27" s="210"/>
      <c r="T27" s="7"/>
      <c r="U27" s="7"/>
      <c r="V27" s="7"/>
      <c r="W27" s="7"/>
    </row>
    <row r="28" spans="2:23" ht="15" customHeight="1" thickBot="1" x14ac:dyDescent="0.25">
      <c r="E28" s="413"/>
      <c r="F28" s="279"/>
      <c r="G28" s="280"/>
      <c r="H28" s="278"/>
      <c r="I28" s="279"/>
      <c r="J28" s="280"/>
      <c r="K28" s="277"/>
      <c r="L28" s="279"/>
      <c r="M28" s="280"/>
      <c r="N28" s="278"/>
      <c r="O28" s="275"/>
      <c r="P28" s="276"/>
      <c r="Q28" s="277"/>
      <c r="R28" s="7"/>
      <c r="S28" s="210"/>
      <c r="T28" s="7"/>
      <c r="U28" s="7"/>
      <c r="V28" s="7"/>
      <c r="W28" s="7"/>
    </row>
    <row r="29" spans="2:23" ht="15" customHeight="1" x14ac:dyDescent="0.2">
      <c r="E29" s="411" t="s">
        <v>89</v>
      </c>
      <c r="F29" s="269"/>
      <c r="G29" s="270"/>
      <c r="H29" s="271"/>
      <c r="I29" s="269"/>
      <c r="J29" s="270"/>
      <c r="K29" s="271"/>
      <c r="L29" s="269"/>
      <c r="M29" s="270"/>
      <c r="N29" s="271"/>
      <c r="O29" s="269"/>
      <c r="P29" s="270"/>
      <c r="Q29" s="271"/>
      <c r="R29" s="7"/>
      <c r="S29" s="210"/>
      <c r="T29" s="7"/>
      <c r="U29" s="7"/>
      <c r="V29" s="7"/>
      <c r="W29" s="7"/>
    </row>
    <row r="30" spans="2:23" ht="15" customHeight="1" x14ac:dyDescent="0.2">
      <c r="E30" s="412"/>
      <c r="F30" s="272"/>
      <c r="G30" s="273"/>
      <c r="H30" s="274"/>
      <c r="I30" s="272"/>
      <c r="J30" s="273"/>
      <c r="K30" s="274"/>
      <c r="L30" s="272"/>
      <c r="M30" s="273"/>
      <c r="N30" s="274"/>
      <c r="O30" s="272"/>
      <c r="P30" s="273"/>
      <c r="Q30" s="274"/>
      <c r="R30" s="7"/>
      <c r="S30" s="210"/>
      <c r="T30" s="7"/>
      <c r="U30" s="7"/>
      <c r="V30" s="7"/>
      <c r="W30" s="7"/>
    </row>
    <row r="31" spans="2:23" ht="15" customHeight="1" thickBot="1" x14ac:dyDescent="0.25">
      <c r="E31" s="413"/>
      <c r="F31" s="279"/>
      <c r="G31" s="280"/>
      <c r="H31" s="278"/>
      <c r="I31" s="279"/>
      <c r="J31" s="280"/>
      <c r="K31" s="278"/>
      <c r="L31" s="279"/>
      <c r="M31" s="280"/>
      <c r="N31" s="278"/>
      <c r="O31" s="279"/>
      <c r="P31" s="280"/>
      <c r="Q31" s="278"/>
      <c r="R31" s="7"/>
      <c r="S31" s="210"/>
      <c r="T31" s="7"/>
      <c r="U31" s="7"/>
      <c r="V31" s="7"/>
      <c r="W31" s="7"/>
    </row>
    <row r="32" spans="2:23" ht="15" customHeight="1" x14ac:dyDescent="0.2">
      <c r="S32" s="208"/>
    </row>
    <row r="33" spans="1:19" ht="15" customHeight="1" x14ac:dyDescent="0.2">
      <c r="F33" s="63" t="s">
        <v>80</v>
      </c>
      <c r="S33" s="208"/>
    </row>
    <row r="34" spans="1:19" ht="15" customHeight="1" x14ac:dyDescent="0.2">
      <c r="F34" s="63" t="s">
        <v>81</v>
      </c>
      <c r="P34" s="7"/>
      <c r="Q34" s="7"/>
      <c r="R34" s="7"/>
      <c r="S34" s="208"/>
    </row>
    <row r="35" spans="1:19" ht="15" customHeight="1" x14ac:dyDescent="0.2">
      <c r="O35" s="14"/>
      <c r="P35" s="14"/>
      <c r="Q35" s="14"/>
      <c r="R35" s="14"/>
      <c r="S35" s="208"/>
    </row>
    <row r="36" spans="1:19" ht="15" customHeight="1" x14ac:dyDescent="0.2">
      <c r="A36" s="210"/>
      <c r="B36" s="210"/>
      <c r="C36" s="210"/>
      <c r="D36" s="210"/>
      <c r="E36" s="210"/>
      <c r="F36" s="210"/>
      <c r="G36" s="210"/>
      <c r="H36" s="210"/>
      <c r="I36" s="210"/>
      <c r="J36" s="210"/>
      <c r="K36" s="210"/>
      <c r="L36" s="210"/>
      <c r="M36" s="210"/>
      <c r="N36" s="210"/>
      <c r="O36" s="211"/>
      <c r="P36" s="211"/>
      <c r="Q36" s="211"/>
      <c r="R36" s="211"/>
      <c r="S36" s="208"/>
    </row>
    <row r="37" spans="1:19" ht="15" customHeight="1" x14ac:dyDescent="0.2">
      <c r="C37" s="8"/>
      <c r="O37" s="14"/>
      <c r="P37" s="14"/>
      <c r="Q37" s="14"/>
      <c r="R37" s="14"/>
    </row>
  </sheetData>
  <sheetProtection password="CB38" sheet="1" objects="1" scenarios="1" selectLockedCells="1"/>
  <mergeCells count="21">
    <mergeCell ref="B2:K2"/>
    <mergeCell ref="E29:E31"/>
    <mergeCell ref="E14:E16"/>
    <mergeCell ref="E17:E19"/>
    <mergeCell ref="E20:E22"/>
    <mergeCell ref="E23:E25"/>
    <mergeCell ref="E26:E28"/>
    <mergeCell ref="B18:C18"/>
    <mergeCell ref="B7:C7"/>
    <mergeCell ref="B8:C8"/>
    <mergeCell ref="D7:K7"/>
    <mergeCell ref="D8:K8"/>
    <mergeCell ref="M4:O4"/>
    <mergeCell ref="B3:C3"/>
    <mergeCell ref="B4:C4"/>
    <mergeCell ref="B5:C5"/>
    <mergeCell ref="B6:C6"/>
    <mergeCell ref="D3:K3"/>
    <mergeCell ref="D4:K4"/>
    <mergeCell ref="D5:K5"/>
    <mergeCell ref="D6:K6"/>
  </mergeCells>
  <hyperlinks>
    <hyperlink ref="M4" location="Instructions!C35" display="Back to Instructions tab"/>
  </hyperlink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1"/>
  <sheetViews>
    <sheetView showGridLines="0" zoomScale="90" zoomScaleNormal="90" workbookViewId="0">
      <selection activeCell="E3" sqref="E3"/>
    </sheetView>
  </sheetViews>
  <sheetFormatPr defaultColWidth="9.140625" defaultRowHeight="16.5" x14ac:dyDescent="0.3"/>
  <cols>
    <col min="1" max="1" width="4.28515625" style="158" customWidth="1"/>
    <col min="2" max="2" width="28.28515625" style="158" customWidth="1"/>
    <col min="3" max="3" width="54.28515625" style="158" customWidth="1"/>
    <col min="4" max="4" width="22.140625" style="158" customWidth="1"/>
    <col min="5" max="5" width="30.140625" style="158" customWidth="1"/>
    <col min="6" max="6" width="3.85546875" style="158" customWidth="1"/>
    <col min="7" max="7" width="4" style="158" customWidth="1"/>
    <col min="8" max="16384" width="9.140625" style="158"/>
  </cols>
  <sheetData>
    <row r="1" spans="1:7" ht="17.25" thickBot="1" x14ac:dyDescent="0.35">
      <c r="G1" s="159"/>
    </row>
    <row r="2" spans="1:7" ht="18" thickBot="1" x14ac:dyDescent="0.35">
      <c r="B2" s="347" t="str">
        <f>'Version Control'!B2:C2</f>
        <v>Title Block</v>
      </c>
      <c r="C2" s="348"/>
      <c r="G2" s="159"/>
    </row>
    <row r="3" spans="1:7" x14ac:dyDescent="0.3">
      <c r="B3" s="125" t="str">
        <f>'Version Control'!B3</f>
        <v>Test Report Template Name:</v>
      </c>
      <c r="C3" s="126" t="str">
        <f>'Version Control'!C3</f>
        <v xml:space="preserve">Test Cloth Correction Factors </v>
      </c>
      <c r="E3" s="194" t="s">
        <v>181</v>
      </c>
      <c r="G3" s="159"/>
    </row>
    <row r="4" spans="1:7" x14ac:dyDescent="0.3">
      <c r="B4" s="129" t="str">
        <f>'Version Control'!B4</f>
        <v>Version Number:</v>
      </c>
      <c r="C4" s="130" t="str">
        <f>'Version Control'!C4</f>
        <v>v2.0</v>
      </c>
      <c r="G4" s="159"/>
    </row>
    <row r="5" spans="1:7" x14ac:dyDescent="0.3">
      <c r="B5" s="131" t="str">
        <f>'Version Control'!B5</f>
        <v xml:space="preserve">Latest Template Revision: </v>
      </c>
      <c r="C5" s="132">
        <f>'Version Control'!C5</f>
        <v>42160</v>
      </c>
      <c r="G5" s="159"/>
    </row>
    <row r="6" spans="1:7" x14ac:dyDescent="0.3">
      <c r="B6" s="131" t="str">
        <f>'Version Control'!B6</f>
        <v>Tab Name:</v>
      </c>
      <c r="C6" s="130" t="str">
        <f ca="1">MID(CELL("filename",A1), FIND("]", CELL("filename", A1))+ 1, 255)</f>
        <v>Report Sign-Off Block</v>
      </c>
      <c r="G6" s="159"/>
    </row>
    <row r="7" spans="1:7" ht="30" customHeight="1" x14ac:dyDescent="0.3">
      <c r="B7" s="195" t="str">
        <f>'Version Control'!B7</f>
        <v>File Name:</v>
      </c>
      <c r="C7" s="196" t="str">
        <f ca="1">'Version Control'!C7</f>
        <v>Test Cloth Correction Factors - v2.0.xlsx</v>
      </c>
      <c r="G7" s="159"/>
    </row>
    <row r="8" spans="1:7" ht="17.25" thickBot="1" x14ac:dyDescent="0.35">
      <c r="B8" s="197" t="str">
        <f>'Version Control'!B8</f>
        <v xml:space="preserve">Test Completion Date: </v>
      </c>
      <c r="C8" s="198" t="str">
        <f>'Version Control'!C8</f>
        <v>[MM/DD/YYYY]</v>
      </c>
      <c r="G8" s="159"/>
    </row>
    <row r="9" spans="1:7" x14ac:dyDescent="0.3">
      <c r="G9" s="159"/>
    </row>
    <row r="10" spans="1:7" ht="17.25" thickBot="1" x14ac:dyDescent="0.35">
      <c r="G10" s="159"/>
    </row>
    <row r="11" spans="1:7" ht="18" thickBot="1" x14ac:dyDescent="0.35">
      <c r="A11" s="199"/>
      <c r="B11" s="347" t="s">
        <v>182</v>
      </c>
      <c r="C11" s="358"/>
      <c r="D11" s="358"/>
      <c r="E11" s="348"/>
      <c r="G11" s="159"/>
    </row>
    <row r="12" spans="1:7" x14ac:dyDescent="0.3">
      <c r="A12" s="199"/>
      <c r="B12" s="421" t="s">
        <v>183</v>
      </c>
      <c r="C12" s="422"/>
      <c r="D12" s="422"/>
      <c r="E12" s="423"/>
      <c r="G12" s="159"/>
    </row>
    <row r="13" spans="1:7" x14ac:dyDescent="0.3">
      <c r="A13" s="199"/>
      <c r="B13" s="424"/>
      <c r="C13" s="425"/>
      <c r="D13" s="425"/>
      <c r="E13" s="426"/>
      <c r="G13" s="159"/>
    </row>
    <row r="14" spans="1:7" ht="17.25" thickBot="1" x14ac:dyDescent="0.35">
      <c r="A14" s="199"/>
      <c r="B14" s="427"/>
      <c r="C14" s="428"/>
      <c r="D14" s="428"/>
      <c r="E14" s="429"/>
      <c r="G14" s="159"/>
    </row>
    <row r="15" spans="1:7" ht="17.25" x14ac:dyDescent="0.3">
      <c r="A15" s="199"/>
      <c r="B15" s="430" t="s">
        <v>184</v>
      </c>
      <c r="C15" s="431"/>
      <c r="D15" s="200" t="s">
        <v>165</v>
      </c>
      <c r="E15" s="201" t="s">
        <v>185</v>
      </c>
      <c r="G15" s="159"/>
    </row>
    <row r="16" spans="1:7" x14ac:dyDescent="0.3">
      <c r="A16" s="199"/>
      <c r="B16" s="432" t="s">
        <v>189</v>
      </c>
      <c r="C16" s="433"/>
      <c r="D16" s="216" t="str">
        <f>'Pre-Qualification Test Data'!C18</f>
        <v>[MM/DD/YYYY]</v>
      </c>
      <c r="E16" s="202" t="s">
        <v>186</v>
      </c>
      <c r="G16" s="159"/>
    </row>
    <row r="17" spans="1:7" x14ac:dyDescent="0.3">
      <c r="A17" s="199"/>
      <c r="B17" s="203" t="s">
        <v>190</v>
      </c>
      <c r="C17" s="204"/>
      <c r="D17" s="216" t="str">
        <f>'Extractor Tests Raw Data'!C25</f>
        <v>[MM/DD/YYYY]</v>
      </c>
      <c r="E17" s="202" t="s">
        <v>186</v>
      </c>
      <c r="G17" s="159"/>
    </row>
    <row r="18" spans="1:7" x14ac:dyDescent="0.3">
      <c r="A18" s="199"/>
      <c r="B18" s="203" t="s">
        <v>187</v>
      </c>
      <c r="C18" s="204"/>
      <c r="D18" s="205" t="s">
        <v>168</v>
      </c>
      <c r="E18" s="202" t="s">
        <v>186</v>
      </c>
      <c r="G18" s="159"/>
    </row>
    <row r="19" spans="1:7" ht="17.25" thickBot="1" x14ac:dyDescent="0.35">
      <c r="A19" s="199"/>
      <c r="B19" s="336" t="s">
        <v>188</v>
      </c>
      <c r="C19" s="337"/>
      <c r="D19" s="206" t="s">
        <v>168</v>
      </c>
      <c r="E19" s="338" t="s">
        <v>186</v>
      </c>
      <c r="G19" s="159"/>
    </row>
    <row r="20" spans="1:7" x14ac:dyDescent="0.3">
      <c r="G20" s="159"/>
    </row>
    <row r="21" spans="1:7" x14ac:dyDescent="0.3">
      <c r="A21" s="159"/>
      <c r="B21" s="159"/>
      <c r="C21" s="159"/>
      <c r="D21" s="159"/>
      <c r="E21" s="159"/>
      <c r="F21" s="159"/>
      <c r="G21" s="159"/>
    </row>
  </sheetData>
  <sheetProtection password="CB38" sheet="1" objects="1" scenarios="1" selectLockedCells="1"/>
  <mergeCells count="5">
    <mergeCell ref="B2:C2"/>
    <mergeCell ref="B12:E14"/>
    <mergeCell ref="B15:C15"/>
    <mergeCell ref="B16:C16"/>
    <mergeCell ref="B11:E11"/>
  </mergeCells>
  <hyperlinks>
    <hyperlink ref="E3" location="Instructions!C35" display="Back to Instructions tab"/>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zoomScale="90" zoomScaleNormal="90" zoomScalePageLayoutView="90" workbookViewId="0">
      <selection activeCell="L7" sqref="L7"/>
    </sheetView>
  </sheetViews>
  <sheetFormatPr defaultColWidth="9.140625" defaultRowHeight="12.75" x14ac:dyDescent="0.2"/>
  <cols>
    <col min="1" max="1" width="2.28515625" style="7" customWidth="1"/>
    <col min="2" max="2" width="11.28515625" style="7" customWidth="1"/>
    <col min="3" max="10" width="9.7109375" style="7" customWidth="1"/>
    <col min="11" max="11" width="9.140625" style="7"/>
    <col min="12" max="13" width="8.85546875" customWidth="1"/>
    <col min="14" max="14" width="7.28515625" style="7" customWidth="1"/>
    <col min="15" max="15" width="5.5703125" style="7" customWidth="1"/>
    <col min="16" max="16" width="7.140625" style="7" customWidth="1"/>
    <col min="17" max="17" width="10.28515625" style="7" customWidth="1"/>
    <col min="18" max="18" width="10.7109375" style="7" customWidth="1"/>
    <col min="19" max="19" width="7.85546875" style="7" customWidth="1"/>
    <col min="20" max="20" width="3.28515625" customWidth="1"/>
    <col min="21" max="26" width="8.85546875" customWidth="1"/>
    <col min="27" max="16384" width="9.140625" style="7"/>
  </cols>
  <sheetData>
    <row r="1" spans="2:24" ht="18" x14ac:dyDescent="0.25">
      <c r="B1" s="65" t="s">
        <v>17</v>
      </c>
      <c r="T1" s="208"/>
    </row>
    <row r="2" spans="2:24" x14ac:dyDescent="0.2">
      <c r="B2" s="66" t="s">
        <v>92</v>
      </c>
      <c r="T2" s="208"/>
    </row>
    <row r="3" spans="2:24" ht="13.5" thickBot="1" x14ac:dyDescent="0.25">
      <c r="T3" s="208"/>
    </row>
    <row r="4" spans="2:24" ht="16.5" thickBot="1" x14ac:dyDescent="0.3">
      <c r="B4" s="62" t="s">
        <v>91</v>
      </c>
      <c r="C4" s="294">
        <f>'Extractor Tests Raw Data'!C14</f>
        <v>0</v>
      </c>
      <c r="T4" s="208"/>
    </row>
    <row r="5" spans="2:24" x14ac:dyDescent="0.2">
      <c r="T5" s="208"/>
    </row>
    <row r="6" spans="2:24" ht="13.5" thickBot="1" x14ac:dyDescent="0.25">
      <c r="B6" s="67" t="s">
        <v>0</v>
      </c>
      <c r="T6" s="208"/>
    </row>
    <row r="7" spans="2:24" ht="28.5" customHeight="1" thickBot="1" x14ac:dyDescent="0.25">
      <c r="B7" s="414" t="s">
        <v>78</v>
      </c>
      <c r="C7" s="439" t="s">
        <v>72</v>
      </c>
      <c r="D7" s="440"/>
      <c r="E7" s="440"/>
      <c r="F7" s="441"/>
      <c r="G7" s="439" t="s">
        <v>71</v>
      </c>
      <c r="H7" s="440"/>
      <c r="I7" s="440"/>
      <c r="J7" s="441"/>
      <c r="N7" s="436" t="s">
        <v>32</v>
      </c>
      <c r="O7" s="437"/>
      <c r="P7" s="438"/>
      <c r="Q7" s="93" t="s">
        <v>84</v>
      </c>
      <c r="R7" s="94" t="s">
        <v>34</v>
      </c>
      <c r="T7" s="208"/>
    </row>
    <row r="8" spans="2:24" ht="15" customHeight="1" thickBot="1" x14ac:dyDescent="0.25">
      <c r="B8" s="415"/>
      <c r="C8" s="69" t="s">
        <v>29</v>
      </c>
      <c r="D8" s="70"/>
      <c r="E8" s="69" t="s">
        <v>28</v>
      </c>
      <c r="F8" s="70"/>
      <c r="G8" s="69" t="s">
        <v>29</v>
      </c>
      <c r="H8" s="70"/>
      <c r="I8" s="69" t="s">
        <v>28</v>
      </c>
      <c r="J8" s="71"/>
      <c r="N8" s="442" t="s">
        <v>118</v>
      </c>
      <c r="O8" s="445" t="s">
        <v>29</v>
      </c>
      <c r="P8" s="95" t="s">
        <v>85</v>
      </c>
      <c r="Q8" s="295" t="str">
        <f>D10</f>
        <v/>
      </c>
      <c r="R8" s="296">
        <f>C31</f>
        <v>0.45900000000000002</v>
      </c>
      <c r="T8" s="208"/>
      <c r="U8" s="7"/>
      <c r="V8" s="7"/>
      <c r="W8" s="7"/>
      <c r="X8" s="7"/>
    </row>
    <row r="9" spans="2:24" ht="15" customHeight="1" thickBot="1" x14ac:dyDescent="0.25">
      <c r="B9" s="416"/>
      <c r="C9" s="72" t="s">
        <v>31</v>
      </c>
      <c r="D9" s="73" t="s">
        <v>79</v>
      </c>
      <c r="E9" s="72" t="s">
        <v>31</v>
      </c>
      <c r="F9" s="73" t="s">
        <v>79</v>
      </c>
      <c r="G9" s="77" t="s">
        <v>31</v>
      </c>
      <c r="H9" s="78" t="s">
        <v>79</v>
      </c>
      <c r="I9" s="56" t="s">
        <v>31</v>
      </c>
      <c r="J9" s="78" t="s">
        <v>79</v>
      </c>
      <c r="N9" s="443"/>
      <c r="O9" s="446"/>
      <c r="P9" s="96" t="s">
        <v>86</v>
      </c>
      <c r="Q9" s="297" t="str">
        <f>D13</f>
        <v/>
      </c>
      <c r="R9" s="298">
        <f>C32</f>
        <v>0.35699999999999998</v>
      </c>
      <c r="T9" s="208"/>
      <c r="U9" s="7"/>
      <c r="V9" s="7"/>
      <c r="W9" s="7"/>
      <c r="X9" s="7"/>
    </row>
    <row r="10" spans="2:24" ht="15" customHeight="1" x14ac:dyDescent="0.2">
      <c r="B10" s="74"/>
      <c r="C10" s="289" t="str">
        <f>IF('Extractor Tests Raw Data'!H17="","",('Extractor Tests Raw Data'!H17-'Extractor Tests Raw Data'!G17)/'Extractor Tests Raw Data'!G17)</f>
        <v/>
      </c>
      <c r="D10" s="448" t="str">
        <f>IF(C10="","",AVERAGE(C10:C12))</f>
        <v/>
      </c>
      <c r="E10" s="289" t="str">
        <f>IF('Extractor Tests Raw Data'!K17="","",('Extractor Tests Raw Data'!K17-'Extractor Tests Raw Data'!J17)/'Extractor Tests Raw Data'!J17)</f>
        <v/>
      </c>
      <c r="F10" s="448" t="str">
        <f>IF(E10="","",AVERAGE(E10:E12))</f>
        <v/>
      </c>
      <c r="G10" s="290" t="str">
        <f>IF('Extractor Tests Raw Data'!N17="","",('Extractor Tests Raw Data'!N17-'Extractor Tests Raw Data'!M17)/'Extractor Tests Raw Data'!M17)</f>
        <v/>
      </c>
      <c r="H10" s="448" t="str">
        <f>IF(G10="","",AVERAGE(G10:G12))</f>
        <v/>
      </c>
      <c r="I10" s="291" t="str">
        <f>IF('Extractor Tests Raw Data'!Q17="","",('Extractor Tests Raw Data'!Q17-'Extractor Tests Raw Data'!P17)/'Extractor Tests Raw Data'!P17)</f>
        <v/>
      </c>
      <c r="J10" s="448" t="str">
        <f>IF(I10="","",AVERAGE(I10:I12))</f>
        <v/>
      </c>
      <c r="N10" s="443"/>
      <c r="O10" s="446"/>
      <c r="P10" s="96" t="s">
        <v>87</v>
      </c>
      <c r="Q10" s="297" t="str">
        <f>D16</f>
        <v/>
      </c>
      <c r="R10" s="298">
        <f>C33</f>
        <v>0.29599999999999999</v>
      </c>
      <c r="T10" s="208"/>
      <c r="U10" s="7"/>
      <c r="V10" s="7"/>
      <c r="W10" s="7"/>
      <c r="X10" s="7"/>
    </row>
    <row r="11" spans="2:24" ht="15" customHeight="1" x14ac:dyDescent="0.2">
      <c r="B11" s="75" t="s">
        <v>85</v>
      </c>
      <c r="C11" s="292" t="str">
        <f>IF('Extractor Tests Raw Data'!H18="","",('Extractor Tests Raw Data'!H18-'Extractor Tests Raw Data'!G18)/'Extractor Tests Raw Data'!G18)</f>
        <v/>
      </c>
      <c r="D11" s="449"/>
      <c r="E11" s="292" t="str">
        <f>IF('Extractor Tests Raw Data'!K18="","",('Extractor Tests Raw Data'!K18-'Extractor Tests Raw Data'!J18)/'Extractor Tests Raw Data'!J18)</f>
        <v/>
      </c>
      <c r="F11" s="449"/>
      <c r="G11" s="292" t="str">
        <f>IF('Extractor Tests Raw Data'!N18="","",('Extractor Tests Raw Data'!N18-'Extractor Tests Raw Data'!M18)/'Extractor Tests Raw Data'!M18)</f>
        <v/>
      </c>
      <c r="H11" s="449"/>
      <c r="I11" s="292" t="str">
        <f>IF('Extractor Tests Raw Data'!Q18="","",('Extractor Tests Raw Data'!Q18-'Extractor Tests Raw Data'!P18)/'Extractor Tests Raw Data'!P18)</f>
        <v/>
      </c>
      <c r="J11" s="449"/>
      <c r="N11" s="443"/>
      <c r="O11" s="446"/>
      <c r="P11" s="96" t="s">
        <v>88</v>
      </c>
      <c r="Q11" s="297" t="str">
        <f>D19</f>
        <v/>
      </c>
      <c r="R11" s="298">
        <f>C34</f>
        <v>0.24199999999999999</v>
      </c>
      <c r="T11" s="208"/>
      <c r="U11" s="7"/>
      <c r="V11" s="7"/>
      <c r="W11" s="7"/>
      <c r="X11" s="7"/>
    </row>
    <row r="12" spans="2:24" ht="15" customHeight="1" thickBot="1" x14ac:dyDescent="0.25">
      <c r="B12" s="76"/>
      <c r="C12" s="293" t="str">
        <f>IF('Extractor Tests Raw Data'!H19="","",('Extractor Tests Raw Data'!H19-'Extractor Tests Raw Data'!G19)/'Extractor Tests Raw Data'!G19)</f>
        <v/>
      </c>
      <c r="D12" s="450"/>
      <c r="E12" s="293" t="str">
        <f>IF('Extractor Tests Raw Data'!K19="","",('Extractor Tests Raw Data'!K19-'Extractor Tests Raw Data'!J19)/'Extractor Tests Raw Data'!J19)</f>
        <v/>
      </c>
      <c r="F12" s="450"/>
      <c r="G12" s="293" t="str">
        <f>IF('Extractor Tests Raw Data'!N19="","",('Extractor Tests Raw Data'!N19-'Extractor Tests Raw Data'!M19)/'Extractor Tests Raw Data'!M19)</f>
        <v/>
      </c>
      <c r="H12" s="450"/>
      <c r="I12" s="293" t="str">
        <f>IF('Extractor Tests Raw Data'!Q19="","",('Extractor Tests Raw Data'!Q19-'Extractor Tests Raw Data'!P19)/'Extractor Tests Raw Data'!P19)</f>
        <v/>
      </c>
      <c r="J12" s="450"/>
      <c r="N12" s="443"/>
      <c r="O12" s="447"/>
      <c r="P12" s="97" t="s">
        <v>89</v>
      </c>
      <c r="Q12" s="299" t="str">
        <f>D22</f>
        <v/>
      </c>
      <c r="R12" s="300">
        <f>C35</f>
        <v>0.23</v>
      </c>
      <c r="T12" s="208"/>
      <c r="U12" s="7"/>
      <c r="V12" s="7"/>
      <c r="W12" s="7"/>
      <c r="X12" s="7"/>
    </row>
    <row r="13" spans="2:24" ht="15" customHeight="1" x14ac:dyDescent="0.2">
      <c r="B13" s="74"/>
      <c r="C13" s="289" t="str">
        <f>IF('Extractor Tests Raw Data'!H20="","",('Extractor Tests Raw Data'!H20-'Extractor Tests Raw Data'!G20)/'Extractor Tests Raw Data'!G20)</f>
        <v/>
      </c>
      <c r="D13" s="448" t="str">
        <f>IF(C13="","",AVERAGE(C13:C15))</f>
        <v/>
      </c>
      <c r="E13" s="289" t="str">
        <f>IF('Extractor Tests Raw Data'!K20="","",('Extractor Tests Raw Data'!K20-'Extractor Tests Raw Data'!J20)/'Extractor Tests Raw Data'!J20)</f>
        <v/>
      </c>
      <c r="F13" s="448" t="str">
        <f>IF(E13="","",AVERAGE(E13:E15))</f>
        <v/>
      </c>
      <c r="G13" s="290" t="str">
        <f>IF('Extractor Tests Raw Data'!N20="","",('Extractor Tests Raw Data'!N20-'Extractor Tests Raw Data'!M20)/'Extractor Tests Raw Data'!M20)</f>
        <v/>
      </c>
      <c r="H13" s="448" t="str">
        <f>IF(G13="","",AVERAGE(G13:G15))</f>
        <v/>
      </c>
      <c r="I13" s="290" t="str">
        <f>IF('Extractor Tests Raw Data'!Q20="","",('Extractor Tests Raw Data'!Q20-'Extractor Tests Raw Data'!P20)/'Extractor Tests Raw Data'!P20)</f>
        <v/>
      </c>
      <c r="J13" s="448" t="str">
        <f>IF(I13="","",AVERAGE(I13:I15))</f>
        <v/>
      </c>
      <c r="N13" s="443"/>
      <c r="O13" s="445" t="s">
        <v>28</v>
      </c>
      <c r="P13" s="95" t="s">
        <v>85</v>
      </c>
      <c r="Q13" s="295" t="str">
        <f>F10</f>
        <v/>
      </c>
      <c r="R13" s="296">
        <f>D31</f>
        <v>0.499</v>
      </c>
      <c r="T13" s="208"/>
      <c r="U13" s="7"/>
      <c r="V13" s="7"/>
      <c r="W13" s="7"/>
      <c r="X13" s="7"/>
    </row>
    <row r="14" spans="2:24" ht="15" customHeight="1" x14ac:dyDescent="0.2">
      <c r="B14" s="75" t="s">
        <v>86</v>
      </c>
      <c r="C14" s="292" t="str">
        <f>IF('Extractor Tests Raw Data'!H21="","",('Extractor Tests Raw Data'!H21-'Extractor Tests Raw Data'!G21)/'Extractor Tests Raw Data'!G21)</f>
        <v/>
      </c>
      <c r="D14" s="449"/>
      <c r="E14" s="292" t="str">
        <f>IF('Extractor Tests Raw Data'!K21="","",('Extractor Tests Raw Data'!K21-'Extractor Tests Raw Data'!J21)/'Extractor Tests Raw Data'!J21)</f>
        <v/>
      </c>
      <c r="F14" s="449"/>
      <c r="G14" s="292" t="str">
        <f>IF('Extractor Tests Raw Data'!N21="","",('Extractor Tests Raw Data'!N21-'Extractor Tests Raw Data'!M21)/'Extractor Tests Raw Data'!M21)</f>
        <v/>
      </c>
      <c r="H14" s="449"/>
      <c r="I14" s="292" t="str">
        <f>IF('Extractor Tests Raw Data'!Q21="","",('Extractor Tests Raw Data'!Q21-'Extractor Tests Raw Data'!P21)/'Extractor Tests Raw Data'!P21)</f>
        <v/>
      </c>
      <c r="J14" s="449"/>
      <c r="N14" s="443"/>
      <c r="O14" s="446"/>
      <c r="P14" s="96" t="s">
        <v>86</v>
      </c>
      <c r="Q14" s="297" t="str">
        <f>F13</f>
        <v/>
      </c>
      <c r="R14" s="298">
        <f>D32</f>
        <v>0.40400000000000003</v>
      </c>
      <c r="T14" s="208"/>
      <c r="U14" s="7"/>
      <c r="V14" s="7"/>
      <c r="W14" s="7"/>
      <c r="X14" s="7"/>
    </row>
    <row r="15" spans="2:24" ht="15" customHeight="1" thickBot="1" x14ac:dyDescent="0.25">
      <c r="B15" s="76"/>
      <c r="C15" s="293" t="str">
        <f>IF('Extractor Tests Raw Data'!H22="","",('Extractor Tests Raw Data'!H22-'Extractor Tests Raw Data'!G22)/'Extractor Tests Raw Data'!G22)</f>
        <v/>
      </c>
      <c r="D15" s="450"/>
      <c r="E15" s="293" t="str">
        <f>IF('Extractor Tests Raw Data'!K22="","",('Extractor Tests Raw Data'!K22-'Extractor Tests Raw Data'!J22)/'Extractor Tests Raw Data'!J22)</f>
        <v/>
      </c>
      <c r="F15" s="450"/>
      <c r="G15" s="293" t="str">
        <f>IF('Extractor Tests Raw Data'!N22="","",('Extractor Tests Raw Data'!N22-'Extractor Tests Raw Data'!M22)/'Extractor Tests Raw Data'!M22)</f>
        <v/>
      </c>
      <c r="H15" s="450"/>
      <c r="I15" s="293" t="str">
        <f>IF('Extractor Tests Raw Data'!Q22="","",('Extractor Tests Raw Data'!Q22-'Extractor Tests Raw Data'!P22)/'Extractor Tests Raw Data'!P22)</f>
        <v/>
      </c>
      <c r="J15" s="450"/>
      <c r="N15" s="443"/>
      <c r="O15" s="446"/>
      <c r="P15" s="96" t="s">
        <v>87</v>
      </c>
      <c r="Q15" s="297" t="str">
        <f>F16</f>
        <v/>
      </c>
      <c r="R15" s="298">
        <f>D33</f>
        <v>0.33100000000000002</v>
      </c>
      <c r="T15" s="208"/>
      <c r="U15" s="7"/>
      <c r="V15" s="7"/>
      <c r="W15" s="7"/>
      <c r="X15" s="7"/>
    </row>
    <row r="16" spans="2:24" ht="15" customHeight="1" x14ac:dyDescent="0.2">
      <c r="B16" s="74"/>
      <c r="C16" s="289" t="str">
        <f>IF('Extractor Tests Raw Data'!H23="","",('Extractor Tests Raw Data'!H23-'Extractor Tests Raw Data'!G23)/'Extractor Tests Raw Data'!G23)</f>
        <v/>
      </c>
      <c r="D16" s="448" t="str">
        <f>IF(C16="","",AVERAGE(C16:C18))</f>
        <v/>
      </c>
      <c r="E16" s="289" t="str">
        <f>IF('Extractor Tests Raw Data'!K23="","",('Extractor Tests Raw Data'!K23-'Extractor Tests Raw Data'!J23)/'Extractor Tests Raw Data'!J23)</f>
        <v/>
      </c>
      <c r="F16" s="448" t="str">
        <f>IF(E16="","",AVERAGE(E16:E18))</f>
        <v/>
      </c>
      <c r="G16" s="290" t="str">
        <f>IF('Extractor Tests Raw Data'!N23="","",('Extractor Tests Raw Data'!N23-'Extractor Tests Raw Data'!M23)/'Extractor Tests Raw Data'!M23)</f>
        <v/>
      </c>
      <c r="H16" s="448" t="str">
        <f>IF(G16="","",AVERAGE(G16:G18))</f>
        <v/>
      </c>
      <c r="I16" s="290" t="str">
        <f>IF('Extractor Tests Raw Data'!Q23="","",('Extractor Tests Raw Data'!Q23-'Extractor Tests Raw Data'!P23)/'Extractor Tests Raw Data'!P23)</f>
        <v/>
      </c>
      <c r="J16" s="448" t="str">
        <f>IF(I16="","",AVERAGE(I16:I18))</f>
        <v/>
      </c>
      <c r="N16" s="443"/>
      <c r="O16" s="446"/>
      <c r="P16" s="96" t="s">
        <v>88</v>
      </c>
      <c r="Q16" s="297" t="str">
        <f>F19</f>
        <v/>
      </c>
      <c r="R16" s="298">
        <f>D34</f>
        <v>0.28699999999999998</v>
      </c>
      <c r="T16" s="208"/>
      <c r="U16" s="7"/>
      <c r="V16" s="7"/>
      <c r="W16" s="7"/>
      <c r="X16" s="7"/>
    </row>
    <row r="17" spans="2:24" ht="15" customHeight="1" thickBot="1" x14ac:dyDescent="0.25">
      <c r="B17" s="75" t="s">
        <v>87</v>
      </c>
      <c r="C17" s="292" t="str">
        <f>IF('Extractor Tests Raw Data'!H24="","",('Extractor Tests Raw Data'!H24-'Extractor Tests Raw Data'!G24)/'Extractor Tests Raw Data'!G24)</f>
        <v/>
      </c>
      <c r="D17" s="449"/>
      <c r="E17" s="292" t="str">
        <f>IF('Extractor Tests Raw Data'!K24="","",('Extractor Tests Raw Data'!K24-'Extractor Tests Raw Data'!J24)/'Extractor Tests Raw Data'!J24)</f>
        <v/>
      </c>
      <c r="F17" s="449"/>
      <c r="G17" s="292" t="str">
        <f>IF('Extractor Tests Raw Data'!N24="","",('Extractor Tests Raw Data'!N24-'Extractor Tests Raw Data'!M24)/'Extractor Tests Raw Data'!M24)</f>
        <v/>
      </c>
      <c r="H17" s="449"/>
      <c r="I17" s="292" t="str">
        <f>IF('Extractor Tests Raw Data'!Q24="","",('Extractor Tests Raw Data'!Q24-'Extractor Tests Raw Data'!P24)/'Extractor Tests Raw Data'!P24)</f>
        <v/>
      </c>
      <c r="J17" s="449"/>
      <c r="N17" s="444"/>
      <c r="O17" s="447"/>
      <c r="P17" s="97" t="s">
        <v>89</v>
      </c>
      <c r="Q17" s="299" t="str">
        <f>F22</f>
        <v/>
      </c>
      <c r="R17" s="300">
        <f>D35</f>
        <v>0.26400000000000001</v>
      </c>
      <c r="T17" s="208"/>
      <c r="U17" s="7"/>
      <c r="V17" s="7"/>
      <c r="W17" s="7"/>
      <c r="X17" s="7"/>
    </row>
    <row r="18" spans="2:24" ht="15" customHeight="1" thickBot="1" x14ac:dyDescent="0.25">
      <c r="B18" s="76"/>
      <c r="C18" s="293" t="str">
        <f>IF('Extractor Tests Raw Data'!H25="","",('Extractor Tests Raw Data'!H25-'Extractor Tests Raw Data'!G25)/'Extractor Tests Raw Data'!G25)</f>
        <v/>
      </c>
      <c r="D18" s="450"/>
      <c r="E18" s="293" t="str">
        <f>IF('Extractor Tests Raw Data'!K25="","",('Extractor Tests Raw Data'!K25-'Extractor Tests Raw Data'!J25)/'Extractor Tests Raw Data'!J25)</f>
        <v/>
      </c>
      <c r="F18" s="450"/>
      <c r="G18" s="293" t="str">
        <f>IF('Extractor Tests Raw Data'!N25="","",('Extractor Tests Raw Data'!N25-'Extractor Tests Raw Data'!M25)/'Extractor Tests Raw Data'!M25)</f>
        <v/>
      </c>
      <c r="H18" s="450"/>
      <c r="I18" s="293" t="str">
        <f>IF('Extractor Tests Raw Data'!Q25="","",('Extractor Tests Raw Data'!Q25-'Extractor Tests Raw Data'!P25)/'Extractor Tests Raw Data'!P25)</f>
        <v/>
      </c>
      <c r="J18" s="450"/>
      <c r="N18" s="442" t="s">
        <v>119</v>
      </c>
      <c r="O18" s="445" t="s">
        <v>29</v>
      </c>
      <c r="P18" s="95" t="s">
        <v>85</v>
      </c>
      <c r="Q18" s="295" t="str">
        <f>H10</f>
        <v/>
      </c>
      <c r="R18" s="296">
        <f>E31</f>
        <v>0.497</v>
      </c>
      <c r="T18" s="208"/>
      <c r="U18" s="7"/>
      <c r="V18" s="7"/>
      <c r="W18" s="7"/>
      <c r="X18" s="7"/>
    </row>
    <row r="19" spans="2:24" ht="15" customHeight="1" x14ac:dyDescent="0.2">
      <c r="B19" s="74"/>
      <c r="C19" s="289" t="str">
        <f>IF('Extractor Tests Raw Data'!H26="","",('Extractor Tests Raw Data'!H26-'Extractor Tests Raw Data'!G26)/'Extractor Tests Raw Data'!G26)</f>
        <v/>
      </c>
      <c r="D19" s="448" t="str">
        <f>IF(C19="","",AVERAGE(C19:C21))</f>
        <v/>
      </c>
      <c r="E19" s="289" t="str">
        <f>IF('Extractor Tests Raw Data'!K26="","",('Extractor Tests Raw Data'!K26-'Extractor Tests Raw Data'!J26)/'Extractor Tests Raw Data'!J26)</f>
        <v/>
      </c>
      <c r="F19" s="448" t="str">
        <f>IF(E19="","",AVERAGE(E19:E21))</f>
        <v/>
      </c>
      <c r="G19" s="290" t="str">
        <f>IF('Extractor Tests Raw Data'!N26="","",('Extractor Tests Raw Data'!N26-'Extractor Tests Raw Data'!M26)/'Extractor Tests Raw Data'!M26)</f>
        <v/>
      </c>
      <c r="H19" s="448" t="str">
        <f>IF(G19="","",AVERAGE(G19:G21))</f>
        <v/>
      </c>
      <c r="I19" s="290" t="str">
        <f>IF('Extractor Tests Raw Data'!Q26="","",('Extractor Tests Raw Data'!Q26-'Extractor Tests Raw Data'!P26)/'Extractor Tests Raw Data'!P26)</f>
        <v/>
      </c>
      <c r="J19" s="448" t="str">
        <f>IF(I19="","",AVERAGE(I19:I21))</f>
        <v/>
      </c>
      <c r="N19" s="443"/>
      <c r="O19" s="446"/>
      <c r="P19" s="96" t="s">
        <v>86</v>
      </c>
      <c r="Q19" s="297" t="str">
        <f>H13</f>
        <v/>
      </c>
      <c r="R19" s="298">
        <f>E32</f>
        <v>0.379</v>
      </c>
      <c r="T19" s="208"/>
      <c r="U19" s="7"/>
      <c r="V19" s="7"/>
      <c r="W19" s="7"/>
      <c r="X19" s="7"/>
    </row>
    <row r="20" spans="2:24" ht="15" customHeight="1" x14ac:dyDescent="0.2">
      <c r="B20" s="75" t="s">
        <v>88</v>
      </c>
      <c r="C20" s="292" t="str">
        <f>IF('Extractor Tests Raw Data'!H27="","",('Extractor Tests Raw Data'!H27-'Extractor Tests Raw Data'!G27)/'Extractor Tests Raw Data'!G27)</f>
        <v/>
      </c>
      <c r="D20" s="449"/>
      <c r="E20" s="292" t="str">
        <f>IF('Extractor Tests Raw Data'!K27="","",('Extractor Tests Raw Data'!K27-'Extractor Tests Raw Data'!J27)/'Extractor Tests Raw Data'!J27)</f>
        <v/>
      </c>
      <c r="F20" s="449"/>
      <c r="G20" s="292" t="str">
        <f>IF('Extractor Tests Raw Data'!N27="","",('Extractor Tests Raw Data'!N27-'Extractor Tests Raw Data'!M27)/'Extractor Tests Raw Data'!M27)</f>
        <v/>
      </c>
      <c r="H20" s="449"/>
      <c r="I20" s="292" t="str">
        <f>IF('Extractor Tests Raw Data'!Q27="","",('Extractor Tests Raw Data'!Q27-'Extractor Tests Raw Data'!P27)/'Extractor Tests Raw Data'!P27)</f>
        <v/>
      </c>
      <c r="J20" s="449"/>
      <c r="N20" s="443"/>
      <c r="O20" s="446"/>
      <c r="P20" s="96" t="s">
        <v>87</v>
      </c>
      <c r="Q20" s="297" t="str">
        <f>H16</f>
        <v/>
      </c>
      <c r="R20" s="298">
        <f>E33</f>
        <v>0.307</v>
      </c>
      <c r="T20" s="208"/>
      <c r="U20" s="7"/>
      <c r="V20" s="7"/>
      <c r="W20" s="7"/>
      <c r="X20" s="7"/>
    </row>
    <row r="21" spans="2:24" ht="15" customHeight="1" thickBot="1" x14ac:dyDescent="0.25">
      <c r="B21" s="76"/>
      <c r="C21" s="293" t="str">
        <f>IF('Extractor Tests Raw Data'!H28="","",('Extractor Tests Raw Data'!H28-'Extractor Tests Raw Data'!G28)/'Extractor Tests Raw Data'!G28)</f>
        <v/>
      </c>
      <c r="D21" s="450"/>
      <c r="E21" s="293" t="str">
        <f>IF('Extractor Tests Raw Data'!K28="","",('Extractor Tests Raw Data'!K28-'Extractor Tests Raw Data'!J28)/'Extractor Tests Raw Data'!J28)</f>
        <v/>
      </c>
      <c r="F21" s="450"/>
      <c r="G21" s="293" t="str">
        <f>IF('Extractor Tests Raw Data'!N28="","",('Extractor Tests Raw Data'!N28-'Extractor Tests Raw Data'!M28)/'Extractor Tests Raw Data'!M28)</f>
        <v/>
      </c>
      <c r="H21" s="450"/>
      <c r="I21" s="293" t="str">
        <f>IF('Extractor Tests Raw Data'!Q28="","",('Extractor Tests Raw Data'!Q28-'Extractor Tests Raw Data'!P28)/'Extractor Tests Raw Data'!P28)</f>
        <v/>
      </c>
      <c r="J21" s="450"/>
      <c r="N21" s="443"/>
      <c r="O21" s="446"/>
      <c r="P21" s="96" t="s">
        <v>88</v>
      </c>
      <c r="Q21" s="301" t="str">
        <f>H19</f>
        <v/>
      </c>
      <c r="R21" s="298">
        <f>E34</f>
        <v>0.255</v>
      </c>
      <c r="T21" s="208"/>
      <c r="U21" s="7"/>
      <c r="V21" s="7"/>
      <c r="W21" s="7"/>
      <c r="X21" s="7"/>
    </row>
    <row r="22" spans="2:24" ht="15" customHeight="1" thickBot="1" x14ac:dyDescent="0.25">
      <c r="B22" s="74"/>
      <c r="C22" s="289" t="str">
        <f>IF('Extractor Tests Raw Data'!H29="","",('Extractor Tests Raw Data'!H29-'Extractor Tests Raw Data'!G29)/'Extractor Tests Raw Data'!G29)</f>
        <v/>
      </c>
      <c r="D22" s="448" t="str">
        <f>IF(C22="","",AVERAGE(C22:C24))</f>
        <v/>
      </c>
      <c r="E22" s="289" t="str">
        <f>IF('Extractor Tests Raw Data'!K29="","",('Extractor Tests Raw Data'!K29-'Extractor Tests Raw Data'!J29)/'Extractor Tests Raw Data'!J29)</f>
        <v/>
      </c>
      <c r="F22" s="448" t="str">
        <f>IF(E22="","",AVERAGE(E22:E24))</f>
        <v/>
      </c>
      <c r="G22" s="290" t="str">
        <f>IF('Extractor Tests Raw Data'!N29="","",('Extractor Tests Raw Data'!N29-'Extractor Tests Raw Data'!M29)/'Extractor Tests Raw Data'!M29)</f>
        <v/>
      </c>
      <c r="H22" s="448" t="str">
        <f>IF(G22="","",AVERAGE(G22:G24))</f>
        <v/>
      </c>
      <c r="I22" s="290" t="str">
        <f>IF('Extractor Tests Raw Data'!Q29="","",('Extractor Tests Raw Data'!Q29-'Extractor Tests Raw Data'!P29)/'Extractor Tests Raw Data'!P29)</f>
        <v/>
      </c>
      <c r="J22" s="448" t="str">
        <f>IF(I22="","",AVERAGE(I22:I24))</f>
        <v/>
      </c>
      <c r="N22" s="443"/>
      <c r="O22" s="447"/>
      <c r="P22" s="97" t="s">
        <v>89</v>
      </c>
      <c r="Q22" s="299" t="str">
        <f>H22</f>
        <v/>
      </c>
      <c r="R22" s="300">
        <f>E35</f>
        <v>0.24099999999999999</v>
      </c>
      <c r="T22" s="208"/>
      <c r="U22" s="7"/>
      <c r="V22" s="7"/>
      <c r="W22" s="7"/>
      <c r="X22" s="7"/>
    </row>
    <row r="23" spans="2:24" ht="15" customHeight="1" x14ac:dyDescent="0.2">
      <c r="B23" s="75" t="s">
        <v>89</v>
      </c>
      <c r="C23" s="292" t="str">
        <f>IF('Extractor Tests Raw Data'!H30="","",('Extractor Tests Raw Data'!H30-'Extractor Tests Raw Data'!G30)/'Extractor Tests Raw Data'!G30)</f>
        <v/>
      </c>
      <c r="D23" s="449"/>
      <c r="E23" s="292" t="str">
        <f>IF('Extractor Tests Raw Data'!K30="","",('Extractor Tests Raw Data'!K30-'Extractor Tests Raw Data'!J30)/'Extractor Tests Raw Data'!J30)</f>
        <v/>
      </c>
      <c r="F23" s="449"/>
      <c r="G23" s="292" t="str">
        <f>IF('Extractor Tests Raw Data'!N30="","",('Extractor Tests Raw Data'!N30-'Extractor Tests Raw Data'!M30)/'Extractor Tests Raw Data'!M30)</f>
        <v/>
      </c>
      <c r="H23" s="449"/>
      <c r="I23" s="292" t="str">
        <f>IF('Extractor Tests Raw Data'!Q30="","",('Extractor Tests Raw Data'!Q30-'Extractor Tests Raw Data'!P30)/'Extractor Tests Raw Data'!P30)</f>
        <v/>
      </c>
      <c r="J23" s="449"/>
      <c r="N23" s="443"/>
      <c r="O23" s="445" t="s">
        <v>28</v>
      </c>
      <c r="P23" s="95" t="s">
        <v>85</v>
      </c>
      <c r="Q23" s="302" t="str">
        <f>J10</f>
        <v/>
      </c>
      <c r="R23" s="303">
        <f>F31</f>
        <v>0.52800000000000002</v>
      </c>
      <c r="T23" s="208"/>
      <c r="U23" s="7"/>
      <c r="V23" s="7"/>
      <c r="W23" s="7"/>
      <c r="X23" s="7"/>
    </row>
    <row r="24" spans="2:24" ht="15" customHeight="1" thickBot="1" x14ac:dyDescent="0.25">
      <c r="B24" s="76"/>
      <c r="C24" s="293" t="str">
        <f>IF('Extractor Tests Raw Data'!H31="","",('Extractor Tests Raw Data'!H31-'Extractor Tests Raw Data'!G31)/'Extractor Tests Raw Data'!G31)</f>
        <v/>
      </c>
      <c r="D24" s="450"/>
      <c r="E24" s="293" t="str">
        <f>IF('Extractor Tests Raw Data'!K31="","",('Extractor Tests Raw Data'!K31-'Extractor Tests Raw Data'!J31)/'Extractor Tests Raw Data'!J31)</f>
        <v/>
      </c>
      <c r="F24" s="450"/>
      <c r="G24" s="293" t="str">
        <f>IF('Extractor Tests Raw Data'!N31="","",('Extractor Tests Raw Data'!N31-'Extractor Tests Raw Data'!M31)/'Extractor Tests Raw Data'!M31)</f>
        <v/>
      </c>
      <c r="H24" s="450"/>
      <c r="I24" s="293" t="str">
        <f>IF('Extractor Tests Raw Data'!Q31="","",('Extractor Tests Raw Data'!Q31-'Extractor Tests Raw Data'!P31)/'Extractor Tests Raw Data'!P31)</f>
        <v/>
      </c>
      <c r="J24" s="450"/>
      <c r="N24" s="443"/>
      <c r="O24" s="446"/>
      <c r="P24" s="96" t="s">
        <v>86</v>
      </c>
      <c r="Q24" s="297" t="str">
        <f>J13</f>
        <v/>
      </c>
      <c r="R24" s="298">
        <f>F32</f>
        <v>0.43099999999999999</v>
      </c>
      <c r="T24" s="208"/>
      <c r="U24" s="7"/>
      <c r="V24" s="7"/>
      <c r="W24" s="7"/>
      <c r="X24" s="7"/>
    </row>
    <row r="25" spans="2:24" ht="15" customHeight="1" x14ac:dyDescent="0.2">
      <c r="N25" s="443"/>
      <c r="O25" s="446"/>
      <c r="P25" s="96" t="s">
        <v>87</v>
      </c>
      <c r="Q25" s="297" t="str">
        <f>J16</f>
        <v/>
      </c>
      <c r="R25" s="298">
        <f>F33</f>
        <v>0.35799999999999998</v>
      </c>
      <c r="T25" s="208"/>
      <c r="U25" s="7"/>
      <c r="V25" s="7"/>
      <c r="W25" s="7"/>
      <c r="X25" s="7"/>
    </row>
    <row r="26" spans="2:24" ht="15" customHeight="1" x14ac:dyDescent="0.2">
      <c r="M26" s="7"/>
      <c r="N26" s="443"/>
      <c r="O26" s="446"/>
      <c r="P26" s="96" t="s">
        <v>88</v>
      </c>
      <c r="Q26" s="297" t="str">
        <f>J19</f>
        <v/>
      </c>
      <c r="R26" s="298">
        <f>F34</f>
        <v>0.3</v>
      </c>
      <c r="T26" s="208"/>
    </row>
    <row r="27" spans="2:24" ht="15" customHeight="1" thickBot="1" x14ac:dyDescent="0.25">
      <c r="L27" s="7"/>
      <c r="M27" s="3"/>
      <c r="N27" s="444"/>
      <c r="O27" s="447"/>
      <c r="P27" s="97" t="s">
        <v>89</v>
      </c>
      <c r="Q27" s="299" t="str">
        <f>J22</f>
        <v/>
      </c>
      <c r="R27" s="300">
        <f>F35</f>
        <v>0.28000000000000003</v>
      </c>
      <c r="T27" s="208"/>
    </row>
    <row r="28" spans="2:24" ht="15" customHeight="1" thickBot="1" x14ac:dyDescent="0.25">
      <c r="B28" s="67" t="s">
        <v>74</v>
      </c>
      <c r="C28" s="3"/>
      <c r="D28" s="3"/>
      <c r="E28" s="3"/>
      <c r="F28" s="3"/>
      <c r="H28" s="67" t="str">
        <f>"Table 2.6.5 - Avg. RMC Values (Lot #"&amp;C4&amp;")"</f>
        <v>Table 2.6.5 - Avg. RMC Values (Lot #0)</v>
      </c>
      <c r="I28" s="3"/>
      <c r="J28" s="3"/>
      <c r="K28" s="3"/>
      <c r="L28" s="3"/>
      <c r="M28" s="3"/>
      <c r="P28" s="3"/>
      <c r="Q28" s="3"/>
      <c r="R28" s="5"/>
      <c r="S28" s="6"/>
      <c r="T28" s="208"/>
    </row>
    <row r="29" spans="2:24" ht="15" customHeight="1" thickBot="1" x14ac:dyDescent="0.25">
      <c r="B29" s="414" t="s">
        <v>78</v>
      </c>
      <c r="C29" s="79" t="s">
        <v>82</v>
      </c>
      <c r="D29" s="80"/>
      <c r="E29" s="79" t="s">
        <v>83</v>
      </c>
      <c r="F29" s="80"/>
      <c r="H29" s="414" t="s">
        <v>78</v>
      </c>
      <c r="I29" s="79" t="s">
        <v>82</v>
      </c>
      <c r="J29" s="80"/>
      <c r="K29" s="79" t="s">
        <v>83</v>
      </c>
      <c r="L29" s="80"/>
      <c r="M29" s="3"/>
      <c r="P29" s="12" t="s">
        <v>33</v>
      </c>
      <c r="T29" s="208"/>
    </row>
    <row r="30" spans="2:24" ht="15" customHeight="1" thickBot="1" x14ac:dyDescent="0.25">
      <c r="B30" s="415"/>
      <c r="C30" s="81" t="s">
        <v>29</v>
      </c>
      <c r="D30" s="82" t="s">
        <v>28</v>
      </c>
      <c r="E30" s="81" t="s">
        <v>29</v>
      </c>
      <c r="F30" s="82" t="s">
        <v>28</v>
      </c>
      <c r="H30" s="415"/>
      <c r="I30" s="81" t="s">
        <v>29</v>
      </c>
      <c r="J30" s="82" t="s">
        <v>28</v>
      </c>
      <c r="K30" s="81" t="s">
        <v>29</v>
      </c>
      <c r="L30" s="82" t="s">
        <v>28</v>
      </c>
      <c r="M30" s="3"/>
      <c r="P30" s="434" t="s">
        <v>90</v>
      </c>
      <c r="Q30" s="435"/>
      <c r="T30" s="208"/>
    </row>
    <row r="31" spans="2:24" ht="15" customHeight="1" x14ac:dyDescent="0.25">
      <c r="B31" s="83">
        <v>100</v>
      </c>
      <c r="C31" s="85">
        <v>0.45900000000000002</v>
      </c>
      <c r="D31" s="86">
        <v>0.499</v>
      </c>
      <c r="E31" s="85">
        <v>0.497</v>
      </c>
      <c r="F31" s="86">
        <v>0.52800000000000002</v>
      </c>
      <c r="H31" s="83">
        <v>100</v>
      </c>
      <c r="I31" s="304" t="str">
        <f>D10</f>
        <v/>
      </c>
      <c r="J31" s="305" t="str">
        <f>F10</f>
        <v/>
      </c>
      <c r="K31" s="304" t="str">
        <f>H10</f>
        <v/>
      </c>
      <c r="L31" s="305" t="str">
        <f>J10</f>
        <v/>
      </c>
      <c r="M31" s="91"/>
      <c r="P31" s="98" t="s">
        <v>96</v>
      </c>
      <c r="Q31" s="99" t="str">
        <f>IF(Q8="","",SLOPE(R8:R27,Q8:Q27))</f>
        <v/>
      </c>
      <c r="T31" s="208"/>
    </row>
    <row r="32" spans="2:24" ht="15" customHeight="1" thickBot="1" x14ac:dyDescent="0.3">
      <c r="B32" s="83">
        <v>200</v>
      </c>
      <c r="C32" s="87">
        <v>0.35699999999999998</v>
      </c>
      <c r="D32" s="88">
        <v>0.40400000000000003</v>
      </c>
      <c r="E32" s="87">
        <v>0.379</v>
      </c>
      <c r="F32" s="88">
        <v>0.43099999999999999</v>
      </c>
      <c r="H32" s="83">
        <v>200</v>
      </c>
      <c r="I32" s="306" t="str">
        <f>D13</f>
        <v/>
      </c>
      <c r="J32" s="307" t="str">
        <f>F13</f>
        <v/>
      </c>
      <c r="K32" s="306" t="str">
        <f>H13</f>
        <v/>
      </c>
      <c r="L32" s="307" t="str">
        <f>J13</f>
        <v/>
      </c>
      <c r="M32" s="91"/>
      <c r="P32" s="100" t="s">
        <v>97</v>
      </c>
      <c r="Q32" s="101" t="str">
        <f>IF(Q8="","",INTERCEPT(R8:R27,Q8:Q27))</f>
        <v/>
      </c>
      <c r="T32" s="208"/>
    </row>
    <row r="33" spans="1:20" ht="15" customHeight="1" x14ac:dyDescent="0.2">
      <c r="B33" s="83">
        <v>350</v>
      </c>
      <c r="C33" s="87">
        <v>0.29599999999999999</v>
      </c>
      <c r="D33" s="88">
        <v>0.33100000000000002</v>
      </c>
      <c r="E33" s="87">
        <v>0.307</v>
      </c>
      <c r="F33" s="88">
        <v>0.35799999999999998</v>
      </c>
      <c r="H33" s="83">
        <v>350</v>
      </c>
      <c r="I33" s="306" t="str">
        <f>D16</f>
        <v/>
      </c>
      <c r="J33" s="307" t="str">
        <f>F16</f>
        <v/>
      </c>
      <c r="K33" s="306" t="str">
        <f>H16</f>
        <v/>
      </c>
      <c r="L33" s="307" t="str">
        <f>J16</f>
        <v/>
      </c>
      <c r="M33" s="91"/>
      <c r="T33" s="208"/>
    </row>
    <row r="34" spans="1:20" ht="15" customHeight="1" x14ac:dyDescent="0.2">
      <c r="B34" s="83">
        <v>500</v>
      </c>
      <c r="C34" s="87">
        <v>0.24199999999999999</v>
      </c>
      <c r="D34" s="88">
        <v>0.28699999999999998</v>
      </c>
      <c r="E34" s="87">
        <v>0.255</v>
      </c>
      <c r="F34" s="88">
        <v>0.3</v>
      </c>
      <c r="H34" s="83">
        <v>500</v>
      </c>
      <c r="I34" s="306" t="str">
        <f>D19</f>
        <v/>
      </c>
      <c r="J34" s="307" t="str">
        <f>F19</f>
        <v/>
      </c>
      <c r="K34" s="306" t="str">
        <f>H19</f>
        <v/>
      </c>
      <c r="L34" s="307" t="str">
        <f>J19</f>
        <v/>
      </c>
      <c r="M34" s="92"/>
      <c r="T34" s="208"/>
    </row>
    <row r="35" spans="1:20" ht="15" customHeight="1" thickBot="1" x14ac:dyDescent="0.25">
      <c r="B35" s="84">
        <v>650</v>
      </c>
      <c r="C35" s="89">
        <v>0.23</v>
      </c>
      <c r="D35" s="90">
        <v>0.26400000000000001</v>
      </c>
      <c r="E35" s="89">
        <v>0.24099999999999999</v>
      </c>
      <c r="F35" s="90">
        <v>0.28000000000000003</v>
      </c>
      <c r="H35" s="84">
        <v>650</v>
      </c>
      <c r="I35" s="308" t="str">
        <f>D22</f>
        <v/>
      </c>
      <c r="J35" s="309" t="str">
        <f>F22</f>
        <v/>
      </c>
      <c r="K35" s="308" t="str">
        <f>H22</f>
        <v/>
      </c>
      <c r="L35" s="309" t="str">
        <f>J22</f>
        <v/>
      </c>
      <c r="M35" s="4"/>
      <c r="T35" s="208"/>
    </row>
    <row r="36" spans="1:20" x14ac:dyDescent="0.2">
      <c r="B36" s="4"/>
      <c r="C36" s="4"/>
      <c r="E36" s="4"/>
      <c r="F36" s="4"/>
      <c r="H36" s="4"/>
      <c r="I36" s="4"/>
      <c r="K36" s="4"/>
      <c r="L36" s="4"/>
      <c r="M36" s="7"/>
      <c r="T36" s="208"/>
    </row>
    <row r="37" spans="1:20" x14ac:dyDescent="0.2">
      <c r="A37" s="210"/>
      <c r="B37" s="210"/>
      <c r="C37" s="210"/>
      <c r="D37" s="210"/>
      <c r="E37" s="210"/>
      <c r="F37" s="210"/>
      <c r="G37" s="210"/>
      <c r="H37" s="210"/>
      <c r="I37" s="210"/>
      <c r="J37" s="210"/>
      <c r="K37" s="210"/>
      <c r="L37" s="210"/>
      <c r="M37" s="210"/>
      <c r="N37" s="210"/>
      <c r="O37" s="210"/>
      <c r="P37" s="210"/>
      <c r="Q37" s="210"/>
      <c r="R37" s="210"/>
      <c r="S37" s="210"/>
      <c r="T37" s="208"/>
    </row>
    <row r="38" spans="1:20" x14ac:dyDescent="0.2">
      <c r="L38" s="7"/>
      <c r="M38" s="7"/>
    </row>
    <row r="39" spans="1:20" x14ac:dyDescent="0.2">
      <c r="L39" s="7"/>
    </row>
  </sheetData>
  <sheetProtection password="CB38" sheet="1" objects="1" scenarios="1" selectLockedCells="1"/>
  <mergeCells count="33">
    <mergeCell ref="J10:J12"/>
    <mergeCell ref="B7:B9"/>
    <mergeCell ref="H10:H12"/>
    <mergeCell ref="F10:F12"/>
    <mergeCell ref="D10:D12"/>
    <mergeCell ref="D22:D24"/>
    <mergeCell ref="F22:F24"/>
    <mergeCell ref="H22:H24"/>
    <mergeCell ref="J22:J24"/>
    <mergeCell ref="J13:J15"/>
    <mergeCell ref="H13:H15"/>
    <mergeCell ref="F13:F15"/>
    <mergeCell ref="D13:D15"/>
    <mergeCell ref="D16:D18"/>
    <mergeCell ref="F16:F18"/>
    <mergeCell ref="H16:H18"/>
    <mergeCell ref="J16:J18"/>
    <mergeCell ref="P30:Q30"/>
    <mergeCell ref="N7:P7"/>
    <mergeCell ref="C7:F7"/>
    <mergeCell ref="G7:J7"/>
    <mergeCell ref="B29:B30"/>
    <mergeCell ref="H29:H30"/>
    <mergeCell ref="N8:N17"/>
    <mergeCell ref="O8:O12"/>
    <mergeCell ref="O13:O17"/>
    <mergeCell ref="N18:N27"/>
    <mergeCell ref="O18:O22"/>
    <mergeCell ref="O23:O27"/>
    <mergeCell ref="J19:J21"/>
    <mergeCell ref="H19:H21"/>
    <mergeCell ref="F19:F21"/>
    <mergeCell ref="D19:D2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showGridLines="0" zoomScale="90" zoomScaleNormal="90" zoomScalePageLayoutView="80" workbookViewId="0">
      <selection activeCell="G5" sqref="G5"/>
    </sheetView>
  </sheetViews>
  <sheetFormatPr defaultColWidth="8.85546875" defaultRowHeight="12.75" x14ac:dyDescent="0.2"/>
  <cols>
    <col min="1" max="1" width="2.85546875" customWidth="1"/>
    <col min="2" max="2" width="19.7109375" customWidth="1"/>
    <col min="3" max="3" width="11.7109375" customWidth="1"/>
    <col min="4" max="4" width="13" customWidth="1"/>
    <col min="5" max="5" width="9.140625" customWidth="1"/>
    <col min="6" max="6" width="22.42578125" customWidth="1"/>
    <col min="7" max="7" width="25.42578125" bestFit="1" customWidth="1"/>
    <col min="8" max="8" width="15" bestFit="1" customWidth="1"/>
    <col min="9" max="9" width="13.28515625" bestFit="1" customWidth="1"/>
    <col min="10" max="10" width="14.7109375" customWidth="1"/>
    <col min="11" max="11" width="14" customWidth="1"/>
    <col min="12" max="12" width="15.42578125" customWidth="1"/>
    <col min="13" max="13" width="8.42578125" customWidth="1"/>
    <col min="14" max="14" width="24.85546875" customWidth="1"/>
    <col min="15" max="15" width="3.28515625" customWidth="1"/>
    <col min="16" max="16" width="3.42578125" customWidth="1"/>
    <col min="19" max="19" width="12.42578125" bestFit="1" customWidth="1"/>
  </cols>
  <sheetData>
    <row r="1" spans="1:16" ht="18" x14ac:dyDescent="0.25">
      <c r="B1" s="65" t="s">
        <v>17</v>
      </c>
      <c r="P1" s="208"/>
    </row>
    <row r="2" spans="1:16" x14ac:dyDescent="0.2">
      <c r="B2" s="66" t="s">
        <v>120</v>
      </c>
      <c r="P2" s="208"/>
    </row>
    <row r="3" spans="1:16" ht="12.75" customHeight="1" thickBot="1" x14ac:dyDescent="0.3">
      <c r="A3" s="9"/>
      <c r="P3" s="208"/>
    </row>
    <row r="4" spans="1:16" ht="18" x14ac:dyDescent="0.25">
      <c r="A4" s="9"/>
      <c r="B4" s="17" t="s">
        <v>1</v>
      </c>
      <c r="C4" s="316">
        <f>'Extractor Tests Raw Data'!C14</f>
        <v>0</v>
      </c>
      <c r="P4" s="208"/>
    </row>
    <row r="5" spans="1:16" ht="18.75" thickBot="1" x14ac:dyDescent="0.3">
      <c r="A5" s="9"/>
      <c r="B5" s="25" t="s">
        <v>43</v>
      </c>
      <c r="C5" s="26" t="str">
        <f>J10</f>
        <v/>
      </c>
      <c r="P5" s="208"/>
    </row>
    <row r="6" spans="1:16" ht="13.5" customHeight="1" x14ac:dyDescent="0.25">
      <c r="A6" s="9"/>
      <c r="P6" s="208"/>
    </row>
    <row r="7" spans="1:16" ht="13.5" customHeight="1" thickBot="1" x14ac:dyDescent="0.25">
      <c r="D7" s="12"/>
      <c r="F7" s="12" t="s">
        <v>122</v>
      </c>
      <c r="P7" s="208"/>
    </row>
    <row r="8" spans="1:16" ht="27" customHeight="1" thickBot="1" x14ac:dyDescent="0.25">
      <c r="B8" s="68" t="s">
        <v>131</v>
      </c>
      <c r="C8" s="105" t="s">
        <v>35</v>
      </c>
      <c r="D8" s="104" t="str">
        <f>"Uncorrected Lot "&amp;C4</f>
        <v>Uncorrected Lot 0</v>
      </c>
      <c r="F8" s="228" t="s">
        <v>126</v>
      </c>
      <c r="G8" s="229" t="s">
        <v>123</v>
      </c>
      <c r="H8" s="230" t="s">
        <v>23</v>
      </c>
      <c r="I8" s="229" t="s">
        <v>25</v>
      </c>
      <c r="J8" s="231" t="s">
        <v>47</v>
      </c>
      <c r="P8" s="208"/>
    </row>
    <row r="9" spans="1:16" ht="13.5" customHeight="1" x14ac:dyDescent="0.2">
      <c r="B9" s="114" t="s">
        <v>98</v>
      </c>
      <c r="C9" s="106">
        <v>0.52800000000000002</v>
      </c>
      <c r="D9" s="310" t="str">
        <f>'Correction Factors'!J10</f>
        <v/>
      </c>
      <c r="F9" s="224" t="s">
        <v>124</v>
      </c>
      <c r="G9" s="225" t="s">
        <v>18</v>
      </c>
      <c r="H9" s="225" t="s">
        <v>24</v>
      </c>
      <c r="I9" s="317" t="e">
        <f>D33</f>
        <v>#DIV/0!</v>
      </c>
      <c r="J9" s="226" t="e">
        <f>IF(D33&lt;2%,"Yes", "No")</f>
        <v>#DIV/0!</v>
      </c>
      <c r="K9" s="63" t="s">
        <v>130</v>
      </c>
      <c r="P9" s="208"/>
    </row>
    <row r="10" spans="1:16" ht="13.5" customHeight="1" thickBot="1" x14ac:dyDescent="0.25">
      <c r="B10" s="115" t="s">
        <v>99</v>
      </c>
      <c r="C10" s="107">
        <v>0.499</v>
      </c>
      <c r="D10" s="311" t="str">
        <f>'Correction Factors'!F10</f>
        <v/>
      </c>
      <c r="F10" s="120" t="s">
        <v>125</v>
      </c>
      <c r="G10" s="121" t="s">
        <v>128</v>
      </c>
      <c r="H10" s="121" t="s">
        <v>127</v>
      </c>
      <c r="I10" s="318" t="str">
        <f>K17</f>
        <v/>
      </c>
      <c r="J10" s="122" t="str">
        <f>IF(I10="","",IF(I10&gt;0.1,"Yes", "No"))</f>
        <v/>
      </c>
      <c r="K10" s="117" t="s">
        <v>121</v>
      </c>
      <c r="P10" s="208"/>
    </row>
    <row r="11" spans="1:16" ht="13.5" customHeight="1" x14ac:dyDescent="0.2">
      <c r="B11" s="115" t="s">
        <v>100</v>
      </c>
      <c r="C11" s="108">
        <v>0.497</v>
      </c>
      <c r="D11" s="311" t="str">
        <f>'Correction Factors'!H10</f>
        <v/>
      </c>
      <c r="K11" s="2"/>
      <c r="P11" s="208"/>
    </row>
    <row r="12" spans="1:16" ht="13.5" customHeight="1" thickBot="1" x14ac:dyDescent="0.25">
      <c r="B12" s="116" t="s">
        <v>101</v>
      </c>
      <c r="C12" s="108">
        <v>0.45900000000000002</v>
      </c>
      <c r="D12" s="312" t="str">
        <f>'Correction Factors'!D10</f>
        <v/>
      </c>
      <c r="E12" s="13"/>
      <c r="P12" s="208"/>
    </row>
    <row r="13" spans="1:16" ht="13.5" customHeight="1" thickBot="1" x14ac:dyDescent="0.25">
      <c r="B13" s="114" t="s">
        <v>102</v>
      </c>
      <c r="C13" s="109">
        <v>0.43099999999999999</v>
      </c>
      <c r="D13" s="310" t="str">
        <f>'Correction Factors'!J13</f>
        <v/>
      </c>
      <c r="E13" s="13"/>
      <c r="F13" s="12" t="str">
        <f>"ANOVA calculated from Lot "&amp;$C$4&amp;" data for 100 to 650g"</f>
        <v>ANOVA calculated from Lot 0 data for 100 to 650g</v>
      </c>
      <c r="H13" s="12"/>
      <c r="N13" s="2"/>
      <c r="O13" s="10"/>
      <c r="P13" s="208"/>
    </row>
    <row r="14" spans="1:16" ht="13.5" customHeight="1" thickBot="1" x14ac:dyDescent="0.25">
      <c r="B14" s="115" t="s">
        <v>103</v>
      </c>
      <c r="C14" s="108">
        <v>0.40400000000000003</v>
      </c>
      <c r="D14" s="311" t="str">
        <f>'Correction Factors'!F13</f>
        <v/>
      </c>
      <c r="E14" s="13"/>
      <c r="F14" s="68" t="s">
        <v>10</v>
      </c>
      <c r="G14" s="251" t="s">
        <v>2</v>
      </c>
      <c r="H14" s="252" t="s">
        <v>3</v>
      </c>
      <c r="I14" s="252" t="s">
        <v>4</v>
      </c>
      <c r="J14" s="252" t="s">
        <v>5</v>
      </c>
      <c r="K14" s="252" t="s">
        <v>6</v>
      </c>
      <c r="L14" s="253" t="s">
        <v>7</v>
      </c>
      <c r="P14" s="208"/>
    </row>
    <row r="15" spans="1:16" ht="13.5" customHeight="1" x14ac:dyDescent="0.2">
      <c r="B15" s="115" t="s">
        <v>104</v>
      </c>
      <c r="C15" s="108">
        <v>0.379</v>
      </c>
      <c r="D15" s="311" t="str">
        <f>'Correction Factors'!H13</f>
        <v/>
      </c>
      <c r="E15" s="13"/>
      <c r="F15" s="249" t="s">
        <v>129</v>
      </c>
      <c r="G15" s="319">
        <f>SUMSQ(SUM(C9:D12),SUM(C13:D16),SUM(C17:D20),SUM(C21:D24),SUM(C25:D28))/COUNT(C9:D12)-SUM(C9:D28)^2/COUNT(C9:D28)</f>
        <v>0.15706749999999881</v>
      </c>
      <c r="H15" s="250">
        <v>4</v>
      </c>
      <c r="I15" s="322">
        <f>G15/H15</f>
        <v>3.9266874999999701E-2</v>
      </c>
      <c r="J15" s="322">
        <f>I15/$I$18</f>
        <v>102.89836874631473</v>
      </c>
      <c r="K15" s="322">
        <f>FDIST(J15,H15,$H$18)</f>
        <v>4.5396131360153223E-17</v>
      </c>
      <c r="L15" s="324">
        <f>FINV(0.1,H15,$H$18)</f>
        <v>2.1422348562884994</v>
      </c>
      <c r="M15" s="11"/>
      <c r="N15" s="2"/>
      <c r="O15" s="2"/>
      <c r="P15" s="208"/>
    </row>
    <row r="16" spans="1:16" ht="13.5" customHeight="1" thickBot="1" x14ac:dyDescent="0.25">
      <c r="B16" s="116" t="s">
        <v>105</v>
      </c>
      <c r="C16" s="110">
        <v>0.35699999999999998</v>
      </c>
      <c r="D16" s="312" t="str">
        <f>'Correction Factors'!D13</f>
        <v/>
      </c>
      <c r="E16" s="13"/>
      <c r="F16" s="233" t="s">
        <v>15</v>
      </c>
      <c r="G16" s="320">
        <f>SUMSQ(SUM(C9:C28),SUM(D9:D28))/COUNT(C9:C28)-SUM(C9:D28)^2/COUNT(C9:D28)</f>
        <v>0</v>
      </c>
      <c r="H16" s="247">
        <v>1</v>
      </c>
      <c r="I16" s="323">
        <f>G16/H16</f>
        <v>0</v>
      </c>
      <c r="J16" s="323">
        <f>I16/$I$18</f>
        <v>0</v>
      </c>
      <c r="K16" s="323">
        <f>FDIST(J16,H16,$H$18)</f>
        <v>1</v>
      </c>
      <c r="L16" s="325">
        <f>FINV(0.1,H16,$H$18)</f>
        <v>2.8806945171617104</v>
      </c>
      <c r="M16" s="2"/>
      <c r="O16" s="2"/>
      <c r="P16" s="208"/>
    </row>
    <row r="17" spans="2:16" ht="13.5" customHeight="1" x14ac:dyDescent="0.2">
      <c r="B17" s="115" t="s">
        <v>106</v>
      </c>
      <c r="C17" s="108">
        <v>0.35799999999999998</v>
      </c>
      <c r="D17" s="310" t="str">
        <f>'Correction Factors'!J16</f>
        <v/>
      </c>
      <c r="F17" s="233" t="s">
        <v>8</v>
      </c>
      <c r="G17" s="320">
        <f>SUMSQ(SUM(C9:C12),SUM(D9:D12),SUM(C13:C16),SUM(D13:D16),SUM(C17:C20),SUM(D17:D20),SUM(C21:C24),SUM(D21:D24),SUM(C25:C28),SUM(D25:D28))/COUNT(C9:C12)-SUM(C9:D28)^2/COUNT(C9:D28)-G15-G16</f>
        <v>0</v>
      </c>
      <c r="H17" s="247">
        <v>4</v>
      </c>
      <c r="I17" s="323">
        <f>G17/H17</f>
        <v>0</v>
      </c>
      <c r="J17" s="323">
        <f>I17/$I$18</f>
        <v>0</v>
      </c>
      <c r="K17" s="248" t="str">
        <f>IF(G17=0,"",FDIST(J17,H17,$H$18))</f>
        <v/>
      </c>
      <c r="L17" s="325">
        <f>FINV(0.1,H17,$H$18)</f>
        <v>2.1422348562884994</v>
      </c>
      <c r="P17" s="208"/>
    </row>
    <row r="18" spans="2:16" ht="13.5" customHeight="1" x14ac:dyDescent="0.2">
      <c r="B18" s="115" t="s">
        <v>107</v>
      </c>
      <c r="C18" s="108">
        <v>0.33100000000000002</v>
      </c>
      <c r="D18" s="311" t="str">
        <f>'Correction Factors'!F16</f>
        <v/>
      </c>
      <c r="F18" s="233" t="s">
        <v>11</v>
      </c>
      <c r="G18" s="320">
        <f>G19-G15-G16-G17</f>
        <v>1.1448249999999938E-2</v>
      </c>
      <c r="H18" s="247">
        <v>30</v>
      </c>
      <c r="I18" s="323">
        <f>G18/H18</f>
        <v>3.8160833333333123E-4</v>
      </c>
      <c r="J18" s="281"/>
      <c r="K18" s="282"/>
      <c r="L18" s="283"/>
      <c r="P18" s="208"/>
    </row>
    <row r="19" spans="2:16" ht="13.5" customHeight="1" thickBot="1" x14ac:dyDescent="0.25">
      <c r="B19" s="115" t="s">
        <v>108</v>
      </c>
      <c r="C19" s="108">
        <v>0.307</v>
      </c>
      <c r="D19" s="311" t="str">
        <f>'Correction Factors'!H16</f>
        <v/>
      </c>
      <c r="F19" s="287" t="s">
        <v>9</v>
      </c>
      <c r="G19" s="321">
        <f>SUMSQ(C9:D28)-SUM(C9:D28)^2/COUNT(C9:D28)</f>
        <v>0.16851574999999874</v>
      </c>
      <c r="H19" s="288">
        <v>39</v>
      </c>
      <c r="I19" s="284"/>
      <c r="J19" s="285"/>
      <c r="K19" s="284"/>
      <c r="L19" s="286"/>
      <c r="P19" s="208"/>
    </row>
    <row r="20" spans="2:16" ht="13.5" customHeight="1" thickBot="1" x14ac:dyDescent="0.25">
      <c r="B20" s="116" t="s">
        <v>109</v>
      </c>
      <c r="C20" s="110">
        <v>0.29599999999999999</v>
      </c>
      <c r="D20" s="312" t="str">
        <f>'Correction Factors'!D16</f>
        <v/>
      </c>
      <c r="P20" s="208"/>
    </row>
    <row r="21" spans="2:16" ht="13.5" customHeight="1" x14ac:dyDescent="0.2">
      <c r="B21" s="115" t="s">
        <v>110</v>
      </c>
      <c r="C21" s="111">
        <v>0.3</v>
      </c>
      <c r="D21" s="313" t="str">
        <f>'Correction Factors'!J19</f>
        <v/>
      </c>
      <c r="P21" s="208"/>
    </row>
    <row r="22" spans="2:16" ht="13.5" customHeight="1" x14ac:dyDescent="0.2">
      <c r="B22" s="115" t="s">
        <v>111</v>
      </c>
      <c r="C22" s="112">
        <v>0.28699999999999998</v>
      </c>
      <c r="D22" s="314" t="str">
        <f>'Correction Factors'!F19</f>
        <v/>
      </c>
      <c r="P22" s="208"/>
    </row>
    <row r="23" spans="2:16" ht="13.5" customHeight="1" x14ac:dyDescent="0.2">
      <c r="B23" s="115" t="s">
        <v>112</v>
      </c>
      <c r="C23" s="112">
        <v>0.255</v>
      </c>
      <c r="D23" s="314" t="str">
        <f>'Correction Factors'!H19</f>
        <v/>
      </c>
      <c r="P23" s="208"/>
    </row>
    <row r="24" spans="2:16" ht="13.5" customHeight="1" thickBot="1" x14ac:dyDescent="0.25">
      <c r="B24" s="116" t="s">
        <v>113</v>
      </c>
      <c r="C24" s="113">
        <v>0.24199999999999999</v>
      </c>
      <c r="D24" s="315" t="str">
        <f>'Correction Factors'!D19</f>
        <v/>
      </c>
      <c r="P24" s="208"/>
    </row>
    <row r="25" spans="2:16" ht="13.5" customHeight="1" x14ac:dyDescent="0.2">
      <c r="B25" s="115" t="s">
        <v>114</v>
      </c>
      <c r="C25" s="109">
        <v>0.28000000000000003</v>
      </c>
      <c r="D25" s="310" t="str">
        <f>'Correction Factors'!J22</f>
        <v/>
      </c>
      <c r="P25" s="221"/>
    </row>
    <row r="26" spans="2:16" ht="13.5" customHeight="1" x14ac:dyDescent="0.2">
      <c r="B26" s="115" t="s">
        <v>115</v>
      </c>
      <c r="C26" s="108">
        <v>0.26400000000000001</v>
      </c>
      <c r="D26" s="311" t="str">
        <f>'Correction Factors'!F22</f>
        <v/>
      </c>
      <c r="P26" s="221"/>
    </row>
    <row r="27" spans="2:16" ht="13.5" customHeight="1" x14ac:dyDescent="0.2">
      <c r="B27" s="115" t="s">
        <v>116</v>
      </c>
      <c r="C27" s="108">
        <v>0.24099999999999999</v>
      </c>
      <c r="D27" s="311" t="str">
        <f>'Correction Factors'!H22</f>
        <v/>
      </c>
      <c r="P27" s="221"/>
    </row>
    <row r="28" spans="2:16" ht="13.5" customHeight="1" thickBot="1" x14ac:dyDescent="0.25">
      <c r="B28" s="116" t="s">
        <v>117</v>
      </c>
      <c r="C28" s="110">
        <v>0.23</v>
      </c>
      <c r="D28" s="312" t="str">
        <f>'Correction Factors'!D22</f>
        <v/>
      </c>
      <c r="P28" s="221"/>
    </row>
    <row r="29" spans="2:16" ht="13.5" customHeight="1" x14ac:dyDescent="0.2">
      <c r="B29" s="63"/>
      <c r="C29" s="63"/>
      <c r="D29" s="63"/>
      <c r="P29" s="221"/>
    </row>
    <row r="30" spans="2:16" ht="13.5" customHeight="1" thickBot="1" x14ac:dyDescent="0.25">
      <c r="B30" s="63"/>
      <c r="C30" s="63"/>
      <c r="D30" s="63"/>
      <c r="P30" s="221"/>
    </row>
    <row r="31" spans="2:16" ht="13.5" customHeight="1" x14ac:dyDescent="0.2">
      <c r="B31" s="63"/>
      <c r="C31" s="234" t="s">
        <v>12</v>
      </c>
      <c r="D31" s="326" t="e">
        <f>SLOPE(C9:C28,D9:D28)</f>
        <v>#DIV/0!</v>
      </c>
      <c r="P31" s="221"/>
    </row>
    <row r="32" spans="2:16" ht="13.5" customHeight="1" x14ac:dyDescent="0.2">
      <c r="B32" s="63"/>
      <c r="C32" s="235" t="s">
        <v>13</v>
      </c>
      <c r="D32" s="327" t="e">
        <f>INTERCEPT(C9:C28,D9:D28)</f>
        <v>#DIV/0!</v>
      </c>
      <c r="P32" s="221"/>
    </row>
    <row r="33" spans="1:16" ht="13.5" customHeight="1" x14ac:dyDescent="0.2">
      <c r="B33" s="63"/>
      <c r="C33" s="236" t="s">
        <v>14</v>
      </c>
      <c r="D33" s="328" t="e">
        <f>STEYX(C9:C28,D9:D28)</f>
        <v>#DIV/0!</v>
      </c>
      <c r="P33" s="221"/>
    </row>
    <row r="34" spans="1:16" ht="13.5" customHeight="1" thickBot="1" x14ac:dyDescent="0.25">
      <c r="B34" s="63"/>
      <c r="C34" s="237" t="s">
        <v>16</v>
      </c>
      <c r="D34" s="329" t="e">
        <f>RSQ(C9:C28,D9:D28)</f>
        <v>#DIV/0!</v>
      </c>
      <c r="P34" s="221"/>
    </row>
    <row r="35" spans="1:16" ht="13.5" customHeight="1" x14ac:dyDescent="0.2">
      <c r="B35" s="63"/>
      <c r="C35" s="63"/>
      <c r="D35" s="63"/>
      <c r="P35" s="221"/>
    </row>
    <row r="36" spans="1:16" ht="13.5" customHeight="1" x14ac:dyDescent="0.2">
      <c r="E36" s="10"/>
      <c r="P36" s="221"/>
    </row>
    <row r="37" spans="1:16" ht="13.5" customHeight="1" thickBot="1" x14ac:dyDescent="0.25">
      <c r="B37" s="12" t="s">
        <v>132</v>
      </c>
      <c r="E37" s="2"/>
      <c r="P37" s="221"/>
    </row>
    <row r="38" spans="1:16" ht="13.5" customHeight="1" thickBot="1" x14ac:dyDescent="0.25">
      <c r="B38" s="68" t="s">
        <v>133</v>
      </c>
      <c r="C38" s="232" t="s">
        <v>22</v>
      </c>
      <c r="D38" s="227" t="str">
        <f>"Lot "&amp;C4</f>
        <v>Lot 0</v>
      </c>
      <c r="E38" s="2"/>
      <c r="P38" s="221"/>
    </row>
    <row r="39" spans="1:16" ht="13.5" customHeight="1" x14ac:dyDescent="0.2">
      <c r="B39" s="238">
        <v>100</v>
      </c>
      <c r="C39" s="330">
        <f>AVERAGE(C9:C12)</f>
        <v>0.49575000000000002</v>
      </c>
      <c r="D39" s="331" t="e">
        <f>AVERAGE(D9:D12)</f>
        <v>#DIV/0!</v>
      </c>
      <c r="E39" s="2"/>
      <c r="P39" s="221"/>
    </row>
    <row r="40" spans="1:16" ht="13.5" customHeight="1" x14ac:dyDescent="0.2">
      <c r="B40" s="239">
        <v>200</v>
      </c>
      <c r="C40" s="332">
        <f>AVERAGE(C13:C16)</f>
        <v>0.39274999999999999</v>
      </c>
      <c r="D40" s="333" t="e">
        <f>AVERAGE(D13:D16)</f>
        <v>#DIV/0!</v>
      </c>
      <c r="E40" s="2"/>
      <c r="P40" s="221"/>
    </row>
    <row r="41" spans="1:16" ht="13.5" customHeight="1" x14ac:dyDescent="0.2">
      <c r="B41" s="239">
        <v>350</v>
      </c>
      <c r="C41" s="332">
        <f>AVERAGE(C17:C20)</f>
        <v>0.32300000000000001</v>
      </c>
      <c r="D41" s="333" t="e">
        <f>AVERAGE(D17:D20)</f>
        <v>#DIV/0!</v>
      </c>
      <c r="E41" s="2"/>
      <c r="P41" s="221"/>
    </row>
    <row r="42" spans="1:16" ht="13.5" customHeight="1" x14ac:dyDescent="0.2">
      <c r="B42" s="239">
        <v>500</v>
      </c>
      <c r="C42" s="332">
        <f>AVERAGE(C21:C24)</f>
        <v>0.27100000000000002</v>
      </c>
      <c r="D42" s="333" t="e">
        <f>AVERAGE(D21:D24)</f>
        <v>#DIV/0!</v>
      </c>
      <c r="E42" s="10"/>
      <c r="P42" s="221"/>
    </row>
    <row r="43" spans="1:16" ht="13.5" customHeight="1" thickBot="1" x14ac:dyDescent="0.25">
      <c r="B43" s="240">
        <v>650</v>
      </c>
      <c r="C43" s="334">
        <f>AVERAGE(C25:C28)</f>
        <v>0.25375000000000003</v>
      </c>
      <c r="D43" s="335" t="e">
        <f>AVERAGE(D25:D28)</f>
        <v>#DIV/0!</v>
      </c>
      <c r="P43" s="221"/>
    </row>
    <row r="44" spans="1:16" ht="13.5" customHeight="1" x14ac:dyDescent="0.2">
      <c r="B44" s="1"/>
      <c r="C44" s="1"/>
      <c r="D44" s="2"/>
      <c r="P44" s="221"/>
    </row>
    <row r="45" spans="1:16" ht="13.5" customHeight="1" x14ac:dyDescent="0.2">
      <c r="A45" s="208"/>
      <c r="B45" s="222"/>
      <c r="C45" s="222"/>
      <c r="D45" s="223"/>
      <c r="E45" s="208"/>
      <c r="F45" s="208"/>
      <c r="G45" s="208"/>
      <c r="H45" s="208"/>
      <c r="I45" s="208"/>
      <c r="J45" s="208"/>
      <c r="K45" s="208"/>
      <c r="L45" s="208"/>
      <c r="M45" s="208"/>
      <c r="N45" s="208"/>
      <c r="O45" s="208"/>
      <c r="P45" s="221"/>
    </row>
  </sheetData>
  <sheetProtection password="CB38" sheet="1" objects="1" scenarios="1" selectLockedCells="1"/>
  <conditionalFormatting sqref="O16 N13">
    <cfRule type="cellIs" dxfId="0" priority="2" stopIfTrue="1" operator="equal">
      <formula>"""Accept the lot"""</formula>
    </cfRule>
  </conditionalFormatting>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zoomScale="80" zoomScaleNormal="80" workbookViewId="0"/>
  </sheetViews>
  <sheetFormatPr defaultColWidth="9.140625" defaultRowHeight="16.5" x14ac:dyDescent="0.3"/>
  <cols>
    <col min="1" max="1" width="4.5703125" style="158" customWidth="1"/>
    <col min="2" max="2" width="41.5703125" style="187" customWidth="1"/>
    <col min="3" max="3" width="43.140625" style="157" customWidth="1"/>
    <col min="4" max="4" width="4.5703125" style="158" customWidth="1"/>
    <col min="5" max="5" width="3.85546875" style="158" customWidth="1"/>
    <col min="6" max="16384" width="9.140625" style="158"/>
  </cols>
  <sheetData>
    <row r="1" spans="2:7" ht="17.25" thickBot="1" x14ac:dyDescent="0.35">
      <c r="B1" s="157"/>
      <c r="C1" s="158"/>
      <c r="E1" s="159"/>
    </row>
    <row r="2" spans="2:7" ht="18" thickBot="1" x14ac:dyDescent="0.35">
      <c r="B2" s="451" t="s">
        <v>156</v>
      </c>
      <c r="C2" s="452"/>
      <c r="E2" s="159"/>
    </row>
    <row r="3" spans="2:7" x14ac:dyDescent="0.3">
      <c r="B3" s="160" t="s">
        <v>157</v>
      </c>
      <c r="C3" s="161" t="s">
        <v>166</v>
      </c>
      <c r="D3" s="162"/>
      <c r="E3" s="163"/>
      <c r="F3" s="162"/>
      <c r="G3" s="162"/>
    </row>
    <row r="4" spans="2:7" x14ac:dyDescent="0.3">
      <c r="B4" s="164" t="s">
        <v>158</v>
      </c>
      <c r="C4" s="165" t="str">
        <f>INDEX(B13:B56,COUNTA(B13:B56),1)</f>
        <v>v2.0</v>
      </c>
      <c r="D4" s="162"/>
      <c r="E4" s="163"/>
      <c r="F4" s="162"/>
      <c r="G4" s="162"/>
    </row>
    <row r="5" spans="2:7" x14ac:dyDescent="0.3">
      <c r="B5" s="164" t="s">
        <v>159</v>
      </c>
      <c r="C5" s="166">
        <f>IF(MAX(B13:C98)=0,"No Revisions Dates Entered",MAX(C13:C98))</f>
        <v>42160</v>
      </c>
      <c r="D5" s="162"/>
      <c r="E5" s="163"/>
      <c r="F5" s="162"/>
      <c r="G5" s="162"/>
    </row>
    <row r="6" spans="2:7" x14ac:dyDescent="0.3">
      <c r="B6" s="167" t="s">
        <v>160</v>
      </c>
      <c r="C6" s="168" t="str">
        <f ca="1">MID(CELL("filename",A1), FIND("]", CELL("filename", A1))+ 1, 255)</f>
        <v>Version Control</v>
      </c>
      <c r="D6" s="162"/>
      <c r="E6" s="163"/>
      <c r="F6" s="162"/>
      <c r="G6" s="162"/>
    </row>
    <row r="7" spans="2:7" ht="30" customHeight="1" x14ac:dyDescent="0.3">
      <c r="B7" s="169" t="s">
        <v>161</v>
      </c>
      <c r="C7" s="170" t="str">
        <f ca="1">MID(CELL("FILENAME",F16),FIND("[",CELL("FILENAME",F16))+1,FIND("]",CELL("FILENAME",F16))-FIND("[",CELL("FILENAME",F16))-1)</f>
        <v>Test Cloth Correction Factors - v2.0.xlsx</v>
      </c>
      <c r="D7" s="162"/>
      <c r="E7" s="163"/>
      <c r="F7" s="162"/>
      <c r="G7" s="162"/>
    </row>
    <row r="8" spans="2:7" ht="17.25" thickBot="1" x14ac:dyDescent="0.35">
      <c r="B8" s="171" t="s">
        <v>162</v>
      </c>
      <c r="C8" s="172" t="str">
        <f>'Extractor Tests Raw Data'!C25</f>
        <v>[MM/DD/YYYY]</v>
      </c>
      <c r="D8" s="162"/>
      <c r="E8" s="163"/>
      <c r="F8" s="162"/>
      <c r="G8" s="162"/>
    </row>
    <row r="9" spans="2:7" x14ac:dyDescent="0.3">
      <c r="B9" s="162"/>
      <c r="C9" s="162"/>
      <c r="D9" s="162"/>
      <c r="E9" s="163"/>
      <c r="F9" s="162"/>
      <c r="G9" s="162"/>
    </row>
    <row r="10" spans="2:7" ht="17.25" thickBot="1" x14ac:dyDescent="0.35">
      <c r="B10" s="162"/>
      <c r="C10" s="162"/>
      <c r="D10" s="162"/>
      <c r="E10" s="163"/>
      <c r="F10" s="162"/>
      <c r="G10" s="162"/>
    </row>
    <row r="11" spans="2:7" ht="18" thickBot="1" x14ac:dyDescent="0.35">
      <c r="B11" s="347" t="s">
        <v>163</v>
      </c>
      <c r="C11" s="348"/>
      <c r="D11" s="162"/>
      <c r="E11" s="163"/>
      <c r="F11" s="162"/>
      <c r="G11" s="162"/>
    </row>
    <row r="12" spans="2:7" ht="17.25" x14ac:dyDescent="0.35">
      <c r="B12" s="173" t="s">
        <v>164</v>
      </c>
      <c r="C12" s="174" t="s">
        <v>165</v>
      </c>
      <c r="D12" s="162"/>
      <c r="E12" s="163"/>
      <c r="F12" s="162"/>
      <c r="G12" s="162"/>
    </row>
    <row r="13" spans="2:7" x14ac:dyDescent="0.3">
      <c r="B13" s="190" t="s">
        <v>167</v>
      </c>
      <c r="C13" s="175">
        <v>42061</v>
      </c>
      <c r="D13" s="162"/>
      <c r="E13" s="163"/>
      <c r="F13" s="162"/>
      <c r="G13" s="162"/>
    </row>
    <row r="14" spans="2:7" x14ac:dyDescent="0.3">
      <c r="B14" s="176" t="s">
        <v>195</v>
      </c>
      <c r="C14" s="177">
        <v>42160</v>
      </c>
      <c r="D14" s="178"/>
      <c r="E14" s="163"/>
      <c r="F14" s="162"/>
      <c r="G14" s="162"/>
    </row>
    <row r="15" spans="2:7" x14ac:dyDescent="0.3">
      <c r="B15" s="176"/>
      <c r="C15" s="177"/>
      <c r="E15" s="159"/>
    </row>
    <row r="16" spans="2:7" x14ac:dyDescent="0.3">
      <c r="B16" s="179"/>
      <c r="C16" s="177"/>
      <c r="E16" s="159"/>
    </row>
    <row r="17" spans="1:5" x14ac:dyDescent="0.3">
      <c r="B17" s="180"/>
      <c r="C17" s="177"/>
      <c r="E17" s="159"/>
    </row>
    <row r="18" spans="1:5" x14ac:dyDescent="0.3">
      <c r="B18" s="181"/>
      <c r="C18" s="182"/>
      <c r="E18" s="159"/>
    </row>
    <row r="19" spans="1:5" x14ac:dyDescent="0.3">
      <c r="B19" s="181"/>
      <c r="C19" s="182"/>
      <c r="E19" s="159"/>
    </row>
    <row r="20" spans="1:5" x14ac:dyDescent="0.3">
      <c r="B20" s="181"/>
      <c r="C20" s="182"/>
      <c r="E20" s="159"/>
    </row>
    <row r="21" spans="1:5" x14ac:dyDescent="0.3">
      <c r="B21" s="181"/>
      <c r="C21" s="182"/>
      <c r="E21" s="159"/>
    </row>
    <row r="22" spans="1:5" x14ac:dyDescent="0.3">
      <c r="B22" s="181"/>
      <c r="C22" s="182"/>
      <c r="E22" s="159"/>
    </row>
    <row r="23" spans="1:5" x14ac:dyDescent="0.3">
      <c r="B23" s="181"/>
      <c r="C23" s="182"/>
      <c r="E23" s="159"/>
    </row>
    <row r="24" spans="1:5" x14ac:dyDescent="0.3">
      <c r="B24" s="183"/>
      <c r="C24" s="182"/>
      <c r="E24" s="159"/>
    </row>
    <row r="25" spans="1:5" x14ac:dyDescent="0.3">
      <c r="B25" s="184"/>
      <c r="C25" s="182"/>
      <c r="E25" s="159"/>
    </row>
    <row r="26" spans="1:5" ht="17.25" thickBot="1" x14ac:dyDescent="0.35">
      <c r="B26" s="185"/>
      <c r="C26" s="186"/>
      <c r="E26" s="159"/>
    </row>
    <row r="27" spans="1:5" x14ac:dyDescent="0.3">
      <c r="E27" s="159"/>
    </row>
    <row r="28" spans="1:5" x14ac:dyDescent="0.3">
      <c r="A28" s="159"/>
      <c r="B28" s="188"/>
      <c r="C28" s="189"/>
      <c r="D28" s="159"/>
      <c r="E28" s="159"/>
    </row>
  </sheetData>
  <sheetProtection password="CB38" sheet="1" objects="1" scenarios="1" selectLockedCells="1"/>
  <mergeCells count="2">
    <mergeCell ref="B2:C2"/>
    <mergeCell ref="B11:C1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a504290-48b0-421f-a269-8aa947817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91E60A-A7CE-4763-8460-C8D58D424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FF07D2-C988-4EE7-8E43-F5F51A4ACCF3}">
  <ds:schemaRefs>
    <ds:schemaRef ds:uri="http://schemas.microsoft.com/office/2006/metadata/properties"/>
    <ds:schemaRef ds:uri="http://schemas.microsoft.com/office/infopath/2007/PartnerControls"/>
    <ds:schemaRef ds:uri="fa504290-48b0-421f-a269-8aa9478176e6"/>
  </ds:schemaRefs>
</ds:datastoreItem>
</file>

<file path=customXml/itemProps3.xml><?xml version="1.0" encoding="utf-8"?>
<ds:datastoreItem xmlns:ds="http://schemas.openxmlformats.org/officeDocument/2006/customXml" ds:itemID="{2639FC85-949A-4461-96C1-2D829FCD68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Charts</vt:lpstr>
      </vt:variant>
      <vt:variant>
        <vt:i4>2</vt:i4>
      </vt:variant>
    </vt:vector>
  </HeadingPairs>
  <TitlesOfParts>
    <vt:vector size="9" baseType="lpstr">
      <vt:lpstr>Instructions</vt:lpstr>
      <vt:lpstr>Pre-Qualification Test Data</vt:lpstr>
      <vt:lpstr>Extractor Tests Raw Data</vt:lpstr>
      <vt:lpstr>Report Sign-Off Block</vt:lpstr>
      <vt:lpstr>Correction Factors</vt:lpstr>
      <vt:lpstr>Analysis of Variance</vt:lpstr>
      <vt:lpstr>Version Control</vt:lpstr>
      <vt:lpstr>Interaction Plot</vt:lpstr>
      <vt:lpstr>Least Squares Plot</vt:lpstr>
    </vt:vector>
  </TitlesOfParts>
  <Company>Whirlpool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Timothy Sutherland</dc:creator>
  <cp:lastModifiedBy>Carlisle</cp:lastModifiedBy>
  <cp:lastPrinted>2010-01-19T20:20:38Z</cp:lastPrinted>
  <dcterms:created xsi:type="dcterms:W3CDTF">2003-09-16T13:33:14Z</dcterms:created>
  <dcterms:modified xsi:type="dcterms:W3CDTF">2015-06-05T15:26:25Z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