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4226"/>
  <mc:AlternateContent xmlns:mc="http://schemas.openxmlformats.org/markup-compatibility/2006">
    <mc:Choice Requires="x15">
      <x15ac:absPath xmlns:x15ac="http://schemas.microsoft.com/office/spreadsheetml/2010/11/ac" url="https://navigant-my.sharepoint.com/personal/alexander_hammer_navigant_com/Documents/Documents/"/>
    </mc:Choice>
  </mc:AlternateContent>
  <xr:revisionPtr revIDLastSave="14" documentId="8_{8A37A1AA-8AEB-4154-AA64-7BB97DA5D5EE}" xr6:coauthVersionLast="36" xr6:coauthVersionMax="36" xr10:uidLastSave="{EC439524-A4E9-4F95-B0ED-E0BBE991258C}"/>
  <workbookProtection workbookAlgorithmName="SHA-512" workbookHashValue="ltaWu0giX0Zyq3Z/cV/myitK4QlnKvLRW6Iu/jTwyXimWd3l600Hwvp0pg57ObOIguCkiRD+HCMjXrWyIqyG9w==" workbookSaltValue="HgnVRsSk5JMwg2ZAfQfGDQ==" workbookSpinCount="100000" lockStructure="1"/>
  <bookViews>
    <workbookView xWindow="0" yWindow="0" windowWidth="28800" windowHeight="12210" tabRatio="744" xr2:uid="{00000000-000D-0000-FFFF-FFFF00000000}"/>
  </bookViews>
  <sheets>
    <sheet name="Instructions" sheetId="1" r:id="rId1"/>
    <sheet name="General Info and Test Results" sheetId="2" r:id="rId2"/>
    <sheet name="Instrumentation" sheetId="3" r:id="rId3"/>
    <sheet name="Setup" sheetId="4" r:id="rId4"/>
    <sheet name="Photos" sheetId="5" r:id="rId5"/>
    <sheet name="Test Settings" sheetId="6" r:id="rId6"/>
    <sheet name="A Tests" sheetId="8" r:id="rId7"/>
    <sheet name="B Tests" sheetId="9" r:id="rId8"/>
    <sheet name="Optional C Tests" sheetId="12" r:id="rId9"/>
    <sheet name="Optional D Tests" sheetId="13" r:id="rId10"/>
    <sheet name="F1 Test" sheetId="10" r:id="rId11"/>
    <sheet name="Ev Test" sheetId="11" r:id="rId12"/>
    <sheet name="Optional G1 Test" sheetId="14" r:id="rId13"/>
    <sheet name="Optional I1 Test" sheetId="15" r:id="rId14"/>
    <sheet name="H0-1 Test" sheetId="16" r:id="rId15"/>
    <sheet name="H1 Tests" sheetId="17" r:id="rId16"/>
    <sheet name="H2 Tests" sheetId="18" r:id="rId17"/>
    <sheet name="H3 Tests" sheetId="19" r:id="rId18"/>
    <sheet name="Optional H0C-1 Test" sheetId="20" r:id="rId19"/>
    <sheet name="Optional H1C Tests" sheetId="27" r:id="rId20"/>
    <sheet name="Off Mode Test" sheetId="29" r:id="rId21"/>
    <sheet name="Calculations" sheetId="7" r:id="rId22"/>
    <sheet name="Test Comments" sheetId="24" r:id="rId23"/>
    <sheet name="Test Report Attachments" sheetId="28" r:id="rId24"/>
    <sheet name="Report Sign-off Block" sheetId="25" r:id="rId25"/>
    <sheet name="Tables" sheetId="22" r:id="rId26"/>
    <sheet name="Test Matrix" sheetId="30" r:id="rId27"/>
    <sheet name="Drop-Downs" sheetId="26" r:id="rId28"/>
    <sheet name="Version Control" sheetId="23" r:id="rId29"/>
  </sheets>
  <definedNames>
    <definedName name="Capacity_Slope_Factor">Calculations!$AE$228</definedName>
    <definedName name="Compressor_Types">'Drop-Downs'!$C$20:$E$20</definedName>
    <definedName name="Controls_Types">'Drop-Downs'!$C$14:$D$14</definedName>
    <definedName name="Durations">'Drop-Downs'!$C$11:$D$11</definedName>
    <definedName name="Expansion_Device_Setups">'Drop-Downs'!$C$28:$D$28</definedName>
    <definedName name="Fan_Types">'Drop-Downs'!$C$21:$D$21</definedName>
    <definedName name="H1_Types">'Drop-Downs'!$C$25:$F$25</definedName>
    <definedName name="ID_Fan_Types">'Drop-Downs'!$C$22:$E$22</definedName>
    <definedName name="ID_FanType_Input">'General Info and Test Results'!$C$29</definedName>
    <definedName name="ID_FanType_Input3">'General Info and Test Results'!$C$29</definedName>
    <definedName name="ID_FanType_Inpute">'General Info and Test Results'!$C$29</definedName>
    <definedName name="Min_Max">'Drop-Downs'!$C$13:$D$13</definedName>
    <definedName name="OD_FanType_Input">'General Info and Test Results'!$C$28</definedName>
    <definedName name="Power_Slope_Factor">Calculations!$AE$229</definedName>
    <definedName name="_xlnm.Print_Area" localSheetId="0">Instructions!$A$1:$G$93</definedName>
    <definedName name="Product_Subtype_Input">'General Info and Test Results'!$C$26</definedName>
    <definedName name="Product_Subtypes_AC">'Drop-Downs'!$C$18:$F$18</definedName>
    <definedName name="Product_Subtypes_HP">'Drop-Downs'!$C$19:$F$19</definedName>
    <definedName name="Product_Type_Input">'General Info and Test Results'!$C$25</definedName>
    <definedName name="Product_Types">'Drop-Downs'!$C$17:$E$17</definedName>
    <definedName name="Refrigerant_Types">'Drop-Downs'!$C$23:$E$23</definedName>
    <definedName name="Regions">'Drop-Downs'!$C$24:$G$24</definedName>
    <definedName name="Secondary_Test_Methods">'Drop-Downs'!$C$27:$G$27</definedName>
    <definedName name="SHRb1_SS_FS_rounded">'B Tests'!$E$153</definedName>
    <definedName name="SHRb1_SS_VS_rounded">'B Tests'!$E$154</definedName>
    <definedName name="SHRb1_TS_VS_rounded">'B Tests'!$E$155</definedName>
    <definedName name="SHRb1_VS_VS_rounded">'B Tests'!$E$156</definedName>
    <definedName name="SHRb2_SS_VS_rounded">'B Tests'!$H$154</definedName>
    <definedName name="SHRb2_TS_VS_rounded">'B Tests'!$H$155</definedName>
    <definedName name="SHRb2_VS_VS_rounded">'B Tests'!$H$156</definedName>
    <definedName name="SS_FS_round">'A Tests'!$E$160</definedName>
    <definedName name="SS_VS_round">'A Tests'!$E$161</definedName>
    <definedName name="TestMatrix_Columns">Instructions!$F$56:$U$56</definedName>
    <definedName name="TestMatrix_Data">Instructions!$F$66:$U$88</definedName>
    <definedName name="TestMatrix_Rows">Instructions!$D$66:$D$88</definedName>
    <definedName name="TP_Options">'Drop-Downs'!$C$26</definedName>
    <definedName name="TS_VS_round">'A Tests'!$E$162</definedName>
    <definedName name="VS_VS_round">'A Tests'!$E$163</definedName>
    <definedName name="Yes_No">'Drop-Downs'!$C$15:$D$15</definedName>
    <definedName name="Yes_No_NA">'Drop-Downs'!$C$16:$E$16</definedName>
    <definedName name="Z_2A4C6EB9_430A_44F2_86C8_15B50360FC3B_.wvu.PrintArea" localSheetId="0" hidden="1">Instructions!$A$1:$G$93</definedName>
    <definedName name="Z_B3BD5AF3_9A64_4EA7_AE1F_3CC326849B8F_.wvu.PrintArea" localSheetId="0" hidden="1">Instructions!$A$1:$G$93</definedName>
  </definedNames>
  <calcPr calcId="191029"/>
  <customWorkbookViews>
    <customWorkbookView name="Richard Shandross - Personal View" guid="{2A4C6EB9-430A-44F2-86C8-15B50360FC3B}" mergeInterval="0" personalView="1" maximized="1" xWindow="1" yWindow="1" windowWidth="1362" windowHeight="550" tabRatio="919" activeSheetId="1"/>
    <customWorkbookView name="Justin Schmidt - Personal View" guid="{B3BD5AF3-9A64-4EA7-AE1F-3CC326849B8F}" mergeInterval="0" personalView="1" xWindow="6" yWindow="32" windowWidth="1262" windowHeight="577" tabRatio="919" activeSheetId="8" showComments="commIndAndComment"/>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7" i="4" l="1"/>
  <c r="E23" i="4"/>
  <c r="B21" i="4"/>
  <c r="B19" i="4"/>
  <c r="I15" i="2" l="1"/>
  <c r="D160" i="8" l="1"/>
  <c r="D161" i="8"/>
  <c r="D162" i="17" l="1"/>
  <c r="D213" i="17"/>
  <c r="AE228" i="7"/>
  <c r="L45" i="7"/>
  <c r="G139" i="7" l="1"/>
  <c r="L89" i="19" a="1"/>
  <c r="L89" i="19" s="1"/>
  <c r="D153" i="9" l="1"/>
  <c r="I5" i="8" l="1"/>
  <c r="H14" i="17"/>
  <c r="R59" i="1" l="1"/>
  <c r="S59" i="1"/>
  <c r="T59" i="1"/>
  <c r="U59" i="1"/>
  <c r="Q59" i="1"/>
  <c r="P59" i="1"/>
  <c r="O59" i="1"/>
  <c r="N59" i="1"/>
  <c r="M59" i="1"/>
  <c r="L59" i="1"/>
  <c r="Q62" i="1"/>
  <c r="P62" i="1"/>
  <c r="Q57" i="1"/>
  <c r="P57" i="1"/>
  <c r="K62" i="1"/>
  <c r="J62" i="1"/>
  <c r="J59" i="1"/>
  <c r="J57" i="1"/>
  <c r="K59" i="1"/>
  <c r="I59" i="1"/>
  <c r="H59" i="1"/>
  <c r="G59" i="1"/>
  <c r="F59" i="1"/>
  <c r="K57" i="1"/>
  <c r="K56" i="1" l="1"/>
  <c r="Q56" i="1"/>
  <c r="P56" i="1"/>
  <c r="J56" i="1"/>
  <c r="B15" i="30" l="1"/>
  <c r="C6" i="10"/>
  <c r="L76" i="14" a="1"/>
  <c r="L76" i="14" s="1"/>
  <c r="L77" i="14" a="1"/>
  <c r="L77" i="14" s="1"/>
  <c r="L78" i="14" a="1"/>
  <c r="L78" i="14" s="1"/>
  <c r="L79" i="14" a="1"/>
  <c r="L79" i="14" s="1"/>
  <c r="L80" i="14" a="1"/>
  <c r="L80" i="14" s="1"/>
  <c r="L81" i="14" a="1"/>
  <c r="L81" i="14" s="1"/>
  <c r="L82" i="14" a="1"/>
  <c r="L82" i="14" s="1"/>
  <c r="H216" i="17"/>
  <c r="H19" i="8" l="1"/>
  <c r="AC6" i="30" l="1"/>
  <c r="AD6" i="30"/>
  <c r="AE6" i="30"/>
  <c r="AF6" i="30"/>
  <c r="AG6" i="30"/>
  <c r="AH6" i="30"/>
  <c r="AI6" i="30"/>
  <c r="AJ6" i="30"/>
  <c r="AK6" i="30"/>
  <c r="AL6" i="30"/>
  <c r="AM6" i="30"/>
  <c r="AM9" i="30"/>
  <c r="AL9" i="30"/>
  <c r="AK9" i="30"/>
  <c r="AJ9" i="30"/>
  <c r="AI9" i="30"/>
  <c r="AH9" i="30"/>
  <c r="AG9" i="30"/>
  <c r="AF9" i="30"/>
  <c r="AE9" i="30"/>
  <c r="AD9" i="30"/>
  <c r="AC9" i="30"/>
  <c r="AB9" i="30"/>
  <c r="AM8" i="30"/>
  <c r="AL8" i="30"/>
  <c r="AK8" i="30"/>
  <c r="AJ8" i="30"/>
  <c r="AI8" i="30"/>
  <c r="AH8" i="30"/>
  <c r="AG8" i="30"/>
  <c r="AF8" i="30"/>
  <c r="AE8" i="30"/>
  <c r="AD8" i="30"/>
  <c r="AC8" i="30"/>
  <c r="AB8" i="30"/>
  <c r="AM7" i="30"/>
  <c r="AL7" i="30"/>
  <c r="AK7" i="30"/>
  <c r="AJ7" i="30"/>
  <c r="AI7" i="30"/>
  <c r="AH7" i="30"/>
  <c r="AG7" i="30"/>
  <c r="AF7" i="30"/>
  <c r="AE7" i="30"/>
  <c r="AD7" i="30"/>
  <c r="AC7" i="30"/>
  <c r="AB7" i="30"/>
  <c r="AB6" i="30"/>
  <c r="Q6" i="30"/>
  <c r="R6" i="30"/>
  <c r="S6" i="30"/>
  <c r="T6" i="30"/>
  <c r="U6" i="30"/>
  <c r="V6" i="30"/>
  <c r="W6" i="30"/>
  <c r="X6" i="30"/>
  <c r="Y6" i="30"/>
  <c r="Z6" i="30"/>
  <c r="AA6" i="30"/>
  <c r="P6" i="30"/>
  <c r="E6" i="30"/>
  <c r="F6" i="30"/>
  <c r="G6" i="30"/>
  <c r="H6" i="30"/>
  <c r="I6" i="30"/>
  <c r="J6" i="30"/>
  <c r="K6" i="30"/>
  <c r="L6" i="30"/>
  <c r="M6" i="30"/>
  <c r="N6" i="30"/>
  <c r="O6" i="30"/>
  <c r="D6" i="30"/>
  <c r="AA9" i="30"/>
  <c r="Z9" i="30"/>
  <c r="Y9" i="30"/>
  <c r="X9" i="30"/>
  <c r="W9" i="30"/>
  <c r="V9" i="30"/>
  <c r="U9" i="30"/>
  <c r="T9" i="30"/>
  <c r="S9" i="30"/>
  <c r="R9" i="30"/>
  <c r="Q9" i="30"/>
  <c r="P9" i="30"/>
  <c r="AA8" i="30"/>
  <c r="Z8" i="30"/>
  <c r="Y8" i="30"/>
  <c r="X8" i="30"/>
  <c r="W8" i="30"/>
  <c r="V8" i="30"/>
  <c r="U8" i="30"/>
  <c r="T8" i="30"/>
  <c r="S8" i="30"/>
  <c r="R8" i="30"/>
  <c r="Q8" i="30"/>
  <c r="P8" i="30"/>
  <c r="AA7" i="30"/>
  <c r="Z7" i="30"/>
  <c r="Y7" i="30"/>
  <c r="X7" i="30"/>
  <c r="W7" i="30"/>
  <c r="V7" i="30"/>
  <c r="U7" i="30"/>
  <c r="T7" i="30"/>
  <c r="S7" i="30"/>
  <c r="R7" i="30"/>
  <c r="Q7" i="30"/>
  <c r="P7" i="30"/>
  <c r="B13" i="30"/>
  <c r="B16" i="30"/>
  <c r="B17" i="30"/>
  <c r="B19" i="30"/>
  <c r="B21" i="30"/>
  <c r="B22" i="30"/>
  <c r="B23" i="30"/>
  <c r="B24" i="30"/>
  <c r="B27" i="30"/>
  <c r="B29" i="30"/>
  <c r="B31" i="30"/>
  <c r="B32" i="30"/>
  <c r="B11" i="30"/>
  <c r="A33" i="30"/>
  <c r="B33" i="30" s="1"/>
  <c r="A30" i="30"/>
  <c r="B30" i="30" s="1"/>
  <c r="A28" i="30"/>
  <c r="B28" i="30" s="1"/>
  <c r="A26" i="30"/>
  <c r="B26" i="30" s="1"/>
  <c r="A25" i="30"/>
  <c r="B25" i="30" s="1"/>
  <c r="A20" i="30"/>
  <c r="B20" i="30" s="1"/>
  <c r="A18" i="30"/>
  <c r="B18" i="30" s="1"/>
  <c r="A14" i="30"/>
  <c r="B14" i="30" s="1"/>
  <c r="A12" i="30"/>
  <c r="B12" i="30" s="1"/>
  <c r="O9" i="30"/>
  <c r="N9" i="30"/>
  <c r="M9" i="30"/>
  <c r="L9" i="30"/>
  <c r="K9" i="30"/>
  <c r="J9" i="30"/>
  <c r="I9" i="30"/>
  <c r="H9" i="30"/>
  <c r="G9" i="30"/>
  <c r="F9" i="30"/>
  <c r="E9" i="30"/>
  <c r="D9" i="30"/>
  <c r="O8" i="30"/>
  <c r="N8" i="30"/>
  <c r="M8" i="30"/>
  <c r="L8" i="30"/>
  <c r="K8" i="30"/>
  <c r="J8" i="30"/>
  <c r="I8" i="30"/>
  <c r="H8" i="30"/>
  <c r="G8" i="30"/>
  <c r="F8" i="30"/>
  <c r="E8" i="30"/>
  <c r="D8" i="30"/>
  <c r="O7" i="30"/>
  <c r="N7" i="30"/>
  <c r="M7" i="30"/>
  <c r="L7" i="30"/>
  <c r="L1" i="30" s="1"/>
  <c r="K7" i="30"/>
  <c r="J7" i="30"/>
  <c r="I7" i="30"/>
  <c r="H7" i="30"/>
  <c r="G7" i="30"/>
  <c r="F7" i="30"/>
  <c r="E7" i="30"/>
  <c r="D7" i="30"/>
  <c r="D1" i="30" s="1"/>
  <c r="G1" i="30" l="1"/>
  <c r="O1" i="30"/>
  <c r="F1" i="30"/>
  <c r="J1" i="30"/>
  <c r="K1" i="30"/>
  <c r="M1" i="30"/>
  <c r="E1" i="30"/>
  <c r="N1" i="30"/>
  <c r="H1" i="30"/>
  <c r="I1" i="30"/>
  <c r="D77" i="1"/>
  <c r="D68" i="1" l="1"/>
  <c r="D70" i="1"/>
  <c r="D71" i="1"/>
  <c r="D72" i="1"/>
  <c r="D74" i="1"/>
  <c r="D76" i="1"/>
  <c r="D78" i="1"/>
  <c r="D79" i="1"/>
  <c r="D82" i="1"/>
  <c r="D84" i="1"/>
  <c r="D86" i="1"/>
  <c r="D87" i="1"/>
  <c r="D66" i="1"/>
  <c r="U62" i="1"/>
  <c r="H62" i="1"/>
  <c r="I62" i="1"/>
  <c r="L62" i="1"/>
  <c r="M62" i="1"/>
  <c r="N62" i="1"/>
  <c r="O62" i="1"/>
  <c r="R62" i="1"/>
  <c r="S62" i="1"/>
  <c r="T62" i="1"/>
  <c r="G62" i="1"/>
  <c r="F62" i="1"/>
  <c r="S57" i="1"/>
  <c r="T57" i="1"/>
  <c r="U57" i="1"/>
  <c r="R57" i="1"/>
  <c r="M57" i="1"/>
  <c r="N57" i="1"/>
  <c r="O57" i="1"/>
  <c r="L57" i="1"/>
  <c r="I57" i="1"/>
  <c r="G57" i="1"/>
  <c r="H57" i="1"/>
  <c r="F57" i="1"/>
  <c r="F56" i="1" s="1"/>
  <c r="C88" i="1"/>
  <c r="D88" i="1" s="1"/>
  <c r="C85" i="1"/>
  <c r="D85" i="1" s="1"/>
  <c r="C83" i="1"/>
  <c r="D83" i="1" s="1"/>
  <c r="C81" i="1"/>
  <c r="D81" i="1" s="1"/>
  <c r="C80" i="1"/>
  <c r="D80" i="1" s="1"/>
  <c r="C75" i="1"/>
  <c r="D75" i="1" s="1"/>
  <c r="C73" i="1"/>
  <c r="D73" i="1" s="1"/>
  <c r="C69" i="1"/>
  <c r="D69" i="1" s="1"/>
  <c r="C67" i="1"/>
  <c r="D67" i="1" s="1"/>
  <c r="M56" i="1" l="1"/>
  <c r="S56" i="1"/>
  <c r="H56" i="1"/>
  <c r="R56" i="1"/>
  <c r="L56" i="1"/>
  <c r="T56" i="1"/>
  <c r="I56" i="1"/>
  <c r="U56" i="1"/>
  <c r="O56" i="1"/>
  <c r="N56" i="1"/>
  <c r="G56" i="1"/>
  <c r="D230" i="8"/>
  <c r="D163" i="8" l="1"/>
  <c r="E163" i="8" s="1"/>
  <c r="D162" i="8"/>
  <c r="E162" i="8" s="1"/>
  <c r="D153" i="8"/>
  <c r="E161" i="8" s="1"/>
  <c r="D83" i="8"/>
  <c r="I6" i="8"/>
  <c r="C6" i="8"/>
  <c r="D264" i="7"/>
  <c r="R264" i="7" s="1"/>
  <c r="D263" i="7"/>
  <c r="S263" i="7" s="1"/>
  <c r="D262" i="7"/>
  <c r="S262" i="7" s="1"/>
  <c r="D261" i="7"/>
  <c r="D260" i="7"/>
  <c r="D259" i="7"/>
  <c r="D258" i="7"/>
  <c r="D257" i="7"/>
  <c r="D256" i="7"/>
  <c r="D255" i="7"/>
  <c r="D254" i="7"/>
  <c r="D253" i="7"/>
  <c r="D252" i="7"/>
  <c r="D251" i="7"/>
  <c r="D250" i="7"/>
  <c r="U250" i="7" s="1"/>
  <c r="D249" i="7"/>
  <c r="U249" i="7" s="1"/>
  <c r="D248" i="7"/>
  <c r="C248" i="7" s="1"/>
  <c r="B248" i="7" s="1"/>
  <c r="D247" i="7"/>
  <c r="U247" i="7" s="1"/>
  <c r="D230" i="7"/>
  <c r="P230" i="7" s="1"/>
  <c r="D229" i="7"/>
  <c r="P229" i="7" s="1"/>
  <c r="D228" i="7"/>
  <c r="N228" i="7" s="1"/>
  <c r="D227" i="7"/>
  <c r="C227" i="7" s="1"/>
  <c r="B227" i="7" s="1"/>
  <c r="R227" i="7" s="1"/>
  <c r="D226" i="7"/>
  <c r="D225" i="7"/>
  <c r="C225" i="7" s="1"/>
  <c r="D224" i="7"/>
  <c r="D223" i="7"/>
  <c r="C223" i="7" s="1"/>
  <c r="B223" i="7" s="1"/>
  <c r="R223" i="7" s="1"/>
  <c r="D222" i="7"/>
  <c r="C222" i="7" s="1"/>
  <c r="B222" i="7" s="1"/>
  <c r="R222" i="7" s="1"/>
  <c r="D221" i="7"/>
  <c r="C221" i="7" s="1"/>
  <c r="D220" i="7"/>
  <c r="D219" i="7"/>
  <c r="C219" i="7" s="1"/>
  <c r="B219" i="7" s="1"/>
  <c r="R219" i="7" s="1"/>
  <c r="D218" i="7"/>
  <c r="D217" i="7"/>
  <c r="D216" i="7"/>
  <c r="C216" i="7" s="1"/>
  <c r="B216" i="7" s="1"/>
  <c r="R216" i="7" s="1"/>
  <c r="D215" i="7"/>
  <c r="C215" i="7" s="1"/>
  <c r="D214" i="7"/>
  <c r="D213" i="7"/>
  <c r="D199" i="7"/>
  <c r="T199" i="7" s="1"/>
  <c r="D198" i="7"/>
  <c r="T198" i="7" s="1"/>
  <c r="D197" i="7"/>
  <c r="D196" i="7"/>
  <c r="T196" i="7" s="1"/>
  <c r="D195" i="7"/>
  <c r="T195" i="7" s="1"/>
  <c r="D194" i="7"/>
  <c r="T194" i="7" s="1"/>
  <c r="D193" i="7"/>
  <c r="T193" i="7" s="1"/>
  <c r="D192" i="7"/>
  <c r="T192" i="7" s="1"/>
  <c r="D191" i="7"/>
  <c r="T191" i="7" s="1"/>
  <c r="D190" i="7"/>
  <c r="T190" i="7" s="1"/>
  <c r="D189" i="7"/>
  <c r="T189" i="7" s="1"/>
  <c r="D188" i="7"/>
  <c r="C188" i="7" s="1"/>
  <c r="B188" i="7" s="1"/>
  <c r="D187" i="7"/>
  <c r="T187" i="7" s="1"/>
  <c r="D186" i="7"/>
  <c r="T186" i="7" s="1"/>
  <c r="D185" i="7"/>
  <c r="T185" i="7" s="1"/>
  <c r="D184" i="7"/>
  <c r="T184" i="7" s="1"/>
  <c r="D183" i="7"/>
  <c r="T183" i="7" s="1"/>
  <c r="D182" i="7"/>
  <c r="C182" i="7" s="1"/>
  <c r="D166" i="7"/>
  <c r="C166" i="7" s="1"/>
  <c r="B166" i="7" s="1"/>
  <c r="D165" i="7"/>
  <c r="C165" i="7" s="1"/>
  <c r="B165" i="7" s="1"/>
  <c r="D164" i="7"/>
  <c r="O164" i="7" s="1"/>
  <c r="D163" i="7"/>
  <c r="O163" i="7" s="1"/>
  <c r="D162" i="7"/>
  <c r="C162" i="7" s="1"/>
  <c r="B162" i="7" s="1"/>
  <c r="D161" i="7"/>
  <c r="O161" i="7" s="1"/>
  <c r="D160" i="7"/>
  <c r="O160" i="7" s="1"/>
  <c r="D159" i="7"/>
  <c r="O159" i="7" s="1"/>
  <c r="D158" i="7"/>
  <c r="O158" i="7" s="1"/>
  <c r="D157" i="7"/>
  <c r="O157" i="7" s="1"/>
  <c r="D156" i="7"/>
  <c r="C156" i="7" s="1"/>
  <c r="B156" i="7" s="1"/>
  <c r="D155" i="7"/>
  <c r="O155" i="7" s="1"/>
  <c r="D154" i="7"/>
  <c r="O154" i="7" s="1"/>
  <c r="D153" i="7"/>
  <c r="O153" i="7" s="1"/>
  <c r="D152" i="7"/>
  <c r="C152" i="7" s="1"/>
  <c r="D151" i="7"/>
  <c r="O151" i="7" s="1"/>
  <c r="D150" i="7"/>
  <c r="O150" i="7" s="1"/>
  <c r="D123" i="7"/>
  <c r="C123" i="7"/>
  <c r="B123" i="7"/>
  <c r="D120" i="7"/>
  <c r="C120" i="7"/>
  <c r="B120" i="7"/>
  <c r="D119" i="7"/>
  <c r="C119" i="7"/>
  <c r="B119" i="7"/>
  <c r="D118" i="7"/>
  <c r="C118" i="7"/>
  <c r="B118" i="7"/>
  <c r="D117" i="7"/>
  <c r="C117" i="7"/>
  <c r="B117" i="7"/>
  <c r="D103" i="7"/>
  <c r="C103" i="7"/>
  <c r="B103" i="7"/>
  <c r="D100" i="7"/>
  <c r="C100" i="7"/>
  <c r="B100" i="7"/>
  <c r="D99" i="7"/>
  <c r="C99" i="7"/>
  <c r="B99" i="7"/>
  <c r="D98" i="7"/>
  <c r="C98" i="7"/>
  <c r="B98" i="7"/>
  <c r="D97" i="7"/>
  <c r="C97" i="7"/>
  <c r="B97" i="7"/>
  <c r="D83" i="7"/>
  <c r="C83" i="7"/>
  <c r="B83" i="7"/>
  <c r="D80" i="7"/>
  <c r="C80" i="7"/>
  <c r="B80" i="7"/>
  <c r="D79" i="7"/>
  <c r="C79" i="7"/>
  <c r="B79" i="7"/>
  <c r="D78" i="7"/>
  <c r="C78" i="7"/>
  <c r="B78" i="7"/>
  <c r="D77" i="7"/>
  <c r="C77" i="7"/>
  <c r="B77" i="7"/>
  <c r="I56" i="7"/>
  <c r="I55" i="7"/>
  <c r="I42" i="7"/>
  <c r="I41" i="7"/>
  <c r="I40" i="7"/>
  <c r="I39" i="7"/>
  <c r="H6" i="7"/>
  <c r="C6" i="7"/>
  <c r="H5" i="7"/>
  <c r="H4" i="7"/>
  <c r="L292" i="29" a="1"/>
  <c r="L292" i="29" s="1"/>
  <c r="L291" i="29" a="1"/>
  <c r="L291" i="29" s="1"/>
  <c r="L290" i="29" a="1"/>
  <c r="L290" i="29" s="1"/>
  <c r="L289" i="29" a="1"/>
  <c r="L289" i="29" s="1"/>
  <c r="L288" i="29" a="1"/>
  <c r="L288" i="29" s="1"/>
  <c r="L287" i="29" a="1"/>
  <c r="L287" i="29" s="1"/>
  <c r="L286" i="29" a="1"/>
  <c r="L286" i="29" s="1"/>
  <c r="L285" i="29" a="1"/>
  <c r="L285" i="29" s="1"/>
  <c r="L284" i="29" a="1"/>
  <c r="L284" i="29" s="1"/>
  <c r="L283" i="29" a="1"/>
  <c r="L283" i="29" s="1"/>
  <c r="L282" i="29" a="1"/>
  <c r="L282" i="29" s="1"/>
  <c r="L281" i="29" a="1"/>
  <c r="L281" i="29" s="1"/>
  <c r="L280" i="29" a="1"/>
  <c r="L280" i="29" s="1"/>
  <c r="L279" i="29" a="1"/>
  <c r="L279" i="29" s="1"/>
  <c r="L278" i="29" a="1"/>
  <c r="L278" i="29" s="1"/>
  <c r="L277" i="29" a="1"/>
  <c r="L277" i="29" s="1"/>
  <c r="L276" i="29" a="1"/>
  <c r="L276" i="29" s="1"/>
  <c r="L275" i="29" a="1"/>
  <c r="L275" i="29" s="1"/>
  <c r="L274" i="29" a="1"/>
  <c r="L274" i="29" s="1"/>
  <c r="L273" i="29" a="1"/>
  <c r="L273" i="29" s="1"/>
  <c r="L272" i="29" a="1"/>
  <c r="L272" i="29" s="1"/>
  <c r="L271" i="29" a="1"/>
  <c r="L271" i="29" s="1"/>
  <c r="L270" i="29" a="1"/>
  <c r="L270" i="29" s="1"/>
  <c r="L269" i="29" a="1"/>
  <c r="L269" i="29" s="1"/>
  <c r="L268" i="29" a="1"/>
  <c r="L268" i="29" s="1"/>
  <c r="L267" i="29" a="1"/>
  <c r="L267" i="29" s="1"/>
  <c r="L266" i="29" a="1"/>
  <c r="L266" i="29" s="1"/>
  <c r="L265" i="29" a="1"/>
  <c r="L265" i="29" s="1"/>
  <c r="L264" i="29" a="1"/>
  <c r="L264" i="29" s="1"/>
  <c r="L263" i="29" a="1"/>
  <c r="L263" i="29" s="1"/>
  <c r="L262" i="29" a="1"/>
  <c r="L262" i="29" s="1"/>
  <c r="L261" i="29" a="1"/>
  <c r="L261" i="29" s="1"/>
  <c r="L260" i="29" a="1"/>
  <c r="L260" i="29" s="1"/>
  <c r="L259" i="29" a="1"/>
  <c r="L259" i="29" s="1"/>
  <c r="L258" i="29" a="1"/>
  <c r="L258" i="29" s="1"/>
  <c r="L257" i="29" a="1"/>
  <c r="L257" i="29" s="1"/>
  <c r="L256" i="29" a="1"/>
  <c r="L256" i="29" s="1"/>
  <c r="L255" i="29" a="1"/>
  <c r="L255" i="29" s="1"/>
  <c r="L254" i="29" a="1"/>
  <c r="L254" i="29" s="1"/>
  <c r="L253" i="29" a="1"/>
  <c r="L253" i="29" s="1"/>
  <c r="L252" i="29" a="1"/>
  <c r="L252" i="29" s="1"/>
  <c r="L251" i="29" a="1"/>
  <c r="L251" i="29" s="1"/>
  <c r="L250" i="29" a="1"/>
  <c r="L250" i="29" s="1"/>
  <c r="L249" i="29" a="1"/>
  <c r="L249" i="29" s="1"/>
  <c r="L248" i="29" a="1"/>
  <c r="L248" i="29" s="1"/>
  <c r="L247" i="29" a="1"/>
  <c r="L247" i="29" s="1"/>
  <c r="L246" i="29" a="1"/>
  <c r="L246" i="29" s="1"/>
  <c r="L245" i="29" a="1"/>
  <c r="L245" i="29" s="1"/>
  <c r="L244" i="29" a="1"/>
  <c r="L244" i="29" s="1"/>
  <c r="L243" i="29" a="1"/>
  <c r="L243" i="29" s="1"/>
  <c r="L242" i="29" a="1"/>
  <c r="L242" i="29" s="1"/>
  <c r="L241" i="29" a="1"/>
  <c r="L241" i="29" s="1"/>
  <c r="L240" i="29" a="1"/>
  <c r="L240" i="29" s="1"/>
  <c r="L239" i="29" a="1"/>
  <c r="L239" i="29" s="1"/>
  <c r="L238" i="29" a="1"/>
  <c r="L238" i="29" s="1"/>
  <c r="L237" i="29" a="1"/>
  <c r="L237" i="29" s="1"/>
  <c r="L236" i="29" a="1"/>
  <c r="L236" i="29" s="1"/>
  <c r="L235" i="29" a="1"/>
  <c r="L235" i="29" s="1"/>
  <c r="L234" i="29" a="1"/>
  <c r="L234" i="29" s="1"/>
  <c r="L233" i="29" a="1"/>
  <c r="L233" i="29" s="1"/>
  <c r="L232" i="29" a="1"/>
  <c r="L232" i="29" s="1"/>
  <c r="L231" i="29" a="1"/>
  <c r="L231" i="29" s="1"/>
  <c r="L230" i="29" a="1"/>
  <c r="L230" i="29" s="1"/>
  <c r="L229" i="29" a="1"/>
  <c r="L229" i="29" s="1"/>
  <c r="L228" i="29" a="1"/>
  <c r="L228" i="29" s="1"/>
  <c r="L227" i="29" a="1"/>
  <c r="L227" i="29" s="1"/>
  <c r="L226" i="29" a="1"/>
  <c r="L226" i="29" s="1"/>
  <c r="L225" i="29" a="1"/>
  <c r="L225" i="29" s="1"/>
  <c r="L224" i="29" a="1"/>
  <c r="L224" i="29" s="1"/>
  <c r="L223" i="29" a="1"/>
  <c r="L223" i="29" s="1"/>
  <c r="L222" i="29" a="1"/>
  <c r="L222" i="29" s="1"/>
  <c r="L221" i="29" a="1"/>
  <c r="L221" i="29" s="1"/>
  <c r="L220" i="29" a="1"/>
  <c r="L220" i="29" s="1"/>
  <c r="L219" i="29" a="1"/>
  <c r="L219" i="29" s="1"/>
  <c r="L218" i="29" a="1"/>
  <c r="L218" i="29" s="1"/>
  <c r="L217" i="29" a="1"/>
  <c r="L217" i="29" s="1"/>
  <c r="L216" i="29" a="1"/>
  <c r="L216" i="29" s="1"/>
  <c r="L215" i="29" a="1"/>
  <c r="L215" i="29" s="1"/>
  <c r="L214" i="29" a="1"/>
  <c r="L214" i="29" s="1"/>
  <c r="L213" i="29" a="1"/>
  <c r="L213" i="29" s="1"/>
  <c r="L212" i="29" a="1"/>
  <c r="L212" i="29" s="1"/>
  <c r="L211" i="29" a="1"/>
  <c r="L211" i="29" s="1"/>
  <c r="L210" i="29" a="1"/>
  <c r="L210" i="29" s="1"/>
  <c r="L209" i="29" a="1"/>
  <c r="L209" i="29" s="1"/>
  <c r="L208" i="29" a="1"/>
  <c r="L208" i="29" s="1"/>
  <c r="L207" i="29" a="1"/>
  <c r="L207" i="29" s="1"/>
  <c r="L206" i="29" a="1"/>
  <c r="L206" i="29" s="1"/>
  <c r="L205" i="29" a="1"/>
  <c r="L205" i="29" s="1"/>
  <c r="L204" i="29" a="1"/>
  <c r="L204" i="29" s="1"/>
  <c r="L203" i="29" a="1"/>
  <c r="L203" i="29" s="1"/>
  <c r="L202" i="29" a="1"/>
  <c r="L202" i="29" s="1"/>
  <c r="L201" i="29" a="1"/>
  <c r="L201" i="29" s="1"/>
  <c r="L200" i="29" a="1"/>
  <c r="L200" i="29" s="1"/>
  <c r="L192" i="29" a="1"/>
  <c r="L192" i="29" s="1"/>
  <c r="L182" i="29" a="1"/>
  <c r="L182" i="29" s="1"/>
  <c r="L172" i="29" a="1"/>
  <c r="L172" i="29" s="1"/>
  <c r="L162" i="29" a="1"/>
  <c r="L162" i="29" s="1"/>
  <c r="L152" i="29" a="1"/>
  <c r="L152" i="29" s="1"/>
  <c r="L142" i="29" a="1"/>
  <c r="L142" i="29" s="1"/>
  <c r="L132" i="29" a="1"/>
  <c r="L132" i="29" s="1"/>
  <c r="L129" i="29" a="1"/>
  <c r="L129" i="29" s="1"/>
  <c r="L128" i="29" a="1"/>
  <c r="L128" i="29" s="1"/>
  <c r="L127" i="29" a="1"/>
  <c r="L127" i="29" s="1"/>
  <c r="L126" i="29" a="1"/>
  <c r="L126" i="29" s="1"/>
  <c r="L125" i="29" a="1"/>
  <c r="L125" i="29" s="1"/>
  <c r="L124" i="29" a="1"/>
  <c r="L124" i="29" s="1"/>
  <c r="L123" i="29" a="1"/>
  <c r="L123" i="29" s="1"/>
  <c r="L122" i="29" a="1"/>
  <c r="L122" i="29" s="1"/>
  <c r="L121" i="29" a="1"/>
  <c r="L121" i="29" s="1"/>
  <c r="L120" i="29" a="1"/>
  <c r="L120" i="29" s="1"/>
  <c r="L112" i="29" a="1"/>
  <c r="L112" i="29" s="1"/>
  <c r="L102" i="29" a="1"/>
  <c r="L102" i="29" s="1"/>
  <c r="L92" i="29" a="1"/>
  <c r="L92" i="29" s="1"/>
  <c r="L82" i="29" a="1"/>
  <c r="L82" i="29" s="1"/>
  <c r="L72" i="29" a="1"/>
  <c r="L72" i="29" s="1"/>
  <c r="L62" i="29" a="1"/>
  <c r="L62" i="29" s="1"/>
  <c r="L52" i="29" a="1"/>
  <c r="L52" i="29" s="1"/>
  <c r="L42" i="29" a="1"/>
  <c r="L42" i="29" s="1"/>
  <c r="D41" i="29"/>
  <c r="D40" i="29"/>
  <c r="L32" i="29" a="1"/>
  <c r="L32" i="29" s="1"/>
  <c r="L29" i="29" a="1"/>
  <c r="L29" i="29" s="1"/>
  <c r="L28" i="29" a="1"/>
  <c r="L28" i="29" s="1"/>
  <c r="L27" i="29" a="1"/>
  <c r="L27" i="29" s="1"/>
  <c r="L26" i="29" a="1"/>
  <c r="L26" i="29" s="1"/>
  <c r="L25" i="29" a="1"/>
  <c r="L25" i="29" s="1"/>
  <c r="L24" i="29" a="1"/>
  <c r="L24" i="29" s="1"/>
  <c r="L23" i="29" a="1"/>
  <c r="L23" i="29" s="1"/>
  <c r="L22" i="29" a="1"/>
  <c r="L22" i="29" s="1"/>
  <c r="L21" i="29" a="1"/>
  <c r="L21" i="29" s="1"/>
  <c r="L20" i="29" a="1"/>
  <c r="L20" i="29" s="1"/>
  <c r="I7" i="29"/>
  <c r="I6" i="29"/>
  <c r="C6" i="29"/>
  <c r="I5" i="29"/>
  <c r="L299" i="27" a="1"/>
  <c r="L299" i="27" s="1"/>
  <c r="L298" i="27" a="1"/>
  <c r="L298" i="27" s="1"/>
  <c r="L297" i="27" a="1"/>
  <c r="L297" i="27" s="1"/>
  <c r="L296" i="27" a="1"/>
  <c r="L296" i="27" s="1"/>
  <c r="L295" i="27" a="1"/>
  <c r="L295" i="27" s="1"/>
  <c r="L294" i="27" a="1"/>
  <c r="L294" i="27" s="1"/>
  <c r="L293" i="27" a="1"/>
  <c r="L293" i="27" s="1"/>
  <c r="L292" i="27" a="1"/>
  <c r="L292" i="27" s="1"/>
  <c r="L291" i="27" a="1"/>
  <c r="L291" i="27" s="1"/>
  <c r="L290" i="27" a="1"/>
  <c r="L290" i="27" s="1"/>
  <c r="L289" i="27" a="1"/>
  <c r="L289" i="27" s="1"/>
  <c r="L288" i="27" a="1"/>
  <c r="L288" i="27" s="1"/>
  <c r="L287" i="27" a="1"/>
  <c r="L287" i="27" s="1"/>
  <c r="L286" i="27" a="1"/>
  <c r="L286" i="27" s="1"/>
  <c r="L285" i="27" a="1"/>
  <c r="L285" i="27" s="1"/>
  <c r="L284" i="27" a="1"/>
  <c r="L284" i="27" s="1"/>
  <c r="L283" i="27" a="1"/>
  <c r="L283" i="27" s="1"/>
  <c r="L282" i="27" a="1"/>
  <c r="L282" i="27" s="1"/>
  <c r="L281" i="27" a="1"/>
  <c r="L281" i="27" s="1"/>
  <c r="L280" i="27" a="1"/>
  <c r="L280" i="27" s="1"/>
  <c r="L279" i="27" a="1"/>
  <c r="L279" i="27" s="1"/>
  <c r="L278" i="27" a="1"/>
  <c r="L278" i="27" s="1"/>
  <c r="L277" i="27" a="1"/>
  <c r="L277" i="27" s="1"/>
  <c r="L276" i="27" a="1"/>
  <c r="L276" i="27" s="1"/>
  <c r="L275" i="27" a="1"/>
  <c r="L275" i="27" s="1"/>
  <c r="L274" i="27" a="1"/>
  <c r="L274" i="27" s="1"/>
  <c r="L273" i="27" a="1"/>
  <c r="L273" i="27" s="1"/>
  <c r="L272" i="27" a="1"/>
  <c r="L272" i="27" s="1"/>
  <c r="L271" i="27" a="1"/>
  <c r="L271" i="27" s="1"/>
  <c r="L270" i="27" a="1"/>
  <c r="L270" i="27" s="1"/>
  <c r="L269" i="27" a="1"/>
  <c r="L269" i="27" s="1"/>
  <c r="L268" i="27" a="1"/>
  <c r="L268" i="27" s="1"/>
  <c r="L267" i="27" a="1"/>
  <c r="L267" i="27" s="1"/>
  <c r="L266" i="27" a="1"/>
  <c r="L266" i="27" s="1"/>
  <c r="L265" i="27" a="1"/>
  <c r="L265" i="27" s="1"/>
  <c r="L264" i="27" a="1"/>
  <c r="L264" i="27" s="1"/>
  <c r="L263" i="27" a="1"/>
  <c r="L263" i="27" s="1"/>
  <c r="L262" i="27" a="1"/>
  <c r="L262" i="27" s="1"/>
  <c r="L261" i="27" a="1"/>
  <c r="L261" i="27" s="1"/>
  <c r="L260" i="27" a="1"/>
  <c r="L260" i="27" s="1"/>
  <c r="L259" i="27" a="1"/>
  <c r="L259" i="27" s="1"/>
  <c r="L258" i="27" a="1"/>
  <c r="L258" i="27" s="1"/>
  <c r="L257" i="27" a="1"/>
  <c r="L257" i="27" s="1"/>
  <c r="L256" i="27" a="1"/>
  <c r="L256" i="27" s="1"/>
  <c r="L255" i="27" a="1"/>
  <c r="L255" i="27" s="1"/>
  <c r="L254" i="27" a="1"/>
  <c r="L254" i="27" s="1"/>
  <c r="L253" i="27" a="1"/>
  <c r="L253" i="27" s="1"/>
  <c r="L252" i="27" a="1"/>
  <c r="L252" i="27" s="1"/>
  <c r="L251" i="27" a="1"/>
  <c r="L251" i="27" s="1"/>
  <c r="L250" i="27" a="1"/>
  <c r="L250" i="27" s="1"/>
  <c r="L249" i="27" a="1"/>
  <c r="L249" i="27" s="1"/>
  <c r="L248" i="27" a="1"/>
  <c r="L248" i="27" s="1"/>
  <c r="L247" i="27" a="1"/>
  <c r="L247" i="27" s="1"/>
  <c r="L246" i="27" a="1"/>
  <c r="L246" i="27" s="1"/>
  <c r="L245" i="27" a="1"/>
  <c r="L245" i="27" s="1"/>
  <c r="L244" i="27" a="1"/>
  <c r="L244" i="27" s="1"/>
  <c r="L243" i="27" a="1"/>
  <c r="L243" i="27" s="1"/>
  <c r="L242" i="27" a="1"/>
  <c r="L242" i="27" s="1"/>
  <c r="L241" i="27" a="1"/>
  <c r="L241" i="27" s="1"/>
  <c r="L240" i="27" a="1"/>
  <c r="L240" i="27" s="1"/>
  <c r="L239" i="27" a="1"/>
  <c r="L239" i="27" s="1"/>
  <c r="L238" i="27" a="1"/>
  <c r="L238" i="27" s="1"/>
  <c r="L237" i="27" a="1"/>
  <c r="L237" i="27" s="1"/>
  <c r="L236" i="27" a="1"/>
  <c r="L236" i="27" s="1"/>
  <c r="L235" i="27" a="1"/>
  <c r="L235" i="27" s="1"/>
  <c r="L234" i="27" a="1"/>
  <c r="L234" i="27" s="1"/>
  <c r="L233" i="27" a="1"/>
  <c r="L233" i="27" s="1"/>
  <c r="L232" i="27" a="1"/>
  <c r="L232" i="27" s="1"/>
  <c r="L231" i="27" a="1"/>
  <c r="L231" i="27" s="1"/>
  <c r="L230" i="27" a="1"/>
  <c r="L230" i="27" s="1"/>
  <c r="L229" i="27" a="1"/>
  <c r="L229" i="27" s="1"/>
  <c r="L228" i="27" a="1"/>
  <c r="L228" i="27" s="1"/>
  <c r="L227" i="27" a="1"/>
  <c r="L227" i="27" s="1"/>
  <c r="L226" i="27" a="1"/>
  <c r="L226" i="27" s="1"/>
  <c r="L225" i="27" a="1"/>
  <c r="L225" i="27" s="1"/>
  <c r="L224" i="27" a="1"/>
  <c r="L224" i="27" s="1"/>
  <c r="L223" i="27" a="1"/>
  <c r="L223" i="27" s="1"/>
  <c r="L222" i="27" a="1"/>
  <c r="L222" i="27" s="1"/>
  <c r="L221" i="27" a="1"/>
  <c r="L221" i="27" s="1"/>
  <c r="L220" i="27" a="1"/>
  <c r="L220" i="27" s="1"/>
  <c r="L219" i="27" a="1"/>
  <c r="L219" i="27" s="1"/>
  <c r="L218" i="27" a="1"/>
  <c r="L218" i="27" s="1"/>
  <c r="L217" i="27" a="1"/>
  <c r="L217" i="27" s="1"/>
  <c r="L216" i="27" a="1"/>
  <c r="L216" i="27" s="1"/>
  <c r="L215" i="27" a="1"/>
  <c r="L215" i="27" s="1"/>
  <c r="L214" i="27" a="1"/>
  <c r="L214" i="27" s="1"/>
  <c r="L213" i="27" a="1"/>
  <c r="L213" i="27" s="1"/>
  <c r="L212" i="27" a="1"/>
  <c r="L212" i="27" s="1"/>
  <c r="L211" i="27" a="1"/>
  <c r="L211" i="27" s="1"/>
  <c r="L210" i="27" a="1"/>
  <c r="L210" i="27" s="1"/>
  <c r="L209" i="27" a="1"/>
  <c r="L209" i="27" s="1"/>
  <c r="L208" i="27" a="1"/>
  <c r="L208" i="27" s="1"/>
  <c r="L207" i="27" a="1"/>
  <c r="L207" i="27" s="1"/>
  <c r="L206" i="27" a="1"/>
  <c r="L206" i="27" s="1"/>
  <c r="L205" i="27" a="1"/>
  <c r="L205" i="27" s="1"/>
  <c r="L204" i="27" a="1"/>
  <c r="L204" i="27" s="1"/>
  <c r="L196" i="27" a="1"/>
  <c r="L196" i="27" s="1"/>
  <c r="L186" i="27" a="1"/>
  <c r="L186" i="27" s="1"/>
  <c r="L176" i="27" a="1"/>
  <c r="L176" i="27" s="1"/>
  <c r="L166" i="27" a="1"/>
  <c r="L166" i="27" s="1"/>
  <c r="L156" i="27" a="1"/>
  <c r="L156" i="27" s="1"/>
  <c r="L146" i="27" a="1"/>
  <c r="L146" i="27" s="1"/>
  <c r="L136" i="27" a="1"/>
  <c r="L136" i="27" s="1"/>
  <c r="L133" i="27" a="1"/>
  <c r="L133" i="27" s="1"/>
  <c r="L132" i="27" a="1"/>
  <c r="L132" i="27" s="1"/>
  <c r="L131" i="27" a="1"/>
  <c r="L131" i="27" s="1"/>
  <c r="L130" i="27" a="1"/>
  <c r="L130" i="27" s="1"/>
  <c r="L129" i="27" a="1"/>
  <c r="L129" i="27" s="1"/>
  <c r="L128" i="27" a="1"/>
  <c r="L128" i="27" s="1"/>
  <c r="L127" i="27" a="1"/>
  <c r="L127" i="27" s="1"/>
  <c r="L126" i="27" a="1"/>
  <c r="L126" i="27" s="1"/>
  <c r="L125" i="27" a="1"/>
  <c r="L125" i="27" s="1"/>
  <c r="L124" i="27" a="1"/>
  <c r="L124" i="27" s="1"/>
  <c r="L116" i="27" a="1"/>
  <c r="L116" i="27" s="1"/>
  <c r="L106" i="27" a="1"/>
  <c r="L106" i="27" s="1"/>
  <c r="L96" i="27" a="1"/>
  <c r="L96" i="27" s="1"/>
  <c r="L86" i="27" a="1"/>
  <c r="L86" i="27" s="1"/>
  <c r="L76" i="27" a="1"/>
  <c r="L76" i="27" s="1"/>
  <c r="L65" i="27" a="1"/>
  <c r="L65" i="27" s="1"/>
  <c r="L54" i="27" a="1"/>
  <c r="L54" i="27" s="1"/>
  <c r="L44" i="27" a="1"/>
  <c r="L44" i="27" s="1"/>
  <c r="L34" i="27" a="1"/>
  <c r="L34" i="27" s="1"/>
  <c r="L31" i="27" a="1"/>
  <c r="L31" i="27" s="1"/>
  <c r="L30" i="27" a="1"/>
  <c r="L30" i="27" s="1"/>
  <c r="L29" i="27" a="1"/>
  <c r="L29" i="27" s="1"/>
  <c r="L28" i="27" a="1"/>
  <c r="L28" i="27" s="1"/>
  <c r="L27" i="27" a="1"/>
  <c r="L27" i="27" s="1"/>
  <c r="L26" i="27" a="1"/>
  <c r="L26" i="27" s="1"/>
  <c r="L25" i="27" a="1"/>
  <c r="L25" i="27" s="1"/>
  <c r="L24" i="27" a="1"/>
  <c r="L24" i="27" s="1"/>
  <c r="L23" i="27" a="1"/>
  <c r="L23" i="27" s="1"/>
  <c r="L22" i="27" a="1"/>
  <c r="L22" i="27" s="1"/>
  <c r="I7" i="27"/>
  <c r="I6" i="27"/>
  <c r="C6" i="27"/>
  <c r="I5" i="27"/>
  <c r="L300" i="20" a="1"/>
  <c r="L300" i="20" s="1"/>
  <c r="L299" i="20" a="1"/>
  <c r="L299" i="20" s="1"/>
  <c r="L298" i="20" a="1"/>
  <c r="L298" i="20" s="1"/>
  <c r="L297" i="20" a="1"/>
  <c r="L297" i="20" s="1"/>
  <c r="L296" i="20" a="1"/>
  <c r="L296" i="20" s="1"/>
  <c r="L295" i="20" a="1"/>
  <c r="L295" i="20" s="1"/>
  <c r="L294" i="20" a="1"/>
  <c r="L294" i="20" s="1"/>
  <c r="L293" i="20" a="1"/>
  <c r="L293" i="20" s="1"/>
  <c r="L292" i="20" a="1"/>
  <c r="L292" i="20" s="1"/>
  <c r="L291" i="20" a="1"/>
  <c r="L291" i="20" s="1"/>
  <c r="L290" i="20" a="1"/>
  <c r="L290" i="20" s="1"/>
  <c r="L289" i="20" a="1"/>
  <c r="L289" i="20" s="1"/>
  <c r="L288" i="20" a="1"/>
  <c r="L288" i="20" s="1"/>
  <c r="L287" i="20" a="1"/>
  <c r="L287" i="20" s="1"/>
  <c r="L286" i="20" a="1"/>
  <c r="L286" i="20" s="1"/>
  <c r="L285" i="20" a="1"/>
  <c r="L285" i="20" s="1"/>
  <c r="L284" i="20" a="1"/>
  <c r="L284" i="20" s="1"/>
  <c r="L283" i="20" a="1"/>
  <c r="L283" i="20" s="1"/>
  <c r="L282" i="20" a="1"/>
  <c r="L282" i="20" s="1"/>
  <c r="L281" i="20" a="1"/>
  <c r="L281" i="20" s="1"/>
  <c r="L280" i="20" a="1"/>
  <c r="L280" i="20" s="1"/>
  <c r="L279" i="20" a="1"/>
  <c r="L279" i="20" s="1"/>
  <c r="L278" i="20" a="1"/>
  <c r="L278" i="20" s="1"/>
  <c r="L277" i="20" a="1"/>
  <c r="L277" i="20" s="1"/>
  <c r="L276" i="20" a="1"/>
  <c r="L276" i="20" s="1"/>
  <c r="L275" i="20" a="1"/>
  <c r="L275" i="20" s="1"/>
  <c r="L274" i="20" a="1"/>
  <c r="L274" i="20" s="1"/>
  <c r="L273" i="20" a="1"/>
  <c r="L273" i="20" s="1"/>
  <c r="L272" i="20" a="1"/>
  <c r="L272" i="20" s="1"/>
  <c r="L271" i="20" a="1"/>
  <c r="L271" i="20" s="1"/>
  <c r="L270" i="20" a="1"/>
  <c r="L270" i="20" s="1"/>
  <c r="L269" i="20" a="1"/>
  <c r="L269" i="20" s="1"/>
  <c r="L268" i="20" a="1"/>
  <c r="L268" i="20" s="1"/>
  <c r="L267" i="20" a="1"/>
  <c r="L267" i="20" s="1"/>
  <c r="L266" i="20" a="1"/>
  <c r="L266" i="20" s="1"/>
  <c r="L265" i="20" a="1"/>
  <c r="L265" i="20" s="1"/>
  <c r="L264" i="20" a="1"/>
  <c r="L264" i="20" s="1"/>
  <c r="L263" i="20" a="1"/>
  <c r="L263" i="20" s="1"/>
  <c r="L262" i="20" a="1"/>
  <c r="L262" i="20" s="1"/>
  <c r="L261" i="20" a="1"/>
  <c r="L261" i="20" s="1"/>
  <c r="L260" i="20" a="1"/>
  <c r="L260" i="20" s="1"/>
  <c r="L259" i="20" a="1"/>
  <c r="L259" i="20" s="1"/>
  <c r="L258" i="20" a="1"/>
  <c r="L258" i="20" s="1"/>
  <c r="L257" i="20" a="1"/>
  <c r="L257" i="20" s="1"/>
  <c r="L256" i="20" a="1"/>
  <c r="L256" i="20" s="1"/>
  <c r="L255" i="20" a="1"/>
  <c r="L255" i="20" s="1"/>
  <c r="L254" i="20" a="1"/>
  <c r="L254" i="20" s="1"/>
  <c r="L253" i="20" a="1"/>
  <c r="L253" i="20" s="1"/>
  <c r="L252" i="20" a="1"/>
  <c r="L252" i="20" s="1"/>
  <c r="L251" i="20" a="1"/>
  <c r="L251" i="20" s="1"/>
  <c r="L250" i="20" a="1"/>
  <c r="L250" i="20" s="1"/>
  <c r="L249" i="20" a="1"/>
  <c r="L249" i="20" s="1"/>
  <c r="L248" i="20" a="1"/>
  <c r="L248" i="20" s="1"/>
  <c r="L247" i="20" a="1"/>
  <c r="L247" i="20" s="1"/>
  <c r="L246" i="20" a="1"/>
  <c r="L246" i="20" s="1"/>
  <c r="L245" i="20" a="1"/>
  <c r="L245" i="20" s="1"/>
  <c r="L244" i="20" a="1"/>
  <c r="L244" i="20" s="1"/>
  <c r="L243" i="20" a="1"/>
  <c r="L243" i="20" s="1"/>
  <c r="L242" i="20" a="1"/>
  <c r="L242" i="20" s="1"/>
  <c r="L241" i="20" a="1"/>
  <c r="L241" i="20" s="1"/>
  <c r="L240" i="20" a="1"/>
  <c r="L240" i="20" s="1"/>
  <c r="L239" i="20" a="1"/>
  <c r="L239" i="20" s="1"/>
  <c r="L238" i="20" a="1"/>
  <c r="L238" i="20" s="1"/>
  <c r="L237" i="20" a="1"/>
  <c r="L237" i="20" s="1"/>
  <c r="L236" i="20" a="1"/>
  <c r="L236" i="20" s="1"/>
  <c r="L235" i="20" a="1"/>
  <c r="L235" i="20" s="1"/>
  <c r="L234" i="20" a="1"/>
  <c r="L234" i="20" s="1"/>
  <c r="L233" i="20" a="1"/>
  <c r="L233" i="20" s="1"/>
  <c r="L232" i="20" a="1"/>
  <c r="L232" i="20" s="1"/>
  <c r="L231" i="20" a="1"/>
  <c r="L231" i="20" s="1"/>
  <c r="L230" i="20" a="1"/>
  <c r="L230" i="20" s="1"/>
  <c r="L229" i="20" a="1"/>
  <c r="L229" i="20" s="1"/>
  <c r="L228" i="20" a="1"/>
  <c r="L228" i="20" s="1"/>
  <c r="L227" i="20" a="1"/>
  <c r="L227" i="20" s="1"/>
  <c r="L226" i="20" a="1"/>
  <c r="L226" i="20" s="1"/>
  <c r="L225" i="20" a="1"/>
  <c r="L225" i="20" s="1"/>
  <c r="L224" i="20" a="1"/>
  <c r="L224" i="20" s="1"/>
  <c r="L223" i="20" a="1"/>
  <c r="L223" i="20" s="1"/>
  <c r="L222" i="20" a="1"/>
  <c r="L222" i="20" s="1"/>
  <c r="L221" i="20" a="1"/>
  <c r="L221" i="20" s="1"/>
  <c r="L220" i="20" a="1"/>
  <c r="L220" i="20" s="1"/>
  <c r="L219" i="20" a="1"/>
  <c r="L219" i="20" s="1"/>
  <c r="L218" i="20" a="1"/>
  <c r="L218" i="20" s="1"/>
  <c r="L217" i="20" a="1"/>
  <c r="L217" i="20" s="1"/>
  <c r="L216" i="20" a="1"/>
  <c r="L216" i="20" s="1"/>
  <c r="L215" i="20" a="1"/>
  <c r="L215" i="20" s="1"/>
  <c r="L214" i="20" a="1"/>
  <c r="L214" i="20" s="1"/>
  <c r="L213" i="20" a="1"/>
  <c r="L213" i="20" s="1"/>
  <c r="L212" i="20" a="1"/>
  <c r="L212" i="20" s="1"/>
  <c r="L211" i="20" a="1"/>
  <c r="L211" i="20" s="1"/>
  <c r="L210" i="20" a="1"/>
  <c r="L210" i="20" s="1"/>
  <c r="L209" i="20" a="1"/>
  <c r="L209" i="20" s="1"/>
  <c r="L208" i="20" a="1"/>
  <c r="L208" i="20" s="1"/>
  <c r="L207" i="20" a="1"/>
  <c r="L207" i="20" s="1"/>
  <c r="L206" i="20" a="1"/>
  <c r="L206" i="20" s="1"/>
  <c r="L205" i="20" a="1"/>
  <c r="L205" i="20" s="1"/>
  <c r="L204" i="20" a="1"/>
  <c r="L204" i="20" s="1"/>
  <c r="L203" i="20" a="1"/>
  <c r="L203" i="20" s="1"/>
  <c r="L202" i="20" a="1"/>
  <c r="L202" i="20" s="1"/>
  <c r="L194" i="20" a="1"/>
  <c r="L194" i="20" s="1"/>
  <c r="L184" i="20" a="1"/>
  <c r="L184" i="20" s="1"/>
  <c r="L174" i="20" a="1"/>
  <c r="L174" i="20" s="1"/>
  <c r="L164" i="20" a="1"/>
  <c r="L164" i="20" s="1"/>
  <c r="L154" i="20" a="1"/>
  <c r="L154" i="20" s="1"/>
  <c r="L144" i="20" a="1"/>
  <c r="L144" i="20" s="1"/>
  <c r="L134" i="20" a="1"/>
  <c r="L134" i="20" s="1"/>
  <c r="L131" i="20" a="1"/>
  <c r="L131" i="20" s="1"/>
  <c r="L130" i="20" a="1"/>
  <c r="L130" i="20" s="1"/>
  <c r="L129" i="20" a="1"/>
  <c r="L129" i="20" s="1"/>
  <c r="L128" i="20" a="1"/>
  <c r="L128" i="20" s="1"/>
  <c r="L127" i="20" a="1"/>
  <c r="L127" i="20" s="1"/>
  <c r="L126" i="20" a="1"/>
  <c r="L126" i="20" s="1"/>
  <c r="L125" i="20" a="1"/>
  <c r="L125" i="20" s="1"/>
  <c r="L124" i="20" a="1"/>
  <c r="L124" i="20" s="1"/>
  <c r="L123" i="20" a="1"/>
  <c r="L123" i="20" s="1"/>
  <c r="L122" i="20" a="1"/>
  <c r="L122" i="20" s="1"/>
  <c r="L114" i="20" a="1"/>
  <c r="L114" i="20" s="1"/>
  <c r="L104" i="20" a="1"/>
  <c r="L104" i="20" s="1"/>
  <c r="L94" i="20" a="1"/>
  <c r="L94" i="20" s="1"/>
  <c r="L84" i="20" a="1"/>
  <c r="L84" i="20" s="1"/>
  <c r="L74" i="20" a="1"/>
  <c r="L74" i="20" s="1"/>
  <c r="I7" i="20"/>
  <c r="I6" i="20"/>
  <c r="C6" i="20"/>
  <c r="I5" i="20"/>
  <c r="L154" i="19" a="1"/>
  <c r="L154" i="19" s="1"/>
  <c r="L153" i="19" a="1"/>
  <c r="L153" i="19" s="1"/>
  <c r="L152" i="19" a="1"/>
  <c r="L152" i="19" s="1"/>
  <c r="L151" i="19" a="1"/>
  <c r="L151" i="19" s="1"/>
  <c r="L150" i="19" a="1"/>
  <c r="L150" i="19" s="1"/>
  <c r="L149" i="19" a="1"/>
  <c r="L149" i="19" s="1"/>
  <c r="L148" i="19" a="1"/>
  <c r="L148" i="19" s="1"/>
  <c r="L147" i="19" a="1"/>
  <c r="L147" i="19" s="1"/>
  <c r="L146" i="19" a="1"/>
  <c r="L146" i="19" s="1"/>
  <c r="L145" i="19" a="1"/>
  <c r="L145" i="19" s="1"/>
  <c r="L144" i="19" a="1"/>
  <c r="L144" i="19" s="1"/>
  <c r="L143" i="19" a="1"/>
  <c r="L143" i="19" s="1"/>
  <c r="L140" i="19" a="1"/>
  <c r="L140" i="19" s="1"/>
  <c r="L130" i="19" a="1"/>
  <c r="L130" i="19" s="1"/>
  <c r="L127" i="19" a="1"/>
  <c r="L127" i="19" s="1"/>
  <c r="L126" i="19" a="1"/>
  <c r="L126" i="19" s="1"/>
  <c r="L125" i="19" a="1"/>
  <c r="L125" i="19" s="1"/>
  <c r="L124" i="19" a="1"/>
  <c r="L124" i="19" s="1"/>
  <c r="L123" i="19" a="1"/>
  <c r="L123" i="19" s="1"/>
  <c r="L122" i="19" a="1"/>
  <c r="L122" i="19" s="1"/>
  <c r="L121" i="19" a="1"/>
  <c r="L121" i="19" s="1"/>
  <c r="L120" i="19" a="1"/>
  <c r="L120" i="19" s="1"/>
  <c r="L119" i="19" a="1"/>
  <c r="L119" i="19" s="1"/>
  <c r="L118" i="19" a="1"/>
  <c r="L118" i="19" s="1"/>
  <c r="L110" i="19" a="1"/>
  <c r="L110" i="19" s="1"/>
  <c r="L100" i="19" a="1"/>
  <c r="L100" i="19" s="1"/>
  <c r="L90" i="19" a="1"/>
  <c r="L90" i="19" s="1"/>
  <c r="L79" i="19" a="1"/>
  <c r="L79" i="19" s="1"/>
  <c r="D75" i="19"/>
  <c r="L73" i="19" a="1"/>
  <c r="L73" i="19" s="1"/>
  <c r="I7" i="19"/>
  <c r="I6" i="19"/>
  <c r="C6" i="19"/>
  <c r="I5" i="19"/>
  <c r="L227" i="18" a="1"/>
  <c r="L227" i="18" s="1"/>
  <c r="L226" i="18" a="1"/>
  <c r="L226" i="18" s="1"/>
  <c r="L225" i="18" a="1"/>
  <c r="L225" i="18" s="1"/>
  <c r="L224" i="18" a="1"/>
  <c r="L224" i="18" s="1"/>
  <c r="L223" i="18" a="1"/>
  <c r="L223" i="18" s="1"/>
  <c r="L222" i="18" a="1"/>
  <c r="L222" i="18" s="1"/>
  <c r="L221" i="18" a="1"/>
  <c r="L221" i="18" s="1"/>
  <c r="L220" i="18" a="1"/>
  <c r="L220" i="18" s="1"/>
  <c r="L219" i="18" a="1"/>
  <c r="L219" i="18" s="1"/>
  <c r="L218" i="18" a="1"/>
  <c r="L218" i="18" s="1"/>
  <c r="L217" i="18" a="1"/>
  <c r="L217" i="18" s="1"/>
  <c r="L216" i="18" a="1"/>
  <c r="L216" i="18" s="1"/>
  <c r="L215" i="18" a="1"/>
  <c r="L215" i="18" s="1"/>
  <c r="L214" i="18" a="1"/>
  <c r="L214" i="18" s="1"/>
  <c r="L213" i="18" a="1"/>
  <c r="L213" i="18" s="1"/>
  <c r="L212" i="18" a="1"/>
  <c r="L212" i="18" s="1"/>
  <c r="L211" i="18" a="1"/>
  <c r="L211" i="18" s="1"/>
  <c r="L210" i="18" a="1"/>
  <c r="L210" i="18" s="1"/>
  <c r="L209" i="18" a="1"/>
  <c r="L209" i="18" s="1"/>
  <c r="L208" i="18" a="1"/>
  <c r="L208" i="18" s="1"/>
  <c r="L207" i="18" a="1"/>
  <c r="L207" i="18" s="1"/>
  <c r="L206" i="18" a="1"/>
  <c r="L206" i="18" s="1"/>
  <c r="L205" i="18" a="1"/>
  <c r="L205" i="18" s="1"/>
  <c r="L204" i="18" a="1"/>
  <c r="L204" i="18" s="1"/>
  <c r="L203" i="18" a="1"/>
  <c r="L203" i="18" s="1"/>
  <c r="L202" i="18" a="1"/>
  <c r="L202" i="18" s="1"/>
  <c r="L201" i="18" a="1"/>
  <c r="L201" i="18" s="1"/>
  <c r="L200" i="18" a="1"/>
  <c r="L200" i="18" s="1"/>
  <c r="L199" i="18" a="1"/>
  <c r="L199" i="18" s="1"/>
  <c r="L198" i="18" a="1"/>
  <c r="L198" i="18" s="1"/>
  <c r="L197" i="18" a="1"/>
  <c r="L197" i="18" s="1"/>
  <c r="L196" i="18" a="1"/>
  <c r="L196" i="18" s="1"/>
  <c r="L195" i="18" a="1"/>
  <c r="L195" i="18" s="1"/>
  <c r="L194" i="18" a="1"/>
  <c r="L194" i="18" s="1"/>
  <c r="L193" i="18" a="1"/>
  <c r="L193" i="18" s="1"/>
  <c r="L192" i="18" a="1"/>
  <c r="L192" i="18" s="1"/>
  <c r="L191" i="18" a="1"/>
  <c r="L191" i="18" s="1"/>
  <c r="L190" i="18" a="1"/>
  <c r="L190" i="18" s="1"/>
  <c r="L189" i="18" a="1"/>
  <c r="L189" i="18" s="1"/>
  <c r="L188" i="18" a="1"/>
  <c r="L188" i="18" s="1"/>
  <c r="L187" i="18" a="1"/>
  <c r="L187" i="18" s="1"/>
  <c r="L186" i="18" a="1"/>
  <c r="L186" i="18" s="1"/>
  <c r="L185" i="18" a="1"/>
  <c r="L185" i="18" s="1"/>
  <c r="L184" i="18" a="1"/>
  <c r="L184" i="18" s="1"/>
  <c r="L183" i="18" a="1"/>
  <c r="L183" i="18" s="1"/>
  <c r="L182" i="18" a="1"/>
  <c r="L182" i="18" s="1"/>
  <c r="L181" i="18" a="1"/>
  <c r="L181" i="18" s="1"/>
  <c r="L180" i="18" a="1"/>
  <c r="L180" i="18" s="1"/>
  <c r="L179" i="18" a="1"/>
  <c r="L179" i="18" s="1"/>
  <c r="L178" i="18" a="1"/>
  <c r="L178" i="18" s="1"/>
  <c r="L177" i="18" a="1"/>
  <c r="L177" i="18" s="1"/>
  <c r="L176" i="18" a="1"/>
  <c r="L176" i="18" s="1"/>
  <c r="L175" i="18" a="1"/>
  <c r="L175" i="18" s="1"/>
  <c r="L174" i="18" a="1"/>
  <c r="L174" i="18" s="1"/>
  <c r="L173" i="18" a="1"/>
  <c r="L173" i="18" s="1"/>
  <c r="L172" i="18" a="1"/>
  <c r="L172" i="18" s="1"/>
  <c r="L171" i="18" a="1"/>
  <c r="L171" i="18" s="1"/>
  <c r="L170" i="18" a="1"/>
  <c r="L170" i="18" s="1"/>
  <c r="L169" i="18" a="1"/>
  <c r="L169" i="18" s="1"/>
  <c r="L168" i="18" a="1"/>
  <c r="L168" i="18" s="1"/>
  <c r="L167" i="18" a="1"/>
  <c r="L167" i="18" s="1"/>
  <c r="L166" i="18" a="1"/>
  <c r="L166" i="18" s="1"/>
  <c r="L165" i="18" a="1"/>
  <c r="L165" i="18" s="1"/>
  <c r="L164" i="18" a="1"/>
  <c r="L164" i="18" s="1"/>
  <c r="L163" i="18" a="1"/>
  <c r="L163" i="18" s="1"/>
  <c r="L162" i="18" a="1"/>
  <c r="L162" i="18" s="1"/>
  <c r="L161" i="18" a="1"/>
  <c r="L161" i="18" s="1"/>
  <c r="L160" i="18" a="1"/>
  <c r="L160" i="18" s="1"/>
  <c r="L159" i="18" a="1"/>
  <c r="L159" i="18" s="1"/>
  <c r="L158" i="18" a="1"/>
  <c r="L158" i="18" s="1"/>
  <c r="L157" i="18" a="1"/>
  <c r="L157" i="18" s="1"/>
  <c r="L156" i="18" a="1"/>
  <c r="L156" i="18" s="1"/>
  <c r="L155" i="18" a="1"/>
  <c r="L155" i="18" s="1"/>
  <c r="L154" i="18" a="1"/>
  <c r="L154" i="18" s="1"/>
  <c r="L153" i="18" a="1"/>
  <c r="L153" i="18" s="1"/>
  <c r="L152" i="18" a="1"/>
  <c r="L152" i="18" s="1"/>
  <c r="L144" i="18" a="1"/>
  <c r="L144" i="18" s="1"/>
  <c r="L134" i="18" a="1"/>
  <c r="L134" i="18" s="1"/>
  <c r="L131" i="18" a="1"/>
  <c r="L131" i="18" s="1"/>
  <c r="L130" i="18" a="1"/>
  <c r="L130" i="18" s="1"/>
  <c r="L129" i="18" a="1"/>
  <c r="L129" i="18" s="1"/>
  <c r="L128" i="18" a="1"/>
  <c r="L128" i="18" s="1"/>
  <c r="L127" i="18" a="1"/>
  <c r="L127" i="18" s="1"/>
  <c r="L126" i="18" a="1"/>
  <c r="L126" i="18" s="1"/>
  <c r="L125" i="18" a="1"/>
  <c r="L125" i="18" s="1"/>
  <c r="L124" i="18" a="1"/>
  <c r="L124" i="18" s="1"/>
  <c r="L123" i="18" a="1"/>
  <c r="L123" i="18" s="1"/>
  <c r="L122" i="18" a="1"/>
  <c r="L122" i="18" s="1"/>
  <c r="L114" i="18" a="1"/>
  <c r="L114" i="18" s="1"/>
  <c r="L104" i="18" a="1"/>
  <c r="L104" i="18" s="1"/>
  <c r="L93" i="18" a="1"/>
  <c r="L93" i="18" s="1"/>
  <c r="L83" i="18" a="1"/>
  <c r="L83" i="18" s="1"/>
  <c r="L73" i="18" a="1"/>
  <c r="L73" i="18" s="1"/>
  <c r="L63" i="18" a="1"/>
  <c r="L63" i="18" s="1"/>
  <c r="L53" i="18" a="1"/>
  <c r="L53" i="18" s="1"/>
  <c r="L43" i="18" a="1"/>
  <c r="L43" i="18" s="1"/>
  <c r="L33" i="18" a="1"/>
  <c r="L33" i="18" s="1"/>
  <c r="L30" i="18" a="1"/>
  <c r="L30" i="18" s="1"/>
  <c r="L29" i="18" a="1"/>
  <c r="L29" i="18" s="1"/>
  <c r="L28" i="18" a="1"/>
  <c r="L28" i="18" s="1"/>
  <c r="L27" i="18" a="1"/>
  <c r="L27" i="18" s="1"/>
  <c r="L25" i="18" a="1"/>
  <c r="L25" i="18" s="1"/>
  <c r="L24" i="18" a="1"/>
  <c r="L24" i="18" s="1"/>
  <c r="L23" i="18" a="1"/>
  <c r="L23" i="18" s="1"/>
  <c r="L22" i="18" a="1"/>
  <c r="L22" i="18" s="1"/>
  <c r="L21" i="18" a="1"/>
  <c r="L21" i="18" s="1"/>
  <c r="L20" i="18" a="1"/>
  <c r="L20" i="18" s="1"/>
  <c r="I7" i="18"/>
  <c r="I6" i="18"/>
  <c r="C6" i="18"/>
  <c r="I5" i="18"/>
  <c r="L286" i="17" a="1"/>
  <c r="L286" i="17" s="1"/>
  <c r="L285" i="17" a="1"/>
  <c r="L285" i="17" s="1"/>
  <c r="L284" i="17" a="1"/>
  <c r="L284" i="17" s="1"/>
  <c r="D284" i="17"/>
  <c r="L283" i="17" a="1"/>
  <c r="L283" i="17" s="1"/>
  <c r="L282" i="17" a="1"/>
  <c r="L282" i="17" s="1"/>
  <c r="L281" i="17" a="1"/>
  <c r="L281" i="17" s="1"/>
  <c r="L280" i="17" a="1"/>
  <c r="L280" i="17" s="1"/>
  <c r="D280" i="17"/>
  <c r="L279" i="17" a="1"/>
  <c r="L279" i="17" s="1"/>
  <c r="L278" i="17" a="1"/>
  <c r="L278" i="17" s="1"/>
  <c r="L277" i="17" a="1"/>
  <c r="L277" i="17" s="1"/>
  <c r="L276" i="17" a="1"/>
  <c r="L276" i="17" s="1"/>
  <c r="L275" i="17" a="1"/>
  <c r="L275" i="17" s="1"/>
  <c r="L274" i="17" a="1"/>
  <c r="L274" i="17" s="1"/>
  <c r="L273" i="17" a="1"/>
  <c r="L273" i="17" s="1"/>
  <c r="L272" i="17" a="1"/>
  <c r="L272" i="17" s="1"/>
  <c r="L271" i="17" a="1"/>
  <c r="L271" i="17" s="1"/>
  <c r="L270" i="17" a="1"/>
  <c r="L270" i="17" s="1"/>
  <c r="L269" i="17" a="1"/>
  <c r="L269" i="17" s="1"/>
  <c r="L268" i="17" a="1"/>
  <c r="L268" i="17" s="1"/>
  <c r="L267" i="17" a="1"/>
  <c r="L267" i="17" s="1"/>
  <c r="L266" i="17" a="1"/>
  <c r="L266" i="17" s="1"/>
  <c r="L265" i="17" a="1"/>
  <c r="L265" i="17" s="1"/>
  <c r="L264" i="17" a="1"/>
  <c r="L264" i="17" s="1"/>
  <c r="L263" i="17" a="1"/>
  <c r="L263" i="17" s="1"/>
  <c r="L262" i="17" a="1"/>
  <c r="L262" i="17" s="1"/>
  <c r="L261" i="17" a="1"/>
  <c r="L261" i="17" s="1"/>
  <c r="L260" i="17" a="1"/>
  <c r="L260" i="17" s="1"/>
  <c r="L259" i="17" a="1"/>
  <c r="L259" i="17" s="1"/>
  <c r="L258" i="17" a="1"/>
  <c r="L258" i="17" s="1"/>
  <c r="L257" i="17" a="1"/>
  <c r="L257" i="17" s="1"/>
  <c r="L256" i="17" a="1"/>
  <c r="L256" i="17" s="1"/>
  <c r="L255" i="17" a="1"/>
  <c r="L255" i="17" s="1"/>
  <c r="L254" i="17" a="1"/>
  <c r="L254" i="17" s="1"/>
  <c r="L253" i="17" a="1"/>
  <c r="L253" i="17" s="1"/>
  <c r="L252" i="17" a="1"/>
  <c r="L252" i="17" s="1"/>
  <c r="L251" i="17" a="1"/>
  <c r="L251" i="17" s="1"/>
  <c r="L250" i="17" a="1"/>
  <c r="L250" i="17" s="1"/>
  <c r="L249" i="17" a="1"/>
  <c r="L249" i="17" s="1"/>
  <c r="L248" i="17" a="1"/>
  <c r="L248" i="17" s="1"/>
  <c r="L247" i="17" a="1"/>
  <c r="L247" i="17" s="1"/>
  <c r="L246" i="17" a="1"/>
  <c r="L246" i="17" s="1"/>
  <c r="L245" i="17" a="1"/>
  <c r="L245" i="17" s="1"/>
  <c r="L244" i="17" a="1"/>
  <c r="L244" i="17" s="1"/>
  <c r="L243" i="17" a="1"/>
  <c r="L243" i="17" s="1"/>
  <c r="L242" i="17" a="1"/>
  <c r="L242" i="17" s="1"/>
  <c r="L241" i="17" a="1"/>
  <c r="L241" i="17" s="1"/>
  <c r="L240" i="17" a="1"/>
  <c r="L240" i="17" s="1"/>
  <c r="L239" i="17" a="1"/>
  <c r="L239" i="17" s="1"/>
  <c r="L238" i="17" a="1"/>
  <c r="L238" i="17" s="1"/>
  <c r="L237" i="17" a="1"/>
  <c r="L237" i="17" s="1"/>
  <c r="L236" i="17" a="1"/>
  <c r="L236" i="17" s="1"/>
  <c r="L235" i="17" a="1"/>
  <c r="L235" i="17" s="1"/>
  <c r="L234" i="17" a="1"/>
  <c r="L234" i="17" s="1"/>
  <c r="L233" i="17" a="1"/>
  <c r="L233" i="17" s="1"/>
  <c r="L232" i="17" a="1"/>
  <c r="L232" i="17" s="1"/>
  <c r="L231" i="17" a="1"/>
  <c r="L231" i="17" s="1"/>
  <c r="L230" i="17" a="1"/>
  <c r="L230" i="17" s="1"/>
  <c r="L229" i="17" a="1"/>
  <c r="L229" i="17" s="1"/>
  <c r="L227" i="17" a="1"/>
  <c r="L227" i="17" s="1"/>
  <c r="L226" i="17" a="1"/>
  <c r="L226" i="17" s="1"/>
  <c r="L225" i="17" a="1"/>
  <c r="L225" i="17" s="1"/>
  <c r="L224" i="17" a="1"/>
  <c r="L224" i="17" s="1"/>
  <c r="L223" i="17" a="1"/>
  <c r="L223" i="17" s="1"/>
  <c r="L222" i="17" a="1"/>
  <c r="L222" i="17" s="1"/>
  <c r="L221" i="17" a="1"/>
  <c r="L221" i="17" s="1"/>
  <c r="L220" i="17" a="1"/>
  <c r="L220" i="17" s="1"/>
  <c r="L219" i="17" a="1"/>
  <c r="L219" i="17" s="1"/>
  <c r="L218" i="17" a="1"/>
  <c r="L218" i="17" s="1"/>
  <c r="L217" i="17" a="1"/>
  <c r="L217" i="17" s="1"/>
  <c r="L216" i="17" a="1"/>
  <c r="L216" i="17" s="1"/>
  <c r="L215" i="17" a="1"/>
  <c r="L215" i="17" s="1"/>
  <c r="L214" i="17" a="1"/>
  <c r="L214" i="17" s="1"/>
  <c r="L213" i="17" a="1"/>
  <c r="L213" i="17" s="1"/>
  <c r="L212" i="17" a="1"/>
  <c r="L212" i="17" s="1"/>
  <c r="L211" i="17" a="1"/>
  <c r="L211" i="17" s="1"/>
  <c r="L210" i="17" a="1"/>
  <c r="L210" i="17" s="1"/>
  <c r="L209" i="17" a="1"/>
  <c r="L209" i="17" s="1"/>
  <c r="L208" i="17" a="1"/>
  <c r="L208" i="17" s="1"/>
  <c r="L207" i="17" a="1"/>
  <c r="L207" i="17" s="1"/>
  <c r="L206" i="17" a="1"/>
  <c r="L206" i="17" s="1"/>
  <c r="L205" i="17" a="1"/>
  <c r="L205" i="17" s="1"/>
  <c r="L204" i="17" a="1"/>
  <c r="L204" i="17" s="1"/>
  <c r="L203" i="17" a="1"/>
  <c r="L203" i="17" s="1"/>
  <c r="L202" i="17" a="1"/>
  <c r="L202" i="17" s="1"/>
  <c r="L194" i="17" a="1"/>
  <c r="L194" i="17" s="1"/>
  <c r="L184" i="17" a="1"/>
  <c r="L184" i="17" s="1"/>
  <c r="L174" i="17" a="1"/>
  <c r="L174" i="17" s="1"/>
  <c r="L164" i="17" a="1"/>
  <c r="L164" i="17" s="1"/>
  <c r="L152" i="17" a="1"/>
  <c r="L152" i="17" s="1"/>
  <c r="D147" i="17"/>
  <c r="L146" i="17" a="1"/>
  <c r="L146" i="17" s="1"/>
  <c r="L136" i="17" a="1"/>
  <c r="L136" i="17" s="1"/>
  <c r="L133" i="17" a="1"/>
  <c r="L133" i="17" s="1"/>
  <c r="L132" i="17" a="1"/>
  <c r="L132" i="17" s="1"/>
  <c r="L131" i="17" a="1"/>
  <c r="L131" i="17" s="1"/>
  <c r="L130" i="17" a="1"/>
  <c r="L130" i="17" s="1"/>
  <c r="L129" i="17" a="1"/>
  <c r="L129" i="17" s="1"/>
  <c r="L128" i="17" a="1"/>
  <c r="L128" i="17" s="1"/>
  <c r="L127" i="17" a="1"/>
  <c r="L127" i="17" s="1"/>
  <c r="L126" i="17" a="1"/>
  <c r="L126" i="17" s="1"/>
  <c r="L125" i="17" a="1"/>
  <c r="L125" i="17" s="1"/>
  <c r="L124" i="17" a="1"/>
  <c r="L124" i="17" s="1"/>
  <c r="L116" i="17" a="1"/>
  <c r="L116" i="17" s="1"/>
  <c r="L106" i="17" a="1"/>
  <c r="L106" i="17" s="1"/>
  <c r="L96" i="17" a="1"/>
  <c r="L96" i="17" s="1"/>
  <c r="L85" i="17" a="1"/>
  <c r="L85" i="17" s="1"/>
  <c r="L75" i="17" a="1"/>
  <c r="L75" i="17" s="1"/>
  <c r="L65" i="17" a="1"/>
  <c r="L65" i="17" s="1"/>
  <c r="L55" i="17" a="1"/>
  <c r="L55" i="17" s="1"/>
  <c r="L45" i="17" a="1"/>
  <c r="L45" i="17" s="1"/>
  <c r="L35" i="17" a="1"/>
  <c r="L35" i="17" s="1"/>
  <c r="L32" i="17" a="1"/>
  <c r="L32" i="17" s="1"/>
  <c r="L31" i="17" a="1"/>
  <c r="L31" i="17" s="1"/>
  <c r="L30" i="17" a="1"/>
  <c r="L30" i="17" s="1"/>
  <c r="L29" i="17" a="1"/>
  <c r="L29" i="17" s="1"/>
  <c r="L28" i="17" a="1"/>
  <c r="L28" i="17" s="1"/>
  <c r="L27" i="17" a="1"/>
  <c r="L27" i="17" s="1"/>
  <c r="L25" i="17" a="1"/>
  <c r="L25" i="17" s="1"/>
  <c r="L24" i="17" a="1"/>
  <c r="L24" i="17" s="1"/>
  <c r="L23" i="17" a="1"/>
  <c r="L23" i="17" s="1"/>
  <c r="L22" i="17" a="1"/>
  <c r="L22" i="17" s="1"/>
  <c r="B14" i="17"/>
  <c r="I7" i="17"/>
  <c r="I6" i="17"/>
  <c r="C6" i="17"/>
  <c r="I5" i="17"/>
  <c r="L222" i="16" a="1"/>
  <c r="L222" i="16" s="1"/>
  <c r="L221" i="16" a="1"/>
  <c r="L221" i="16" s="1"/>
  <c r="L220" i="16" a="1"/>
  <c r="L220" i="16" s="1"/>
  <c r="L219" i="16" a="1"/>
  <c r="L219" i="16" s="1"/>
  <c r="L218" i="16" a="1"/>
  <c r="L218" i="16" s="1"/>
  <c r="L217" i="16" a="1"/>
  <c r="L217" i="16" s="1"/>
  <c r="L216" i="16" a="1"/>
  <c r="L216" i="16" s="1"/>
  <c r="L215" i="16" a="1"/>
  <c r="L215" i="16" s="1"/>
  <c r="L214" i="16" a="1"/>
  <c r="L214" i="16" s="1"/>
  <c r="L213" i="16" a="1"/>
  <c r="L213" i="16" s="1"/>
  <c r="L212" i="16" a="1"/>
  <c r="L212" i="16" s="1"/>
  <c r="L211" i="16" a="1"/>
  <c r="L211" i="16" s="1"/>
  <c r="L210" i="16" a="1"/>
  <c r="L210" i="16" s="1"/>
  <c r="L209" i="16" a="1"/>
  <c r="L209" i="16" s="1"/>
  <c r="L208" i="16" a="1"/>
  <c r="L208" i="16" s="1"/>
  <c r="L207" i="16" a="1"/>
  <c r="L207" i="16" s="1"/>
  <c r="L206" i="16" a="1"/>
  <c r="L206" i="16" s="1"/>
  <c r="L205" i="16" a="1"/>
  <c r="L205" i="16" s="1"/>
  <c r="L204" i="16" a="1"/>
  <c r="L204" i="16" s="1"/>
  <c r="L203" i="16" a="1"/>
  <c r="L203" i="16" s="1"/>
  <c r="L202" i="16" a="1"/>
  <c r="L202" i="16" s="1"/>
  <c r="L201" i="16" a="1"/>
  <c r="L201" i="16" s="1"/>
  <c r="L200" i="16" a="1"/>
  <c r="L200" i="16" s="1"/>
  <c r="L199" i="16" a="1"/>
  <c r="L199" i="16" s="1"/>
  <c r="L198" i="16" a="1"/>
  <c r="L198" i="16" s="1"/>
  <c r="L197" i="16" a="1"/>
  <c r="L197" i="16" s="1"/>
  <c r="L196" i="16" a="1"/>
  <c r="L196" i="16" s="1"/>
  <c r="L195" i="16" a="1"/>
  <c r="L195" i="16" s="1"/>
  <c r="L194" i="16" a="1"/>
  <c r="L194" i="16" s="1"/>
  <c r="L193" i="16" a="1"/>
  <c r="L193" i="16" s="1"/>
  <c r="L192" i="16" a="1"/>
  <c r="L192" i="16" s="1"/>
  <c r="L191" i="16" a="1"/>
  <c r="L191" i="16" s="1"/>
  <c r="L190" i="16" a="1"/>
  <c r="L190" i="16" s="1"/>
  <c r="L189" i="16" a="1"/>
  <c r="L189" i="16" s="1"/>
  <c r="L188" i="16" a="1"/>
  <c r="L188" i="16" s="1"/>
  <c r="L187" i="16" a="1"/>
  <c r="L187" i="16" s="1"/>
  <c r="L186" i="16" a="1"/>
  <c r="L186" i="16" s="1"/>
  <c r="L185" i="16" a="1"/>
  <c r="L185" i="16" s="1"/>
  <c r="L184" i="16" a="1"/>
  <c r="L184" i="16" s="1"/>
  <c r="L183" i="16" a="1"/>
  <c r="L183" i="16" s="1"/>
  <c r="L182" i="16" a="1"/>
  <c r="L182" i="16" s="1"/>
  <c r="L181" i="16" a="1"/>
  <c r="L181" i="16" s="1"/>
  <c r="L180" i="16" a="1"/>
  <c r="L180" i="16" s="1"/>
  <c r="L179" i="16" a="1"/>
  <c r="L179" i="16" s="1"/>
  <c r="L178" i="16" a="1"/>
  <c r="L178" i="16" s="1"/>
  <c r="L177" i="16" a="1"/>
  <c r="L177" i="16" s="1"/>
  <c r="L176" i="16" a="1"/>
  <c r="L176" i="16" s="1"/>
  <c r="L175" i="16" a="1"/>
  <c r="L175" i="16" s="1"/>
  <c r="L174" i="16" a="1"/>
  <c r="L174" i="16" s="1"/>
  <c r="L173" i="16" a="1"/>
  <c r="L173" i="16" s="1"/>
  <c r="L172" i="16" a="1"/>
  <c r="L172" i="16" s="1"/>
  <c r="L171" i="16" a="1"/>
  <c r="L171" i="16" s="1"/>
  <c r="L170" i="16" a="1"/>
  <c r="L170" i="16" s="1"/>
  <c r="L169" i="16" a="1"/>
  <c r="L169" i="16" s="1"/>
  <c r="L168" i="16" a="1"/>
  <c r="L168" i="16" s="1"/>
  <c r="L167" i="16" a="1"/>
  <c r="L167" i="16" s="1"/>
  <c r="L166" i="16" a="1"/>
  <c r="L166" i="16" s="1"/>
  <c r="L165" i="16" a="1"/>
  <c r="L165" i="16" s="1"/>
  <c r="L164" i="16" a="1"/>
  <c r="L164" i="16" s="1"/>
  <c r="L163" i="16" a="1"/>
  <c r="L163" i="16" s="1"/>
  <c r="L162" i="16" a="1"/>
  <c r="L162" i="16" s="1"/>
  <c r="L161" i="16" a="1"/>
  <c r="L161" i="16" s="1"/>
  <c r="L160" i="16" a="1"/>
  <c r="L160" i="16" s="1"/>
  <c r="L159" i="16" a="1"/>
  <c r="L159" i="16" s="1"/>
  <c r="L158" i="16" a="1"/>
  <c r="L158" i="16" s="1"/>
  <c r="L157" i="16" a="1"/>
  <c r="L157" i="16" s="1"/>
  <c r="L156" i="16" a="1"/>
  <c r="L156" i="16" s="1"/>
  <c r="L155" i="16" a="1"/>
  <c r="L155" i="16" s="1"/>
  <c r="L154" i="16" a="1"/>
  <c r="L154" i="16" s="1"/>
  <c r="L153" i="16" a="1"/>
  <c r="L153" i="16" s="1"/>
  <c r="L152" i="16" a="1"/>
  <c r="L152" i="16" s="1"/>
  <c r="L151" i="16" a="1"/>
  <c r="L151" i="16" s="1"/>
  <c r="L150" i="16" a="1"/>
  <c r="L150" i="16" s="1"/>
  <c r="L149" i="16" a="1"/>
  <c r="L149" i="16" s="1"/>
  <c r="L148" i="16" a="1"/>
  <c r="L148" i="16" s="1"/>
  <c r="L147" i="16" a="1"/>
  <c r="L147" i="16" s="1"/>
  <c r="L146" i="16" a="1"/>
  <c r="L146" i="16" s="1"/>
  <c r="L145" i="16" a="1"/>
  <c r="L145" i="16" s="1"/>
  <c r="L144" i="16" a="1"/>
  <c r="L144" i="16" s="1"/>
  <c r="L143" i="16" a="1"/>
  <c r="L143" i="16" s="1"/>
  <c r="L142" i="16" a="1"/>
  <c r="L142" i="16" s="1"/>
  <c r="L141" i="16" a="1"/>
  <c r="L141" i="16" s="1"/>
  <c r="L140" i="16" a="1"/>
  <c r="L140" i="16" s="1"/>
  <c r="L139" i="16" a="1"/>
  <c r="L139" i="16" s="1"/>
  <c r="L138" i="16" a="1"/>
  <c r="L138" i="16" s="1"/>
  <c r="L137" i="16" a="1"/>
  <c r="L137" i="16" s="1"/>
  <c r="L136" i="16" a="1"/>
  <c r="L136" i="16" s="1"/>
  <c r="L135" i="16" a="1"/>
  <c r="L135" i="16" s="1"/>
  <c r="L134" i="16" a="1"/>
  <c r="L134" i="16" s="1"/>
  <c r="L133" i="16" a="1"/>
  <c r="L133" i="16" s="1"/>
  <c r="L132" i="16" a="1"/>
  <c r="L132" i="16" s="1"/>
  <c r="L131" i="16" a="1"/>
  <c r="L131" i="16" s="1"/>
  <c r="L130" i="16" a="1"/>
  <c r="L130" i="16" s="1"/>
  <c r="L129" i="16" a="1"/>
  <c r="L129" i="16" s="1"/>
  <c r="L128" i="16" a="1"/>
  <c r="L128" i="16" s="1"/>
  <c r="L120" i="16" a="1"/>
  <c r="L120" i="16" s="1"/>
  <c r="L110" i="16" a="1"/>
  <c r="L110" i="16" s="1"/>
  <c r="L100" i="16" a="1"/>
  <c r="L100" i="16" s="1"/>
  <c r="L90" i="16" a="1"/>
  <c r="L90" i="16" s="1"/>
  <c r="L80" i="16" a="1"/>
  <c r="L80" i="16" s="1"/>
  <c r="D74" i="16"/>
  <c r="C56" i="7" s="1"/>
  <c r="L73" i="16" a="1"/>
  <c r="L73" i="16" s="1"/>
  <c r="L63" i="16" a="1"/>
  <c r="L63" i="16" s="1"/>
  <c r="L53" i="16" a="1"/>
  <c r="L53" i="16" s="1"/>
  <c r="L43" i="16" a="1"/>
  <c r="L43" i="16" s="1"/>
  <c r="L33" i="16" a="1"/>
  <c r="L33" i="16" s="1"/>
  <c r="L30" i="16" a="1"/>
  <c r="L30" i="16" s="1"/>
  <c r="L29" i="16" a="1"/>
  <c r="L29" i="16" s="1"/>
  <c r="L28" i="16" a="1"/>
  <c r="L28" i="16" s="1"/>
  <c r="L27" i="16" a="1"/>
  <c r="L27" i="16" s="1"/>
  <c r="L26" i="16" a="1"/>
  <c r="L26" i="16" s="1"/>
  <c r="L25" i="16" a="1"/>
  <c r="L25" i="16" s="1"/>
  <c r="L24" i="16" a="1"/>
  <c r="L24" i="16" s="1"/>
  <c r="L23" i="16" a="1"/>
  <c r="L23" i="16" s="1"/>
  <c r="L21" i="16" a="1"/>
  <c r="L21" i="16" s="1"/>
  <c r="L20" i="16" a="1"/>
  <c r="L20" i="16" s="1"/>
  <c r="I7" i="16"/>
  <c r="I6" i="16"/>
  <c r="C6" i="16"/>
  <c r="I5" i="16"/>
  <c r="L298" i="15" a="1"/>
  <c r="L298" i="15" s="1"/>
  <c r="L297" i="15" a="1"/>
  <c r="L297" i="15" s="1"/>
  <c r="L296" i="15" a="1"/>
  <c r="L296" i="15" s="1"/>
  <c r="L295" i="15" a="1"/>
  <c r="L295" i="15" s="1"/>
  <c r="L294" i="15" a="1"/>
  <c r="L294" i="15" s="1"/>
  <c r="L293" i="15" a="1"/>
  <c r="L293" i="15" s="1"/>
  <c r="L292" i="15" a="1"/>
  <c r="L292" i="15" s="1"/>
  <c r="L291" i="15" a="1"/>
  <c r="L291" i="15" s="1"/>
  <c r="L290" i="15" a="1"/>
  <c r="L290" i="15" s="1"/>
  <c r="L289" i="15" a="1"/>
  <c r="L289" i="15" s="1"/>
  <c r="L288" i="15" a="1"/>
  <c r="L288" i="15" s="1"/>
  <c r="L287" i="15" a="1"/>
  <c r="L287" i="15" s="1"/>
  <c r="L286" i="15" a="1"/>
  <c r="L286" i="15" s="1"/>
  <c r="L285" i="15" a="1"/>
  <c r="L285" i="15" s="1"/>
  <c r="L284" i="15" a="1"/>
  <c r="L284" i="15" s="1"/>
  <c r="L283" i="15" a="1"/>
  <c r="L283" i="15" s="1"/>
  <c r="L282" i="15" a="1"/>
  <c r="L282" i="15" s="1"/>
  <c r="L281" i="15" a="1"/>
  <c r="L281" i="15" s="1"/>
  <c r="L280" i="15" a="1"/>
  <c r="L280" i="15" s="1"/>
  <c r="L279" i="15" a="1"/>
  <c r="L279" i="15" s="1"/>
  <c r="L278" i="15" a="1"/>
  <c r="L278" i="15" s="1"/>
  <c r="L277" i="15" a="1"/>
  <c r="L277" i="15" s="1"/>
  <c r="L276" i="15" a="1"/>
  <c r="L276" i="15" s="1"/>
  <c r="L275" i="15" a="1"/>
  <c r="L275" i="15" s="1"/>
  <c r="L274" i="15" a="1"/>
  <c r="L274" i="15" s="1"/>
  <c r="L273" i="15" a="1"/>
  <c r="L273" i="15" s="1"/>
  <c r="L272" i="15" a="1"/>
  <c r="L272" i="15" s="1"/>
  <c r="L271" i="15" a="1"/>
  <c r="L271" i="15" s="1"/>
  <c r="L270" i="15" a="1"/>
  <c r="L270" i="15" s="1"/>
  <c r="L269" i="15" a="1"/>
  <c r="L269" i="15" s="1"/>
  <c r="L268" i="15" a="1"/>
  <c r="L268" i="15" s="1"/>
  <c r="L267" i="15" a="1"/>
  <c r="L267" i="15" s="1"/>
  <c r="L266" i="15" a="1"/>
  <c r="L266" i="15" s="1"/>
  <c r="L265" i="15" a="1"/>
  <c r="L265" i="15" s="1"/>
  <c r="L264" i="15" a="1"/>
  <c r="L264" i="15" s="1"/>
  <c r="L263" i="15" a="1"/>
  <c r="L263" i="15" s="1"/>
  <c r="L262" i="15" a="1"/>
  <c r="L262" i="15" s="1"/>
  <c r="L261" i="15" a="1"/>
  <c r="L261" i="15" s="1"/>
  <c r="L260" i="15" a="1"/>
  <c r="L260" i="15" s="1"/>
  <c r="L259" i="15" a="1"/>
  <c r="L259" i="15" s="1"/>
  <c r="L258" i="15" a="1"/>
  <c r="L258" i="15" s="1"/>
  <c r="L257" i="15" a="1"/>
  <c r="L257" i="15" s="1"/>
  <c r="L256" i="15" a="1"/>
  <c r="L256" i="15" s="1"/>
  <c r="L255" i="15" a="1"/>
  <c r="L255" i="15" s="1"/>
  <c r="L254" i="15" a="1"/>
  <c r="L254" i="15" s="1"/>
  <c r="L253" i="15" a="1"/>
  <c r="L253" i="15" s="1"/>
  <c r="L252" i="15" a="1"/>
  <c r="L252" i="15" s="1"/>
  <c r="L251" i="15" a="1"/>
  <c r="L251" i="15" s="1"/>
  <c r="L250" i="15" a="1"/>
  <c r="L250" i="15" s="1"/>
  <c r="L249" i="15" a="1"/>
  <c r="L249" i="15" s="1"/>
  <c r="L248" i="15" a="1"/>
  <c r="L248" i="15" s="1"/>
  <c r="L247" i="15" a="1"/>
  <c r="L247" i="15" s="1"/>
  <c r="L246" i="15" a="1"/>
  <c r="L246" i="15" s="1"/>
  <c r="L245" i="15" a="1"/>
  <c r="L245" i="15" s="1"/>
  <c r="L244" i="15" a="1"/>
  <c r="L244" i="15" s="1"/>
  <c r="L243" i="15" a="1"/>
  <c r="L243" i="15" s="1"/>
  <c r="L242" i="15" a="1"/>
  <c r="L242" i="15" s="1"/>
  <c r="L241" i="15" a="1"/>
  <c r="L241" i="15" s="1"/>
  <c r="L240" i="15" a="1"/>
  <c r="L240" i="15" s="1"/>
  <c r="L239" i="15" a="1"/>
  <c r="L239" i="15" s="1"/>
  <c r="L238" i="15" a="1"/>
  <c r="L238" i="15" s="1"/>
  <c r="L237" i="15" a="1"/>
  <c r="L237" i="15" s="1"/>
  <c r="L236" i="15" a="1"/>
  <c r="L236" i="15" s="1"/>
  <c r="L235" i="15" a="1"/>
  <c r="L235" i="15" s="1"/>
  <c r="L234" i="15" a="1"/>
  <c r="L234" i="15" s="1"/>
  <c r="L233" i="15" a="1"/>
  <c r="L233" i="15" s="1"/>
  <c r="L232" i="15" a="1"/>
  <c r="L232" i="15" s="1"/>
  <c r="L231" i="15" a="1"/>
  <c r="L231" i="15" s="1"/>
  <c r="L230" i="15" a="1"/>
  <c r="L230" i="15" s="1"/>
  <c r="L229" i="15" a="1"/>
  <c r="L229" i="15" s="1"/>
  <c r="L228" i="15" a="1"/>
  <c r="L228" i="15" s="1"/>
  <c r="L227" i="15" a="1"/>
  <c r="L227" i="15" s="1"/>
  <c r="L226" i="15" a="1"/>
  <c r="L226" i="15" s="1"/>
  <c r="L225" i="15" a="1"/>
  <c r="L225" i="15" s="1"/>
  <c r="L224" i="15" a="1"/>
  <c r="L224" i="15" s="1"/>
  <c r="L223" i="15" a="1"/>
  <c r="L223" i="15" s="1"/>
  <c r="L222" i="15" a="1"/>
  <c r="L222" i="15" s="1"/>
  <c r="L221" i="15" a="1"/>
  <c r="L221" i="15" s="1"/>
  <c r="L220" i="15" a="1"/>
  <c r="L220" i="15" s="1"/>
  <c r="L219" i="15" a="1"/>
  <c r="L219" i="15" s="1"/>
  <c r="L218" i="15" a="1"/>
  <c r="L218" i="15" s="1"/>
  <c r="L217" i="15" a="1"/>
  <c r="L217" i="15" s="1"/>
  <c r="L216" i="15" a="1"/>
  <c r="L216" i="15" s="1"/>
  <c r="L215" i="15" a="1"/>
  <c r="L215" i="15" s="1"/>
  <c r="L214" i="15" a="1"/>
  <c r="L214" i="15" s="1"/>
  <c r="L213" i="15" a="1"/>
  <c r="L213" i="15" s="1"/>
  <c r="L212" i="15" a="1"/>
  <c r="L212" i="15" s="1"/>
  <c r="L211" i="15" a="1"/>
  <c r="L211" i="15" s="1"/>
  <c r="L210" i="15" a="1"/>
  <c r="L210" i="15" s="1"/>
  <c r="L209" i="15" a="1"/>
  <c r="L209" i="15" s="1"/>
  <c r="L208" i="15" a="1"/>
  <c r="L208" i="15" s="1"/>
  <c r="L207" i="15" a="1"/>
  <c r="L207" i="15" s="1"/>
  <c r="L206" i="15" a="1"/>
  <c r="L206" i="15" s="1"/>
  <c r="L205" i="15" a="1"/>
  <c r="L205" i="15" s="1"/>
  <c r="L204" i="15" a="1"/>
  <c r="L204" i="15" s="1"/>
  <c r="L203" i="15" a="1"/>
  <c r="L203" i="15" s="1"/>
  <c r="L202" i="15" a="1"/>
  <c r="L202" i="15" s="1"/>
  <c r="L201" i="15" a="1"/>
  <c r="L201" i="15" s="1"/>
  <c r="L193" i="15" a="1"/>
  <c r="L193" i="15" s="1"/>
  <c r="L183" i="15" a="1"/>
  <c r="L183" i="15" s="1"/>
  <c r="L173" i="15" a="1"/>
  <c r="L173" i="15" s="1"/>
  <c r="L163" i="15" a="1"/>
  <c r="L163" i="15" s="1"/>
  <c r="L153" i="15" a="1"/>
  <c r="L153" i="15" s="1"/>
  <c r="L143" i="15" a="1"/>
  <c r="L143" i="15" s="1"/>
  <c r="L133" i="15" a="1"/>
  <c r="L133" i="15" s="1"/>
  <c r="L130" i="15" a="1"/>
  <c r="L130" i="15" s="1"/>
  <c r="L129" i="15" a="1"/>
  <c r="L129" i="15" s="1"/>
  <c r="L128" i="15" a="1"/>
  <c r="L128" i="15" s="1"/>
  <c r="L127" i="15" a="1"/>
  <c r="L127" i="15" s="1"/>
  <c r="L126" i="15" a="1"/>
  <c r="L126" i="15" s="1"/>
  <c r="L125" i="15" a="1"/>
  <c r="L125" i="15" s="1"/>
  <c r="L124" i="15" a="1"/>
  <c r="L124" i="15" s="1"/>
  <c r="L123" i="15" a="1"/>
  <c r="L123" i="15" s="1"/>
  <c r="L122" i="15" a="1"/>
  <c r="L122" i="15" s="1"/>
  <c r="L121" i="15" a="1"/>
  <c r="L121" i="15" s="1"/>
  <c r="L113" i="15" a="1"/>
  <c r="L113" i="15" s="1"/>
  <c r="L103" i="15" a="1"/>
  <c r="L103" i="15" s="1"/>
  <c r="L93" i="15" a="1"/>
  <c r="L93" i="15" s="1"/>
  <c r="L83" i="15" a="1"/>
  <c r="L83" i="15" s="1"/>
  <c r="L73" i="15" a="1"/>
  <c r="L73" i="15" s="1"/>
  <c r="L63" i="15" a="1"/>
  <c r="L63" i="15" s="1"/>
  <c r="L53" i="15" a="1"/>
  <c r="L53" i="15" s="1"/>
  <c r="L43" i="15" a="1"/>
  <c r="L43" i="15" s="1"/>
  <c r="L33" i="15" a="1"/>
  <c r="L33" i="15" s="1"/>
  <c r="L30" i="15" a="1"/>
  <c r="L30" i="15" s="1"/>
  <c r="L29" i="15" a="1"/>
  <c r="L29" i="15" s="1"/>
  <c r="L28" i="15" a="1"/>
  <c r="L28" i="15" s="1"/>
  <c r="L27" i="15" a="1"/>
  <c r="L27" i="15" s="1"/>
  <c r="L26" i="15" a="1"/>
  <c r="L26" i="15" s="1"/>
  <c r="L25" i="15" a="1"/>
  <c r="L25" i="15" s="1"/>
  <c r="L24" i="15" a="1"/>
  <c r="L24" i="15" s="1"/>
  <c r="L23" i="15" a="1"/>
  <c r="L23" i="15" s="1"/>
  <c r="L22" i="15" a="1"/>
  <c r="L22" i="15" s="1"/>
  <c r="L21" i="15" a="1"/>
  <c r="L21" i="15" s="1"/>
  <c r="I7" i="15"/>
  <c r="I6" i="15"/>
  <c r="C6" i="15"/>
  <c r="I5" i="15"/>
  <c r="L217" i="14" a="1"/>
  <c r="L217" i="14" s="1"/>
  <c r="L216" i="14" a="1"/>
  <c r="L216" i="14" s="1"/>
  <c r="L215" i="14" a="1"/>
  <c r="L215" i="14" s="1"/>
  <c r="L214" i="14" a="1"/>
  <c r="L214" i="14" s="1"/>
  <c r="L213" i="14" a="1"/>
  <c r="L213" i="14" s="1"/>
  <c r="L212" i="14" a="1"/>
  <c r="L212" i="14" s="1"/>
  <c r="L211" i="14" a="1"/>
  <c r="L211" i="14" s="1"/>
  <c r="L210" i="14" a="1"/>
  <c r="L210" i="14" s="1"/>
  <c r="L209" i="14" a="1"/>
  <c r="L209" i="14" s="1"/>
  <c r="L208" i="14" a="1"/>
  <c r="L208" i="14" s="1"/>
  <c r="L207" i="14" a="1"/>
  <c r="L207" i="14" s="1"/>
  <c r="L206" i="14" a="1"/>
  <c r="L206" i="14" s="1"/>
  <c r="L205" i="14" a="1"/>
  <c r="L205" i="14" s="1"/>
  <c r="L204" i="14" a="1"/>
  <c r="L204" i="14" s="1"/>
  <c r="L203" i="14" a="1"/>
  <c r="L203" i="14" s="1"/>
  <c r="L202" i="14" a="1"/>
  <c r="L202" i="14" s="1"/>
  <c r="L201" i="14" a="1"/>
  <c r="L201" i="14" s="1"/>
  <c r="L200" i="14" a="1"/>
  <c r="L200" i="14" s="1"/>
  <c r="L199" i="14" a="1"/>
  <c r="L199" i="14" s="1"/>
  <c r="L198" i="14" a="1"/>
  <c r="L198" i="14" s="1"/>
  <c r="L197" i="14" a="1"/>
  <c r="L197" i="14" s="1"/>
  <c r="L196" i="14" a="1"/>
  <c r="L196" i="14" s="1"/>
  <c r="L195" i="14" a="1"/>
  <c r="L195" i="14" s="1"/>
  <c r="L194" i="14" a="1"/>
  <c r="L194" i="14" s="1"/>
  <c r="L193" i="14" a="1"/>
  <c r="L193" i="14" s="1"/>
  <c r="L192" i="14" a="1"/>
  <c r="L192" i="14" s="1"/>
  <c r="L191" i="14" a="1"/>
  <c r="L191" i="14" s="1"/>
  <c r="L190" i="14" a="1"/>
  <c r="L190" i="14" s="1"/>
  <c r="L189" i="14" a="1"/>
  <c r="L189" i="14" s="1"/>
  <c r="L188" i="14" a="1"/>
  <c r="L188" i="14" s="1"/>
  <c r="L187" i="14" a="1"/>
  <c r="L187" i="14" s="1"/>
  <c r="L186" i="14" a="1"/>
  <c r="L186" i="14" s="1"/>
  <c r="L185" i="14" a="1"/>
  <c r="L185" i="14" s="1"/>
  <c r="L184" i="14" a="1"/>
  <c r="L184" i="14" s="1"/>
  <c r="L183" i="14" a="1"/>
  <c r="L183" i="14" s="1"/>
  <c r="L182" i="14" a="1"/>
  <c r="L182" i="14" s="1"/>
  <c r="L181" i="14" a="1"/>
  <c r="L181" i="14" s="1"/>
  <c r="L180" i="14" a="1"/>
  <c r="L180" i="14" s="1"/>
  <c r="L179" i="14" a="1"/>
  <c r="L179" i="14" s="1"/>
  <c r="L178" i="14" a="1"/>
  <c r="L178" i="14" s="1"/>
  <c r="L177" i="14" a="1"/>
  <c r="L177" i="14" s="1"/>
  <c r="L176" i="14" a="1"/>
  <c r="L176" i="14" s="1"/>
  <c r="L175" i="14" a="1"/>
  <c r="L175" i="14" s="1"/>
  <c r="L174" i="14" a="1"/>
  <c r="L174" i="14" s="1"/>
  <c r="L173" i="14" a="1"/>
  <c r="L173" i="14" s="1"/>
  <c r="L172" i="14" a="1"/>
  <c r="L172" i="14" s="1"/>
  <c r="L171" i="14" a="1"/>
  <c r="L171" i="14" s="1"/>
  <c r="L170" i="14" a="1"/>
  <c r="L170" i="14" s="1"/>
  <c r="L169" i="14" a="1"/>
  <c r="L169" i="14" s="1"/>
  <c r="L168" i="14" a="1"/>
  <c r="L168" i="14" s="1"/>
  <c r="L167" i="14" a="1"/>
  <c r="L167" i="14" s="1"/>
  <c r="L166" i="14" a="1"/>
  <c r="L166" i="14" s="1"/>
  <c r="L165" i="14" a="1"/>
  <c r="L165" i="14" s="1"/>
  <c r="L164" i="14" a="1"/>
  <c r="L164" i="14" s="1"/>
  <c r="L163" i="14" a="1"/>
  <c r="L163" i="14" s="1"/>
  <c r="L162" i="14" a="1"/>
  <c r="L162" i="14" s="1"/>
  <c r="L161" i="14" a="1"/>
  <c r="L161" i="14" s="1"/>
  <c r="L160" i="14" a="1"/>
  <c r="L160" i="14" s="1"/>
  <c r="L159" i="14" a="1"/>
  <c r="L159" i="14" s="1"/>
  <c r="L158" i="14" a="1"/>
  <c r="L158" i="14" s="1"/>
  <c r="L157" i="14" a="1"/>
  <c r="L157" i="14" s="1"/>
  <c r="L156" i="14" a="1"/>
  <c r="L156" i="14" s="1"/>
  <c r="L155" i="14" a="1"/>
  <c r="L155" i="14" s="1"/>
  <c r="L154" i="14" a="1"/>
  <c r="L154" i="14" s="1"/>
  <c r="L153" i="14" a="1"/>
  <c r="L153" i="14" s="1"/>
  <c r="L152" i="14" a="1"/>
  <c r="L152" i="14" s="1"/>
  <c r="L151" i="14" a="1"/>
  <c r="L151" i="14" s="1"/>
  <c r="L150" i="14" a="1"/>
  <c r="L150" i="14" s="1"/>
  <c r="L149" i="14" a="1"/>
  <c r="L149" i="14" s="1"/>
  <c r="L148" i="14" a="1"/>
  <c r="L148" i="14" s="1"/>
  <c r="L147" i="14" a="1"/>
  <c r="L147" i="14" s="1"/>
  <c r="L146" i="14" a="1"/>
  <c r="L146" i="14" s="1"/>
  <c r="L145" i="14" a="1"/>
  <c r="L145" i="14" s="1"/>
  <c r="L144" i="14" a="1"/>
  <c r="L144" i="14" s="1"/>
  <c r="L143" i="14" a="1"/>
  <c r="L143" i="14" s="1"/>
  <c r="L142" i="14" a="1"/>
  <c r="L142" i="14" s="1"/>
  <c r="L141" i="14" a="1"/>
  <c r="L141" i="14" s="1"/>
  <c r="L140" i="14" a="1"/>
  <c r="L140" i="14" s="1"/>
  <c r="L139" i="14" a="1"/>
  <c r="L139" i="14" s="1"/>
  <c r="L138" i="14" a="1"/>
  <c r="L138" i="14" s="1"/>
  <c r="L137" i="14" a="1"/>
  <c r="L137" i="14" s="1"/>
  <c r="L136" i="14" a="1"/>
  <c r="L136" i="14" s="1"/>
  <c r="L135" i="14" a="1"/>
  <c r="L135" i="14" s="1"/>
  <c r="L134" i="14" a="1"/>
  <c r="L134" i="14" s="1"/>
  <c r="L133" i="14" a="1"/>
  <c r="L133" i="14" s="1"/>
  <c r="L132" i="14" a="1"/>
  <c r="L132" i="14" s="1"/>
  <c r="L131" i="14" a="1"/>
  <c r="L131" i="14" s="1"/>
  <c r="L130" i="14" a="1"/>
  <c r="L130" i="14" s="1"/>
  <c r="L129" i="14" a="1"/>
  <c r="L129" i="14" s="1"/>
  <c r="L128" i="14" a="1"/>
  <c r="L128" i="14" s="1"/>
  <c r="L127" i="14" a="1"/>
  <c r="L127" i="14" s="1"/>
  <c r="L126" i="14" a="1"/>
  <c r="L126" i="14" s="1"/>
  <c r="L125" i="14" a="1"/>
  <c r="L125" i="14" s="1"/>
  <c r="L124" i="14" a="1"/>
  <c r="L124" i="14" s="1"/>
  <c r="L116" i="14" a="1"/>
  <c r="L116" i="14" s="1"/>
  <c r="L106" i="14" a="1"/>
  <c r="L106" i="14" s="1"/>
  <c r="L96" i="14" a="1"/>
  <c r="L96" i="14" s="1"/>
  <c r="L86" i="14" a="1"/>
  <c r="L86" i="14" s="1"/>
  <c r="D73" i="14"/>
  <c r="L72" i="14" a="1"/>
  <c r="L72" i="14" s="1"/>
  <c r="L62" i="14" a="1"/>
  <c r="L62" i="14" s="1"/>
  <c r="L52" i="14" a="1"/>
  <c r="L52" i="14" s="1"/>
  <c r="L42" i="14" a="1"/>
  <c r="L42" i="14" s="1"/>
  <c r="L32" i="14" a="1"/>
  <c r="L32" i="14" s="1"/>
  <c r="L29" i="14" a="1"/>
  <c r="L29" i="14" s="1"/>
  <c r="L28" i="14" a="1"/>
  <c r="L28" i="14" s="1"/>
  <c r="L27" i="14" a="1"/>
  <c r="L27" i="14" s="1"/>
  <c r="L26" i="14" a="1"/>
  <c r="L26" i="14" s="1"/>
  <c r="L25" i="14" a="1"/>
  <c r="L25" i="14" s="1"/>
  <c r="L24" i="14" a="1"/>
  <c r="L24" i="14" s="1"/>
  <c r="L23" i="14" a="1"/>
  <c r="L23" i="14" s="1"/>
  <c r="L22" i="14" a="1"/>
  <c r="L22" i="14" s="1"/>
  <c r="L21" i="14" a="1"/>
  <c r="L21" i="14" s="1"/>
  <c r="L20" i="14" a="1"/>
  <c r="L20" i="14" s="1"/>
  <c r="I7" i="14"/>
  <c r="I6" i="14"/>
  <c r="C6" i="14"/>
  <c r="I5" i="14"/>
  <c r="L300" i="13" a="1"/>
  <c r="L300" i="13" s="1"/>
  <c r="L299" i="13" a="1"/>
  <c r="L299" i="13" s="1"/>
  <c r="L298" i="13" a="1"/>
  <c r="L298" i="13" s="1"/>
  <c r="L297" i="13" a="1"/>
  <c r="L297" i="13" s="1"/>
  <c r="L296" i="13" a="1"/>
  <c r="L296" i="13" s="1"/>
  <c r="L295" i="13" a="1"/>
  <c r="L295" i="13" s="1"/>
  <c r="L294" i="13" a="1"/>
  <c r="L294" i="13" s="1"/>
  <c r="L293" i="13" a="1"/>
  <c r="L293" i="13" s="1"/>
  <c r="L292" i="13" a="1"/>
  <c r="L292" i="13" s="1"/>
  <c r="L291" i="13" a="1"/>
  <c r="L291" i="13" s="1"/>
  <c r="L290" i="13" a="1"/>
  <c r="L290" i="13" s="1"/>
  <c r="L289" i="13" a="1"/>
  <c r="L289" i="13" s="1"/>
  <c r="L288" i="13" a="1"/>
  <c r="L288" i="13" s="1"/>
  <c r="L287" i="13" a="1"/>
  <c r="L287" i="13" s="1"/>
  <c r="L286" i="13" a="1"/>
  <c r="L286" i="13" s="1"/>
  <c r="L285" i="13" a="1"/>
  <c r="L285" i="13" s="1"/>
  <c r="L284" i="13" a="1"/>
  <c r="L284" i="13" s="1"/>
  <c r="L283" i="13" a="1"/>
  <c r="L283" i="13" s="1"/>
  <c r="L282" i="13" a="1"/>
  <c r="L282" i="13" s="1"/>
  <c r="L281" i="13" a="1"/>
  <c r="L281" i="13" s="1"/>
  <c r="L280" i="13" a="1"/>
  <c r="L280" i="13" s="1"/>
  <c r="L279" i="13" a="1"/>
  <c r="L279" i="13" s="1"/>
  <c r="L278" i="13" a="1"/>
  <c r="L278" i="13" s="1"/>
  <c r="L277" i="13" a="1"/>
  <c r="L277" i="13" s="1"/>
  <c r="L276" i="13" a="1"/>
  <c r="L276" i="13" s="1"/>
  <c r="L275" i="13" a="1"/>
  <c r="L275" i="13" s="1"/>
  <c r="L274" i="13" a="1"/>
  <c r="L274" i="13" s="1"/>
  <c r="L273" i="13" a="1"/>
  <c r="L273" i="13" s="1"/>
  <c r="L272" i="13" a="1"/>
  <c r="L272" i="13" s="1"/>
  <c r="L271" i="13" a="1"/>
  <c r="L271" i="13" s="1"/>
  <c r="L270" i="13" a="1"/>
  <c r="L270" i="13" s="1"/>
  <c r="L269" i="13" a="1"/>
  <c r="L269" i="13" s="1"/>
  <c r="L268" i="13" a="1"/>
  <c r="L268" i="13" s="1"/>
  <c r="L267" i="13" a="1"/>
  <c r="L267" i="13" s="1"/>
  <c r="L266" i="13" a="1"/>
  <c r="L266" i="13" s="1"/>
  <c r="L265" i="13" a="1"/>
  <c r="L265" i="13" s="1"/>
  <c r="L264" i="13" a="1"/>
  <c r="L264" i="13" s="1"/>
  <c r="L263" i="13" a="1"/>
  <c r="L263" i="13" s="1"/>
  <c r="L262" i="13" a="1"/>
  <c r="L262" i="13" s="1"/>
  <c r="L261" i="13" a="1"/>
  <c r="L261" i="13" s="1"/>
  <c r="L260" i="13" a="1"/>
  <c r="L260" i="13" s="1"/>
  <c r="L259" i="13" a="1"/>
  <c r="L259" i="13" s="1"/>
  <c r="L258" i="13" a="1"/>
  <c r="L258" i="13" s="1"/>
  <c r="L257" i="13" a="1"/>
  <c r="L257" i="13" s="1"/>
  <c r="L256" i="13" a="1"/>
  <c r="L256" i="13" s="1"/>
  <c r="L255" i="13" a="1"/>
  <c r="L255" i="13" s="1"/>
  <c r="L254" i="13" a="1"/>
  <c r="L254" i="13" s="1"/>
  <c r="L253" i="13" a="1"/>
  <c r="L253" i="13" s="1"/>
  <c r="L252" i="13" a="1"/>
  <c r="L252" i="13" s="1"/>
  <c r="L251" i="13" a="1"/>
  <c r="L251" i="13" s="1"/>
  <c r="L250" i="13" a="1"/>
  <c r="L250" i="13" s="1"/>
  <c r="L249" i="13" a="1"/>
  <c r="L249" i="13" s="1"/>
  <c r="L248" i="13" a="1"/>
  <c r="L248" i="13" s="1"/>
  <c r="L247" i="13" a="1"/>
  <c r="L247" i="13" s="1"/>
  <c r="L246" i="13" a="1"/>
  <c r="L246" i="13" s="1"/>
  <c r="L245" i="13" a="1"/>
  <c r="L245" i="13" s="1"/>
  <c r="L244" i="13" a="1"/>
  <c r="L244" i="13" s="1"/>
  <c r="L243" i="13" a="1"/>
  <c r="L243" i="13" s="1"/>
  <c r="L242" i="13" a="1"/>
  <c r="L242" i="13" s="1"/>
  <c r="L241" i="13" a="1"/>
  <c r="L241" i="13" s="1"/>
  <c r="L240" i="13" a="1"/>
  <c r="L240" i="13" s="1"/>
  <c r="L239" i="13" a="1"/>
  <c r="L239" i="13" s="1"/>
  <c r="L238" i="13" a="1"/>
  <c r="L238" i="13" s="1"/>
  <c r="L237" i="13" a="1"/>
  <c r="L237" i="13" s="1"/>
  <c r="L236" i="13" a="1"/>
  <c r="L236" i="13" s="1"/>
  <c r="L235" i="13" a="1"/>
  <c r="L235" i="13" s="1"/>
  <c r="L234" i="13" a="1"/>
  <c r="L234" i="13" s="1"/>
  <c r="L233" i="13" a="1"/>
  <c r="L233" i="13" s="1"/>
  <c r="L232" i="13" a="1"/>
  <c r="L232" i="13" s="1"/>
  <c r="L231" i="13" a="1"/>
  <c r="L231" i="13" s="1"/>
  <c r="L230" i="13" a="1"/>
  <c r="L230" i="13" s="1"/>
  <c r="L229" i="13" a="1"/>
  <c r="L229" i="13" s="1"/>
  <c r="L228" i="13" a="1"/>
  <c r="L228" i="13" s="1"/>
  <c r="L227" i="13" a="1"/>
  <c r="L227" i="13" s="1"/>
  <c r="L226" i="13" a="1"/>
  <c r="L226" i="13" s="1"/>
  <c r="L225" i="13" a="1"/>
  <c r="L225" i="13" s="1"/>
  <c r="L224" i="13" a="1"/>
  <c r="L224" i="13" s="1"/>
  <c r="L223" i="13" a="1"/>
  <c r="L223" i="13" s="1"/>
  <c r="L222" i="13" a="1"/>
  <c r="L222" i="13" s="1"/>
  <c r="L221" i="13" a="1"/>
  <c r="L221" i="13" s="1"/>
  <c r="L220" i="13" a="1"/>
  <c r="L220" i="13" s="1"/>
  <c r="L219" i="13" a="1"/>
  <c r="L219" i="13" s="1"/>
  <c r="L218" i="13" a="1"/>
  <c r="L218" i="13" s="1"/>
  <c r="L217" i="13" a="1"/>
  <c r="L217" i="13" s="1"/>
  <c r="L216" i="13" a="1"/>
  <c r="L216" i="13" s="1"/>
  <c r="L215" i="13" a="1"/>
  <c r="L215" i="13" s="1"/>
  <c r="L214" i="13" a="1"/>
  <c r="L214" i="13" s="1"/>
  <c r="L213" i="13" a="1"/>
  <c r="L213" i="13" s="1"/>
  <c r="L212" i="13" a="1"/>
  <c r="L212" i="13" s="1"/>
  <c r="L211" i="13" a="1"/>
  <c r="L211" i="13" s="1"/>
  <c r="L210" i="13" a="1"/>
  <c r="L210" i="13" s="1"/>
  <c r="L209" i="13" a="1"/>
  <c r="L209" i="13" s="1"/>
  <c r="L208" i="13" a="1"/>
  <c r="L208" i="13" s="1"/>
  <c r="L207" i="13" a="1"/>
  <c r="L207" i="13" s="1"/>
  <c r="L206" i="13" a="1"/>
  <c r="L206" i="13" s="1"/>
  <c r="L198" i="13" a="1"/>
  <c r="L198" i="13" s="1"/>
  <c r="L188" i="13" a="1"/>
  <c r="L188" i="13" s="1"/>
  <c r="L178" i="13" a="1"/>
  <c r="L178" i="13" s="1"/>
  <c r="L168" i="13" a="1"/>
  <c r="L168" i="13" s="1"/>
  <c r="L158" i="13" a="1"/>
  <c r="L158" i="13" s="1"/>
  <c r="L148" i="13" a="1"/>
  <c r="L148" i="13" s="1"/>
  <c r="L138" i="13" a="1"/>
  <c r="L138" i="13" s="1"/>
  <c r="L135" i="13" a="1"/>
  <c r="L135" i="13" s="1"/>
  <c r="L134" i="13" a="1"/>
  <c r="L134" i="13" s="1"/>
  <c r="L133" i="13" a="1"/>
  <c r="L133" i="13" s="1"/>
  <c r="L132" i="13" a="1"/>
  <c r="L132" i="13" s="1"/>
  <c r="L131" i="13" a="1"/>
  <c r="L131" i="13" s="1"/>
  <c r="L130" i="13" a="1"/>
  <c r="L130" i="13" s="1"/>
  <c r="L129" i="13" a="1"/>
  <c r="L129" i="13" s="1"/>
  <c r="L128" i="13" a="1"/>
  <c r="L128" i="13" s="1"/>
  <c r="L127" i="13" a="1"/>
  <c r="L127" i="13" s="1"/>
  <c r="L126" i="13" a="1"/>
  <c r="L126" i="13" s="1"/>
  <c r="L118" i="13" a="1"/>
  <c r="L118" i="13" s="1"/>
  <c r="L108" i="13" a="1"/>
  <c r="L108" i="13" s="1"/>
  <c r="L98" i="13" a="1"/>
  <c r="L98" i="13" s="1"/>
  <c r="L88" i="13" a="1"/>
  <c r="L88" i="13" s="1"/>
  <c r="L78" i="13" a="1"/>
  <c r="L78" i="13" s="1"/>
  <c r="L68" i="13" a="1"/>
  <c r="L68" i="13" s="1"/>
  <c r="D56" i="13"/>
  <c r="L55" i="13" a="1"/>
  <c r="L55" i="13" s="1"/>
  <c r="L45" i="13" a="1"/>
  <c r="L45" i="13" s="1"/>
  <c r="L35" i="13" a="1"/>
  <c r="L35" i="13" s="1"/>
  <c r="L32" i="13" a="1"/>
  <c r="L32" i="13" s="1"/>
  <c r="L31" i="13" a="1"/>
  <c r="L31" i="13" s="1"/>
  <c r="L30" i="13" a="1"/>
  <c r="L30" i="13" s="1"/>
  <c r="L29" i="13" a="1"/>
  <c r="L29" i="13" s="1"/>
  <c r="L28" i="13" a="1"/>
  <c r="L28" i="13" s="1"/>
  <c r="L27" i="13" a="1"/>
  <c r="L27" i="13" s="1"/>
  <c r="L26" i="13" a="1"/>
  <c r="L26" i="13" s="1"/>
  <c r="L25" i="13" a="1"/>
  <c r="L25" i="13" s="1"/>
  <c r="L24" i="13" a="1"/>
  <c r="L24" i="13" s="1"/>
  <c r="L23" i="13" a="1"/>
  <c r="L23" i="13" s="1"/>
  <c r="I7" i="13"/>
  <c r="I6" i="13"/>
  <c r="C6" i="13"/>
  <c r="I5" i="13"/>
  <c r="L152" i="12" a="1"/>
  <c r="L152" i="12" s="1"/>
  <c r="L151" i="12" a="1"/>
  <c r="L151" i="12" s="1"/>
  <c r="L150" i="12" a="1"/>
  <c r="L150" i="12" s="1"/>
  <c r="L149" i="12" a="1"/>
  <c r="L149" i="12" s="1"/>
  <c r="L148" i="12" a="1"/>
  <c r="L148" i="12" s="1"/>
  <c r="L147" i="12" a="1"/>
  <c r="L147" i="12" s="1"/>
  <c r="L146" i="12" a="1"/>
  <c r="L146" i="12" s="1"/>
  <c r="L145" i="12" a="1"/>
  <c r="L145" i="12" s="1"/>
  <c r="L144" i="12" a="1"/>
  <c r="L144" i="12" s="1"/>
  <c r="L143" i="12" a="1"/>
  <c r="L143" i="12" s="1"/>
  <c r="L142" i="12" a="1"/>
  <c r="L142" i="12" s="1"/>
  <c r="L141" i="12" a="1"/>
  <c r="L141" i="12" s="1"/>
  <c r="L140" i="12" a="1"/>
  <c r="L140" i="12" s="1"/>
  <c r="L128" i="12" a="1"/>
  <c r="L128" i="12" s="1"/>
  <c r="L125" i="12" a="1"/>
  <c r="L125" i="12" s="1"/>
  <c r="L124" i="12" a="1"/>
  <c r="L124" i="12" s="1"/>
  <c r="L123" i="12" a="1"/>
  <c r="L123" i="12" s="1"/>
  <c r="L122" i="12" a="1"/>
  <c r="L122" i="12" s="1"/>
  <c r="L121" i="12" a="1"/>
  <c r="L121" i="12" s="1"/>
  <c r="L120" i="12" a="1"/>
  <c r="L120" i="12" s="1"/>
  <c r="L119" i="12" a="1"/>
  <c r="L119" i="12" s="1"/>
  <c r="L118" i="12" a="1"/>
  <c r="L118" i="12" s="1"/>
  <c r="L117" i="12" a="1"/>
  <c r="L117" i="12" s="1"/>
  <c r="L116" i="12" a="1"/>
  <c r="L116" i="12" s="1"/>
  <c r="L108" i="12" a="1"/>
  <c r="L108" i="12" s="1"/>
  <c r="L98" i="12" a="1"/>
  <c r="L98" i="12" s="1"/>
  <c r="L88" i="12" a="1"/>
  <c r="L88" i="12" s="1"/>
  <c r="L78" i="12" a="1"/>
  <c r="L78" i="12" s="1"/>
  <c r="D73" i="12"/>
  <c r="L72" i="12" a="1"/>
  <c r="L72" i="12" s="1"/>
  <c r="L62" i="12" a="1"/>
  <c r="L62" i="12" s="1"/>
  <c r="L52" i="12" a="1"/>
  <c r="L52" i="12" s="1"/>
  <c r="L42" i="12" a="1"/>
  <c r="L42" i="12" s="1"/>
  <c r="L32" i="12" a="1"/>
  <c r="L32" i="12" s="1"/>
  <c r="L29" i="12" a="1"/>
  <c r="L29" i="12" s="1"/>
  <c r="L28" i="12" a="1"/>
  <c r="L28" i="12" s="1"/>
  <c r="L27" i="12" a="1"/>
  <c r="L27" i="12" s="1"/>
  <c r="L26" i="12" a="1"/>
  <c r="L26" i="12" s="1"/>
  <c r="L25" i="12" a="1"/>
  <c r="L25" i="12" s="1"/>
  <c r="L24" i="12" a="1"/>
  <c r="L24" i="12" s="1"/>
  <c r="L23" i="12" a="1"/>
  <c r="L23" i="12" s="1"/>
  <c r="L22" i="12" a="1"/>
  <c r="L22" i="12" s="1"/>
  <c r="L21" i="12" a="1"/>
  <c r="L21" i="12" s="1"/>
  <c r="L20" i="12" a="1"/>
  <c r="L20" i="12" s="1"/>
  <c r="I7" i="12"/>
  <c r="I6" i="12"/>
  <c r="C6" i="12"/>
  <c r="I5" i="12"/>
  <c r="L222" i="11" a="1"/>
  <c r="L222" i="11" s="1"/>
  <c r="L221" i="11" a="1"/>
  <c r="L221" i="11" s="1"/>
  <c r="L220" i="11" a="1"/>
  <c r="L220" i="11" s="1"/>
  <c r="L219" i="11" a="1"/>
  <c r="L219" i="11" s="1"/>
  <c r="L218" i="11" a="1"/>
  <c r="L218" i="11" s="1"/>
  <c r="L217" i="11" a="1"/>
  <c r="L217" i="11" s="1"/>
  <c r="L216" i="11" a="1"/>
  <c r="L216" i="11" s="1"/>
  <c r="L215" i="11" a="1"/>
  <c r="L215" i="11" s="1"/>
  <c r="L214" i="11" a="1"/>
  <c r="L214" i="11" s="1"/>
  <c r="L213" i="11" a="1"/>
  <c r="L213" i="11" s="1"/>
  <c r="L212" i="11" a="1"/>
  <c r="L212" i="11" s="1"/>
  <c r="L211" i="11" a="1"/>
  <c r="L211" i="11" s="1"/>
  <c r="L210" i="11" a="1"/>
  <c r="L210" i="11" s="1"/>
  <c r="L209" i="11" a="1"/>
  <c r="L209" i="11" s="1"/>
  <c r="L208" i="11" a="1"/>
  <c r="L208" i="11" s="1"/>
  <c r="L207" i="11" a="1"/>
  <c r="L207" i="11" s="1"/>
  <c r="L206" i="11" a="1"/>
  <c r="L206" i="11" s="1"/>
  <c r="L205" i="11" a="1"/>
  <c r="L205" i="11" s="1"/>
  <c r="L204" i="11" a="1"/>
  <c r="L204" i="11" s="1"/>
  <c r="L203" i="11" a="1"/>
  <c r="L203" i="11" s="1"/>
  <c r="L202" i="11" a="1"/>
  <c r="L202" i="11" s="1"/>
  <c r="L201" i="11" a="1"/>
  <c r="L201" i="11" s="1"/>
  <c r="L200" i="11" a="1"/>
  <c r="L200" i="11" s="1"/>
  <c r="L199" i="11" a="1"/>
  <c r="L199" i="11" s="1"/>
  <c r="L198" i="11" a="1"/>
  <c r="L198" i="11" s="1"/>
  <c r="L197" i="11" a="1"/>
  <c r="L197" i="11" s="1"/>
  <c r="L196" i="11" a="1"/>
  <c r="L196" i="11" s="1"/>
  <c r="L195" i="11" a="1"/>
  <c r="L195" i="11" s="1"/>
  <c r="L194" i="11" a="1"/>
  <c r="L194" i="11" s="1"/>
  <c r="L193" i="11" a="1"/>
  <c r="L193" i="11" s="1"/>
  <c r="L192" i="11" a="1"/>
  <c r="L192" i="11" s="1"/>
  <c r="L191" i="11" a="1"/>
  <c r="L191" i="11" s="1"/>
  <c r="L190" i="11" a="1"/>
  <c r="L190" i="11" s="1"/>
  <c r="L189" i="11" a="1"/>
  <c r="L189" i="11" s="1"/>
  <c r="L188" i="11" a="1"/>
  <c r="L188" i="11" s="1"/>
  <c r="L187" i="11" a="1"/>
  <c r="L187" i="11" s="1"/>
  <c r="L186" i="11" a="1"/>
  <c r="L186" i="11" s="1"/>
  <c r="L185" i="11" a="1"/>
  <c r="L185" i="11" s="1"/>
  <c r="L184" i="11" a="1"/>
  <c r="L184" i="11" s="1"/>
  <c r="L183" i="11" a="1"/>
  <c r="L183" i="11" s="1"/>
  <c r="L182" i="11" a="1"/>
  <c r="L182" i="11" s="1"/>
  <c r="L181" i="11" a="1"/>
  <c r="L181" i="11" s="1"/>
  <c r="L180" i="11" a="1"/>
  <c r="L180" i="11" s="1"/>
  <c r="L179" i="11" a="1"/>
  <c r="L179" i="11" s="1"/>
  <c r="L178" i="11" a="1"/>
  <c r="L178" i="11" s="1"/>
  <c r="L177" i="11" a="1"/>
  <c r="L177" i="11" s="1"/>
  <c r="L176" i="11" a="1"/>
  <c r="L176" i="11" s="1"/>
  <c r="L175" i="11" a="1"/>
  <c r="L175" i="11" s="1"/>
  <c r="L174" i="11" a="1"/>
  <c r="L174" i="11" s="1"/>
  <c r="L173" i="11" a="1"/>
  <c r="L173" i="11" s="1"/>
  <c r="L172" i="11" a="1"/>
  <c r="L172" i="11" s="1"/>
  <c r="L171" i="11" a="1"/>
  <c r="L171" i="11" s="1"/>
  <c r="L170" i="11" a="1"/>
  <c r="L170" i="11" s="1"/>
  <c r="L169" i="11" a="1"/>
  <c r="L169" i="11" s="1"/>
  <c r="L168" i="11" a="1"/>
  <c r="L168" i="11" s="1"/>
  <c r="L167" i="11" a="1"/>
  <c r="L167" i="11" s="1"/>
  <c r="L166" i="11" a="1"/>
  <c r="L166" i="11" s="1"/>
  <c r="L165" i="11" a="1"/>
  <c r="L165" i="11" s="1"/>
  <c r="L164" i="11" a="1"/>
  <c r="L164" i="11" s="1"/>
  <c r="L163" i="11" a="1"/>
  <c r="L163" i="11" s="1"/>
  <c r="L162" i="11" a="1"/>
  <c r="L162" i="11" s="1"/>
  <c r="L161" i="11" a="1"/>
  <c r="L161" i="11" s="1"/>
  <c r="L160" i="11" a="1"/>
  <c r="L160" i="11" s="1"/>
  <c r="L159" i="11" a="1"/>
  <c r="L159" i="11" s="1"/>
  <c r="L158" i="11" a="1"/>
  <c r="L158" i="11" s="1"/>
  <c r="L157" i="11" a="1"/>
  <c r="L157" i="11" s="1"/>
  <c r="L156" i="11" a="1"/>
  <c r="L156" i="11" s="1"/>
  <c r="L155" i="11" a="1"/>
  <c r="L155" i="11" s="1"/>
  <c r="L154" i="11" a="1"/>
  <c r="L154" i="11" s="1"/>
  <c r="L153" i="11" a="1"/>
  <c r="L153" i="11" s="1"/>
  <c r="L152" i="11" a="1"/>
  <c r="L152" i="11" s="1"/>
  <c r="L151" i="11" a="1"/>
  <c r="L151" i="11" s="1"/>
  <c r="L150" i="11" a="1"/>
  <c r="L150" i="11" s="1"/>
  <c r="L149" i="11" a="1"/>
  <c r="L149" i="11" s="1"/>
  <c r="L148" i="11" a="1"/>
  <c r="L148" i="11" s="1"/>
  <c r="L147" i="11" a="1"/>
  <c r="L147" i="11" s="1"/>
  <c r="L146" i="11" a="1"/>
  <c r="L146" i="11" s="1"/>
  <c r="L145" i="11" a="1"/>
  <c r="L145" i="11" s="1"/>
  <c r="L144" i="11" a="1"/>
  <c r="L144" i="11" s="1"/>
  <c r="L143" i="11" a="1"/>
  <c r="L143" i="11" s="1"/>
  <c r="L142" i="11" a="1"/>
  <c r="L142" i="11" s="1"/>
  <c r="L141" i="11" a="1"/>
  <c r="L141" i="11" s="1"/>
  <c r="L140" i="11" a="1"/>
  <c r="L140" i="11" s="1"/>
  <c r="L139" i="11" a="1"/>
  <c r="L139" i="11" s="1"/>
  <c r="L138" i="11" a="1"/>
  <c r="L138" i="11" s="1"/>
  <c r="L137" i="11" a="1"/>
  <c r="L137" i="11" s="1"/>
  <c r="L136" i="11" a="1"/>
  <c r="L136" i="11" s="1"/>
  <c r="L135" i="11" a="1"/>
  <c r="L135" i="11" s="1"/>
  <c r="L134" i="11" a="1"/>
  <c r="L134" i="11" s="1"/>
  <c r="L133" i="11" a="1"/>
  <c r="L133" i="11" s="1"/>
  <c r="L132" i="11" a="1"/>
  <c r="L132" i="11" s="1"/>
  <c r="L131" i="11" a="1"/>
  <c r="L131" i="11" s="1"/>
  <c r="L130" i="11" a="1"/>
  <c r="L130" i="11" s="1"/>
  <c r="L129" i="11" a="1"/>
  <c r="L129" i="11" s="1"/>
  <c r="L128" i="11" a="1"/>
  <c r="L128" i="11" s="1"/>
  <c r="L127" i="11" a="1"/>
  <c r="L127" i="11" s="1"/>
  <c r="L119" i="11" a="1"/>
  <c r="L119" i="11" s="1"/>
  <c r="L109" i="11" a="1"/>
  <c r="L109" i="11" s="1"/>
  <c r="L99" i="11" a="1"/>
  <c r="L99" i="11" s="1"/>
  <c r="L89" i="11" a="1"/>
  <c r="L89" i="11" s="1"/>
  <c r="L79" i="11" a="1"/>
  <c r="L79" i="11" s="1"/>
  <c r="D73" i="11"/>
  <c r="L72" i="11" a="1"/>
  <c r="L72" i="11" s="1"/>
  <c r="L62" i="11" a="1"/>
  <c r="L62" i="11" s="1"/>
  <c r="L52" i="11" a="1"/>
  <c r="L52" i="11" s="1"/>
  <c r="L42" i="11" a="1"/>
  <c r="L42" i="11" s="1"/>
  <c r="L32" i="11" a="1"/>
  <c r="L32" i="11" s="1"/>
  <c r="L29" i="11" a="1"/>
  <c r="L29" i="11" s="1"/>
  <c r="L28" i="11" a="1"/>
  <c r="L28" i="11" s="1"/>
  <c r="L27" i="11" a="1"/>
  <c r="L27" i="11" s="1"/>
  <c r="L26" i="11" a="1"/>
  <c r="L26" i="11" s="1"/>
  <c r="L25" i="11" a="1"/>
  <c r="L25" i="11" s="1"/>
  <c r="L24" i="11" a="1"/>
  <c r="L24" i="11" s="1"/>
  <c r="L23" i="11" a="1"/>
  <c r="L23" i="11" s="1"/>
  <c r="L22" i="11" a="1"/>
  <c r="L22" i="11" s="1"/>
  <c r="L21" i="11" a="1"/>
  <c r="L21" i="11" s="1"/>
  <c r="L20" i="11" a="1"/>
  <c r="L20" i="11" s="1"/>
  <c r="I7" i="11"/>
  <c r="I6" i="11"/>
  <c r="C6" i="11"/>
  <c r="I5" i="11"/>
  <c r="L219" i="10" a="1"/>
  <c r="L219" i="10" s="1"/>
  <c r="L218" i="10" a="1"/>
  <c r="L218" i="10" s="1"/>
  <c r="L217" i="10" a="1"/>
  <c r="L217" i="10" s="1"/>
  <c r="L216" i="10" a="1"/>
  <c r="L216" i="10" s="1"/>
  <c r="L215" i="10" a="1"/>
  <c r="L215" i="10" s="1"/>
  <c r="L214" i="10" a="1"/>
  <c r="L214" i="10" s="1"/>
  <c r="L213" i="10" a="1"/>
  <c r="L213" i="10" s="1"/>
  <c r="L212" i="10" a="1"/>
  <c r="L212" i="10" s="1"/>
  <c r="L211" i="10" a="1"/>
  <c r="L211" i="10" s="1"/>
  <c r="L210" i="10" a="1"/>
  <c r="L210" i="10" s="1"/>
  <c r="L209" i="10" a="1"/>
  <c r="L209" i="10" s="1"/>
  <c r="L208" i="10" a="1"/>
  <c r="L208" i="10" s="1"/>
  <c r="L207" i="10" a="1"/>
  <c r="L207" i="10" s="1"/>
  <c r="L206" i="10" a="1"/>
  <c r="L206" i="10" s="1"/>
  <c r="L205" i="10" a="1"/>
  <c r="L205" i="10" s="1"/>
  <c r="L204" i="10" a="1"/>
  <c r="L204" i="10" s="1"/>
  <c r="L203" i="10" a="1"/>
  <c r="L203" i="10" s="1"/>
  <c r="L202" i="10" a="1"/>
  <c r="L202" i="10" s="1"/>
  <c r="L201" i="10" a="1"/>
  <c r="L201" i="10" s="1"/>
  <c r="L200" i="10" a="1"/>
  <c r="L200" i="10" s="1"/>
  <c r="L199" i="10" a="1"/>
  <c r="L199" i="10" s="1"/>
  <c r="L198" i="10" a="1"/>
  <c r="L198" i="10" s="1"/>
  <c r="L197" i="10" a="1"/>
  <c r="L197" i="10" s="1"/>
  <c r="L196" i="10" a="1"/>
  <c r="L196" i="10" s="1"/>
  <c r="L195" i="10" a="1"/>
  <c r="L195" i="10" s="1"/>
  <c r="L194" i="10" a="1"/>
  <c r="L194" i="10" s="1"/>
  <c r="L193" i="10" a="1"/>
  <c r="L193" i="10" s="1"/>
  <c r="L192" i="10" a="1"/>
  <c r="L192" i="10" s="1"/>
  <c r="L191" i="10" a="1"/>
  <c r="L191" i="10" s="1"/>
  <c r="L190" i="10" a="1"/>
  <c r="L190" i="10" s="1"/>
  <c r="L189" i="10" a="1"/>
  <c r="L189" i="10" s="1"/>
  <c r="L188" i="10" a="1"/>
  <c r="L188" i="10" s="1"/>
  <c r="L187" i="10" a="1"/>
  <c r="L187" i="10" s="1"/>
  <c r="L186" i="10" a="1"/>
  <c r="L186" i="10" s="1"/>
  <c r="L185" i="10" a="1"/>
  <c r="L185" i="10" s="1"/>
  <c r="L184" i="10" a="1"/>
  <c r="L184" i="10" s="1"/>
  <c r="L183" i="10" a="1"/>
  <c r="L183" i="10" s="1"/>
  <c r="L182" i="10" a="1"/>
  <c r="L182" i="10" s="1"/>
  <c r="L181" i="10" a="1"/>
  <c r="L181" i="10" s="1"/>
  <c r="L180" i="10" a="1"/>
  <c r="L180" i="10" s="1"/>
  <c r="L179" i="10" a="1"/>
  <c r="L179" i="10" s="1"/>
  <c r="L178" i="10" a="1"/>
  <c r="L178" i="10" s="1"/>
  <c r="L177" i="10" a="1"/>
  <c r="L177" i="10" s="1"/>
  <c r="L176" i="10" a="1"/>
  <c r="L176" i="10" s="1"/>
  <c r="L175" i="10" a="1"/>
  <c r="L175" i="10" s="1"/>
  <c r="L174" i="10" a="1"/>
  <c r="L174" i="10" s="1"/>
  <c r="L173" i="10" a="1"/>
  <c r="L173" i="10" s="1"/>
  <c r="L172" i="10" a="1"/>
  <c r="L172" i="10" s="1"/>
  <c r="L171" i="10" a="1"/>
  <c r="L171" i="10" s="1"/>
  <c r="L170" i="10" a="1"/>
  <c r="L170" i="10" s="1"/>
  <c r="L169" i="10" a="1"/>
  <c r="L169" i="10" s="1"/>
  <c r="L168" i="10" a="1"/>
  <c r="L168" i="10" s="1"/>
  <c r="L167" i="10" a="1"/>
  <c r="L167" i="10" s="1"/>
  <c r="L166" i="10" a="1"/>
  <c r="L166" i="10" s="1"/>
  <c r="L165" i="10" a="1"/>
  <c r="L165" i="10" s="1"/>
  <c r="L164" i="10" a="1"/>
  <c r="L164" i="10" s="1"/>
  <c r="L163" i="10" a="1"/>
  <c r="L163" i="10" s="1"/>
  <c r="L162" i="10" a="1"/>
  <c r="L162" i="10" s="1"/>
  <c r="L161" i="10" a="1"/>
  <c r="L161" i="10" s="1"/>
  <c r="L160" i="10" a="1"/>
  <c r="L160" i="10" s="1"/>
  <c r="L159" i="10" a="1"/>
  <c r="L159" i="10" s="1"/>
  <c r="L158" i="10" a="1"/>
  <c r="L158" i="10" s="1"/>
  <c r="L157" i="10" a="1"/>
  <c r="L157" i="10" s="1"/>
  <c r="L156" i="10" a="1"/>
  <c r="L156" i="10" s="1"/>
  <c r="L155" i="10" a="1"/>
  <c r="L155" i="10" s="1"/>
  <c r="L154" i="10" a="1"/>
  <c r="L154" i="10" s="1"/>
  <c r="L153" i="10" a="1"/>
  <c r="L153" i="10" s="1"/>
  <c r="L152" i="10" a="1"/>
  <c r="L152" i="10" s="1"/>
  <c r="L151" i="10" a="1"/>
  <c r="L151" i="10" s="1"/>
  <c r="L150" i="10" a="1"/>
  <c r="L150" i="10" s="1"/>
  <c r="L149" i="10" a="1"/>
  <c r="L149" i="10" s="1"/>
  <c r="L148" i="10" a="1"/>
  <c r="L148" i="10" s="1"/>
  <c r="L147" i="10" a="1"/>
  <c r="L147" i="10" s="1"/>
  <c r="L146" i="10" a="1"/>
  <c r="L146" i="10" s="1"/>
  <c r="L145" i="10" a="1"/>
  <c r="L145" i="10" s="1"/>
  <c r="L144" i="10" a="1"/>
  <c r="L144" i="10" s="1"/>
  <c r="L143" i="10" a="1"/>
  <c r="L143" i="10" s="1"/>
  <c r="L142" i="10" a="1"/>
  <c r="L142" i="10" s="1"/>
  <c r="L141" i="10" a="1"/>
  <c r="L141" i="10" s="1"/>
  <c r="L140" i="10" a="1"/>
  <c r="L140" i="10" s="1"/>
  <c r="L139" i="10" a="1"/>
  <c r="L139" i="10" s="1"/>
  <c r="L138" i="10" a="1"/>
  <c r="L138" i="10" s="1"/>
  <c r="L137" i="10" a="1"/>
  <c r="L137" i="10" s="1"/>
  <c r="L136" i="10" a="1"/>
  <c r="L136" i="10" s="1"/>
  <c r="L135" i="10" a="1"/>
  <c r="L135" i="10" s="1"/>
  <c r="L134" i="10" a="1"/>
  <c r="L134" i="10" s="1"/>
  <c r="L133" i="10" a="1"/>
  <c r="L133" i="10" s="1"/>
  <c r="L132" i="10" a="1"/>
  <c r="L132" i="10" s="1"/>
  <c r="L131" i="10" a="1"/>
  <c r="L131" i="10" s="1"/>
  <c r="L130" i="10" a="1"/>
  <c r="L130" i="10" s="1"/>
  <c r="L129" i="10" a="1"/>
  <c r="L129" i="10" s="1"/>
  <c r="L128" i="10" a="1"/>
  <c r="L128" i="10" s="1"/>
  <c r="L127" i="10" a="1"/>
  <c r="L127" i="10" s="1"/>
  <c r="L126" i="10" a="1"/>
  <c r="L126" i="10" s="1"/>
  <c r="L125" i="10" a="1"/>
  <c r="L125" i="10" s="1"/>
  <c r="L124" i="10" a="1"/>
  <c r="L124" i="10" s="1"/>
  <c r="L116" i="10" a="1"/>
  <c r="L116" i="10" s="1"/>
  <c r="L106" i="10" a="1"/>
  <c r="L106" i="10" s="1"/>
  <c r="L96" i="10" a="1"/>
  <c r="L96" i="10" s="1"/>
  <c r="L86" i="10" a="1"/>
  <c r="L86" i="10" s="1"/>
  <c r="L72" i="10" a="1"/>
  <c r="L72" i="10" s="1"/>
  <c r="L62" i="10" a="1"/>
  <c r="L62" i="10" s="1"/>
  <c r="L52" i="10" a="1"/>
  <c r="L52" i="10" s="1"/>
  <c r="L42" i="10" a="1"/>
  <c r="L42" i="10" s="1"/>
  <c r="L32" i="10" a="1"/>
  <c r="L32" i="10" s="1"/>
  <c r="L29" i="10" a="1"/>
  <c r="L29" i="10" s="1"/>
  <c r="L28" i="10" a="1"/>
  <c r="L28" i="10" s="1"/>
  <c r="L27" i="10" a="1"/>
  <c r="L27" i="10" s="1"/>
  <c r="L26" i="10" a="1"/>
  <c r="L26" i="10" s="1"/>
  <c r="L25" i="10" a="1"/>
  <c r="L25" i="10" s="1"/>
  <c r="L24" i="10" a="1"/>
  <c r="L24" i="10" s="1"/>
  <c r="L23" i="10" a="1"/>
  <c r="L23" i="10" s="1"/>
  <c r="L22" i="10" a="1"/>
  <c r="L22" i="10" s="1"/>
  <c r="L21" i="10" a="1"/>
  <c r="L21" i="10" s="1"/>
  <c r="L20" i="10" a="1"/>
  <c r="L20" i="10" s="1"/>
  <c r="I7" i="10"/>
  <c r="I6" i="10"/>
  <c r="I5" i="10"/>
  <c r="G156" i="9"/>
  <c r="D156" i="9"/>
  <c r="G155" i="9"/>
  <c r="D155" i="9"/>
  <c r="G154" i="9"/>
  <c r="D154" i="9"/>
  <c r="L152" i="9" a="1"/>
  <c r="L152" i="9" s="1"/>
  <c r="L82" i="9" a="1"/>
  <c r="L82" i="9" s="1"/>
  <c r="L72" i="9" a="1"/>
  <c r="L72" i="9" s="1"/>
  <c r="L62" i="9" a="1"/>
  <c r="L62" i="9" s="1"/>
  <c r="L59" i="9" a="1"/>
  <c r="L59" i="9" s="1"/>
  <c r="L58" i="9" a="1"/>
  <c r="L58" i="9" s="1"/>
  <c r="L57" i="9" a="1"/>
  <c r="L57" i="9" s="1"/>
  <c r="L56" i="9" a="1"/>
  <c r="L56" i="9" s="1"/>
  <c r="L55" i="9" a="1"/>
  <c r="L55" i="9" s="1"/>
  <c r="L54" i="9" a="1"/>
  <c r="L54" i="9" s="1"/>
  <c r="L53" i="9" a="1"/>
  <c r="L53" i="9" s="1"/>
  <c r="L52" i="9" a="1"/>
  <c r="L52" i="9" s="1"/>
  <c r="L51" i="9" a="1"/>
  <c r="L51" i="9" s="1"/>
  <c r="L50" i="9" a="1"/>
  <c r="L50" i="9" s="1"/>
  <c r="L42" i="9" a="1"/>
  <c r="L42" i="9" s="1"/>
  <c r="L32" i="9" a="1"/>
  <c r="L32" i="9" s="1"/>
  <c r="L22" i="9" a="1"/>
  <c r="L22" i="9" s="1"/>
  <c r="L147" i="9" a="1"/>
  <c r="L147" i="9" s="1"/>
  <c r="L137" i="9" a="1"/>
  <c r="L137" i="9" s="1"/>
  <c r="L127" i="9" a="1"/>
  <c r="L127" i="9" s="1"/>
  <c r="L117" i="9" a="1"/>
  <c r="L117" i="9" s="1"/>
  <c r="L107" i="9" a="1"/>
  <c r="L107" i="9" s="1"/>
  <c r="L97" i="9" a="1"/>
  <c r="L97" i="9" s="1"/>
  <c r="L94" i="9" a="1"/>
  <c r="L94" i="9" s="1"/>
  <c r="L93" i="9" a="1"/>
  <c r="L93" i="9" s="1"/>
  <c r="L92" i="9" a="1"/>
  <c r="L92" i="9" s="1"/>
  <c r="L91" i="9" a="1"/>
  <c r="L91" i="9" s="1"/>
  <c r="L90" i="9" a="1"/>
  <c r="L90" i="9" s="1"/>
  <c r="L89" i="9" a="1"/>
  <c r="L89" i="9" s="1"/>
  <c r="L88" i="9" a="1"/>
  <c r="L88" i="9" s="1"/>
  <c r="L87" i="9" a="1"/>
  <c r="L87" i="9" s="1"/>
  <c r="L86" i="9" a="1"/>
  <c r="L86" i="9" s="1"/>
  <c r="L85" i="9" a="1"/>
  <c r="L85" i="9" s="1"/>
  <c r="I6" i="9"/>
  <c r="C6" i="9"/>
  <c r="I5" i="9"/>
  <c r="C6" i="4"/>
  <c r="C6" i="1"/>
  <c r="C6" i="2"/>
  <c r="C6" i="3"/>
  <c r="C91" i="4"/>
  <c r="C6" i="5"/>
  <c r="C6" i="6"/>
  <c r="L226" i="10" a="1"/>
  <c r="L226" i="10" s="1"/>
  <c r="L223" i="10" a="1"/>
  <c r="L223" i="10" s="1"/>
  <c r="L222" i="10" a="1"/>
  <c r="L222" i="10" s="1"/>
  <c r="L221" i="10" a="1"/>
  <c r="L221" i="10" s="1"/>
  <c r="L220" i="10" a="1"/>
  <c r="L220" i="10" s="1"/>
  <c r="L229" i="11" a="1"/>
  <c r="L229" i="11" s="1"/>
  <c r="L226" i="11" a="1"/>
  <c r="L226" i="11" s="1"/>
  <c r="L225" i="11" a="1"/>
  <c r="L225" i="11" s="1"/>
  <c r="L224" i="11" a="1"/>
  <c r="L224" i="11" s="1"/>
  <c r="L223" i="11" a="1"/>
  <c r="L223" i="11" s="1"/>
  <c r="L157" i="12" a="1"/>
  <c r="L157" i="12" s="1"/>
  <c r="L154" i="12" a="1"/>
  <c r="L154" i="12" s="1"/>
  <c r="L153" i="12" a="1"/>
  <c r="L153" i="12" s="1"/>
  <c r="L308" i="13" a="1"/>
  <c r="L308" i="13" s="1"/>
  <c r="L305" i="13" a="1"/>
  <c r="L305" i="13" s="1"/>
  <c r="L304" i="13" a="1"/>
  <c r="L304" i="13" s="1"/>
  <c r="L303" i="13" a="1"/>
  <c r="L303" i="13" s="1"/>
  <c r="L302" i="13" a="1"/>
  <c r="L302" i="13" s="1"/>
  <c r="L301" i="13" a="1"/>
  <c r="L301" i="13" s="1"/>
  <c r="L226" i="14" a="1"/>
  <c r="L226" i="14" s="1"/>
  <c r="L223" i="14" a="1"/>
  <c r="L223" i="14" s="1"/>
  <c r="L222" i="14" a="1"/>
  <c r="L222" i="14" s="1"/>
  <c r="L221" i="14" a="1"/>
  <c r="L221" i="14" s="1"/>
  <c r="L220" i="14" a="1"/>
  <c r="L220" i="14" s="1"/>
  <c r="L219" i="14" a="1"/>
  <c r="L219" i="14" s="1"/>
  <c r="L218" i="14" a="1"/>
  <c r="L218" i="14" s="1"/>
  <c r="L303" i="15" a="1"/>
  <c r="L303" i="15" s="1"/>
  <c r="L300" i="15" a="1"/>
  <c r="L300" i="15" s="1"/>
  <c r="L299" i="15" a="1"/>
  <c r="L299" i="15" s="1"/>
  <c r="L230" i="16" a="1"/>
  <c r="L230" i="16" s="1"/>
  <c r="L227" i="16" a="1"/>
  <c r="L227" i="16" s="1"/>
  <c r="L226" i="16" a="1"/>
  <c r="L226" i="16" s="1"/>
  <c r="L225" i="16" a="1"/>
  <c r="L225" i="16" s="1"/>
  <c r="L224" i="16" a="1"/>
  <c r="L224" i="16" s="1"/>
  <c r="L223" i="16" a="1"/>
  <c r="L223" i="16" s="1"/>
  <c r="L237" i="18" a="1"/>
  <c r="L237" i="18" s="1"/>
  <c r="L234" i="18" a="1"/>
  <c r="L234" i="18" s="1"/>
  <c r="L233" i="18" a="1"/>
  <c r="L233" i="18" s="1"/>
  <c r="L232" i="18" a="1"/>
  <c r="L232" i="18" s="1"/>
  <c r="L231" i="18" a="1"/>
  <c r="L231" i="18" s="1"/>
  <c r="L230" i="18" a="1"/>
  <c r="L230" i="18" s="1"/>
  <c r="L229" i="18" a="1"/>
  <c r="L229" i="18" s="1"/>
  <c r="L228" i="18" a="1"/>
  <c r="L228" i="18" s="1"/>
  <c r="L159" i="19" a="1"/>
  <c r="L159" i="19" s="1"/>
  <c r="L156" i="19" a="1"/>
  <c r="L156" i="19" s="1"/>
  <c r="L155" i="19" a="1"/>
  <c r="L155" i="19" s="1"/>
  <c r="L304" i="20" a="1"/>
  <c r="L304" i="20" s="1"/>
  <c r="L301" i="20" a="1"/>
  <c r="L301" i="20" s="1"/>
  <c r="L306" i="27" a="1"/>
  <c r="L306" i="27" s="1"/>
  <c r="L303" i="27" a="1"/>
  <c r="L303" i="27" s="1"/>
  <c r="L302" i="27" a="1"/>
  <c r="L302" i="27" s="1"/>
  <c r="L301" i="27" a="1"/>
  <c r="L301" i="27" s="1"/>
  <c r="L300" i="27" a="1"/>
  <c r="L300" i="27" s="1"/>
  <c r="L302" i="29" a="1"/>
  <c r="L302" i="29" s="1"/>
  <c r="L299" i="29" a="1"/>
  <c r="L299" i="29" s="1"/>
  <c r="L298" i="29" a="1"/>
  <c r="L298" i="29" s="1"/>
  <c r="L297" i="29" a="1"/>
  <c r="L297" i="29" s="1"/>
  <c r="L296" i="29" a="1"/>
  <c r="L296" i="29" s="1"/>
  <c r="L295" i="29" a="1"/>
  <c r="L295" i="29" s="1"/>
  <c r="L294" i="29" a="1"/>
  <c r="L294" i="29" s="1"/>
  <c r="L293" i="29" a="1"/>
  <c r="L293" i="29" s="1"/>
  <c r="C6" i="26"/>
  <c r="L14" i="9" a="1"/>
  <c r="L14" i="9" s="1"/>
  <c r="L15" i="9" a="1"/>
  <c r="L15" i="9" s="1"/>
  <c r="L16" i="9" a="1"/>
  <c r="L16" i="9" s="1"/>
  <c r="L17" i="9" a="1"/>
  <c r="L17" i="9" s="1"/>
  <c r="L84" i="9" a="1"/>
  <c r="L84" i="9" s="1"/>
  <c r="L95" i="9" a="1"/>
  <c r="L95" i="9" s="1"/>
  <c r="L96" i="9" a="1"/>
  <c r="L96" i="9" s="1"/>
  <c r="L98" i="9" a="1"/>
  <c r="L98" i="9" s="1"/>
  <c r="L99" i="9" a="1"/>
  <c r="L99" i="9" s="1"/>
  <c r="L100" i="9" a="1"/>
  <c r="L100" i="9" s="1"/>
  <c r="L101" i="9" a="1"/>
  <c r="L101" i="9" s="1"/>
  <c r="L102" i="9" a="1"/>
  <c r="L102" i="9" s="1"/>
  <c r="L103" i="9" a="1"/>
  <c r="L103" i="9" s="1"/>
  <c r="L104" i="9" a="1"/>
  <c r="L104" i="9" s="1"/>
  <c r="L105" i="9" a="1"/>
  <c r="L105" i="9" s="1"/>
  <c r="L106" i="9" a="1"/>
  <c r="L106" i="9" s="1"/>
  <c r="L108" i="9" a="1"/>
  <c r="L108" i="9" s="1"/>
  <c r="L109" i="9" a="1"/>
  <c r="L109" i="9" s="1"/>
  <c r="L110" i="9" a="1"/>
  <c r="L110" i="9" s="1"/>
  <c r="L111" i="9" a="1"/>
  <c r="L111" i="9" s="1"/>
  <c r="L112" i="9" a="1"/>
  <c r="L112" i="9" s="1"/>
  <c r="L113" i="9" a="1"/>
  <c r="L113" i="9" s="1"/>
  <c r="L114" i="9" a="1"/>
  <c r="L114" i="9" s="1"/>
  <c r="L115" i="9" a="1"/>
  <c r="L115" i="9" s="1"/>
  <c r="L116" i="9" a="1"/>
  <c r="L116" i="9" s="1"/>
  <c r="L118" i="9" a="1"/>
  <c r="L118" i="9" s="1"/>
  <c r="L119" i="9" a="1"/>
  <c r="L119" i="9" s="1"/>
  <c r="L120" i="9" a="1"/>
  <c r="L120" i="9" s="1"/>
  <c r="L121" i="9" a="1"/>
  <c r="L121" i="9" s="1"/>
  <c r="L122" i="9" a="1"/>
  <c r="L122" i="9" s="1"/>
  <c r="L123" i="9" a="1"/>
  <c r="L123" i="9" s="1"/>
  <c r="L124" i="9" a="1"/>
  <c r="L124" i="9" s="1"/>
  <c r="L125" i="9" a="1"/>
  <c r="L125" i="9" s="1"/>
  <c r="L126" i="9" a="1"/>
  <c r="L126" i="9" s="1"/>
  <c r="L128" i="9" a="1"/>
  <c r="L128" i="9" s="1"/>
  <c r="L129" i="9" a="1"/>
  <c r="L129" i="9" s="1"/>
  <c r="L130" i="9" a="1"/>
  <c r="L130" i="9" s="1"/>
  <c r="L131" i="9" a="1"/>
  <c r="L131" i="9" s="1"/>
  <c r="L132" i="9" a="1"/>
  <c r="L132" i="9" s="1"/>
  <c r="L133" i="9" a="1"/>
  <c r="L133" i="9" s="1"/>
  <c r="L134" i="9" a="1"/>
  <c r="L134" i="9" s="1"/>
  <c r="L135" i="9" a="1"/>
  <c r="L135" i="9" s="1"/>
  <c r="L136" i="9" a="1"/>
  <c r="L136" i="9" s="1"/>
  <c r="L138" i="9" a="1"/>
  <c r="L138" i="9" s="1"/>
  <c r="L139" i="9" a="1"/>
  <c r="L139" i="9" s="1"/>
  <c r="L140" i="9" a="1"/>
  <c r="L140" i="9" s="1"/>
  <c r="L141" i="9" a="1"/>
  <c r="L141" i="9" s="1"/>
  <c r="L142" i="9" a="1"/>
  <c r="L142" i="9" s="1"/>
  <c r="L143" i="9" a="1"/>
  <c r="L143" i="9" s="1"/>
  <c r="L144" i="9" a="1"/>
  <c r="L144" i="9" s="1"/>
  <c r="L145" i="9" a="1"/>
  <c r="L145" i="9" s="1"/>
  <c r="L146" i="9" a="1"/>
  <c r="L146" i="9" s="1"/>
  <c r="L148" i="9" a="1"/>
  <c r="L148" i="9" s="1"/>
  <c r="L20" i="9" a="1"/>
  <c r="L20" i="9" s="1"/>
  <c r="L21" i="9" a="1"/>
  <c r="L21" i="9" s="1"/>
  <c r="L23" i="9" a="1"/>
  <c r="L23" i="9" s="1"/>
  <c r="L24" i="9" a="1"/>
  <c r="L24" i="9" s="1"/>
  <c r="L25" i="9" a="1"/>
  <c r="L25" i="9" s="1"/>
  <c r="L26" i="9" a="1"/>
  <c r="L26" i="9" s="1"/>
  <c r="L27" i="9" a="1"/>
  <c r="L27" i="9" s="1"/>
  <c r="L28" i="9" a="1"/>
  <c r="L28" i="9" s="1"/>
  <c r="L29" i="9" a="1"/>
  <c r="L29" i="9" s="1"/>
  <c r="L30" i="9" a="1"/>
  <c r="L30" i="9" s="1"/>
  <c r="L31" i="9" a="1"/>
  <c r="L31" i="9" s="1"/>
  <c r="L33" i="9" a="1"/>
  <c r="L33" i="9" s="1"/>
  <c r="L34" i="9" a="1"/>
  <c r="L34" i="9" s="1"/>
  <c r="L35" i="9" a="1"/>
  <c r="L35" i="9" s="1"/>
  <c r="L36" i="9" a="1"/>
  <c r="L36" i="9" s="1"/>
  <c r="L37" i="9" a="1"/>
  <c r="L37" i="9" s="1"/>
  <c r="L38" i="9" a="1"/>
  <c r="L38" i="9" s="1"/>
  <c r="L39" i="9" a="1"/>
  <c r="L39" i="9" s="1"/>
  <c r="L40" i="9" a="1"/>
  <c r="L40" i="9" s="1"/>
  <c r="L41" i="9" a="1"/>
  <c r="L41" i="9" s="1"/>
  <c r="L43" i="9" a="1"/>
  <c r="L43" i="9" s="1"/>
  <c r="L44" i="9" a="1"/>
  <c r="L44" i="9" s="1"/>
  <c r="L45" i="9" a="1"/>
  <c r="L45" i="9" s="1"/>
  <c r="L46" i="9" a="1"/>
  <c r="L46" i="9" s="1"/>
  <c r="L47" i="9" a="1"/>
  <c r="L47" i="9" s="1"/>
  <c r="L48" i="9" a="1"/>
  <c r="L48" i="9" s="1"/>
  <c r="L49" i="9" a="1"/>
  <c r="L49" i="9" s="1"/>
  <c r="L60" i="9" a="1"/>
  <c r="L60" i="9" s="1"/>
  <c r="L61" i="9" a="1"/>
  <c r="L61" i="9" s="1"/>
  <c r="L63" i="9" a="1"/>
  <c r="L63" i="9" s="1"/>
  <c r="L64" i="9" a="1"/>
  <c r="L64" i="9" s="1"/>
  <c r="L65" i="9" a="1"/>
  <c r="L65" i="9" s="1"/>
  <c r="L66" i="9" a="1"/>
  <c r="L66" i="9" s="1"/>
  <c r="L67" i="9" a="1"/>
  <c r="L67" i="9" s="1"/>
  <c r="L68" i="9" a="1"/>
  <c r="L68" i="9" s="1"/>
  <c r="L69" i="9" a="1"/>
  <c r="L69" i="9" s="1"/>
  <c r="L70" i="9" a="1"/>
  <c r="L70" i="9" s="1"/>
  <c r="L71" i="9" a="1"/>
  <c r="L71" i="9" s="1"/>
  <c r="L73" i="9" a="1"/>
  <c r="L73" i="9" s="1"/>
  <c r="L74" i="9" a="1"/>
  <c r="L74" i="9" s="1"/>
  <c r="L75" i="9" a="1"/>
  <c r="L75" i="9" s="1"/>
  <c r="L76" i="9" a="1"/>
  <c r="L76" i="9" s="1"/>
  <c r="L77" i="9" a="1"/>
  <c r="L77" i="9" s="1"/>
  <c r="L78" i="9" a="1"/>
  <c r="L78" i="9" s="1"/>
  <c r="L79" i="9" a="1"/>
  <c r="L79" i="9" s="1"/>
  <c r="L80" i="9" a="1"/>
  <c r="L80" i="9" s="1"/>
  <c r="L81" i="9" a="1"/>
  <c r="L81" i="9" s="1"/>
  <c r="L83" i="9" a="1"/>
  <c r="L83" i="9" s="1"/>
  <c r="L149" i="9" a="1"/>
  <c r="L149" i="9" s="1"/>
  <c r="L150" i="9" a="1"/>
  <c r="L150" i="9" s="1"/>
  <c r="L151" i="9" a="1"/>
  <c r="L151" i="9" s="1"/>
  <c r="L153" i="9" a="1"/>
  <c r="L153" i="9" s="1"/>
  <c r="L154" i="9" a="1"/>
  <c r="L154" i="9" s="1"/>
  <c r="L155" i="9" a="1"/>
  <c r="L155" i="9" s="1"/>
  <c r="L156" i="9" a="1"/>
  <c r="L156" i="9" s="1"/>
  <c r="L157" i="9" a="1"/>
  <c r="L157" i="9" s="1"/>
  <c r="L14" i="10" a="1"/>
  <c r="L14" i="10" s="1"/>
  <c r="L15" i="10" a="1"/>
  <c r="L15" i="10" s="1"/>
  <c r="L16" i="10" a="1"/>
  <c r="L16" i="10" s="1"/>
  <c r="L17" i="10" a="1"/>
  <c r="L17" i="10" s="1"/>
  <c r="L18" i="10" a="1"/>
  <c r="L18" i="10" s="1"/>
  <c r="L19" i="10" a="1"/>
  <c r="L19" i="10" s="1"/>
  <c r="L30" i="10" a="1"/>
  <c r="L30" i="10" s="1"/>
  <c r="L31" i="10" a="1"/>
  <c r="L31" i="10" s="1"/>
  <c r="L33" i="10" a="1"/>
  <c r="L33" i="10" s="1"/>
  <c r="L34" i="10" a="1"/>
  <c r="L34" i="10" s="1"/>
  <c r="L35" i="10" a="1"/>
  <c r="L35" i="10" s="1"/>
  <c r="L36" i="10" a="1"/>
  <c r="L36" i="10" s="1"/>
  <c r="L37" i="10" a="1"/>
  <c r="L37" i="10" s="1"/>
  <c r="L38" i="10" a="1"/>
  <c r="L38" i="10" s="1"/>
  <c r="L39" i="10" a="1"/>
  <c r="L39" i="10" s="1"/>
  <c r="L40" i="10" a="1"/>
  <c r="L40" i="10" s="1"/>
  <c r="L41" i="10" a="1"/>
  <c r="L41" i="10" s="1"/>
  <c r="L43" i="10" a="1"/>
  <c r="L43" i="10" s="1"/>
  <c r="L44" i="10" a="1"/>
  <c r="L44" i="10" s="1"/>
  <c r="L45" i="10" a="1"/>
  <c r="L45" i="10" s="1"/>
  <c r="L46" i="10" a="1"/>
  <c r="L46" i="10" s="1"/>
  <c r="L47" i="10" a="1"/>
  <c r="L47" i="10" s="1"/>
  <c r="L48" i="10" a="1"/>
  <c r="L48" i="10" s="1"/>
  <c r="L49" i="10" a="1"/>
  <c r="L49" i="10" s="1"/>
  <c r="L50" i="10" a="1"/>
  <c r="L50" i="10" s="1"/>
  <c r="L51" i="10" a="1"/>
  <c r="L51" i="10" s="1"/>
  <c r="L53" i="10" a="1"/>
  <c r="L53" i="10" s="1"/>
  <c r="L54" i="10" a="1"/>
  <c r="L54" i="10" s="1"/>
  <c r="L55" i="10" a="1"/>
  <c r="L55" i="10" s="1"/>
  <c r="L56" i="10" a="1"/>
  <c r="L56" i="10" s="1"/>
  <c r="L57" i="10" a="1"/>
  <c r="L57" i="10" s="1"/>
  <c r="L58" i="10" a="1"/>
  <c r="L58" i="10" s="1"/>
  <c r="L59" i="10" a="1"/>
  <c r="L59" i="10" s="1"/>
  <c r="L60" i="10" a="1"/>
  <c r="L60" i="10" s="1"/>
  <c r="L61" i="10" a="1"/>
  <c r="L61" i="10" s="1"/>
  <c r="L63" i="10" a="1"/>
  <c r="L63" i="10" s="1"/>
  <c r="L64" i="10" a="1"/>
  <c r="L64" i="10" s="1"/>
  <c r="L65" i="10" a="1"/>
  <c r="L65" i="10" s="1"/>
  <c r="L66" i="10" a="1"/>
  <c r="L66" i="10" s="1"/>
  <c r="L67" i="10" a="1"/>
  <c r="L67" i="10" s="1"/>
  <c r="L68" i="10" a="1"/>
  <c r="L68" i="10" s="1"/>
  <c r="L69" i="10" a="1"/>
  <c r="L69" i="10" s="1"/>
  <c r="L70" i="10" a="1"/>
  <c r="L70" i="10" s="1"/>
  <c r="L71" i="10" a="1"/>
  <c r="L71" i="10" s="1"/>
  <c r="L73" i="10" a="1"/>
  <c r="L73" i="10" s="1"/>
  <c r="L74" i="10" a="1"/>
  <c r="L74" i="10" s="1"/>
  <c r="L75" i="10" a="1"/>
  <c r="L75" i="10" s="1"/>
  <c r="L76" i="10" a="1"/>
  <c r="L76" i="10" s="1"/>
  <c r="L77" i="10" a="1"/>
  <c r="L77" i="10" s="1"/>
  <c r="L78" i="10" a="1"/>
  <c r="L78" i="10" s="1"/>
  <c r="L79" i="10" a="1"/>
  <c r="L79" i="10" s="1"/>
  <c r="L80" i="10" a="1"/>
  <c r="L80" i="10" s="1"/>
  <c r="L81" i="10" a="1"/>
  <c r="L81" i="10" s="1"/>
  <c r="L82" i="10" a="1"/>
  <c r="L82" i="10" s="1"/>
  <c r="L83" i="10" a="1"/>
  <c r="L83" i="10" s="1"/>
  <c r="L84" i="10" a="1"/>
  <c r="L84" i="10" s="1"/>
  <c r="L85" i="10" a="1"/>
  <c r="L85" i="10" s="1"/>
  <c r="L87" i="10" a="1"/>
  <c r="L87" i="10" s="1"/>
  <c r="L88" i="10" a="1"/>
  <c r="L88" i="10" s="1"/>
  <c r="L89" i="10" a="1"/>
  <c r="L89" i="10" s="1"/>
  <c r="L90" i="10" a="1"/>
  <c r="L90" i="10" s="1"/>
  <c r="L91" i="10" a="1"/>
  <c r="L91" i="10" s="1"/>
  <c r="L92" i="10" a="1"/>
  <c r="L92" i="10" s="1"/>
  <c r="L93" i="10" a="1"/>
  <c r="L93" i="10" s="1"/>
  <c r="L94" i="10" a="1"/>
  <c r="L94" i="10" s="1"/>
  <c r="L95" i="10" a="1"/>
  <c r="L95" i="10" s="1"/>
  <c r="L97" i="10" a="1"/>
  <c r="L97" i="10" s="1"/>
  <c r="L98" i="10" a="1"/>
  <c r="L98" i="10" s="1"/>
  <c r="L99" i="10" a="1"/>
  <c r="L99" i="10" s="1"/>
  <c r="L100" i="10" a="1"/>
  <c r="L100" i="10" s="1"/>
  <c r="L101" i="10" a="1"/>
  <c r="L101" i="10" s="1"/>
  <c r="L102" i="10" a="1"/>
  <c r="L102" i="10" s="1"/>
  <c r="L103" i="10" a="1"/>
  <c r="L103" i="10" s="1"/>
  <c r="L104" i="10" a="1"/>
  <c r="L104" i="10" s="1"/>
  <c r="L105" i="10" a="1"/>
  <c r="L105" i="10" s="1"/>
  <c r="L107" i="10" a="1"/>
  <c r="L107" i="10" s="1"/>
  <c r="L108" i="10" a="1"/>
  <c r="L108" i="10" s="1"/>
  <c r="L109" i="10" a="1"/>
  <c r="L109" i="10" s="1"/>
  <c r="L110" i="10" a="1"/>
  <c r="L110" i="10" s="1"/>
  <c r="L111" i="10" a="1"/>
  <c r="L111" i="10" s="1"/>
  <c r="L112" i="10" a="1"/>
  <c r="L112" i="10" s="1"/>
  <c r="L113" i="10" a="1"/>
  <c r="L113" i="10" s="1"/>
  <c r="L114" i="10" a="1"/>
  <c r="L114" i="10" s="1"/>
  <c r="L115" i="10" a="1"/>
  <c r="L115" i="10" s="1"/>
  <c r="L117" i="10" a="1"/>
  <c r="L117" i="10" s="1"/>
  <c r="L118" i="10" a="1"/>
  <c r="L118" i="10" s="1"/>
  <c r="L119" i="10" a="1"/>
  <c r="L119" i="10" s="1"/>
  <c r="L120" i="10" a="1"/>
  <c r="L120" i="10" s="1"/>
  <c r="L121" i="10" a="1"/>
  <c r="L121" i="10" s="1"/>
  <c r="L122" i="10" a="1"/>
  <c r="L122" i="10" s="1"/>
  <c r="L123" i="10" a="1"/>
  <c r="L123" i="10" s="1"/>
  <c r="L224" i="10" a="1"/>
  <c r="L224" i="10" s="1"/>
  <c r="L225" i="10" a="1"/>
  <c r="L225" i="10" s="1"/>
  <c r="L227" i="10" a="1"/>
  <c r="L227" i="10" s="1"/>
  <c r="L228" i="10" a="1"/>
  <c r="L228" i="10" s="1"/>
  <c r="L229" i="10" a="1"/>
  <c r="L229" i="10" s="1"/>
  <c r="L230" i="10" a="1"/>
  <c r="L230" i="10" s="1"/>
  <c r="L231" i="10" a="1"/>
  <c r="L231" i="10" s="1"/>
  <c r="L232" i="10" a="1"/>
  <c r="L232" i="10" s="1"/>
  <c r="L233" i="10" a="1"/>
  <c r="L233" i="10" s="1"/>
  <c r="L16" i="11" a="1"/>
  <c r="L16" i="11" s="1"/>
  <c r="L17" i="11" a="1"/>
  <c r="L17" i="11" s="1"/>
  <c r="L18" i="11" a="1"/>
  <c r="L18" i="11" s="1"/>
  <c r="L19" i="11" a="1"/>
  <c r="L19" i="11" s="1"/>
  <c r="L30" i="11" a="1"/>
  <c r="L30" i="11" s="1"/>
  <c r="L31" i="11" a="1"/>
  <c r="L31" i="11" s="1"/>
  <c r="L33" i="11" a="1"/>
  <c r="L33" i="11" s="1"/>
  <c r="L34" i="11" a="1"/>
  <c r="L34" i="11" s="1"/>
  <c r="L35" i="11" a="1"/>
  <c r="L35" i="11" s="1"/>
  <c r="L36" i="11" a="1"/>
  <c r="L36" i="11" s="1"/>
  <c r="L37" i="11" a="1"/>
  <c r="L37" i="11" s="1"/>
  <c r="L38" i="11" a="1"/>
  <c r="L38" i="11" s="1"/>
  <c r="L39" i="11" a="1"/>
  <c r="L39" i="11" s="1"/>
  <c r="L40" i="11" a="1"/>
  <c r="L40" i="11" s="1"/>
  <c r="L41" i="11" a="1"/>
  <c r="L41" i="11" s="1"/>
  <c r="L43" i="11" a="1"/>
  <c r="L43" i="11" s="1"/>
  <c r="L44" i="11" a="1"/>
  <c r="L44" i="11" s="1"/>
  <c r="L45" i="11" a="1"/>
  <c r="L45" i="11" s="1"/>
  <c r="L46" i="11" a="1"/>
  <c r="L46" i="11" s="1"/>
  <c r="L47" i="11" a="1"/>
  <c r="L47" i="11" s="1"/>
  <c r="L48" i="11" a="1"/>
  <c r="L48" i="11" s="1"/>
  <c r="L49" i="11" a="1"/>
  <c r="L49" i="11" s="1"/>
  <c r="L50" i="11" a="1"/>
  <c r="L50" i="11" s="1"/>
  <c r="L51" i="11" a="1"/>
  <c r="L51" i="11" s="1"/>
  <c r="L53" i="11" a="1"/>
  <c r="L53" i="11" s="1"/>
  <c r="L54" i="11" a="1"/>
  <c r="L54" i="11" s="1"/>
  <c r="L55" i="11" a="1"/>
  <c r="L55" i="11" s="1"/>
  <c r="L56" i="11" a="1"/>
  <c r="L56" i="11" s="1"/>
  <c r="L57" i="11" a="1"/>
  <c r="L57" i="11" s="1"/>
  <c r="L58" i="11" a="1"/>
  <c r="L58" i="11" s="1"/>
  <c r="L59" i="11" a="1"/>
  <c r="L59" i="11" s="1"/>
  <c r="L60" i="11" a="1"/>
  <c r="L60" i="11" s="1"/>
  <c r="L61" i="11" a="1"/>
  <c r="L61" i="11" s="1"/>
  <c r="L63" i="11" a="1"/>
  <c r="L63" i="11" s="1"/>
  <c r="L64" i="11" a="1"/>
  <c r="L64" i="11" s="1"/>
  <c r="L65" i="11" a="1"/>
  <c r="L65" i="11" s="1"/>
  <c r="L66" i="11" a="1"/>
  <c r="L66" i="11" s="1"/>
  <c r="L67" i="11" a="1"/>
  <c r="L67" i="11" s="1"/>
  <c r="L68" i="11" a="1"/>
  <c r="L68" i="11" s="1"/>
  <c r="L69" i="11" a="1"/>
  <c r="L69" i="11" s="1"/>
  <c r="L70" i="11" a="1"/>
  <c r="L70" i="11" s="1"/>
  <c r="L71" i="11" a="1"/>
  <c r="L71" i="11" s="1"/>
  <c r="L73" i="11" a="1"/>
  <c r="L73" i="11" s="1"/>
  <c r="L74" i="11" a="1"/>
  <c r="L74" i="11" s="1"/>
  <c r="L75" i="11" a="1"/>
  <c r="L75" i="11" s="1"/>
  <c r="L76" i="11" a="1"/>
  <c r="L76" i="11" s="1"/>
  <c r="L77" i="11" a="1"/>
  <c r="L77" i="11" s="1"/>
  <c r="L78" i="11" a="1"/>
  <c r="L78" i="11" s="1"/>
  <c r="L80" i="11" a="1"/>
  <c r="L80" i="11" s="1"/>
  <c r="L81" i="11" a="1"/>
  <c r="L81" i="11" s="1"/>
  <c r="L82" i="11" a="1"/>
  <c r="L82" i="11" s="1"/>
  <c r="L83" i="11" a="1"/>
  <c r="L83" i="11" s="1"/>
  <c r="L84" i="11" a="1"/>
  <c r="L84" i="11" s="1"/>
  <c r="L85" i="11" a="1"/>
  <c r="L85" i="11" s="1"/>
  <c r="L86" i="11" a="1"/>
  <c r="L86" i="11" s="1"/>
  <c r="L87" i="11" a="1"/>
  <c r="L87" i="11" s="1"/>
  <c r="L88" i="11" a="1"/>
  <c r="L88" i="11" s="1"/>
  <c r="L90" i="11" a="1"/>
  <c r="L90" i="11" s="1"/>
  <c r="L91" i="11" a="1"/>
  <c r="L91" i="11" s="1"/>
  <c r="L92" i="11" a="1"/>
  <c r="L92" i="11" s="1"/>
  <c r="L93" i="11" a="1"/>
  <c r="L93" i="11" s="1"/>
  <c r="L94" i="11" a="1"/>
  <c r="L94" i="11" s="1"/>
  <c r="L95" i="11" a="1"/>
  <c r="L95" i="11" s="1"/>
  <c r="L96" i="11" a="1"/>
  <c r="L96" i="11" s="1"/>
  <c r="L97" i="11" a="1"/>
  <c r="L97" i="11" s="1"/>
  <c r="L98" i="11" a="1"/>
  <c r="L98" i="11" s="1"/>
  <c r="L100" i="11" a="1"/>
  <c r="L100" i="11" s="1"/>
  <c r="L101" i="11" a="1"/>
  <c r="L101" i="11" s="1"/>
  <c r="L102" i="11" a="1"/>
  <c r="L102" i="11" s="1"/>
  <c r="L103" i="11" a="1"/>
  <c r="L103" i="11" s="1"/>
  <c r="L104" i="11" a="1"/>
  <c r="L104" i="11" s="1"/>
  <c r="L105" i="11" a="1"/>
  <c r="L105" i="11" s="1"/>
  <c r="L106" i="11" a="1"/>
  <c r="L106" i="11" s="1"/>
  <c r="L107" i="11" a="1"/>
  <c r="L107" i="11" s="1"/>
  <c r="L108" i="11" a="1"/>
  <c r="L108" i="11" s="1"/>
  <c r="L110" i="11" a="1"/>
  <c r="L110" i="11" s="1"/>
  <c r="L111" i="11" a="1"/>
  <c r="L111" i="11" s="1"/>
  <c r="L112" i="11" a="1"/>
  <c r="L112" i="11" s="1"/>
  <c r="L113" i="11" a="1"/>
  <c r="L113" i="11" s="1"/>
  <c r="L114" i="11" a="1"/>
  <c r="L114" i="11" s="1"/>
  <c r="L115" i="11" a="1"/>
  <c r="L115" i="11" s="1"/>
  <c r="L116" i="11" a="1"/>
  <c r="L116" i="11" s="1"/>
  <c r="L117" i="11" a="1"/>
  <c r="L117" i="11" s="1"/>
  <c r="L118" i="11" a="1"/>
  <c r="L118" i="11" s="1"/>
  <c r="L120" i="11" a="1"/>
  <c r="L120" i="11" s="1"/>
  <c r="L121" i="11" a="1"/>
  <c r="L121" i="11" s="1"/>
  <c r="L122" i="11" a="1"/>
  <c r="L122" i="11" s="1"/>
  <c r="L123" i="11" a="1"/>
  <c r="L123" i="11" s="1"/>
  <c r="L124" i="11" a="1"/>
  <c r="L124" i="11" s="1"/>
  <c r="L125" i="11" a="1"/>
  <c r="L125" i="11" s="1"/>
  <c r="L126" i="11" a="1"/>
  <c r="L126" i="11" s="1"/>
  <c r="L227" i="11" a="1"/>
  <c r="L227" i="11" s="1"/>
  <c r="L228" i="11" a="1"/>
  <c r="L228" i="11" s="1"/>
  <c r="L230" i="11" a="1"/>
  <c r="L230" i="11" s="1"/>
  <c r="L231" i="11" a="1"/>
  <c r="L231" i="11" s="1"/>
  <c r="L232" i="11" a="1"/>
  <c r="L232" i="11" s="1"/>
  <c r="L233" i="11" a="1"/>
  <c r="L233" i="11" s="1"/>
  <c r="L234" i="11" a="1"/>
  <c r="L234" i="11" s="1"/>
  <c r="L235" i="11" a="1"/>
  <c r="L235" i="11" s="1"/>
  <c r="L236" i="11" a="1"/>
  <c r="L236" i="11" s="1"/>
  <c r="L14" i="12" a="1"/>
  <c r="L14" i="12" s="1"/>
  <c r="L15" i="12" a="1"/>
  <c r="L15" i="12" s="1"/>
  <c r="L16" i="12" a="1"/>
  <c r="L16" i="12" s="1"/>
  <c r="L17" i="12" a="1"/>
  <c r="L17" i="12" s="1"/>
  <c r="L18" i="12" a="1"/>
  <c r="L18" i="12" s="1"/>
  <c r="L19" i="12" a="1"/>
  <c r="L19" i="12" s="1"/>
  <c r="L30" i="12" a="1"/>
  <c r="L30" i="12" s="1"/>
  <c r="L31" i="12" a="1"/>
  <c r="L31" i="12" s="1"/>
  <c r="L33" i="12" a="1"/>
  <c r="L33" i="12" s="1"/>
  <c r="L34" i="12" a="1"/>
  <c r="L34" i="12" s="1"/>
  <c r="L35" i="12" a="1"/>
  <c r="L35" i="12" s="1"/>
  <c r="L36" i="12" a="1"/>
  <c r="L36" i="12" s="1"/>
  <c r="L37" i="12" a="1"/>
  <c r="L37" i="12" s="1"/>
  <c r="L38" i="12" a="1"/>
  <c r="L38" i="12" s="1"/>
  <c r="L39" i="12" a="1"/>
  <c r="L39" i="12" s="1"/>
  <c r="L40" i="12" a="1"/>
  <c r="L40" i="12" s="1"/>
  <c r="L41" i="12" a="1"/>
  <c r="L41" i="12" s="1"/>
  <c r="L43" i="12" a="1"/>
  <c r="L43" i="12" s="1"/>
  <c r="L44" i="12" a="1"/>
  <c r="L44" i="12" s="1"/>
  <c r="L45" i="12" a="1"/>
  <c r="L45" i="12" s="1"/>
  <c r="L46" i="12" a="1"/>
  <c r="L46" i="12" s="1"/>
  <c r="L47" i="12" a="1"/>
  <c r="L47" i="12" s="1"/>
  <c r="L48" i="12" a="1"/>
  <c r="L48" i="12" s="1"/>
  <c r="L49" i="12" a="1"/>
  <c r="L49" i="12" s="1"/>
  <c r="L50" i="12" a="1"/>
  <c r="L50" i="12" s="1"/>
  <c r="L51" i="12" a="1"/>
  <c r="L51" i="12" s="1"/>
  <c r="L53" i="12" a="1"/>
  <c r="L53" i="12" s="1"/>
  <c r="L54" i="12" a="1"/>
  <c r="L54" i="12" s="1"/>
  <c r="L55" i="12" a="1"/>
  <c r="L55" i="12" s="1"/>
  <c r="L56" i="12" a="1"/>
  <c r="L56" i="12" s="1"/>
  <c r="L57" i="12" a="1"/>
  <c r="L57" i="12" s="1"/>
  <c r="L58" i="12" a="1"/>
  <c r="L58" i="12" s="1"/>
  <c r="L59" i="12" a="1"/>
  <c r="L59" i="12" s="1"/>
  <c r="L60" i="12" a="1"/>
  <c r="L60" i="12" s="1"/>
  <c r="L61" i="12" a="1"/>
  <c r="L61" i="12" s="1"/>
  <c r="L63" i="12" a="1"/>
  <c r="L63" i="12" s="1"/>
  <c r="L64" i="12" a="1"/>
  <c r="L64" i="12" s="1"/>
  <c r="L65" i="12" a="1"/>
  <c r="L65" i="12" s="1"/>
  <c r="L66" i="12" a="1"/>
  <c r="L66" i="12" s="1"/>
  <c r="L67" i="12" a="1"/>
  <c r="L67" i="12" s="1"/>
  <c r="L68" i="12" a="1"/>
  <c r="L68" i="12" s="1"/>
  <c r="L69" i="12" a="1"/>
  <c r="L69" i="12" s="1"/>
  <c r="L70" i="12" a="1"/>
  <c r="L70" i="12" s="1"/>
  <c r="L71" i="12" a="1"/>
  <c r="L71" i="12" s="1"/>
  <c r="L73" i="12" a="1"/>
  <c r="L73" i="12" s="1"/>
  <c r="L74" i="12" a="1"/>
  <c r="L74" i="12" s="1"/>
  <c r="L75" i="12" a="1"/>
  <c r="L75" i="12" s="1"/>
  <c r="L76" i="12" a="1"/>
  <c r="L76" i="12" s="1"/>
  <c r="L77" i="12" a="1"/>
  <c r="L77" i="12" s="1"/>
  <c r="L79" i="12" a="1"/>
  <c r="L79" i="12" s="1"/>
  <c r="L80" i="12" a="1"/>
  <c r="L80" i="12" s="1"/>
  <c r="L81" i="12" a="1"/>
  <c r="L81" i="12" s="1"/>
  <c r="L82" i="12" a="1"/>
  <c r="L82" i="12" s="1"/>
  <c r="L83" i="12" a="1"/>
  <c r="L83" i="12" s="1"/>
  <c r="L84" i="12" a="1"/>
  <c r="L84" i="12" s="1"/>
  <c r="L85" i="12" a="1"/>
  <c r="L85" i="12" s="1"/>
  <c r="L86" i="12" a="1"/>
  <c r="L86" i="12" s="1"/>
  <c r="L87" i="12" a="1"/>
  <c r="L87" i="12" s="1"/>
  <c r="L89" i="12" a="1"/>
  <c r="L89" i="12" s="1"/>
  <c r="L90" i="12" a="1"/>
  <c r="L90" i="12" s="1"/>
  <c r="L91" i="12" a="1"/>
  <c r="L91" i="12" s="1"/>
  <c r="L92" i="12" a="1"/>
  <c r="L92" i="12" s="1"/>
  <c r="L93" i="12" a="1"/>
  <c r="L93" i="12" s="1"/>
  <c r="L94" i="12" a="1"/>
  <c r="L94" i="12" s="1"/>
  <c r="L95" i="12" a="1"/>
  <c r="L95" i="12" s="1"/>
  <c r="L96" i="12" a="1"/>
  <c r="L96" i="12" s="1"/>
  <c r="L97" i="12" a="1"/>
  <c r="L97" i="12" s="1"/>
  <c r="L99" i="12" a="1"/>
  <c r="L99" i="12" s="1"/>
  <c r="L100" i="12" a="1"/>
  <c r="L100" i="12" s="1"/>
  <c r="L101" i="12" a="1"/>
  <c r="L101" i="12" s="1"/>
  <c r="L102" i="12" a="1"/>
  <c r="L102" i="12" s="1"/>
  <c r="L103" i="12" a="1"/>
  <c r="L103" i="12" s="1"/>
  <c r="L104" i="12" a="1"/>
  <c r="L104" i="12" s="1"/>
  <c r="L105" i="12" a="1"/>
  <c r="L105" i="12" s="1"/>
  <c r="L106" i="12" a="1"/>
  <c r="L106" i="12" s="1"/>
  <c r="L107" i="12" a="1"/>
  <c r="L107" i="12" s="1"/>
  <c r="L109" i="12" a="1"/>
  <c r="L109" i="12" s="1"/>
  <c r="L110" i="12" a="1"/>
  <c r="L110" i="12" s="1"/>
  <c r="L111" i="12" a="1"/>
  <c r="L111" i="12" s="1"/>
  <c r="L112" i="12" a="1"/>
  <c r="L112" i="12" s="1"/>
  <c r="L113" i="12" a="1"/>
  <c r="L113" i="12" s="1"/>
  <c r="L114" i="12" a="1"/>
  <c r="L114" i="12" s="1"/>
  <c r="L115" i="12" a="1"/>
  <c r="L115" i="12" s="1"/>
  <c r="L126" i="12" a="1"/>
  <c r="L126" i="12" s="1"/>
  <c r="L127" i="12" a="1"/>
  <c r="L127" i="12" s="1"/>
  <c r="L129" i="12" a="1"/>
  <c r="L129" i="12" s="1"/>
  <c r="L130" i="12" a="1"/>
  <c r="L130" i="12" s="1"/>
  <c r="L131" i="12" a="1"/>
  <c r="L131" i="12" s="1"/>
  <c r="L132" i="12" a="1"/>
  <c r="L132" i="12" s="1"/>
  <c r="L133" i="12" a="1"/>
  <c r="L133" i="12" s="1"/>
  <c r="L134" i="12" a="1"/>
  <c r="L134" i="12" s="1"/>
  <c r="L135" i="12" a="1"/>
  <c r="L135" i="12" s="1"/>
  <c r="L136" i="12" a="1"/>
  <c r="L136" i="12" s="1"/>
  <c r="L137" i="12" a="1"/>
  <c r="L137" i="12" s="1"/>
  <c r="L138" i="12" a="1"/>
  <c r="L138" i="12" s="1"/>
  <c r="L139" i="12" a="1"/>
  <c r="L139" i="12" s="1"/>
  <c r="L155" i="12" a="1"/>
  <c r="L155" i="12" s="1"/>
  <c r="L156" i="12" a="1"/>
  <c r="L156" i="12" s="1"/>
  <c r="L158" i="12" a="1"/>
  <c r="L158" i="12" s="1"/>
  <c r="L159" i="12" a="1"/>
  <c r="L159" i="12" s="1"/>
  <c r="L160" i="12" a="1"/>
  <c r="L160" i="12" s="1"/>
  <c r="L161" i="12" a="1"/>
  <c r="L161" i="12" s="1"/>
  <c r="L162" i="12" a="1"/>
  <c r="L162" i="12" s="1"/>
  <c r="L163" i="12" a="1"/>
  <c r="L163" i="12" s="1"/>
  <c r="L164" i="12" a="1"/>
  <c r="L164" i="12" s="1"/>
  <c r="L18" i="13" a="1"/>
  <c r="L18" i="13" s="1"/>
  <c r="L19" i="13" a="1"/>
  <c r="L19" i="13" s="1"/>
  <c r="L20" i="13" a="1"/>
  <c r="L20" i="13" s="1"/>
  <c r="L21" i="13" a="1"/>
  <c r="L21" i="13" s="1"/>
  <c r="L22" i="13" a="1"/>
  <c r="L22" i="13" s="1"/>
  <c r="L33" i="13" a="1"/>
  <c r="L33" i="13" s="1"/>
  <c r="L34" i="13" a="1"/>
  <c r="L34" i="13" s="1"/>
  <c r="L36" i="13" a="1"/>
  <c r="L36" i="13" s="1"/>
  <c r="L37" i="13" a="1"/>
  <c r="L37" i="13" s="1"/>
  <c r="L38" i="13" a="1"/>
  <c r="L38" i="13" s="1"/>
  <c r="L39" i="13" a="1"/>
  <c r="L39" i="13" s="1"/>
  <c r="L40" i="13" a="1"/>
  <c r="L40" i="13" s="1"/>
  <c r="L41" i="13" a="1"/>
  <c r="L41" i="13" s="1"/>
  <c r="L42" i="13" a="1"/>
  <c r="L42" i="13" s="1"/>
  <c r="L43" i="13" a="1"/>
  <c r="L43" i="13" s="1"/>
  <c r="L44" i="13" a="1"/>
  <c r="L44" i="13" s="1"/>
  <c r="L46" i="13" a="1"/>
  <c r="L46" i="13" s="1"/>
  <c r="L47" i="13" a="1"/>
  <c r="L47" i="13" s="1"/>
  <c r="L48" i="13" a="1"/>
  <c r="L48" i="13" s="1"/>
  <c r="L49" i="13" a="1"/>
  <c r="L49" i="13" s="1"/>
  <c r="L50" i="13" a="1"/>
  <c r="L50" i="13" s="1"/>
  <c r="L51" i="13" a="1"/>
  <c r="L51" i="13" s="1"/>
  <c r="L52" i="13" a="1"/>
  <c r="L52" i="13" s="1"/>
  <c r="L53" i="13" a="1"/>
  <c r="L53" i="13" s="1"/>
  <c r="L54" i="13" a="1"/>
  <c r="L54" i="13" s="1"/>
  <c r="L56" i="13" a="1"/>
  <c r="L56" i="13" s="1"/>
  <c r="L57" i="13" a="1"/>
  <c r="L57" i="13" s="1"/>
  <c r="L58" i="13" a="1"/>
  <c r="L58" i="13" s="1"/>
  <c r="L59" i="13" a="1"/>
  <c r="L59" i="13" s="1"/>
  <c r="L60" i="13" a="1"/>
  <c r="L60" i="13" s="1"/>
  <c r="L61" i="13" a="1"/>
  <c r="L61" i="13" s="1"/>
  <c r="L65" i="13" a="1"/>
  <c r="L65" i="13" s="1"/>
  <c r="L66" i="13" a="1"/>
  <c r="L66" i="13" s="1"/>
  <c r="L67" i="13" a="1"/>
  <c r="L67" i="13" s="1"/>
  <c r="L69" i="13" a="1"/>
  <c r="L69" i="13" s="1"/>
  <c r="L70" i="13" a="1"/>
  <c r="L70" i="13" s="1"/>
  <c r="L71" i="13" a="1"/>
  <c r="L71" i="13" s="1"/>
  <c r="L72" i="13" a="1"/>
  <c r="L72" i="13" s="1"/>
  <c r="L73" i="13" a="1"/>
  <c r="L73" i="13" s="1"/>
  <c r="L74" i="13" a="1"/>
  <c r="L74" i="13" s="1"/>
  <c r="L75" i="13" a="1"/>
  <c r="L75" i="13" s="1"/>
  <c r="L76" i="13" a="1"/>
  <c r="L76" i="13" s="1"/>
  <c r="L77" i="13" a="1"/>
  <c r="L77" i="13" s="1"/>
  <c r="L79" i="13" a="1"/>
  <c r="L79" i="13" s="1"/>
  <c r="L80" i="13" a="1"/>
  <c r="L80" i="13" s="1"/>
  <c r="L81" i="13" a="1"/>
  <c r="L81" i="13" s="1"/>
  <c r="L82" i="13" a="1"/>
  <c r="L82" i="13" s="1"/>
  <c r="L83" i="13" a="1"/>
  <c r="L83" i="13" s="1"/>
  <c r="L84" i="13" a="1"/>
  <c r="L84" i="13" s="1"/>
  <c r="L85" i="13" a="1"/>
  <c r="L85" i="13" s="1"/>
  <c r="L86" i="13" a="1"/>
  <c r="L86" i="13" s="1"/>
  <c r="L87" i="13" a="1"/>
  <c r="L87" i="13" s="1"/>
  <c r="L89" i="13" a="1"/>
  <c r="L89" i="13" s="1"/>
  <c r="L90" i="13" a="1"/>
  <c r="L90" i="13" s="1"/>
  <c r="L91" i="13" a="1"/>
  <c r="L91" i="13" s="1"/>
  <c r="L92" i="13" a="1"/>
  <c r="L92" i="13" s="1"/>
  <c r="L93" i="13" a="1"/>
  <c r="L93" i="13" s="1"/>
  <c r="L94" i="13" a="1"/>
  <c r="L94" i="13" s="1"/>
  <c r="L95" i="13" a="1"/>
  <c r="L95" i="13" s="1"/>
  <c r="L96" i="13" a="1"/>
  <c r="L96" i="13" s="1"/>
  <c r="L97" i="13" a="1"/>
  <c r="L97" i="13" s="1"/>
  <c r="L99" i="13" a="1"/>
  <c r="L99" i="13" s="1"/>
  <c r="L100" i="13" a="1"/>
  <c r="L100" i="13" s="1"/>
  <c r="L101" i="13" a="1"/>
  <c r="L101" i="13" s="1"/>
  <c r="L102" i="13" a="1"/>
  <c r="L102" i="13" s="1"/>
  <c r="L103" i="13" a="1"/>
  <c r="L103" i="13" s="1"/>
  <c r="L104" i="13" a="1"/>
  <c r="L104" i="13" s="1"/>
  <c r="L105" i="13" a="1"/>
  <c r="L105" i="13" s="1"/>
  <c r="L106" i="13" a="1"/>
  <c r="L106" i="13" s="1"/>
  <c r="L107" i="13" a="1"/>
  <c r="L107" i="13" s="1"/>
  <c r="L109" i="13" a="1"/>
  <c r="L109" i="13" s="1"/>
  <c r="L110" i="13" a="1"/>
  <c r="L110" i="13" s="1"/>
  <c r="L111" i="13" a="1"/>
  <c r="L111" i="13" s="1"/>
  <c r="L112" i="13" a="1"/>
  <c r="L112" i="13" s="1"/>
  <c r="L113" i="13" a="1"/>
  <c r="L113" i="13" s="1"/>
  <c r="L114" i="13" a="1"/>
  <c r="L114" i="13" s="1"/>
  <c r="L115" i="13" a="1"/>
  <c r="L115" i="13" s="1"/>
  <c r="L116" i="13" a="1"/>
  <c r="L116" i="13" s="1"/>
  <c r="L117" i="13" a="1"/>
  <c r="L117" i="13" s="1"/>
  <c r="L119" i="13" a="1"/>
  <c r="L119" i="13" s="1"/>
  <c r="L120" i="13" a="1"/>
  <c r="L120" i="13" s="1"/>
  <c r="L121" i="13" a="1"/>
  <c r="L121" i="13" s="1"/>
  <c r="L122" i="13" a="1"/>
  <c r="L122" i="13" s="1"/>
  <c r="L123" i="13" a="1"/>
  <c r="L123" i="13" s="1"/>
  <c r="L124" i="13" a="1"/>
  <c r="L124" i="13" s="1"/>
  <c r="L125" i="13" a="1"/>
  <c r="L125" i="13" s="1"/>
  <c r="L136" i="13" a="1"/>
  <c r="L136" i="13" s="1"/>
  <c r="L137" i="13" a="1"/>
  <c r="L137" i="13" s="1"/>
  <c r="L139" i="13" a="1"/>
  <c r="L139" i="13" s="1"/>
  <c r="L140" i="13" a="1"/>
  <c r="L140" i="13" s="1"/>
  <c r="L141" i="13" a="1"/>
  <c r="L141" i="13" s="1"/>
  <c r="L142" i="13" a="1"/>
  <c r="L142" i="13" s="1"/>
  <c r="L143" i="13" a="1"/>
  <c r="L143" i="13" s="1"/>
  <c r="L144" i="13" a="1"/>
  <c r="L144" i="13" s="1"/>
  <c r="L145" i="13" a="1"/>
  <c r="L145" i="13" s="1"/>
  <c r="L146" i="13" a="1"/>
  <c r="L146" i="13" s="1"/>
  <c r="L147" i="13" a="1"/>
  <c r="L147" i="13" s="1"/>
  <c r="L149" i="13" a="1"/>
  <c r="L149" i="13" s="1"/>
  <c r="L150" i="13" a="1"/>
  <c r="L150" i="13" s="1"/>
  <c r="L151" i="13" a="1"/>
  <c r="L151" i="13" s="1"/>
  <c r="L152" i="13" a="1"/>
  <c r="L152" i="13" s="1"/>
  <c r="L153" i="13" a="1"/>
  <c r="L153" i="13" s="1"/>
  <c r="L154" i="13" a="1"/>
  <c r="L154" i="13" s="1"/>
  <c r="L155" i="13" a="1"/>
  <c r="L155" i="13" s="1"/>
  <c r="L156" i="13" a="1"/>
  <c r="L156" i="13" s="1"/>
  <c r="L157" i="13" a="1"/>
  <c r="L157" i="13" s="1"/>
  <c r="L159" i="13" a="1"/>
  <c r="L159" i="13" s="1"/>
  <c r="L160" i="13" a="1"/>
  <c r="L160" i="13" s="1"/>
  <c r="L161" i="13" a="1"/>
  <c r="L161" i="13" s="1"/>
  <c r="L162" i="13" a="1"/>
  <c r="L162" i="13" s="1"/>
  <c r="L163" i="13" a="1"/>
  <c r="L163" i="13" s="1"/>
  <c r="L164" i="13" a="1"/>
  <c r="L164" i="13" s="1"/>
  <c r="L165" i="13" a="1"/>
  <c r="L165" i="13" s="1"/>
  <c r="L166" i="13" a="1"/>
  <c r="L166" i="13" s="1"/>
  <c r="L167" i="13" a="1"/>
  <c r="L167" i="13" s="1"/>
  <c r="L169" i="13" a="1"/>
  <c r="L169" i="13" s="1"/>
  <c r="L170" i="13" a="1"/>
  <c r="L170" i="13" s="1"/>
  <c r="L171" i="13" a="1"/>
  <c r="L171" i="13" s="1"/>
  <c r="L172" i="13" a="1"/>
  <c r="L172" i="13" s="1"/>
  <c r="L173" i="13" a="1"/>
  <c r="L173" i="13" s="1"/>
  <c r="L174" i="13" a="1"/>
  <c r="L174" i="13" s="1"/>
  <c r="L175" i="13" a="1"/>
  <c r="L175" i="13" s="1"/>
  <c r="L176" i="13" a="1"/>
  <c r="L176" i="13" s="1"/>
  <c r="L177" i="13" a="1"/>
  <c r="L177" i="13" s="1"/>
  <c r="L179" i="13" a="1"/>
  <c r="L179" i="13" s="1"/>
  <c r="L180" i="13" a="1"/>
  <c r="L180" i="13" s="1"/>
  <c r="L181" i="13" a="1"/>
  <c r="L181" i="13" s="1"/>
  <c r="L182" i="13" a="1"/>
  <c r="L182" i="13" s="1"/>
  <c r="L183" i="13" a="1"/>
  <c r="L183" i="13" s="1"/>
  <c r="L184" i="13" a="1"/>
  <c r="L184" i="13" s="1"/>
  <c r="L185" i="13" a="1"/>
  <c r="L185" i="13" s="1"/>
  <c r="L186" i="13" a="1"/>
  <c r="L186" i="13" s="1"/>
  <c r="L187" i="13" a="1"/>
  <c r="L187" i="13" s="1"/>
  <c r="L189" i="13" a="1"/>
  <c r="L189" i="13" s="1"/>
  <c r="L190" i="13" a="1"/>
  <c r="L190" i="13" s="1"/>
  <c r="L191" i="13" a="1"/>
  <c r="L191" i="13" s="1"/>
  <c r="L192" i="13" a="1"/>
  <c r="L192" i="13" s="1"/>
  <c r="L193" i="13" a="1"/>
  <c r="L193" i="13" s="1"/>
  <c r="L194" i="13" a="1"/>
  <c r="L194" i="13" s="1"/>
  <c r="L195" i="13" a="1"/>
  <c r="L195" i="13" s="1"/>
  <c r="L196" i="13" a="1"/>
  <c r="L196" i="13" s="1"/>
  <c r="L197" i="13" a="1"/>
  <c r="L197" i="13" s="1"/>
  <c r="L199" i="13" a="1"/>
  <c r="L199" i="13" s="1"/>
  <c r="L200" i="13" a="1"/>
  <c r="L200" i="13" s="1"/>
  <c r="L201" i="13" a="1"/>
  <c r="L201" i="13" s="1"/>
  <c r="L202" i="13" a="1"/>
  <c r="L202" i="13" s="1"/>
  <c r="L203" i="13" a="1"/>
  <c r="L203" i="13" s="1"/>
  <c r="L204" i="13" a="1"/>
  <c r="L204" i="13" s="1"/>
  <c r="L205" i="13" a="1"/>
  <c r="L205" i="13" s="1"/>
  <c r="L306" i="13" a="1"/>
  <c r="L306" i="13" s="1"/>
  <c r="L307" i="13" a="1"/>
  <c r="L307" i="13" s="1"/>
  <c r="L309" i="13" a="1"/>
  <c r="L309" i="13" s="1"/>
  <c r="L310" i="13" a="1"/>
  <c r="L310" i="13" s="1"/>
  <c r="L311" i="13" a="1"/>
  <c r="L311" i="13" s="1"/>
  <c r="L312" i="13" a="1"/>
  <c r="L312" i="13" s="1"/>
  <c r="L313" i="13" a="1"/>
  <c r="L313" i="13" s="1"/>
  <c r="L314" i="13" a="1"/>
  <c r="L314" i="13" s="1"/>
  <c r="L315" i="13" a="1"/>
  <c r="L315" i="13" s="1"/>
  <c r="L18" i="14" a="1"/>
  <c r="L18" i="14" s="1"/>
  <c r="L19" i="14" a="1"/>
  <c r="L19" i="14" s="1"/>
  <c r="L30" i="14" a="1"/>
  <c r="L30" i="14" s="1"/>
  <c r="L31" i="14" a="1"/>
  <c r="L31" i="14" s="1"/>
  <c r="L33" i="14" a="1"/>
  <c r="L33" i="14" s="1"/>
  <c r="L34" i="14" a="1"/>
  <c r="L34" i="14" s="1"/>
  <c r="L35" i="14" a="1"/>
  <c r="L35" i="14" s="1"/>
  <c r="L36" i="14" a="1"/>
  <c r="L36" i="14" s="1"/>
  <c r="L37" i="14" a="1"/>
  <c r="L37" i="14" s="1"/>
  <c r="L38" i="14" a="1"/>
  <c r="L38" i="14" s="1"/>
  <c r="L39" i="14" a="1"/>
  <c r="L39" i="14" s="1"/>
  <c r="L40" i="14" a="1"/>
  <c r="L40" i="14" s="1"/>
  <c r="L41" i="14" a="1"/>
  <c r="L41" i="14" s="1"/>
  <c r="L43" i="14" a="1"/>
  <c r="L43" i="14" s="1"/>
  <c r="L44" i="14" a="1"/>
  <c r="L44" i="14" s="1"/>
  <c r="L45" i="14" a="1"/>
  <c r="L45" i="14" s="1"/>
  <c r="L46" i="14" a="1"/>
  <c r="L46" i="14" s="1"/>
  <c r="L47" i="14" a="1"/>
  <c r="L47" i="14" s="1"/>
  <c r="L48" i="14" a="1"/>
  <c r="L48" i="14" s="1"/>
  <c r="L49" i="14" a="1"/>
  <c r="L49" i="14" s="1"/>
  <c r="L50" i="14" a="1"/>
  <c r="L50" i="14" s="1"/>
  <c r="L51" i="14" a="1"/>
  <c r="L51" i="14" s="1"/>
  <c r="L53" i="14" a="1"/>
  <c r="L53" i="14" s="1"/>
  <c r="L54" i="14" a="1"/>
  <c r="L54" i="14" s="1"/>
  <c r="L55" i="14" a="1"/>
  <c r="L55" i="14" s="1"/>
  <c r="L56" i="14" a="1"/>
  <c r="L56" i="14" s="1"/>
  <c r="L57" i="14" a="1"/>
  <c r="L57" i="14" s="1"/>
  <c r="L58" i="14" a="1"/>
  <c r="L58" i="14" s="1"/>
  <c r="L59" i="14" a="1"/>
  <c r="L59" i="14" s="1"/>
  <c r="L60" i="14" a="1"/>
  <c r="L60" i="14" s="1"/>
  <c r="L61" i="14" a="1"/>
  <c r="L61" i="14" s="1"/>
  <c r="L63" i="14" a="1"/>
  <c r="L63" i="14" s="1"/>
  <c r="L64" i="14" a="1"/>
  <c r="L64" i="14" s="1"/>
  <c r="L65" i="14" a="1"/>
  <c r="L65" i="14" s="1"/>
  <c r="L66" i="14" a="1"/>
  <c r="L66" i="14" s="1"/>
  <c r="L67" i="14" a="1"/>
  <c r="L67" i="14" s="1"/>
  <c r="L68" i="14" a="1"/>
  <c r="L68" i="14" s="1"/>
  <c r="L69" i="14" a="1"/>
  <c r="L69" i="14" s="1"/>
  <c r="L70" i="14" a="1"/>
  <c r="L70" i="14" s="1"/>
  <c r="L71" i="14" a="1"/>
  <c r="L71" i="14" s="1"/>
  <c r="L73" i="14" a="1"/>
  <c r="L73" i="14" s="1"/>
  <c r="L74" i="14" a="1"/>
  <c r="L74" i="14" s="1"/>
  <c r="L75" i="14" a="1"/>
  <c r="L75" i="14" s="1"/>
  <c r="L83" i="14" a="1"/>
  <c r="L83" i="14" s="1"/>
  <c r="L84" i="14" a="1"/>
  <c r="L84" i="14" s="1"/>
  <c r="L85" i="14" a="1"/>
  <c r="L85" i="14" s="1"/>
  <c r="L87" i="14" a="1"/>
  <c r="L87" i="14" s="1"/>
  <c r="L88" i="14" a="1"/>
  <c r="L88" i="14" s="1"/>
  <c r="L89" i="14" a="1"/>
  <c r="L89" i="14" s="1"/>
  <c r="L90" i="14" a="1"/>
  <c r="L90" i="14" s="1"/>
  <c r="L91" i="14" a="1"/>
  <c r="L91" i="14" s="1"/>
  <c r="L92" i="14" a="1"/>
  <c r="L92" i="14" s="1"/>
  <c r="L93" i="14" a="1"/>
  <c r="L93" i="14" s="1"/>
  <c r="L94" i="14" a="1"/>
  <c r="L94" i="14" s="1"/>
  <c r="L95" i="14" a="1"/>
  <c r="L95" i="14" s="1"/>
  <c r="L97" i="14" a="1"/>
  <c r="L97" i="14" s="1"/>
  <c r="L98" i="14" a="1"/>
  <c r="L98" i="14" s="1"/>
  <c r="L99" i="14" a="1"/>
  <c r="L99" i="14" s="1"/>
  <c r="L100" i="14" a="1"/>
  <c r="L100" i="14" s="1"/>
  <c r="L101" i="14" a="1"/>
  <c r="L101" i="14" s="1"/>
  <c r="L102" i="14" a="1"/>
  <c r="L102" i="14" s="1"/>
  <c r="L103" i="14" a="1"/>
  <c r="L103" i="14" s="1"/>
  <c r="L104" i="14" a="1"/>
  <c r="L104" i="14" s="1"/>
  <c r="L105" i="14" a="1"/>
  <c r="L105" i="14" s="1"/>
  <c r="L107" i="14" a="1"/>
  <c r="L107" i="14" s="1"/>
  <c r="L108" i="14" a="1"/>
  <c r="L108" i="14" s="1"/>
  <c r="L109" i="14" a="1"/>
  <c r="L109" i="14" s="1"/>
  <c r="L110" i="14" a="1"/>
  <c r="L110" i="14" s="1"/>
  <c r="L111" i="14" a="1"/>
  <c r="L111" i="14" s="1"/>
  <c r="L112" i="14" a="1"/>
  <c r="L112" i="14" s="1"/>
  <c r="L113" i="14" a="1"/>
  <c r="L113" i="14" s="1"/>
  <c r="L114" i="14" a="1"/>
  <c r="L114" i="14" s="1"/>
  <c r="L115" i="14" a="1"/>
  <c r="L115" i="14" s="1"/>
  <c r="L117" i="14" a="1"/>
  <c r="L117" i="14" s="1"/>
  <c r="L118" i="14" a="1"/>
  <c r="L118" i="14" s="1"/>
  <c r="L119" i="14" a="1"/>
  <c r="L119" i="14" s="1"/>
  <c r="L120" i="14" a="1"/>
  <c r="L120" i="14" s="1"/>
  <c r="L121" i="14" a="1"/>
  <c r="L121" i="14" s="1"/>
  <c r="L122" i="14" a="1"/>
  <c r="L122" i="14" s="1"/>
  <c r="L123" i="14" a="1"/>
  <c r="L123" i="14" s="1"/>
  <c r="L224" i="14" a="1"/>
  <c r="L224" i="14" s="1"/>
  <c r="L225" i="14" a="1"/>
  <c r="L225" i="14" s="1"/>
  <c r="L227" i="14" a="1"/>
  <c r="L227" i="14" s="1"/>
  <c r="L228" i="14" a="1"/>
  <c r="L228" i="14" s="1"/>
  <c r="L229" i="14" a="1"/>
  <c r="L229" i="14" s="1"/>
  <c r="L230" i="14" a="1"/>
  <c r="L230" i="14" s="1"/>
  <c r="L231" i="14" a="1"/>
  <c r="L231" i="14" s="1"/>
  <c r="L232" i="14" a="1"/>
  <c r="L232" i="14" s="1"/>
  <c r="L233" i="14" a="1"/>
  <c r="L233" i="14" s="1"/>
  <c r="L17" i="15" a="1"/>
  <c r="L17" i="15" s="1"/>
  <c r="L18" i="15" a="1"/>
  <c r="L18" i="15" s="1"/>
  <c r="L19" i="15" a="1"/>
  <c r="L19" i="15" s="1"/>
  <c r="L20" i="15" a="1"/>
  <c r="L20" i="15" s="1"/>
  <c r="L31" i="15" a="1"/>
  <c r="L31" i="15" s="1"/>
  <c r="L32" i="15" a="1"/>
  <c r="L32" i="15" s="1"/>
  <c r="L34" i="15" a="1"/>
  <c r="L34" i="15" s="1"/>
  <c r="L35" i="15" a="1"/>
  <c r="L35" i="15" s="1"/>
  <c r="L36" i="15" a="1"/>
  <c r="L36" i="15" s="1"/>
  <c r="L37" i="15" a="1"/>
  <c r="L37" i="15" s="1"/>
  <c r="L38" i="15" a="1"/>
  <c r="L38" i="15" s="1"/>
  <c r="L39" i="15" a="1"/>
  <c r="L39" i="15" s="1"/>
  <c r="L40" i="15" a="1"/>
  <c r="L40" i="15" s="1"/>
  <c r="L41" i="15" a="1"/>
  <c r="L41" i="15" s="1"/>
  <c r="L42" i="15" a="1"/>
  <c r="L42" i="15" s="1"/>
  <c r="L44" i="15" a="1"/>
  <c r="L44" i="15" s="1"/>
  <c r="L45" i="15" a="1"/>
  <c r="L45" i="15" s="1"/>
  <c r="L46" i="15" a="1"/>
  <c r="L46" i="15" s="1"/>
  <c r="L47" i="15" a="1"/>
  <c r="L47" i="15" s="1"/>
  <c r="L48" i="15" a="1"/>
  <c r="L48" i="15" s="1"/>
  <c r="L49" i="15" a="1"/>
  <c r="L49" i="15" s="1"/>
  <c r="L50" i="15" a="1"/>
  <c r="L50" i="15" s="1"/>
  <c r="L51" i="15" a="1"/>
  <c r="L51" i="15" s="1"/>
  <c r="L52" i="15" a="1"/>
  <c r="L52" i="15" s="1"/>
  <c r="L54" i="15" a="1"/>
  <c r="L54" i="15" s="1"/>
  <c r="L55" i="15" a="1"/>
  <c r="L55" i="15" s="1"/>
  <c r="L56" i="15" a="1"/>
  <c r="L56" i="15" s="1"/>
  <c r="L57" i="15" a="1"/>
  <c r="L57" i="15" s="1"/>
  <c r="L58" i="15" a="1"/>
  <c r="L58" i="15" s="1"/>
  <c r="L59" i="15" a="1"/>
  <c r="L59" i="15" s="1"/>
  <c r="L60" i="15" a="1"/>
  <c r="L60" i="15" s="1"/>
  <c r="L61" i="15" a="1"/>
  <c r="L61" i="15" s="1"/>
  <c r="L62" i="15" a="1"/>
  <c r="L62" i="15" s="1"/>
  <c r="L64" i="15" a="1"/>
  <c r="L64" i="15" s="1"/>
  <c r="L65" i="15" a="1"/>
  <c r="L65" i="15" s="1"/>
  <c r="L66" i="15" a="1"/>
  <c r="L66" i="15" s="1"/>
  <c r="L67" i="15" a="1"/>
  <c r="L67" i="15" s="1"/>
  <c r="L68" i="15" a="1"/>
  <c r="L68" i="15" s="1"/>
  <c r="L69" i="15" a="1"/>
  <c r="L69" i="15" s="1"/>
  <c r="L70" i="15" a="1"/>
  <c r="L70" i="15" s="1"/>
  <c r="L71" i="15" a="1"/>
  <c r="L71" i="15" s="1"/>
  <c r="L72" i="15" a="1"/>
  <c r="L72" i="15" s="1"/>
  <c r="L74" i="15" a="1"/>
  <c r="L74" i="15" s="1"/>
  <c r="L75" i="15" a="1"/>
  <c r="L75" i="15" s="1"/>
  <c r="L76" i="15" a="1"/>
  <c r="L76" i="15" s="1"/>
  <c r="L77" i="15" a="1"/>
  <c r="L77" i="15" s="1"/>
  <c r="L78" i="15" a="1"/>
  <c r="L78" i="15" s="1"/>
  <c r="L79" i="15" a="1"/>
  <c r="L79" i="15" s="1"/>
  <c r="L80" i="15" a="1"/>
  <c r="L80" i="15" s="1"/>
  <c r="L81" i="15" a="1"/>
  <c r="L81" i="15" s="1"/>
  <c r="L82" i="15" a="1"/>
  <c r="L82" i="15" s="1"/>
  <c r="L84" i="15" a="1"/>
  <c r="L84" i="15" s="1"/>
  <c r="L85" i="15" a="1"/>
  <c r="L85" i="15" s="1"/>
  <c r="L86" i="15" a="1"/>
  <c r="L86" i="15" s="1"/>
  <c r="L87" i="15" a="1"/>
  <c r="L87" i="15" s="1"/>
  <c r="L88" i="15" a="1"/>
  <c r="L88" i="15" s="1"/>
  <c r="L89" i="15" a="1"/>
  <c r="L89" i="15" s="1"/>
  <c r="L90" i="15" a="1"/>
  <c r="L90" i="15" s="1"/>
  <c r="L91" i="15" a="1"/>
  <c r="L91" i="15" s="1"/>
  <c r="L92" i="15" a="1"/>
  <c r="L92" i="15" s="1"/>
  <c r="L94" i="15" a="1"/>
  <c r="L94" i="15" s="1"/>
  <c r="L95" i="15" a="1"/>
  <c r="L95" i="15" s="1"/>
  <c r="L96" i="15" a="1"/>
  <c r="L96" i="15" s="1"/>
  <c r="L97" i="15" a="1"/>
  <c r="L97" i="15" s="1"/>
  <c r="L98" i="15" a="1"/>
  <c r="L98" i="15" s="1"/>
  <c r="L99" i="15" a="1"/>
  <c r="L99" i="15" s="1"/>
  <c r="L100" i="15" a="1"/>
  <c r="L100" i="15" s="1"/>
  <c r="L101" i="15" a="1"/>
  <c r="L101" i="15" s="1"/>
  <c r="L102" i="15" a="1"/>
  <c r="L102" i="15" s="1"/>
  <c r="L104" i="15" a="1"/>
  <c r="L104" i="15" s="1"/>
  <c r="L105" i="15" a="1"/>
  <c r="L105" i="15" s="1"/>
  <c r="L106" i="15" a="1"/>
  <c r="L106" i="15" s="1"/>
  <c r="L107" i="15" a="1"/>
  <c r="L107" i="15" s="1"/>
  <c r="L108" i="15" a="1"/>
  <c r="L108" i="15" s="1"/>
  <c r="L109" i="15" a="1"/>
  <c r="L109" i="15" s="1"/>
  <c r="L110" i="15" a="1"/>
  <c r="L110" i="15" s="1"/>
  <c r="L111" i="15" a="1"/>
  <c r="L111" i="15" s="1"/>
  <c r="L112" i="15" a="1"/>
  <c r="L112" i="15" s="1"/>
  <c r="L114" i="15" a="1"/>
  <c r="L114" i="15" s="1"/>
  <c r="L115" i="15" a="1"/>
  <c r="L115" i="15" s="1"/>
  <c r="L116" i="15" a="1"/>
  <c r="L116" i="15" s="1"/>
  <c r="L117" i="15" a="1"/>
  <c r="L117" i="15" s="1"/>
  <c r="L118" i="15" a="1"/>
  <c r="L118" i="15" s="1"/>
  <c r="L119" i="15" a="1"/>
  <c r="L119" i="15" s="1"/>
  <c r="L120" i="15" a="1"/>
  <c r="L120" i="15" s="1"/>
  <c r="L131" i="15" a="1"/>
  <c r="L131" i="15" s="1"/>
  <c r="L132" i="15" a="1"/>
  <c r="L132" i="15" s="1"/>
  <c r="L134" i="15" a="1"/>
  <c r="L134" i="15" s="1"/>
  <c r="L135" i="15" a="1"/>
  <c r="L135" i="15" s="1"/>
  <c r="L136" i="15" a="1"/>
  <c r="L136" i="15" s="1"/>
  <c r="L137" i="15" a="1"/>
  <c r="L137" i="15" s="1"/>
  <c r="L138" i="15" a="1"/>
  <c r="L138" i="15" s="1"/>
  <c r="L139" i="15" a="1"/>
  <c r="L139" i="15" s="1"/>
  <c r="L140" i="15" a="1"/>
  <c r="L140" i="15" s="1"/>
  <c r="L141" i="15" a="1"/>
  <c r="L141" i="15" s="1"/>
  <c r="L142" i="15" a="1"/>
  <c r="L142" i="15" s="1"/>
  <c r="L144" i="15" a="1"/>
  <c r="L144" i="15" s="1"/>
  <c r="L145" i="15" a="1"/>
  <c r="L145" i="15" s="1"/>
  <c r="L146" i="15" a="1"/>
  <c r="L146" i="15" s="1"/>
  <c r="L147" i="15" a="1"/>
  <c r="L147" i="15" s="1"/>
  <c r="L148" i="15" a="1"/>
  <c r="L148" i="15" s="1"/>
  <c r="L149" i="15" a="1"/>
  <c r="L149" i="15" s="1"/>
  <c r="L150" i="15" a="1"/>
  <c r="L150" i="15" s="1"/>
  <c r="L151" i="15" a="1"/>
  <c r="L151" i="15" s="1"/>
  <c r="L152" i="15" a="1"/>
  <c r="L152" i="15" s="1"/>
  <c r="L154" i="15" a="1"/>
  <c r="L154" i="15" s="1"/>
  <c r="L155" i="15" a="1"/>
  <c r="L155" i="15" s="1"/>
  <c r="L156" i="15" a="1"/>
  <c r="L156" i="15" s="1"/>
  <c r="L157" i="15" a="1"/>
  <c r="L157" i="15" s="1"/>
  <c r="L158" i="15" a="1"/>
  <c r="L158" i="15" s="1"/>
  <c r="L159" i="15" a="1"/>
  <c r="L159" i="15" s="1"/>
  <c r="L160" i="15" a="1"/>
  <c r="L160" i="15" s="1"/>
  <c r="L161" i="15" a="1"/>
  <c r="L161" i="15" s="1"/>
  <c r="L162" i="15" a="1"/>
  <c r="L162" i="15" s="1"/>
  <c r="L164" i="15" a="1"/>
  <c r="L164" i="15" s="1"/>
  <c r="L165" i="15" a="1"/>
  <c r="L165" i="15" s="1"/>
  <c r="L166" i="15" a="1"/>
  <c r="L166" i="15" s="1"/>
  <c r="L167" i="15" a="1"/>
  <c r="L167" i="15" s="1"/>
  <c r="L168" i="15" a="1"/>
  <c r="L168" i="15" s="1"/>
  <c r="L169" i="15" a="1"/>
  <c r="L169" i="15" s="1"/>
  <c r="L170" i="15" a="1"/>
  <c r="L170" i="15" s="1"/>
  <c r="L171" i="15" a="1"/>
  <c r="L171" i="15" s="1"/>
  <c r="L172" i="15" a="1"/>
  <c r="L172" i="15" s="1"/>
  <c r="L174" i="15" a="1"/>
  <c r="L174" i="15" s="1"/>
  <c r="L175" i="15" a="1"/>
  <c r="L175" i="15" s="1"/>
  <c r="L176" i="15" a="1"/>
  <c r="L176" i="15" s="1"/>
  <c r="L177" i="15" a="1"/>
  <c r="L177" i="15" s="1"/>
  <c r="L178" i="15" a="1"/>
  <c r="L178" i="15" s="1"/>
  <c r="L179" i="15" a="1"/>
  <c r="L179" i="15" s="1"/>
  <c r="L180" i="15" a="1"/>
  <c r="L180" i="15" s="1"/>
  <c r="L181" i="15" a="1"/>
  <c r="L181" i="15" s="1"/>
  <c r="L182" i="15" a="1"/>
  <c r="L182" i="15" s="1"/>
  <c r="L184" i="15" a="1"/>
  <c r="L184" i="15" s="1"/>
  <c r="L185" i="15" a="1"/>
  <c r="L185" i="15" s="1"/>
  <c r="L186" i="15" a="1"/>
  <c r="L186" i="15" s="1"/>
  <c r="L187" i="15" a="1"/>
  <c r="L187" i="15" s="1"/>
  <c r="L188" i="15" a="1"/>
  <c r="L188" i="15" s="1"/>
  <c r="L189" i="15" a="1"/>
  <c r="L189" i="15" s="1"/>
  <c r="L190" i="15" a="1"/>
  <c r="L190" i="15" s="1"/>
  <c r="L191" i="15" a="1"/>
  <c r="L191" i="15" s="1"/>
  <c r="L192" i="15" a="1"/>
  <c r="L192" i="15" s="1"/>
  <c r="L194" i="15" a="1"/>
  <c r="L194" i="15" s="1"/>
  <c r="L195" i="15" a="1"/>
  <c r="L195" i="15" s="1"/>
  <c r="L196" i="15" a="1"/>
  <c r="L196" i="15" s="1"/>
  <c r="L197" i="15" a="1"/>
  <c r="L197" i="15" s="1"/>
  <c r="L198" i="15" a="1"/>
  <c r="L198" i="15" s="1"/>
  <c r="L199" i="15" a="1"/>
  <c r="L199" i="15" s="1"/>
  <c r="L200" i="15" a="1"/>
  <c r="L200" i="15" s="1"/>
  <c r="L301" i="15" a="1"/>
  <c r="L301" i="15" s="1"/>
  <c r="L302" i="15" a="1"/>
  <c r="L302" i="15" s="1"/>
  <c r="L304" i="15" a="1"/>
  <c r="L304" i="15" s="1"/>
  <c r="L305" i="15" a="1"/>
  <c r="L305" i="15" s="1"/>
  <c r="L306" i="15" a="1"/>
  <c r="L306" i="15" s="1"/>
  <c r="L307" i="15" a="1"/>
  <c r="L307" i="15" s="1"/>
  <c r="L308" i="15" a="1"/>
  <c r="L308" i="15" s="1"/>
  <c r="L309" i="15" a="1"/>
  <c r="L309" i="15" s="1"/>
  <c r="L310" i="15" a="1"/>
  <c r="L310" i="15" s="1"/>
  <c r="L17" i="16" a="1"/>
  <c r="L17" i="16" s="1"/>
  <c r="L18" i="16" a="1"/>
  <c r="L18" i="16" s="1"/>
  <c r="L19" i="16" a="1"/>
  <c r="L19" i="16" s="1"/>
  <c r="L31" i="16" a="1"/>
  <c r="L31" i="16" s="1"/>
  <c r="L32" i="16" a="1"/>
  <c r="L32" i="16" s="1"/>
  <c r="L34" i="16" a="1"/>
  <c r="L34" i="16" s="1"/>
  <c r="L35" i="16" a="1"/>
  <c r="L35" i="16" s="1"/>
  <c r="L36" i="16" a="1"/>
  <c r="L36" i="16" s="1"/>
  <c r="L37" i="16" a="1"/>
  <c r="L37" i="16" s="1"/>
  <c r="L38" i="16" a="1"/>
  <c r="L38" i="16" s="1"/>
  <c r="L39" i="16" a="1"/>
  <c r="L39" i="16" s="1"/>
  <c r="L40" i="16" a="1"/>
  <c r="L40" i="16" s="1"/>
  <c r="L41" i="16" a="1"/>
  <c r="L41" i="16" s="1"/>
  <c r="L42" i="16" a="1"/>
  <c r="L42" i="16" s="1"/>
  <c r="L44" i="16" a="1"/>
  <c r="L44" i="16" s="1"/>
  <c r="L45" i="16" a="1"/>
  <c r="L45" i="16" s="1"/>
  <c r="L46" i="16" a="1"/>
  <c r="L46" i="16" s="1"/>
  <c r="L47" i="16" a="1"/>
  <c r="L47" i="16" s="1"/>
  <c r="L48" i="16" a="1"/>
  <c r="L48" i="16" s="1"/>
  <c r="L49" i="16" a="1"/>
  <c r="L49" i="16" s="1"/>
  <c r="L50" i="16" a="1"/>
  <c r="L50" i="16" s="1"/>
  <c r="L51" i="16" a="1"/>
  <c r="L51" i="16" s="1"/>
  <c r="L52" i="16" a="1"/>
  <c r="L52" i="16" s="1"/>
  <c r="L54" i="16" a="1"/>
  <c r="L54" i="16" s="1"/>
  <c r="L55" i="16" a="1"/>
  <c r="L55" i="16" s="1"/>
  <c r="L56" i="16" a="1"/>
  <c r="L56" i="16" s="1"/>
  <c r="L57" i="16" a="1"/>
  <c r="L57" i="16" s="1"/>
  <c r="L58" i="16" a="1"/>
  <c r="L58" i="16" s="1"/>
  <c r="L59" i="16" a="1"/>
  <c r="L59" i="16" s="1"/>
  <c r="L60" i="16" a="1"/>
  <c r="L60" i="16" s="1"/>
  <c r="L61" i="16" a="1"/>
  <c r="L61" i="16" s="1"/>
  <c r="L62" i="16" a="1"/>
  <c r="L62" i="16" s="1"/>
  <c r="L64" i="16" a="1"/>
  <c r="L64" i="16" s="1"/>
  <c r="L65" i="16" a="1"/>
  <c r="L65" i="16" s="1"/>
  <c r="L66" i="16" a="1"/>
  <c r="L66" i="16" s="1"/>
  <c r="L67" i="16" a="1"/>
  <c r="L67" i="16" s="1"/>
  <c r="L68" i="16" a="1"/>
  <c r="L68" i="16" s="1"/>
  <c r="L69" i="16" a="1"/>
  <c r="L69" i="16" s="1"/>
  <c r="L70" i="16" a="1"/>
  <c r="L70" i="16" s="1"/>
  <c r="L71" i="16" a="1"/>
  <c r="L71" i="16" s="1"/>
  <c r="L72" i="16" a="1"/>
  <c r="L72" i="16" s="1"/>
  <c r="L74" i="16" a="1"/>
  <c r="L74" i="16" s="1"/>
  <c r="L75" i="16" a="1"/>
  <c r="L75" i="16" s="1"/>
  <c r="L76" i="16" a="1"/>
  <c r="L76" i="16" s="1"/>
  <c r="L77" i="16" a="1"/>
  <c r="L77" i="16" s="1"/>
  <c r="L78" i="16" a="1"/>
  <c r="L78" i="16" s="1"/>
  <c r="L79" i="16" a="1"/>
  <c r="L79" i="16" s="1"/>
  <c r="L81" i="16" a="1"/>
  <c r="L81" i="16" s="1"/>
  <c r="L82" i="16" a="1"/>
  <c r="L82" i="16" s="1"/>
  <c r="L83" i="16" a="1"/>
  <c r="L83" i="16" s="1"/>
  <c r="L84" i="16" a="1"/>
  <c r="L84" i="16" s="1"/>
  <c r="L85" i="16" a="1"/>
  <c r="L85" i="16" s="1"/>
  <c r="L86" i="16" a="1"/>
  <c r="L86" i="16" s="1"/>
  <c r="L87" i="16" a="1"/>
  <c r="L87" i="16" s="1"/>
  <c r="L88" i="16" a="1"/>
  <c r="L88" i="16" s="1"/>
  <c r="L89" i="16" a="1"/>
  <c r="L89" i="16" s="1"/>
  <c r="L91" i="16" a="1"/>
  <c r="L91" i="16" s="1"/>
  <c r="L92" i="16" a="1"/>
  <c r="L92" i="16" s="1"/>
  <c r="L93" i="16" a="1"/>
  <c r="L93" i="16" s="1"/>
  <c r="L94" i="16" a="1"/>
  <c r="L94" i="16" s="1"/>
  <c r="L95" i="16" a="1"/>
  <c r="L95" i="16" s="1"/>
  <c r="L96" i="16" a="1"/>
  <c r="L96" i="16" s="1"/>
  <c r="L97" i="16" a="1"/>
  <c r="L97" i="16" s="1"/>
  <c r="L98" i="16" a="1"/>
  <c r="L98" i="16" s="1"/>
  <c r="L99" i="16" a="1"/>
  <c r="L99" i="16" s="1"/>
  <c r="L101" i="16" a="1"/>
  <c r="L101" i="16" s="1"/>
  <c r="L102" i="16" a="1"/>
  <c r="L102" i="16" s="1"/>
  <c r="L103" i="16" a="1"/>
  <c r="L103" i="16" s="1"/>
  <c r="L104" i="16" a="1"/>
  <c r="L104" i="16" s="1"/>
  <c r="L105" i="16" a="1"/>
  <c r="L105" i="16" s="1"/>
  <c r="L106" i="16" a="1"/>
  <c r="L106" i="16" s="1"/>
  <c r="L107" i="16" a="1"/>
  <c r="L107" i="16" s="1"/>
  <c r="L108" i="16" a="1"/>
  <c r="L108" i="16" s="1"/>
  <c r="L109" i="16" a="1"/>
  <c r="L109" i="16" s="1"/>
  <c r="L111" i="16" a="1"/>
  <c r="L111" i="16" s="1"/>
  <c r="L112" i="16" a="1"/>
  <c r="L112" i="16" s="1"/>
  <c r="L113" i="16" a="1"/>
  <c r="L113" i="16" s="1"/>
  <c r="L114" i="16" a="1"/>
  <c r="L114" i="16" s="1"/>
  <c r="L115" i="16" a="1"/>
  <c r="L115" i="16" s="1"/>
  <c r="L116" i="16" a="1"/>
  <c r="L116" i="16" s="1"/>
  <c r="L117" i="16" a="1"/>
  <c r="L117" i="16" s="1"/>
  <c r="L118" i="16" a="1"/>
  <c r="L118" i="16" s="1"/>
  <c r="L119" i="16" a="1"/>
  <c r="L119" i="16" s="1"/>
  <c r="L121" i="16" a="1"/>
  <c r="L121" i="16" s="1"/>
  <c r="L122" i="16" a="1"/>
  <c r="L122" i="16" s="1"/>
  <c r="L123" i="16" a="1"/>
  <c r="L123" i="16" s="1"/>
  <c r="L124" i="16" a="1"/>
  <c r="L124" i="16" s="1"/>
  <c r="L125" i="16" a="1"/>
  <c r="L125" i="16" s="1"/>
  <c r="L126" i="16" a="1"/>
  <c r="L126" i="16" s="1"/>
  <c r="L127" i="16" a="1"/>
  <c r="L127" i="16" s="1"/>
  <c r="L228" i="16" a="1"/>
  <c r="L228" i="16" s="1"/>
  <c r="L229" i="16" a="1"/>
  <c r="L229" i="16" s="1"/>
  <c r="L231" i="16" a="1"/>
  <c r="L231" i="16" s="1"/>
  <c r="L232" i="16" a="1"/>
  <c r="L232" i="16" s="1"/>
  <c r="L233" i="16" a="1"/>
  <c r="L233" i="16" s="1"/>
  <c r="L234" i="16" a="1"/>
  <c r="L234" i="16" s="1"/>
  <c r="L235" i="16" a="1"/>
  <c r="L235" i="16" s="1"/>
  <c r="L236" i="16" a="1"/>
  <c r="L236" i="16" s="1"/>
  <c r="L237" i="16" a="1"/>
  <c r="L237" i="16" s="1"/>
  <c r="L17" i="17" a="1"/>
  <c r="L17" i="17" s="1"/>
  <c r="L18" i="17" a="1"/>
  <c r="L18" i="17" s="1"/>
  <c r="L19" i="17" a="1"/>
  <c r="L19" i="17" s="1"/>
  <c r="L20" i="17" a="1"/>
  <c r="L20" i="17" s="1"/>
  <c r="L21" i="17" a="1"/>
  <c r="L21" i="17" s="1"/>
  <c r="L33" i="17" a="1"/>
  <c r="L33" i="17" s="1"/>
  <c r="L34" i="17" a="1"/>
  <c r="L34" i="17" s="1"/>
  <c r="L36" i="17" a="1"/>
  <c r="L36" i="17" s="1"/>
  <c r="L37" i="17" a="1"/>
  <c r="L37" i="17" s="1"/>
  <c r="L38" i="17" a="1"/>
  <c r="L38" i="17" s="1"/>
  <c r="L39" i="17" a="1"/>
  <c r="L39" i="17" s="1"/>
  <c r="L40" i="17" a="1"/>
  <c r="L40" i="17" s="1"/>
  <c r="L41" i="17" a="1"/>
  <c r="L41" i="17" s="1"/>
  <c r="L42" i="17" a="1"/>
  <c r="L42" i="17" s="1"/>
  <c r="L43" i="17" a="1"/>
  <c r="L43" i="17" s="1"/>
  <c r="L44" i="17" a="1"/>
  <c r="L44" i="17" s="1"/>
  <c r="L46" i="17" a="1"/>
  <c r="L46" i="17" s="1"/>
  <c r="L47" i="17" a="1"/>
  <c r="L47" i="17" s="1"/>
  <c r="L48" i="17" a="1"/>
  <c r="L48" i="17" s="1"/>
  <c r="L49" i="17" a="1"/>
  <c r="L49" i="17" s="1"/>
  <c r="L50" i="17" a="1"/>
  <c r="L50" i="17" s="1"/>
  <c r="L51" i="17" a="1"/>
  <c r="L51" i="17" s="1"/>
  <c r="L52" i="17" a="1"/>
  <c r="L52" i="17" s="1"/>
  <c r="L53" i="17" a="1"/>
  <c r="L53" i="17" s="1"/>
  <c r="L54" i="17" a="1"/>
  <c r="L54" i="17" s="1"/>
  <c r="L56" i="17" a="1"/>
  <c r="L56" i="17" s="1"/>
  <c r="L57" i="17" a="1"/>
  <c r="L57" i="17" s="1"/>
  <c r="L58" i="17" a="1"/>
  <c r="L58" i="17" s="1"/>
  <c r="L59" i="17" a="1"/>
  <c r="L59" i="17" s="1"/>
  <c r="L60" i="17" a="1"/>
  <c r="L60" i="17" s="1"/>
  <c r="L61" i="17" a="1"/>
  <c r="L61" i="17" s="1"/>
  <c r="L62" i="17" a="1"/>
  <c r="L62" i="17" s="1"/>
  <c r="L63" i="17" a="1"/>
  <c r="L63" i="17" s="1"/>
  <c r="L64" i="17" a="1"/>
  <c r="L64" i="17" s="1"/>
  <c r="L66" i="17" a="1"/>
  <c r="L66" i="17" s="1"/>
  <c r="L67" i="17" a="1"/>
  <c r="L67" i="17" s="1"/>
  <c r="L68" i="17" a="1"/>
  <c r="L68" i="17" s="1"/>
  <c r="L69" i="17" a="1"/>
  <c r="L69" i="17" s="1"/>
  <c r="L70" i="17" a="1"/>
  <c r="L70" i="17" s="1"/>
  <c r="L71" i="17" a="1"/>
  <c r="L71" i="17" s="1"/>
  <c r="L72" i="17" a="1"/>
  <c r="L72" i="17" s="1"/>
  <c r="L73" i="17" a="1"/>
  <c r="L73" i="17" s="1"/>
  <c r="L74" i="17" a="1"/>
  <c r="L74" i="17" s="1"/>
  <c r="L76" i="17" a="1"/>
  <c r="L76" i="17" s="1"/>
  <c r="L77" i="17" a="1"/>
  <c r="L77" i="17" s="1"/>
  <c r="L78" i="17" a="1"/>
  <c r="L78" i="17" s="1"/>
  <c r="L79" i="17" a="1"/>
  <c r="L79" i="17" s="1"/>
  <c r="L80" i="17" a="1"/>
  <c r="L80" i="17" s="1"/>
  <c r="L81" i="17" a="1"/>
  <c r="L81" i="17" s="1"/>
  <c r="L82" i="17" a="1"/>
  <c r="L82" i="17" s="1"/>
  <c r="L83" i="17" a="1"/>
  <c r="L83" i="17" s="1"/>
  <c r="L84" i="17" a="1"/>
  <c r="L84" i="17" s="1"/>
  <c r="L86" i="17" a="1"/>
  <c r="L86" i="17" s="1"/>
  <c r="L87" i="17" a="1"/>
  <c r="L87" i="17" s="1"/>
  <c r="L88" i="17" a="1"/>
  <c r="L88" i="17" s="1"/>
  <c r="L89" i="17" a="1"/>
  <c r="L89" i="17" s="1"/>
  <c r="L90" i="17" a="1"/>
  <c r="L90" i="17" s="1"/>
  <c r="L91" i="17" a="1"/>
  <c r="L91" i="17" s="1"/>
  <c r="L92" i="17" a="1"/>
  <c r="L92" i="17" s="1"/>
  <c r="L93" i="17" a="1"/>
  <c r="L93" i="17" s="1"/>
  <c r="L94" i="17" a="1"/>
  <c r="L94" i="17" s="1"/>
  <c r="L97" i="17" a="1"/>
  <c r="L97" i="17" s="1"/>
  <c r="L98" i="17" a="1"/>
  <c r="L98" i="17" s="1"/>
  <c r="L99" i="17" a="1"/>
  <c r="L99" i="17" s="1"/>
  <c r="L100" i="17" a="1"/>
  <c r="L100" i="17" s="1"/>
  <c r="L101" i="17" a="1"/>
  <c r="L101" i="17" s="1"/>
  <c r="L102" i="17" a="1"/>
  <c r="L102" i="17" s="1"/>
  <c r="L103" i="17" a="1"/>
  <c r="L103" i="17" s="1"/>
  <c r="L104" i="17" a="1"/>
  <c r="L104" i="17" s="1"/>
  <c r="L105" i="17" a="1"/>
  <c r="L105" i="17" s="1"/>
  <c r="L107" i="17" a="1"/>
  <c r="L107" i="17" s="1"/>
  <c r="L108" i="17" a="1"/>
  <c r="L108" i="17" s="1"/>
  <c r="L109" i="17" a="1"/>
  <c r="L109" i="17" s="1"/>
  <c r="L110" i="17" a="1"/>
  <c r="L110" i="17" s="1"/>
  <c r="L111" i="17" a="1"/>
  <c r="L111" i="17" s="1"/>
  <c r="L112" i="17" a="1"/>
  <c r="L112" i="17" s="1"/>
  <c r="L113" i="17" a="1"/>
  <c r="L113" i="17" s="1"/>
  <c r="L114" i="17" a="1"/>
  <c r="L114" i="17" s="1"/>
  <c r="L115" i="17" a="1"/>
  <c r="L115" i="17" s="1"/>
  <c r="L117" i="17" a="1"/>
  <c r="L117" i="17" s="1"/>
  <c r="L118" i="17" a="1"/>
  <c r="L118" i="17" s="1"/>
  <c r="L119" i="17" a="1"/>
  <c r="L119" i="17" s="1"/>
  <c r="L120" i="17" a="1"/>
  <c r="L120" i="17" s="1"/>
  <c r="L121" i="17" a="1"/>
  <c r="L121" i="17" s="1"/>
  <c r="L122" i="17" a="1"/>
  <c r="L122" i="17" s="1"/>
  <c r="L123" i="17" a="1"/>
  <c r="L123" i="17" s="1"/>
  <c r="L134" i="17" a="1"/>
  <c r="L134" i="17" s="1"/>
  <c r="L135" i="17" a="1"/>
  <c r="L135" i="17" s="1"/>
  <c r="L137" i="17" a="1"/>
  <c r="L137" i="17" s="1"/>
  <c r="L138" i="17" a="1"/>
  <c r="L138" i="17" s="1"/>
  <c r="L139" i="17" a="1"/>
  <c r="L139" i="17" s="1"/>
  <c r="L140" i="17" a="1"/>
  <c r="L140" i="17" s="1"/>
  <c r="L141" i="17" a="1"/>
  <c r="L141" i="17" s="1"/>
  <c r="L142" i="17" a="1"/>
  <c r="L142" i="17" s="1"/>
  <c r="L143" i="17" a="1"/>
  <c r="L143" i="17" s="1"/>
  <c r="L144" i="17" a="1"/>
  <c r="L144" i="17" s="1"/>
  <c r="L145" i="17" a="1"/>
  <c r="L145" i="17" s="1"/>
  <c r="L147" i="17" a="1"/>
  <c r="L147" i="17" s="1"/>
  <c r="L148" i="17" a="1"/>
  <c r="L148" i="17" s="1"/>
  <c r="L149" i="17" a="1"/>
  <c r="L149" i="17" s="1"/>
  <c r="L150" i="17" a="1"/>
  <c r="L150" i="17" s="1"/>
  <c r="L151" i="17" a="1"/>
  <c r="L151" i="17" s="1"/>
  <c r="L153" i="17" a="1"/>
  <c r="L153" i="17" s="1"/>
  <c r="L154" i="17" a="1"/>
  <c r="L154" i="17" s="1"/>
  <c r="L155" i="17" a="1"/>
  <c r="L155" i="17" s="1"/>
  <c r="L156" i="17" a="1"/>
  <c r="L156" i="17" s="1"/>
  <c r="L157" i="17" a="1"/>
  <c r="L157" i="17" s="1"/>
  <c r="L158" i="17" a="1"/>
  <c r="L158" i="17" s="1"/>
  <c r="L159" i="17" a="1"/>
  <c r="L159" i="17" s="1"/>
  <c r="L161" i="17" a="1"/>
  <c r="L161" i="17" s="1"/>
  <c r="L163" i="17" a="1"/>
  <c r="L163" i="17" s="1"/>
  <c r="L165" i="17" a="1"/>
  <c r="L165" i="17" s="1"/>
  <c r="L166" i="17" a="1"/>
  <c r="L166" i="17" s="1"/>
  <c r="L167" i="17" a="1"/>
  <c r="L167" i="17" s="1"/>
  <c r="L168" i="17" a="1"/>
  <c r="L168" i="17" s="1"/>
  <c r="L169" i="17" a="1"/>
  <c r="L169" i="17" s="1"/>
  <c r="L170" i="17" a="1"/>
  <c r="L170" i="17" s="1"/>
  <c r="L171" i="17" a="1"/>
  <c r="L171" i="17" s="1"/>
  <c r="L172" i="17" a="1"/>
  <c r="L172" i="17" s="1"/>
  <c r="L173" i="17" a="1"/>
  <c r="L173" i="17" s="1"/>
  <c r="L175" i="17" a="1"/>
  <c r="L175" i="17" s="1"/>
  <c r="L176" i="17" a="1"/>
  <c r="L176" i="17" s="1"/>
  <c r="L177" i="17" a="1"/>
  <c r="L177" i="17" s="1"/>
  <c r="L178" i="17" a="1"/>
  <c r="L178" i="17" s="1"/>
  <c r="L179" i="17" a="1"/>
  <c r="L179" i="17" s="1"/>
  <c r="L180" i="17" a="1"/>
  <c r="L180" i="17" s="1"/>
  <c r="L181" i="17" a="1"/>
  <c r="L181" i="17" s="1"/>
  <c r="L182" i="17" a="1"/>
  <c r="L182" i="17" s="1"/>
  <c r="L183" i="17" a="1"/>
  <c r="L183" i="17" s="1"/>
  <c r="L185" i="17" a="1"/>
  <c r="L185" i="17" s="1"/>
  <c r="L186" i="17" a="1"/>
  <c r="L186" i="17" s="1"/>
  <c r="L187" i="17" a="1"/>
  <c r="L187" i="17" s="1"/>
  <c r="L188" i="17" a="1"/>
  <c r="L188" i="17" s="1"/>
  <c r="L189" i="17" a="1"/>
  <c r="L189" i="17" s="1"/>
  <c r="L190" i="17" a="1"/>
  <c r="L190" i="17" s="1"/>
  <c r="L191" i="17" a="1"/>
  <c r="L191" i="17" s="1"/>
  <c r="L192" i="17" a="1"/>
  <c r="L192" i="17" s="1"/>
  <c r="L193" i="17" a="1"/>
  <c r="L193" i="17" s="1"/>
  <c r="L195" i="17" a="1"/>
  <c r="L195" i="17" s="1"/>
  <c r="L196" i="17" a="1"/>
  <c r="L196" i="17" s="1"/>
  <c r="L197" i="17" a="1"/>
  <c r="L197" i="17" s="1"/>
  <c r="L198" i="17" a="1"/>
  <c r="L198" i="17" s="1"/>
  <c r="L199" i="17" a="1"/>
  <c r="L199" i="17" s="1"/>
  <c r="L200" i="17" a="1"/>
  <c r="L200" i="17" s="1"/>
  <c r="L201" i="17" a="1"/>
  <c r="L201" i="17" s="1"/>
  <c r="L17" i="18" a="1"/>
  <c r="L17" i="18" s="1"/>
  <c r="L18" i="18" a="1"/>
  <c r="L18" i="18" s="1"/>
  <c r="L19" i="18" a="1"/>
  <c r="L19" i="18" s="1"/>
  <c r="L31" i="18" a="1"/>
  <c r="L31" i="18" s="1"/>
  <c r="L32" i="18" a="1"/>
  <c r="L32" i="18" s="1"/>
  <c r="L34" i="18" a="1"/>
  <c r="L34" i="18" s="1"/>
  <c r="L35" i="18" a="1"/>
  <c r="L35" i="18" s="1"/>
  <c r="L36" i="18" a="1"/>
  <c r="L36" i="18" s="1"/>
  <c r="L37" i="18" a="1"/>
  <c r="L37" i="18" s="1"/>
  <c r="L38" i="18" a="1"/>
  <c r="L38" i="18" s="1"/>
  <c r="L39" i="18" a="1"/>
  <c r="L39" i="18" s="1"/>
  <c r="L40" i="18" a="1"/>
  <c r="L40" i="18" s="1"/>
  <c r="L41" i="18" a="1"/>
  <c r="L41" i="18" s="1"/>
  <c r="L42" i="18" a="1"/>
  <c r="L42" i="18" s="1"/>
  <c r="L44" i="18" a="1"/>
  <c r="L44" i="18" s="1"/>
  <c r="L45" i="18" a="1"/>
  <c r="L45" i="18" s="1"/>
  <c r="L46" i="18" a="1"/>
  <c r="L46" i="18" s="1"/>
  <c r="L47" i="18" a="1"/>
  <c r="L47" i="18" s="1"/>
  <c r="L48" i="18" a="1"/>
  <c r="L48" i="18" s="1"/>
  <c r="L49" i="18" a="1"/>
  <c r="L49" i="18" s="1"/>
  <c r="L50" i="18" a="1"/>
  <c r="L50" i="18" s="1"/>
  <c r="L51" i="18" a="1"/>
  <c r="L51" i="18" s="1"/>
  <c r="L52" i="18" a="1"/>
  <c r="L52" i="18" s="1"/>
  <c r="L54" i="18" a="1"/>
  <c r="L54" i="18" s="1"/>
  <c r="L55" i="18" a="1"/>
  <c r="L55" i="18" s="1"/>
  <c r="L56" i="18" a="1"/>
  <c r="L56" i="18" s="1"/>
  <c r="L57" i="18" a="1"/>
  <c r="L57" i="18" s="1"/>
  <c r="L58" i="18" a="1"/>
  <c r="L58" i="18" s="1"/>
  <c r="L59" i="18" a="1"/>
  <c r="L59" i="18" s="1"/>
  <c r="L60" i="18" a="1"/>
  <c r="L60" i="18" s="1"/>
  <c r="L61" i="18" a="1"/>
  <c r="L61" i="18" s="1"/>
  <c r="L62" i="18" a="1"/>
  <c r="L62" i="18" s="1"/>
  <c r="L64" i="18" a="1"/>
  <c r="L64" i="18" s="1"/>
  <c r="L65" i="18" a="1"/>
  <c r="L65" i="18" s="1"/>
  <c r="L66" i="18" a="1"/>
  <c r="L66" i="18" s="1"/>
  <c r="L67" i="18" a="1"/>
  <c r="L67" i="18" s="1"/>
  <c r="L68" i="18" a="1"/>
  <c r="L68" i="18" s="1"/>
  <c r="L69" i="18" a="1"/>
  <c r="L69" i="18" s="1"/>
  <c r="L70" i="18" a="1"/>
  <c r="L70" i="18" s="1"/>
  <c r="L71" i="18" a="1"/>
  <c r="L71" i="18" s="1"/>
  <c r="L72" i="18" a="1"/>
  <c r="L72" i="18" s="1"/>
  <c r="L74" i="18" a="1"/>
  <c r="L74" i="18" s="1"/>
  <c r="L75" i="18" a="1"/>
  <c r="L75" i="18" s="1"/>
  <c r="L76" i="18" a="1"/>
  <c r="L76" i="18" s="1"/>
  <c r="L77" i="18" a="1"/>
  <c r="L77" i="18" s="1"/>
  <c r="L78" i="18" a="1"/>
  <c r="L78" i="18" s="1"/>
  <c r="L79" i="18" a="1"/>
  <c r="L79" i="18" s="1"/>
  <c r="L80" i="18" a="1"/>
  <c r="L80" i="18" s="1"/>
  <c r="L81" i="18" a="1"/>
  <c r="L81" i="18" s="1"/>
  <c r="L82" i="18" a="1"/>
  <c r="L82" i="18" s="1"/>
  <c r="L84" i="18" a="1"/>
  <c r="L84" i="18" s="1"/>
  <c r="L85" i="18" a="1"/>
  <c r="L85" i="18" s="1"/>
  <c r="L86" i="18" a="1"/>
  <c r="L86" i="18" s="1"/>
  <c r="L87" i="18" a="1"/>
  <c r="L87" i="18" s="1"/>
  <c r="L88" i="18" a="1"/>
  <c r="L88" i="18" s="1"/>
  <c r="L89" i="18" a="1"/>
  <c r="L89" i="18" s="1"/>
  <c r="L90" i="18" a="1"/>
  <c r="L90" i="18" s="1"/>
  <c r="L91" i="18" a="1"/>
  <c r="L91" i="18" s="1"/>
  <c r="L92" i="18" a="1"/>
  <c r="L92" i="18" s="1"/>
  <c r="L94" i="18" a="1"/>
  <c r="L94" i="18" s="1"/>
  <c r="L96" i="18" a="1"/>
  <c r="L96" i="18" s="1"/>
  <c r="L97" i="18" a="1"/>
  <c r="L97" i="18" s="1"/>
  <c r="L98" i="18" a="1"/>
  <c r="L98" i="18" s="1"/>
  <c r="L99" i="18" a="1"/>
  <c r="L99" i="18" s="1"/>
  <c r="L100" i="18" a="1"/>
  <c r="L100" i="18" s="1"/>
  <c r="L101" i="18" a="1"/>
  <c r="L101" i="18" s="1"/>
  <c r="L102" i="18" a="1"/>
  <c r="L102" i="18" s="1"/>
  <c r="L103" i="18" a="1"/>
  <c r="L103" i="18" s="1"/>
  <c r="L105" i="18" a="1"/>
  <c r="L105" i="18" s="1"/>
  <c r="L106" i="18" a="1"/>
  <c r="L106" i="18" s="1"/>
  <c r="L107" i="18" a="1"/>
  <c r="L107" i="18" s="1"/>
  <c r="L108" i="18" a="1"/>
  <c r="L108" i="18" s="1"/>
  <c r="L109" i="18" a="1"/>
  <c r="L109" i="18" s="1"/>
  <c r="L110" i="18" a="1"/>
  <c r="L110" i="18" s="1"/>
  <c r="L111" i="18" a="1"/>
  <c r="L111" i="18" s="1"/>
  <c r="L112" i="18" a="1"/>
  <c r="L112" i="18" s="1"/>
  <c r="L113" i="18" a="1"/>
  <c r="L113" i="18" s="1"/>
  <c r="L115" i="18" a="1"/>
  <c r="L115" i="18" s="1"/>
  <c r="L116" i="18" a="1"/>
  <c r="L116" i="18" s="1"/>
  <c r="L117" i="18" a="1"/>
  <c r="L117" i="18" s="1"/>
  <c r="L118" i="18" a="1"/>
  <c r="L118" i="18" s="1"/>
  <c r="L119" i="18" a="1"/>
  <c r="L119" i="18" s="1"/>
  <c r="L120" i="18" a="1"/>
  <c r="L120" i="18" s="1"/>
  <c r="L121" i="18" a="1"/>
  <c r="L121" i="18" s="1"/>
  <c r="L132" i="18" a="1"/>
  <c r="L132" i="18" s="1"/>
  <c r="L133" i="18" a="1"/>
  <c r="L133" i="18" s="1"/>
  <c r="L135" i="18" a="1"/>
  <c r="L135" i="18" s="1"/>
  <c r="L136" i="18" a="1"/>
  <c r="L136" i="18" s="1"/>
  <c r="L137" i="18" a="1"/>
  <c r="L137" i="18" s="1"/>
  <c r="L138" i="18" a="1"/>
  <c r="L138" i="18" s="1"/>
  <c r="L139" i="18" a="1"/>
  <c r="L139" i="18" s="1"/>
  <c r="L140" i="18" a="1"/>
  <c r="L140" i="18" s="1"/>
  <c r="L141" i="18" a="1"/>
  <c r="L141" i="18" s="1"/>
  <c r="L142" i="18" a="1"/>
  <c r="L142" i="18" s="1"/>
  <c r="L143" i="18" a="1"/>
  <c r="L143" i="18" s="1"/>
  <c r="L145" i="18" a="1"/>
  <c r="L145" i="18" s="1"/>
  <c r="L146" i="18" a="1"/>
  <c r="L146" i="18" s="1"/>
  <c r="L147" i="18" a="1"/>
  <c r="L147" i="18" s="1"/>
  <c r="L148" i="18" a="1"/>
  <c r="L148" i="18" s="1"/>
  <c r="L149" i="18" a="1"/>
  <c r="L149" i="18" s="1"/>
  <c r="L150" i="18" a="1"/>
  <c r="L150" i="18" s="1"/>
  <c r="L151" i="18" a="1"/>
  <c r="L151" i="18" s="1"/>
  <c r="L235" i="18" a="1"/>
  <c r="L235" i="18" s="1"/>
  <c r="L236" i="18" a="1"/>
  <c r="L236" i="18" s="1"/>
  <c r="L238" i="18" a="1"/>
  <c r="L238" i="18" s="1"/>
  <c r="L239" i="18" a="1"/>
  <c r="L239" i="18" s="1"/>
  <c r="L240" i="18" a="1"/>
  <c r="L240" i="18" s="1"/>
  <c r="L241" i="18" a="1"/>
  <c r="L241" i="18" s="1"/>
  <c r="L242" i="18" a="1"/>
  <c r="L242" i="18" s="1"/>
  <c r="L243" i="18" a="1"/>
  <c r="L243" i="18" s="1"/>
  <c r="L244" i="18" a="1"/>
  <c r="L244" i="18" s="1"/>
  <c r="L67" i="19" a="1"/>
  <c r="L67" i="19" s="1"/>
  <c r="L68" i="19" a="1"/>
  <c r="L68" i="19" s="1"/>
  <c r="L69" i="19" a="1"/>
  <c r="L69" i="19" s="1"/>
  <c r="L70" i="19" a="1"/>
  <c r="L70" i="19" s="1"/>
  <c r="L71" i="19" a="1"/>
  <c r="L71" i="19" s="1"/>
  <c r="L72" i="19" a="1"/>
  <c r="L72" i="19" s="1"/>
  <c r="L74" i="19" a="1"/>
  <c r="L74" i="19" s="1"/>
  <c r="L75" i="19" a="1"/>
  <c r="L75" i="19" s="1"/>
  <c r="L76" i="19" a="1"/>
  <c r="L76" i="19" s="1"/>
  <c r="L77" i="19" a="1"/>
  <c r="L77" i="19" s="1"/>
  <c r="L78" i="19" a="1"/>
  <c r="L78" i="19" s="1"/>
  <c r="L80" i="19" a="1"/>
  <c r="L80" i="19" s="1"/>
  <c r="L81" i="19" a="1"/>
  <c r="L81" i="19" s="1"/>
  <c r="L82" i="19" a="1"/>
  <c r="L82" i="19" s="1"/>
  <c r="L83" i="19" a="1"/>
  <c r="L83" i="19" s="1"/>
  <c r="L84" i="19" a="1"/>
  <c r="L84" i="19" s="1"/>
  <c r="L85" i="19" a="1"/>
  <c r="L85" i="19" s="1"/>
  <c r="L86" i="19" a="1"/>
  <c r="L86" i="19" s="1"/>
  <c r="L87" i="19" a="1"/>
  <c r="L87" i="19" s="1"/>
  <c r="L91" i="19" a="1"/>
  <c r="L91" i="19" s="1"/>
  <c r="L92" i="19" a="1"/>
  <c r="L92" i="19" s="1"/>
  <c r="L93" i="19" a="1"/>
  <c r="L93" i="19" s="1"/>
  <c r="L94" i="19" a="1"/>
  <c r="L94" i="19" s="1"/>
  <c r="L95" i="19" a="1"/>
  <c r="L95" i="19" s="1"/>
  <c r="L96" i="19" a="1"/>
  <c r="L96" i="19" s="1"/>
  <c r="L97" i="19" a="1"/>
  <c r="L97" i="19" s="1"/>
  <c r="L98" i="19" a="1"/>
  <c r="L98" i="19" s="1"/>
  <c r="L99" i="19" a="1"/>
  <c r="L99" i="19" s="1"/>
  <c r="L101" i="19" a="1"/>
  <c r="L101" i="19" s="1"/>
  <c r="L102" i="19" a="1"/>
  <c r="L102" i="19" s="1"/>
  <c r="L103" i="19" a="1"/>
  <c r="L103" i="19" s="1"/>
  <c r="L104" i="19" a="1"/>
  <c r="L104" i="19" s="1"/>
  <c r="L105" i="19" a="1"/>
  <c r="L105" i="19" s="1"/>
  <c r="L106" i="19" a="1"/>
  <c r="L106" i="19" s="1"/>
  <c r="L107" i="19" a="1"/>
  <c r="L107" i="19" s="1"/>
  <c r="L108" i="19" a="1"/>
  <c r="L108" i="19" s="1"/>
  <c r="L109" i="19" a="1"/>
  <c r="L109" i="19" s="1"/>
  <c r="L111" i="19" a="1"/>
  <c r="L111" i="19" s="1"/>
  <c r="L112" i="19" a="1"/>
  <c r="L112" i="19" s="1"/>
  <c r="L113" i="19" a="1"/>
  <c r="L113" i="19" s="1"/>
  <c r="L114" i="19" a="1"/>
  <c r="L114" i="19" s="1"/>
  <c r="L115" i="19" a="1"/>
  <c r="L115" i="19" s="1"/>
  <c r="L116" i="19" a="1"/>
  <c r="L116" i="19" s="1"/>
  <c r="L117" i="19" a="1"/>
  <c r="L117" i="19" s="1"/>
  <c r="L128" i="19" a="1"/>
  <c r="L128" i="19" s="1"/>
  <c r="L129" i="19" a="1"/>
  <c r="L129" i="19" s="1"/>
  <c r="L131" i="19" a="1"/>
  <c r="L131" i="19" s="1"/>
  <c r="L132" i="19" a="1"/>
  <c r="L132" i="19" s="1"/>
  <c r="L133" i="19" a="1"/>
  <c r="L133" i="19" s="1"/>
  <c r="L134" i="19" a="1"/>
  <c r="L134" i="19" s="1"/>
  <c r="L135" i="19" a="1"/>
  <c r="L135" i="19" s="1"/>
  <c r="L136" i="19" a="1"/>
  <c r="L136" i="19" s="1"/>
  <c r="L137" i="19" a="1"/>
  <c r="L137" i="19" s="1"/>
  <c r="L138" i="19" a="1"/>
  <c r="L138" i="19" s="1"/>
  <c r="L139" i="19" a="1"/>
  <c r="L139" i="19" s="1"/>
  <c r="L141" i="19" a="1"/>
  <c r="L141" i="19" s="1"/>
  <c r="L142" i="19" a="1"/>
  <c r="L142" i="19" s="1"/>
  <c r="L157" i="19" a="1"/>
  <c r="L157" i="19" s="1"/>
  <c r="L158" i="19" a="1"/>
  <c r="L158" i="19" s="1"/>
  <c r="L160" i="19" a="1"/>
  <c r="L160" i="19" s="1"/>
  <c r="L161" i="19" a="1"/>
  <c r="L161" i="19" s="1"/>
  <c r="L162" i="19" a="1"/>
  <c r="L162" i="19" s="1"/>
  <c r="L163" i="19" a="1"/>
  <c r="L163" i="19" s="1"/>
  <c r="L164" i="19" a="1"/>
  <c r="L164" i="19" s="1"/>
  <c r="L165" i="19" a="1"/>
  <c r="L165" i="19" s="1"/>
  <c r="L166" i="19" a="1"/>
  <c r="L166" i="19" s="1"/>
  <c r="L70" i="20" a="1"/>
  <c r="L70" i="20" s="1"/>
  <c r="L71" i="20" a="1"/>
  <c r="L71" i="20" s="1"/>
  <c r="L72" i="20" a="1"/>
  <c r="L72" i="20" s="1"/>
  <c r="L73" i="20" a="1"/>
  <c r="L73" i="20" s="1"/>
  <c r="L75" i="20" a="1"/>
  <c r="L75" i="20" s="1"/>
  <c r="L76" i="20" a="1"/>
  <c r="L76" i="20" s="1"/>
  <c r="L77" i="20" a="1"/>
  <c r="L77" i="20" s="1"/>
  <c r="L78" i="20" a="1"/>
  <c r="L78" i="20" s="1"/>
  <c r="L79" i="20" a="1"/>
  <c r="L79" i="20" s="1"/>
  <c r="L80" i="20" a="1"/>
  <c r="L80" i="20" s="1"/>
  <c r="L81" i="20" a="1"/>
  <c r="L81" i="20" s="1"/>
  <c r="L82" i="20" a="1"/>
  <c r="L82" i="20" s="1"/>
  <c r="L83" i="20" a="1"/>
  <c r="L83" i="20" s="1"/>
  <c r="L85" i="20" a="1"/>
  <c r="L85" i="20" s="1"/>
  <c r="L86" i="20" a="1"/>
  <c r="L86" i="20" s="1"/>
  <c r="L87" i="20" a="1"/>
  <c r="L87" i="20" s="1"/>
  <c r="L88" i="20" a="1"/>
  <c r="L88" i="20" s="1"/>
  <c r="L89" i="20" a="1"/>
  <c r="L89" i="20" s="1"/>
  <c r="L90" i="20" a="1"/>
  <c r="L90" i="20" s="1"/>
  <c r="L91" i="20" a="1"/>
  <c r="L91" i="20" s="1"/>
  <c r="L92" i="20" a="1"/>
  <c r="L92" i="20" s="1"/>
  <c r="L93" i="20" a="1"/>
  <c r="L93" i="20" s="1"/>
  <c r="L95" i="20" a="1"/>
  <c r="L95" i="20" s="1"/>
  <c r="L96" i="20" a="1"/>
  <c r="L96" i="20" s="1"/>
  <c r="L97" i="20" a="1"/>
  <c r="L97" i="20" s="1"/>
  <c r="L98" i="20" a="1"/>
  <c r="L98" i="20" s="1"/>
  <c r="L99" i="20" a="1"/>
  <c r="L99" i="20" s="1"/>
  <c r="L100" i="20" a="1"/>
  <c r="L100" i="20" s="1"/>
  <c r="L101" i="20" a="1"/>
  <c r="L101" i="20" s="1"/>
  <c r="L102" i="20" a="1"/>
  <c r="L102" i="20" s="1"/>
  <c r="L103" i="20" a="1"/>
  <c r="L103" i="20" s="1"/>
  <c r="L105" i="20" a="1"/>
  <c r="L105" i="20" s="1"/>
  <c r="L106" i="20" a="1"/>
  <c r="L106" i="20" s="1"/>
  <c r="L107" i="20" a="1"/>
  <c r="L107" i="20" s="1"/>
  <c r="L108" i="20" a="1"/>
  <c r="L108" i="20" s="1"/>
  <c r="L109" i="20" a="1"/>
  <c r="L109" i="20" s="1"/>
  <c r="L110" i="20" a="1"/>
  <c r="L110" i="20" s="1"/>
  <c r="L111" i="20" a="1"/>
  <c r="L111" i="20" s="1"/>
  <c r="L112" i="20" a="1"/>
  <c r="L112" i="20" s="1"/>
  <c r="L113" i="20" a="1"/>
  <c r="L113" i="20" s="1"/>
  <c r="L115" i="20" a="1"/>
  <c r="L115" i="20" s="1"/>
  <c r="L116" i="20" a="1"/>
  <c r="L116" i="20" s="1"/>
  <c r="L117" i="20" a="1"/>
  <c r="L117" i="20" s="1"/>
  <c r="L118" i="20" a="1"/>
  <c r="L118" i="20" s="1"/>
  <c r="L119" i="20" a="1"/>
  <c r="L119" i="20" s="1"/>
  <c r="L120" i="20" a="1"/>
  <c r="L120" i="20" s="1"/>
  <c r="L121" i="20" a="1"/>
  <c r="L121" i="20" s="1"/>
  <c r="L132" i="20" a="1"/>
  <c r="L132" i="20" s="1"/>
  <c r="L133" i="20" a="1"/>
  <c r="L133" i="20" s="1"/>
  <c r="L135" i="20" a="1"/>
  <c r="L135" i="20" s="1"/>
  <c r="L136" i="20" a="1"/>
  <c r="L136" i="20" s="1"/>
  <c r="L137" i="20" a="1"/>
  <c r="L137" i="20" s="1"/>
  <c r="L138" i="20" a="1"/>
  <c r="L138" i="20" s="1"/>
  <c r="L139" i="20" a="1"/>
  <c r="L139" i="20" s="1"/>
  <c r="L140" i="20" a="1"/>
  <c r="L140" i="20" s="1"/>
  <c r="L141" i="20" a="1"/>
  <c r="L141" i="20" s="1"/>
  <c r="L142" i="20" a="1"/>
  <c r="L142" i="20" s="1"/>
  <c r="L143" i="20" a="1"/>
  <c r="L143" i="20" s="1"/>
  <c r="L145" i="20" a="1"/>
  <c r="L145" i="20" s="1"/>
  <c r="L146" i="20" a="1"/>
  <c r="L146" i="20" s="1"/>
  <c r="L147" i="20" a="1"/>
  <c r="L147" i="20" s="1"/>
  <c r="L148" i="20" a="1"/>
  <c r="L148" i="20" s="1"/>
  <c r="L149" i="20" a="1"/>
  <c r="L149" i="20" s="1"/>
  <c r="L150" i="20" a="1"/>
  <c r="L150" i="20" s="1"/>
  <c r="L151" i="20" a="1"/>
  <c r="L151" i="20" s="1"/>
  <c r="L152" i="20" a="1"/>
  <c r="L152" i="20" s="1"/>
  <c r="L153" i="20" a="1"/>
  <c r="L153" i="20" s="1"/>
  <c r="L155" i="20" a="1"/>
  <c r="L155" i="20" s="1"/>
  <c r="L156" i="20" a="1"/>
  <c r="L156" i="20" s="1"/>
  <c r="L157" i="20" a="1"/>
  <c r="L157" i="20" s="1"/>
  <c r="L158" i="20" a="1"/>
  <c r="L158" i="20" s="1"/>
  <c r="L159" i="20" a="1"/>
  <c r="L159" i="20" s="1"/>
  <c r="L160" i="20" a="1"/>
  <c r="L160" i="20" s="1"/>
  <c r="L161" i="20" a="1"/>
  <c r="L161" i="20" s="1"/>
  <c r="L162" i="20" a="1"/>
  <c r="L162" i="20" s="1"/>
  <c r="L163" i="20" a="1"/>
  <c r="L163" i="20" s="1"/>
  <c r="L165" i="20" a="1"/>
  <c r="L165" i="20" s="1"/>
  <c r="L166" i="20" a="1"/>
  <c r="L166" i="20" s="1"/>
  <c r="L167" i="20" a="1"/>
  <c r="L167" i="20" s="1"/>
  <c r="L168" i="20" a="1"/>
  <c r="L168" i="20" s="1"/>
  <c r="L169" i="20" a="1"/>
  <c r="L169" i="20" s="1"/>
  <c r="L170" i="20" a="1"/>
  <c r="L170" i="20" s="1"/>
  <c r="L171" i="20" a="1"/>
  <c r="L171" i="20" s="1"/>
  <c r="L172" i="20" a="1"/>
  <c r="L172" i="20" s="1"/>
  <c r="L173" i="20" a="1"/>
  <c r="L173" i="20" s="1"/>
  <c r="L175" i="20" a="1"/>
  <c r="L175" i="20" s="1"/>
  <c r="L176" i="20" a="1"/>
  <c r="L176" i="20" s="1"/>
  <c r="L177" i="20" a="1"/>
  <c r="L177" i="20" s="1"/>
  <c r="L178" i="20" a="1"/>
  <c r="L178" i="20" s="1"/>
  <c r="L179" i="20" a="1"/>
  <c r="L179" i="20" s="1"/>
  <c r="L180" i="20" a="1"/>
  <c r="L180" i="20" s="1"/>
  <c r="L181" i="20" a="1"/>
  <c r="L181" i="20" s="1"/>
  <c r="L182" i="20" a="1"/>
  <c r="L182" i="20" s="1"/>
  <c r="L183" i="20" a="1"/>
  <c r="L183" i="20" s="1"/>
  <c r="L185" i="20" a="1"/>
  <c r="L185" i="20" s="1"/>
  <c r="L186" i="20" a="1"/>
  <c r="L186" i="20" s="1"/>
  <c r="L187" i="20" a="1"/>
  <c r="L187" i="20" s="1"/>
  <c r="L188" i="20" a="1"/>
  <c r="L188" i="20" s="1"/>
  <c r="L189" i="20" a="1"/>
  <c r="L189" i="20" s="1"/>
  <c r="L190" i="20" a="1"/>
  <c r="L190" i="20" s="1"/>
  <c r="L191" i="20" a="1"/>
  <c r="L191" i="20" s="1"/>
  <c r="L192" i="20" a="1"/>
  <c r="L192" i="20" s="1"/>
  <c r="L193" i="20" a="1"/>
  <c r="L193" i="20" s="1"/>
  <c r="L195" i="20" a="1"/>
  <c r="L195" i="20" s="1"/>
  <c r="L196" i="20" a="1"/>
  <c r="L196" i="20" s="1"/>
  <c r="L197" i="20" a="1"/>
  <c r="L197" i="20" s="1"/>
  <c r="L198" i="20" a="1"/>
  <c r="L198" i="20" s="1"/>
  <c r="L199" i="20" a="1"/>
  <c r="L199" i="20" s="1"/>
  <c r="L200" i="20" a="1"/>
  <c r="L200" i="20" s="1"/>
  <c r="L201" i="20" a="1"/>
  <c r="L201" i="20" s="1"/>
  <c r="L302" i="20" a="1"/>
  <c r="L302" i="20" s="1"/>
  <c r="L303" i="20" a="1"/>
  <c r="L303" i="20" s="1"/>
  <c r="L305" i="20" a="1"/>
  <c r="L305" i="20" s="1"/>
  <c r="L306" i="20" a="1"/>
  <c r="L306" i="20" s="1"/>
  <c r="L307" i="20" a="1"/>
  <c r="L307" i="20" s="1"/>
  <c r="L308" i="20" a="1"/>
  <c r="L308" i="20" s="1"/>
  <c r="L309" i="20" a="1"/>
  <c r="L309" i="20" s="1"/>
  <c r="L310" i="20" a="1"/>
  <c r="L310" i="20" s="1"/>
  <c r="L311" i="20" a="1"/>
  <c r="L311" i="20" s="1"/>
  <c r="L15" i="27" a="1"/>
  <c r="L15" i="27" s="1"/>
  <c r="L16" i="27" a="1"/>
  <c r="L16" i="27" s="1"/>
  <c r="L17" i="27" a="1"/>
  <c r="L17" i="27" s="1"/>
  <c r="L18" i="27" a="1"/>
  <c r="L18" i="27" s="1"/>
  <c r="L19" i="27" a="1"/>
  <c r="L19" i="27" s="1"/>
  <c r="L20" i="27" a="1"/>
  <c r="L20" i="27" s="1"/>
  <c r="L32" i="27" a="1"/>
  <c r="L32" i="27" s="1"/>
  <c r="L33" i="27" a="1"/>
  <c r="L33" i="27" s="1"/>
  <c r="L35" i="27" a="1"/>
  <c r="L35" i="27" s="1"/>
  <c r="L36" i="27" a="1"/>
  <c r="L36" i="27" s="1"/>
  <c r="L37" i="27" a="1"/>
  <c r="L37" i="27" s="1"/>
  <c r="L38" i="27" a="1"/>
  <c r="L38" i="27" s="1"/>
  <c r="L39" i="27" a="1"/>
  <c r="L39" i="27" s="1"/>
  <c r="L40" i="27" a="1"/>
  <c r="L40" i="27" s="1"/>
  <c r="L41" i="27" a="1"/>
  <c r="L41" i="27" s="1"/>
  <c r="L42" i="27" a="1"/>
  <c r="L42" i="27" s="1"/>
  <c r="L43" i="27" a="1"/>
  <c r="L43" i="27" s="1"/>
  <c r="L45" i="27" a="1"/>
  <c r="L45" i="27" s="1"/>
  <c r="L46" i="27" a="1"/>
  <c r="L46" i="27" s="1"/>
  <c r="L47" i="27" a="1"/>
  <c r="L47" i="27" s="1"/>
  <c r="L48" i="27" a="1"/>
  <c r="L48" i="27" s="1"/>
  <c r="L49" i="27" a="1"/>
  <c r="L49" i="27" s="1"/>
  <c r="L50" i="27" a="1"/>
  <c r="L50" i="27" s="1"/>
  <c r="L51" i="27" a="1"/>
  <c r="L51" i="27" s="1"/>
  <c r="L52" i="27" a="1"/>
  <c r="L52" i="27" s="1"/>
  <c r="L53" i="27" a="1"/>
  <c r="L53" i="27" s="1"/>
  <c r="L55" i="27" a="1"/>
  <c r="L55" i="27" s="1"/>
  <c r="L56" i="27" a="1"/>
  <c r="L56" i="27" s="1"/>
  <c r="L57" i="27" a="1"/>
  <c r="L57" i="27" s="1"/>
  <c r="L58" i="27" a="1"/>
  <c r="L58" i="27" s="1"/>
  <c r="L59" i="27" a="1"/>
  <c r="L59" i="27" s="1"/>
  <c r="L61" i="27" a="1"/>
  <c r="L61" i="27" s="1"/>
  <c r="L62" i="27" a="1"/>
  <c r="L62" i="27" s="1"/>
  <c r="L63" i="27" a="1"/>
  <c r="L63" i="27" s="1"/>
  <c r="L64" i="27" a="1"/>
  <c r="L64" i="27" s="1"/>
  <c r="L66" i="27" a="1"/>
  <c r="L66" i="27" s="1"/>
  <c r="L68" i="27" a="1"/>
  <c r="L68" i="27" s="1"/>
  <c r="L69" i="27" a="1"/>
  <c r="L69" i="27" s="1"/>
  <c r="L70" i="27" a="1"/>
  <c r="L70" i="27" s="1"/>
  <c r="L71" i="27" a="1"/>
  <c r="L71" i="27" s="1"/>
  <c r="L72" i="27" a="1"/>
  <c r="L72" i="27" s="1"/>
  <c r="L73" i="27" a="1"/>
  <c r="L73" i="27" s="1"/>
  <c r="L74" i="27" a="1"/>
  <c r="L74" i="27" s="1"/>
  <c r="L75" i="27" a="1"/>
  <c r="L75" i="27" s="1"/>
  <c r="L77" i="27" a="1"/>
  <c r="L77" i="27" s="1"/>
  <c r="L78" i="27" a="1"/>
  <c r="L78" i="27" s="1"/>
  <c r="L79" i="27" a="1"/>
  <c r="L79" i="27" s="1"/>
  <c r="L80" i="27" a="1"/>
  <c r="L80" i="27" s="1"/>
  <c r="L81" i="27" a="1"/>
  <c r="L81" i="27" s="1"/>
  <c r="L82" i="27" a="1"/>
  <c r="L82" i="27" s="1"/>
  <c r="L83" i="27" a="1"/>
  <c r="L83" i="27" s="1"/>
  <c r="L84" i="27" a="1"/>
  <c r="L84" i="27" s="1"/>
  <c r="L85" i="27" a="1"/>
  <c r="L85" i="27" s="1"/>
  <c r="L87" i="27" a="1"/>
  <c r="L87" i="27" s="1"/>
  <c r="L88" i="27" a="1"/>
  <c r="L88" i="27" s="1"/>
  <c r="L89" i="27" a="1"/>
  <c r="L89" i="27" s="1"/>
  <c r="L90" i="27" a="1"/>
  <c r="L90" i="27" s="1"/>
  <c r="L91" i="27" a="1"/>
  <c r="L91" i="27" s="1"/>
  <c r="L92" i="27" a="1"/>
  <c r="L92" i="27" s="1"/>
  <c r="L93" i="27" a="1"/>
  <c r="L93" i="27" s="1"/>
  <c r="L94" i="27" a="1"/>
  <c r="L94" i="27" s="1"/>
  <c r="L95" i="27" a="1"/>
  <c r="L95" i="27" s="1"/>
  <c r="L97" i="27" a="1"/>
  <c r="L97" i="27" s="1"/>
  <c r="L98" i="27" a="1"/>
  <c r="L98" i="27" s="1"/>
  <c r="L99" i="27" a="1"/>
  <c r="L99" i="27" s="1"/>
  <c r="L100" i="27" a="1"/>
  <c r="L100" i="27" s="1"/>
  <c r="L101" i="27" a="1"/>
  <c r="L101" i="27" s="1"/>
  <c r="L102" i="27" a="1"/>
  <c r="L102" i="27" s="1"/>
  <c r="L103" i="27" a="1"/>
  <c r="L103" i="27" s="1"/>
  <c r="L104" i="27" a="1"/>
  <c r="L104" i="27" s="1"/>
  <c r="L105" i="27" a="1"/>
  <c r="L105" i="27" s="1"/>
  <c r="L107" i="27" a="1"/>
  <c r="L107" i="27" s="1"/>
  <c r="L108" i="27" a="1"/>
  <c r="L108" i="27" s="1"/>
  <c r="L109" i="27" a="1"/>
  <c r="L109" i="27" s="1"/>
  <c r="L110" i="27" a="1"/>
  <c r="L110" i="27" s="1"/>
  <c r="L111" i="27" a="1"/>
  <c r="L111" i="27" s="1"/>
  <c r="L112" i="27" a="1"/>
  <c r="L112" i="27" s="1"/>
  <c r="L113" i="27" a="1"/>
  <c r="L113" i="27" s="1"/>
  <c r="L114" i="27" a="1"/>
  <c r="L114" i="27" s="1"/>
  <c r="L115" i="27" a="1"/>
  <c r="L115" i="27" s="1"/>
  <c r="L117" i="27" a="1"/>
  <c r="L117" i="27" s="1"/>
  <c r="L118" i="27" a="1"/>
  <c r="L118" i="27" s="1"/>
  <c r="L119" i="27" a="1"/>
  <c r="L119" i="27" s="1"/>
  <c r="L120" i="27" a="1"/>
  <c r="L120" i="27" s="1"/>
  <c r="L121" i="27" a="1"/>
  <c r="L121" i="27" s="1"/>
  <c r="L122" i="27" a="1"/>
  <c r="L122" i="27" s="1"/>
  <c r="L123" i="27" a="1"/>
  <c r="L123" i="27" s="1"/>
  <c r="L134" i="27" a="1"/>
  <c r="L134" i="27" s="1"/>
  <c r="L135" i="27" a="1"/>
  <c r="L135" i="27" s="1"/>
  <c r="L137" i="27" a="1"/>
  <c r="L137" i="27" s="1"/>
  <c r="L138" i="27" a="1"/>
  <c r="L138" i="27" s="1"/>
  <c r="L139" i="27" a="1"/>
  <c r="L139" i="27" s="1"/>
  <c r="L140" i="27" a="1"/>
  <c r="L140" i="27" s="1"/>
  <c r="L141" i="27" a="1"/>
  <c r="L141" i="27" s="1"/>
  <c r="L142" i="27" a="1"/>
  <c r="L142" i="27" s="1"/>
  <c r="L143" i="27" a="1"/>
  <c r="L143" i="27" s="1"/>
  <c r="L144" i="27" a="1"/>
  <c r="L144" i="27" s="1"/>
  <c r="L145" i="27" a="1"/>
  <c r="L145" i="27" s="1"/>
  <c r="L147" i="27" a="1"/>
  <c r="L147" i="27" s="1"/>
  <c r="L148" i="27" a="1"/>
  <c r="L148" i="27" s="1"/>
  <c r="L149" i="27" a="1"/>
  <c r="L149" i="27" s="1"/>
  <c r="L150" i="27" a="1"/>
  <c r="L150" i="27" s="1"/>
  <c r="L151" i="27" a="1"/>
  <c r="L151" i="27" s="1"/>
  <c r="L152" i="27" a="1"/>
  <c r="L152" i="27" s="1"/>
  <c r="L153" i="27" a="1"/>
  <c r="L153" i="27" s="1"/>
  <c r="L154" i="27" a="1"/>
  <c r="L154" i="27" s="1"/>
  <c r="L155" i="27" a="1"/>
  <c r="L155" i="27" s="1"/>
  <c r="L157" i="27" a="1"/>
  <c r="L157" i="27" s="1"/>
  <c r="L158" i="27" a="1"/>
  <c r="L158" i="27" s="1"/>
  <c r="L159" i="27" a="1"/>
  <c r="L159" i="27" s="1"/>
  <c r="L160" i="27" a="1"/>
  <c r="L160" i="27" s="1"/>
  <c r="L161" i="27" a="1"/>
  <c r="L161" i="27" s="1"/>
  <c r="L162" i="27" a="1"/>
  <c r="L162" i="27" s="1"/>
  <c r="L163" i="27" a="1"/>
  <c r="L163" i="27" s="1"/>
  <c r="L164" i="27" a="1"/>
  <c r="L164" i="27" s="1"/>
  <c r="L165" i="27" a="1"/>
  <c r="L165" i="27" s="1"/>
  <c r="L167" i="27" a="1"/>
  <c r="L167" i="27" s="1"/>
  <c r="L168" i="27" a="1"/>
  <c r="L168" i="27" s="1"/>
  <c r="L169" i="27" a="1"/>
  <c r="L169" i="27" s="1"/>
  <c r="L170" i="27" a="1"/>
  <c r="L170" i="27" s="1"/>
  <c r="L171" i="27" a="1"/>
  <c r="L171" i="27" s="1"/>
  <c r="L172" i="27" a="1"/>
  <c r="L172" i="27" s="1"/>
  <c r="L173" i="27" a="1"/>
  <c r="L173" i="27" s="1"/>
  <c r="L174" i="27" a="1"/>
  <c r="L174" i="27" s="1"/>
  <c r="L175" i="27" a="1"/>
  <c r="L175" i="27" s="1"/>
  <c r="L177" i="27" a="1"/>
  <c r="L177" i="27" s="1"/>
  <c r="L178" i="27" a="1"/>
  <c r="L178" i="27" s="1"/>
  <c r="L179" i="27" a="1"/>
  <c r="L179" i="27" s="1"/>
  <c r="L180" i="27" a="1"/>
  <c r="L180" i="27" s="1"/>
  <c r="L181" i="27" a="1"/>
  <c r="L181" i="27" s="1"/>
  <c r="L182" i="27" a="1"/>
  <c r="L182" i="27" s="1"/>
  <c r="L183" i="27" a="1"/>
  <c r="L183" i="27" s="1"/>
  <c r="L184" i="27" a="1"/>
  <c r="L184" i="27" s="1"/>
  <c r="L185" i="27" a="1"/>
  <c r="L185" i="27" s="1"/>
  <c r="L187" i="27" a="1"/>
  <c r="L187" i="27" s="1"/>
  <c r="L188" i="27" a="1"/>
  <c r="L188" i="27" s="1"/>
  <c r="L189" i="27" a="1"/>
  <c r="L189" i="27" s="1"/>
  <c r="L190" i="27" a="1"/>
  <c r="L190" i="27" s="1"/>
  <c r="L191" i="27" a="1"/>
  <c r="L191" i="27" s="1"/>
  <c r="L192" i="27" a="1"/>
  <c r="L192" i="27" s="1"/>
  <c r="L193" i="27" a="1"/>
  <c r="L193" i="27" s="1"/>
  <c r="L194" i="27" a="1"/>
  <c r="L194" i="27" s="1"/>
  <c r="L195" i="27" a="1"/>
  <c r="L195" i="27" s="1"/>
  <c r="L197" i="27" a="1"/>
  <c r="L197" i="27" s="1"/>
  <c r="L198" i="27" a="1"/>
  <c r="L198" i="27" s="1"/>
  <c r="L199" i="27" a="1"/>
  <c r="L199" i="27" s="1"/>
  <c r="L200" i="27" a="1"/>
  <c r="L200" i="27" s="1"/>
  <c r="L201" i="27" a="1"/>
  <c r="L201" i="27" s="1"/>
  <c r="L202" i="27" a="1"/>
  <c r="L202" i="27" s="1"/>
  <c r="L203" i="27" a="1"/>
  <c r="L203" i="27" s="1"/>
  <c r="L304" i="27" a="1"/>
  <c r="L304" i="27" s="1"/>
  <c r="L305" i="27" a="1"/>
  <c r="L305" i="27" s="1"/>
  <c r="L307" i="27" a="1"/>
  <c r="L307" i="27" s="1"/>
  <c r="L308" i="27" a="1"/>
  <c r="L308" i="27" s="1"/>
  <c r="L309" i="27" a="1"/>
  <c r="L309" i="27" s="1"/>
  <c r="L310" i="27" a="1"/>
  <c r="L310" i="27" s="1"/>
  <c r="L311" i="27" a="1"/>
  <c r="L311" i="27" s="1"/>
  <c r="L312" i="27" a="1"/>
  <c r="L312" i="27" s="1"/>
  <c r="L313" i="27" a="1"/>
  <c r="L313" i="27" s="1"/>
  <c r="L15" i="29" a="1"/>
  <c r="L15" i="29" s="1"/>
  <c r="L16" i="29" a="1"/>
  <c r="L16" i="29" s="1"/>
  <c r="L17" i="29" a="1"/>
  <c r="L17" i="29" s="1"/>
  <c r="L18" i="29" a="1"/>
  <c r="L18" i="29" s="1"/>
  <c r="L19" i="29" a="1"/>
  <c r="L19" i="29" s="1"/>
  <c r="L30" i="29" a="1"/>
  <c r="L30" i="29" s="1"/>
  <c r="L31" i="29" a="1"/>
  <c r="L31" i="29" s="1"/>
  <c r="L33" i="29" a="1"/>
  <c r="L33" i="29" s="1"/>
  <c r="L34" i="29" a="1"/>
  <c r="L34" i="29" s="1"/>
  <c r="L35" i="29" a="1"/>
  <c r="L35" i="29" s="1"/>
  <c r="L36" i="29" a="1"/>
  <c r="L36" i="29" s="1"/>
  <c r="L37" i="29" a="1"/>
  <c r="L37" i="29" s="1"/>
  <c r="L38" i="29" a="1"/>
  <c r="L38" i="29" s="1"/>
  <c r="L39" i="29" a="1"/>
  <c r="L39" i="29" s="1"/>
  <c r="L40" i="29" a="1"/>
  <c r="L40" i="29" s="1"/>
  <c r="L41" i="29" a="1"/>
  <c r="L41" i="29" s="1"/>
  <c r="L43" i="29" a="1"/>
  <c r="L43" i="29" s="1"/>
  <c r="L44" i="29" a="1"/>
  <c r="L44" i="29" s="1"/>
  <c r="L45" i="29" a="1"/>
  <c r="L45" i="29" s="1"/>
  <c r="L46" i="29" a="1"/>
  <c r="L46" i="29" s="1"/>
  <c r="L47" i="29" a="1"/>
  <c r="L47" i="29" s="1"/>
  <c r="L48" i="29" a="1"/>
  <c r="L48" i="29" s="1"/>
  <c r="L49" i="29" a="1"/>
  <c r="L49" i="29" s="1"/>
  <c r="L50" i="29" a="1"/>
  <c r="L50" i="29" s="1"/>
  <c r="L51" i="29" a="1"/>
  <c r="L51" i="29" s="1"/>
  <c r="L53" i="29" a="1"/>
  <c r="L53" i="29" s="1"/>
  <c r="L54" i="29" a="1"/>
  <c r="L54" i="29" s="1"/>
  <c r="L55" i="29" a="1"/>
  <c r="L55" i="29" s="1"/>
  <c r="L56" i="29" a="1"/>
  <c r="L56" i="29" s="1"/>
  <c r="L57" i="29" a="1"/>
  <c r="L57" i="29" s="1"/>
  <c r="L58" i="29" a="1"/>
  <c r="L58" i="29" s="1"/>
  <c r="L59" i="29" a="1"/>
  <c r="L59" i="29" s="1"/>
  <c r="L60" i="29" a="1"/>
  <c r="L60" i="29" s="1"/>
  <c r="L61" i="29" a="1"/>
  <c r="L61" i="29" s="1"/>
  <c r="L63" i="29" a="1"/>
  <c r="L63" i="29" s="1"/>
  <c r="L64" i="29" a="1"/>
  <c r="L64" i="29" s="1"/>
  <c r="L65" i="29" a="1"/>
  <c r="L65" i="29" s="1"/>
  <c r="L66" i="29" a="1"/>
  <c r="L66" i="29" s="1"/>
  <c r="L67" i="29" a="1"/>
  <c r="L67" i="29" s="1"/>
  <c r="L68" i="29" a="1"/>
  <c r="L68" i="29" s="1"/>
  <c r="L69" i="29" a="1"/>
  <c r="L69" i="29" s="1"/>
  <c r="L70" i="29" a="1"/>
  <c r="L70" i="29" s="1"/>
  <c r="L71" i="29" a="1"/>
  <c r="L71" i="29" s="1"/>
  <c r="L73" i="29" a="1"/>
  <c r="L73" i="29" s="1"/>
  <c r="L74" i="29" a="1"/>
  <c r="L74" i="29" s="1"/>
  <c r="L75" i="29" a="1"/>
  <c r="L75" i="29" s="1"/>
  <c r="L76" i="29" a="1"/>
  <c r="L76" i="29" s="1"/>
  <c r="L77" i="29" a="1"/>
  <c r="L77" i="29" s="1"/>
  <c r="L78" i="29" a="1"/>
  <c r="L78" i="29" s="1"/>
  <c r="L79" i="29" a="1"/>
  <c r="L79" i="29" s="1"/>
  <c r="L80" i="29" a="1"/>
  <c r="L80" i="29" s="1"/>
  <c r="L81" i="29" a="1"/>
  <c r="L81" i="29" s="1"/>
  <c r="L83" i="29" a="1"/>
  <c r="L83" i="29" s="1"/>
  <c r="L84" i="29" a="1"/>
  <c r="L84" i="29" s="1"/>
  <c r="L85" i="29" a="1"/>
  <c r="L85" i="29" s="1"/>
  <c r="L86" i="29" a="1"/>
  <c r="L86" i="29" s="1"/>
  <c r="L87" i="29" a="1"/>
  <c r="L87" i="29" s="1"/>
  <c r="L88" i="29" a="1"/>
  <c r="L88" i="29" s="1"/>
  <c r="L89" i="29" a="1"/>
  <c r="L89" i="29" s="1"/>
  <c r="L90" i="29" a="1"/>
  <c r="L90" i="29" s="1"/>
  <c r="L91" i="29" a="1"/>
  <c r="L91" i="29" s="1"/>
  <c r="L93" i="29" a="1"/>
  <c r="L93" i="29" s="1"/>
  <c r="L94" i="29" a="1"/>
  <c r="L94" i="29" s="1"/>
  <c r="L95" i="29" a="1"/>
  <c r="L95" i="29" s="1"/>
  <c r="L96" i="29" a="1"/>
  <c r="L96" i="29" s="1"/>
  <c r="L97" i="29" a="1"/>
  <c r="L97" i="29" s="1"/>
  <c r="L98" i="29" a="1"/>
  <c r="L98" i="29" s="1"/>
  <c r="L99" i="29" a="1"/>
  <c r="L99" i="29" s="1"/>
  <c r="L100" i="29" a="1"/>
  <c r="L100" i="29" s="1"/>
  <c r="L101" i="29" a="1"/>
  <c r="L101" i="29" s="1"/>
  <c r="L103" i="29" a="1"/>
  <c r="L103" i="29" s="1"/>
  <c r="L104" i="29" a="1"/>
  <c r="L104" i="29" s="1"/>
  <c r="L105" i="29" a="1"/>
  <c r="L105" i="29" s="1"/>
  <c r="L106" i="29" a="1"/>
  <c r="L106" i="29" s="1"/>
  <c r="L107" i="29" a="1"/>
  <c r="L107" i="29" s="1"/>
  <c r="L108" i="29" a="1"/>
  <c r="L108" i="29" s="1"/>
  <c r="L109" i="29" a="1"/>
  <c r="L109" i="29" s="1"/>
  <c r="L110" i="29" a="1"/>
  <c r="L110" i="29" s="1"/>
  <c r="L111" i="29" a="1"/>
  <c r="L111" i="29" s="1"/>
  <c r="L113" i="29" a="1"/>
  <c r="L113" i="29" s="1"/>
  <c r="L114" i="29" a="1"/>
  <c r="L114" i="29" s="1"/>
  <c r="L115" i="29" a="1"/>
  <c r="L115" i="29" s="1"/>
  <c r="L116" i="29" a="1"/>
  <c r="L116" i="29" s="1"/>
  <c r="L117" i="29" a="1"/>
  <c r="L117" i="29" s="1"/>
  <c r="L118" i="29" a="1"/>
  <c r="L118" i="29" s="1"/>
  <c r="L119" i="29" a="1"/>
  <c r="L119" i="29" s="1"/>
  <c r="L130" i="29" a="1"/>
  <c r="L130" i="29" s="1"/>
  <c r="L131" i="29" a="1"/>
  <c r="L131" i="29" s="1"/>
  <c r="L133" i="29" a="1"/>
  <c r="L133" i="29" s="1"/>
  <c r="L134" i="29" a="1"/>
  <c r="L134" i="29" s="1"/>
  <c r="L135" i="29" a="1"/>
  <c r="L135" i="29" s="1"/>
  <c r="L136" i="29" a="1"/>
  <c r="L136" i="29" s="1"/>
  <c r="L137" i="29" a="1"/>
  <c r="L137" i="29" s="1"/>
  <c r="L138" i="29" a="1"/>
  <c r="L138" i="29" s="1"/>
  <c r="L139" i="29" a="1"/>
  <c r="L139" i="29" s="1"/>
  <c r="L140" i="29" a="1"/>
  <c r="L140" i="29" s="1"/>
  <c r="L141" i="29" a="1"/>
  <c r="L141" i="29" s="1"/>
  <c r="L143" i="29" a="1"/>
  <c r="L143" i="29" s="1"/>
  <c r="L144" i="29" a="1"/>
  <c r="L144" i="29" s="1"/>
  <c r="L145" i="29" a="1"/>
  <c r="L145" i="29" s="1"/>
  <c r="L146" i="29" a="1"/>
  <c r="L146" i="29" s="1"/>
  <c r="L147" i="29" a="1"/>
  <c r="L147" i="29" s="1"/>
  <c r="L148" i="29" a="1"/>
  <c r="L148" i="29" s="1"/>
  <c r="L149" i="29" a="1"/>
  <c r="L149" i="29" s="1"/>
  <c r="L150" i="29" a="1"/>
  <c r="L150" i="29" s="1"/>
  <c r="L151" i="29" a="1"/>
  <c r="L151" i="29" s="1"/>
  <c r="L153" i="29" a="1"/>
  <c r="L153" i="29" s="1"/>
  <c r="L154" i="29" a="1"/>
  <c r="L154" i="29" s="1"/>
  <c r="L155" i="29" a="1"/>
  <c r="L155" i="29" s="1"/>
  <c r="L156" i="29" a="1"/>
  <c r="L156" i="29" s="1"/>
  <c r="L157" i="29" a="1"/>
  <c r="L157" i="29" s="1"/>
  <c r="L158" i="29" a="1"/>
  <c r="L158" i="29" s="1"/>
  <c r="L159" i="29" a="1"/>
  <c r="L159" i="29" s="1"/>
  <c r="L160" i="29" a="1"/>
  <c r="L160" i="29" s="1"/>
  <c r="L161" i="29" a="1"/>
  <c r="L161" i="29" s="1"/>
  <c r="L163" i="29" a="1"/>
  <c r="L163" i="29" s="1"/>
  <c r="L164" i="29" a="1"/>
  <c r="L164" i="29" s="1"/>
  <c r="L165" i="29" a="1"/>
  <c r="L165" i="29" s="1"/>
  <c r="L166" i="29" a="1"/>
  <c r="L166" i="29" s="1"/>
  <c r="L167" i="29" a="1"/>
  <c r="L167" i="29" s="1"/>
  <c r="L168" i="29" a="1"/>
  <c r="L168" i="29" s="1"/>
  <c r="L169" i="29" a="1"/>
  <c r="L169" i="29" s="1"/>
  <c r="L170" i="29" a="1"/>
  <c r="L170" i="29" s="1"/>
  <c r="L171" i="29" a="1"/>
  <c r="L171" i="29" s="1"/>
  <c r="L173" i="29" a="1"/>
  <c r="L173" i="29" s="1"/>
  <c r="L174" i="29" a="1"/>
  <c r="L174" i="29" s="1"/>
  <c r="L175" i="29" a="1"/>
  <c r="L175" i="29" s="1"/>
  <c r="L176" i="29" a="1"/>
  <c r="L176" i="29" s="1"/>
  <c r="L177" i="29" a="1"/>
  <c r="L177" i="29" s="1"/>
  <c r="L178" i="29" a="1"/>
  <c r="L178" i="29" s="1"/>
  <c r="L179" i="29" a="1"/>
  <c r="L179" i="29" s="1"/>
  <c r="L180" i="29" a="1"/>
  <c r="L180" i="29" s="1"/>
  <c r="L181" i="29" a="1"/>
  <c r="L181" i="29" s="1"/>
  <c r="L183" i="29" a="1"/>
  <c r="L183" i="29" s="1"/>
  <c r="L184" i="29" a="1"/>
  <c r="L184" i="29" s="1"/>
  <c r="L185" i="29" a="1"/>
  <c r="L185" i="29" s="1"/>
  <c r="L186" i="29" a="1"/>
  <c r="L186" i="29" s="1"/>
  <c r="L187" i="29" a="1"/>
  <c r="L187" i="29" s="1"/>
  <c r="L188" i="29" a="1"/>
  <c r="L188" i="29" s="1"/>
  <c r="L189" i="29" a="1"/>
  <c r="L189" i="29" s="1"/>
  <c r="L190" i="29" a="1"/>
  <c r="L190" i="29" s="1"/>
  <c r="L191" i="29" a="1"/>
  <c r="L191" i="29" s="1"/>
  <c r="L193" i="29" a="1"/>
  <c r="L193" i="29" s="1"/>
  <c r="L194" i="29" a="1"/>
  <c r="L194" i="29" s="1"/>
  <c r="L195" i="29" a="1"/>
  <c r="L195" i="29" s="1"/>
  <c r="L196" i="29" a="1"/>
  <c r="L196" i="29" s="1"/>
  <c r="L197" i="29" a="1"/>
  <c r="L197" i="29" s="1"/>
  <c r="L198" i="29" a="1"/>
  <c r="L198" i="29" s="1"/>
  <c r="L199" i="29" a="1"/>
  <c r="L199" i="29" s="1"/>
  <c r="L300" i="29" a="1"/>
  <c r="L300" i="29" s="1"/>
  <c r="L301" i="29" a="1"/>
  <c r="L301" i="29" s="1"/>
  <c r="L303" i="29" a="1"/>
  <c r="L303" i="29" s="1"/>
  <c r="L304" i="29" a="1"/>
  <c r="L304" i="29" s="1"/>
  <c r="L305" i="29" a="1"/>
  <c r="L305" i="29" s="1"/>
  <c r="L306" i="29" a="1"/>
  <c r="L306" i="29" s="1"/>
  <c r="L307" i="29" a="1"/>
  <c r="L307" i="29" s="1"/>
  <c r="L308" i="29" a="1"/>
  <c r="L308" i="29" s="1"/>
  <c r="L309" i="29" a="1"/>
  <c r="L309" i="29" s="1"/>
  <c r="L13" i="9" a="1"/>
  <c r="L13" i="9" s="1"/>
  <c r="L13" i="27" a="1"/>
  <c r="L13" i="27" s="1"/>
  <c r="I8" i="9"/>
  <c r="I7" i="9"/>
  <c r="I8" i="10"/>
  <c r="I8" i="11"/>
  <c r="I8" i="12"/>
  <c r="I8" i="13"/>
  <c r="I8" i="14"/>
  <c r="I8" i="15"/>
  <c r="I8" i="16"/>
  <c r="I8" i="17"/>
  <c r="I8" i="18"/>
  <c r="I8" i="19"/>
  <c r="I8" i="20"/>
  <c r="I8" i="27"/>
  <c r="I8" i="29"/>
  <c r="I8" i="8"/>
  <c r="I7" i="8"/>
  <c r="E160" i="8" l="1"/>
  <c r="G17" i="2" s="1"/>
  <c r="I14" i="2"/>
  <c r="D42" i="29"/>
  <c r="F42" i="29" s="1"/>
  <c r="G16" i="2" s="1"/>
  <c r="F7" i="17"/>
  <c r="B150" i="17" s="1"/>
  <c r="H229" i="7"/>
  <c r="C247" i="7"/>
  <c r="B247" i="7" s="1"/>
  <c r="C249" i="7"/>
  <c r="B249" i="7" s="1"/>
  <c r="O152" i="7"/>
  <c r="T182" i="7"/>
  <c r="J229" i="7"/>
  <c r="G228" i="7"/>
  <c r="O156" i="7"/>
  <c r="C196" i="7"/>
  <c r="B196" i="7" s="1"/>
  <c r="K230" i="7"/>
  <c r="C164" i="7"/>
  <c r="B164" i="7" s="1"/>
  <c r="O166" i="7"/>
  <c r="O228" i="7"/>
  <c r="C230" i="7"/>
  <c r="B230" i="7" s="1"/>
  <c r="R230" i="7" s="1"/>
  <c r="C228" i="7"/>
  <c r="B228" i="7" s="1"/>
  <c r="R228" i="7" s="1"/>
  <c r="C198" i="7"/>
  <c r="B198" i="7" s="1"/>
  <c r="T188" i="7"/>
  <c r="H262" i="7"/>
  <c r="P263" i="7"/>
  <c r="O264" i="7"/>
  <c r="O162" i="7"/>
  <c r="O165" i="7"/>
  <c r="J228" i="7"/>
  <c r="Q228" i="7"/>
  <c r="M230" i="7"/>
  <c r="U248" i="7"/>
  <c r="C250" i="7"/>
  <c r="P262" i="7"/>
  <c r="C264" i="7"/>
  <c r="B264" i="7" s="1"/>
  <c r="S264" i="7"/>
  <c r="E228" i="7"/>
  <c r="I228" i="7" s="1"/>
  <c r="K228" i="7"/>
  <c r="N229" i="7"/>
  <c r="E230" i="7"/>
  <c r="I230" i="7" s="1"/>
  <c r="O230" i="7"/>
  <c r="F228" i="7"/>
  <c r="M228" i="7"/>
  <c r="F229" i="7"/>
  <c r="G230" i="7"/>
  <c r="Q230" i="7"/>
  <c r="H263" i="7"/>
  <c r="K264" i="7"/>
  <c r="F5" i="10"/>
  <c r="F5" i="16"/>
  <c r="F5" i="17"/>
  <c r="F6" i="17"/>
  <c r="F6" i="19"/>
  <c r="B78" i="19" s="1"/>
  <c r="F5" i="19"/>
  <c r="F6" i="18"/>
  <c r="B83" i="18" s="1"/>
  <c r="F5" i="18"/>
  <c r="F6" i="27"/>
  <c r="B57" i="27" s="1"/>
  <c r="F5" i="27"/>
  <c r="F6" i="13"/>
  <c r="B59" i="13" s="1"/>
  <c r="F5" i="13"/>
  <c r="F6" i="12"/>
  <c r="B76" i="12" s="1"/>
  <c r="F5" i="12"/>
  <c r="F6" i="9"/>
  <c r="B85" i="9" s="1"/>
  <c r="F5" i="9"/>
  <c r="F6" i="8"/>
  <c r="B91" i="8" s="1"/>
  <c r="F5" i="8"/>
  <c r="F5" i="20"/>
  <c r="F5" i="11"/>
  <c r="F5" i="15"/>
  <c r="F5" i="14"/>
  <c r="B20" i="9"/>
  <c r="B152" i="7"/>
  <c r="B182" i="7"/>
  <c r="C197" i="7"/>
  <c r="B197" i="7" s="1"/>
  <c r="T197" i="7"/>
  <c r="B215" i="7"/>
  <c r="R215" i="7" s="1"/>
  <c r="B221" i="7"/>
  <c r="R221" i="7" s="1"/>
  <c r="B225" i="7"/>
  <c r="R225" i="7" s="1"/>
  <c r="B250" i="7"/>
  <c r="C214" i="7"/>
  <c r="B214" i="7" s="1"/>
  <c r="R214" i="7" s="1"/>
  <c r="C192" i="7"/>
  <c r="C199" i="7"/>
  <c r="B199" i="7" s="1"/>
  <c r="C218" i="7"/>
  <c r="B218" i="7" s="1"/>
  <c r="R218" i="7" s="1"/>
  <c r="C213" i="7"/>
  <c r="U251" i="7"/>
  <c r="C251" i="7"/>
  <c r="B251" i="7" s="1"/>
  <c r="U253" i="7"/>
  <c r="C253" i="7"/>
  <c r="B253" i="7" s="1"/>
  <c r="C217" i="7"/>
  <c r="C220" i="7"/>
  <c r="C224" i="7"/>
  <c r="C226" i="7"/>
  <c r="Q229" i="7"/>
  <c r="M229" i="7"/>
  <c r="E229" i="7"/>
  <c r="I229" i="7" s="1"/>
  <c r="O229" i="7"/>
  <c r="K229" i="7"/>
  <c r="G229" i="7"/>
  <c r="C229" i="7"/>
  <c r="B229" i="7" s="1"/>
  <c r="R229" i="7" s="1"/>
  <c r="L229" i="7"/>
  <c r="U252" i="7"/>
  <c r="C252" i="7"/>
  <c r="H228" i="7"/>
  <c r="L228" i="7"/>
  <c r="P228" i="7"/>
  <c r="F230" i="7"/>
  <c r="J230" i="7"/>
  <c r="N230" i="7"/>
  <c r="C254" i="7"/>
  <c r="C255" i="7"/>
  <c r="C256" i="7"/>
  <c r="C257" i="7"/>
  <c r="C258" i="7"/>
  <c r="C259" i="7"/>
  <c r="C260" i="7"/>
  <c r="C261" i="7"/>
  <c r="C262" i="7"/>
  <c r="B262" i="7" s="1"/>
  <c r="K262" i="7"/>
  <c r="C263" i="7"/>
  <c r="B263" i="7" s="1"/>
  <c r="K263" i="7"/>
  <c r="U254" i="7"/>
  <c r="U255" i="7"/>
  <c r="U256" i="7"/>
  <c r="U257" i="7"/>
  <c r="U258" i="7"/>
  <c r="U259" i="7"/>
  <c r="U260" i="7"/>
  <c r="U261" i="7"/>
  <c r="R262" i="7"/>
  <c r="N262" i="7"/>
  <c r="J262" i="7"/>
  <c r="F262" i="7"/>
  <c r="Y262" i="7"/>
  <c r="U262" i="7"/>
  <c r="Q262" i="7"/>
  <c r="M262" i="7"/>
  <c r="I262" i="7"/>
  <c r="E262" i="7"/>
  <c r="T262" i="7"/>
  <c r="R263" i="7"/>
  <c r="N263" i="7"/>
  <c r="J263" i="7"/>
  <c r="F263" i="7"/>
  <c r="Y263" i="7"/>
  <c r="U263" i="7"/>
  <c r="Q263" i="7"/>
  <c r="M263" i="7"/>
  <c r="I263" i="7"/>
  <c r="E263" i="7"/>
  <c r="T263" i="7"/>
  <c r="H230" i="7"/>
  <c r="L230" i="7"/>
  <c r="O262" i="7"/>
  <c r="O263" i="7"/>
  <c r="H264" i="7"/>
  <c r="P264" i="7"/>
  <c r="T264" i="7"/>
  <c r="E264" i="7"/>
  <c r="I264" i="7"/>
  <c r="M264" i="7"/>
  <c r="Q264" i="7"/>
  <c r="U264" i="7"/>
  <c r="Y264" i="7"/>
  <c r="F264" i="7"/>
  <c r="J264" i="7"/>
  <c r="N264" i="7"/>
  <c r="D14" i="8"/>
  <c r="M42" i="7"/>
  <c r="M47" i="7" a="1"/>
  <c r="M48" i="7"/>
  <c r="M49" i="7"/>
  <c r="M28" i="7"/>
  <c r="M31" i="7"/>
  <c r="M44" i="7"/>
  <c r="M58" i="7"/>
  <c r="M27" i="7"/>
  <c r="M52" i="7"/>
  <c r="M46" i="7"/>
  <c r="M29" i="7"/>
  <c r="M54" i="7"/>
  <c r="M33" i="7"/>
  <c r="M43" i="7"/>
  <c r="M36" i="7"/>
  <c r="M50" i="7"/>
  <c r="M32" i="7"/>
  <c r="M56" i="7"/>
  <c r="M57" i="7"/>
  <c r="M30" i="7"/>
  <c r="M51" i="7"/>
  <c r="M40" i="7"/>
  <c r="M39" i="7"/>
  <c r="M55" i="7"/>
  <c r="M38" i="7"/>
  <c r="M34" i="7"/>
  <c r="M35" i="7"/>
  <c r="M41" i="7"/>
  <c r="M37" i="7"/>
  <c r="M53" i="7"/>
  <c r="C27" i="7" l="1"/>
  <c r="X263" i="7"/>
  <c r="M47" i="7"/>
  <c r="I47" i="7" s="1"/>
  <c r="C44" i="7"/>
  <c r="V264" i="7"/>
  <c r="X262" i="7"/>
  <c r="I48" i="7"/>
  <c r="C28" i="7"/>
  <c r="I34" i="7"/>
  <c r="I30" i="7"/>
  <c r="I36" i="7"/>
  <c r="I38" i="7"/>
  <c r="C58" i="7"/>
  <c r="I58" i="7"/>
  <c r="I57" i="7"/>
  <c r="I54" i="7"/>
  <c r="I53" i="7"/>
  <c r="I52" i="7"/>
  <c r="I51" i="7"/>
  <c r="I50" i="7"/>
  <c r="I49" i="7"/>
  <c r="I46" i="7"/>
  <c r="I37" i="7"/>
  <c r="I35" i="7"/>
  <c r="I33" i="7"/>
  <c r="I32" i="7"/>
  <c r="I31" i="7"/>
  <c r="I29" i="7"/>
  <c r="I27" i="7"/>
  <c r="C57" i="7"/>
  <c r="C54" i="7"/>
  <c r="C53" i="7"/>
  <c r="C51" i="7"/>
  <c r="C50" i="7"/>
  <c r="C49" i="7"/>
  <c r="C37" i="7"/>
  <c r="C36" i="7"/>
  <c r="C35" i="7"/>
  <c r="C33" i="7"/>
  <c r="C32" i="7"/>
  <c r="C31" i="7"/>
  <c r="C29" i="7"/>
  <c r="B18" i="10"/>
  <c r="B21" i="8"/>
  <c r="B167" i="8" s="1"/>
  <c r="B11" i="20"/>
  <c r="B11" i="27"/>
  <c r="B13" i="19"/>
  <c r="B12" i="16"/>
  <c r="B14" i="18"/>
  <c r="B13" i="11"/>
  <c r="B11" i="15"/>
  <c r="B11" i="14"/>
  <c r="B11" i="13"/>
  <c r="B12" i="12"/>
  <c r="B16" i="17"/>
  <c r="B218" i="17" s="1"/>
  <c r="B85" i="17"/>
  <c r="V262" i="7"/>
  <c r="V263" i="7"/>
  <c r="B259" i="7"/>
  <c r="G262" i="7"/>
  <c r="L262" i="7"/>
  <c r="B261" i="7"/>
  <c r="X264" i="7"/>
  <c r="G263" i="7"/>
  <c r="L263" i="7"/>
  <c r="B255" i="7"/>
  <c r="L264" i="7"/>
  <c r="G264" i="7"/>
  <c r="B257" i="7"/>
  <c r="B260" i="7"/>
  <c r="B258" i="7"/>
  <c r="B256" i="7"/>
  <c r="B254" i="7"/>
  <c r="B252" i="7"/>
  <c r="B220" i="7"/>
  <c r="R220" i="7" s="1"/>
  <c r="B224" i="7"/>
  <c r="R224" i="7" s="1"/>
  <c r="B213" i="7"/>
  <c r="R213" i="7" s="1"/>
  <c r="B192" i="7"/>
  <c r="B226" i="7"/>
  <c r="R226" i="7" s="1"/>
  <c r="B217" i="7"/>
  <c r="R217" i="7" s="1"/>
  <c r="C47" i="7" l="1"/>
  <c r="C48" i="7"/>
  <c r="I28" i="7"/>
  <c r="C34" i="7"/>
  <c r="C38" i="7"/>
  <c r="J220" i="7"/>
  <c r="J222" i="7"/>
  <c r="J219" i="7"/>
  <c r="J221" i="7"/>
  <c r="J218" i="7"/>
  <c r="C209" i="7"/>
  <c r="C210" i="7" s="1"/>
  <c r="C178" i="7"/>
  <c r="W264" i="7"/>
  <c r="W262" i="7"/>
  <c r="W263" i="7"/>
  <c r="B19" i="8"/>
  <c r="H165" i="8" l="1"/>
  <c r="D234" i="8" l="1"/>
  <c r="D229" i="8"/>
  <c r="D77" i="20" l="1"/>
  <c r="C55" i="7" s="1"/>
  <c r="D80" i="18"/>
  <c r="C46" i="7" s="1"/>
  <c r="D82" i="17"/>
  <c r="E45" i="7" s="1"/>
  <c r="D78" i="17"/>
  <c r="D137" i="12"/>
  <c r="D147" i="9"/>
  <c r="C7" i="1" l="1"/>
  <c r="C7" i="2"/>
  <c r="C7" i="3"/>
  <c r="C7" i="4"/>
  <c r="C7" i="5"/>
  <c r="C7" i="6"/>
  <c r="C7" i="8"/>
  <c r="C7" i="9"/>
  <c r="C7" i="10"/>
  <c r="C7" i="11"/>
  <c r="C7" i="12"/>
  <c r="C7" i="13"/>
  <c r="C7" i="14"/>
  <c r="C7" i="15"/>
  <c r="C7" i="16"/>
  <c r="C7" i="17"/>
  <c r="C7" i="18"/>
  <c r="C7" i="19"/>
  <c r="C7" i="20"/>
  <c r="C7" i="27"/>
  <c r="C7" i="29"/>
  <c r="C7" i="7"/>
  <c r="C7" i="25"/>
  <c r="K9" i="22"/>
  <c r="C7" i="23"/>
  <c r="C7" i="26"/>
  <c r="D140" i="19" l="1"/>
  <c r="D100" i="27"/>
  <c r="C3" i="29" l="1"/>
  <c r="H156" i="9"/>
  <c r="H155" i="9"/>
  <c r="H154" i="9"/>
  <c r="E156" i="9"/>
  <c r="E155" i="9"/>
  <c r="E154" i="9"/>
  <c r="E153" i="9"/>
  <c r="C7" i="28"/>
  <c r="C6" i="28"/>
  <c r="C3" i="28"/>
  <c r="J197" i="7"/>
  <c r="C195" i="7"/>
  <c r="C158" i="7"/>
  <c r="B158" i="7" s="1"/>
  <c r="E137" i="7"/>
  <c r="N165" i="7"/>
  <c r="F165" i="7"/>
  <c r="J165" i="7"/>
  <c r="K165" i="7"/>
  <c r="I166" i="7"/>
  <c r="F166" i="7"/>
  <c r="L165" i="7"/>
  <c r="E165" i="7"/>
  <c r="I165" i="7"/>
  <c r="C3" i="1"/>
  <c r="C3" i="2"/>
  <c r="C3" i="3"/>
  <c r="C3" i="4"/>
  <c r="C3" i="5"/>
  <c r="C3" i="6"/>
  <c r="C3" i="8"/>
  <c r="C3" i="9"/>
  <c r="C3" i="10"/>
  <c r="C3" i="11"/>
  <c r="C3" i="12"/>
  <c r="C3" i="13"/>
  <c r="C3" i="14"/>
  <c r="C3" i="15"/>
  <c r="C3" i="16"/>
  <c r="C3" i="17"/>
  <c r="C3" i="18"/>
  <c r="C3" i="19"/>
  <c r="C3" i="20"/>
  <c r="C3" i="27"/>
  <c r="C3" i="7"/>
  <c r="C7" i="24"/>
  <c r="C6" i="24"/>
  <c r="C3" i="24"/>
  <c r="C6" i="25"/>
  <c r="C3" i="25"/>
  <c r="K8" i="22"/>
  <c r="K5" i="22"/>
  <c r="C8" i="23"/>
  <c r="C8" i="29" s="1"/>
  <c r="C3" i="26"/>
  <c r="C6" i="23"/>
  <c r="C5" i="23"/>
  <c r="C5" i="26" s="1"/>
  <c r="C4" i="23"/>
  <c r="C4" i="1" s="1"/>
  <c r="D54" i="27"/>
  <c r="C52" i="7" s="1"/>
  <c r="D88" i="8"/>
  <c r="E29" i="7" s="1"/>
  <c r="I25" i="2"/>
  <c r="I26" i="2"/>
  <c r="I27" i="2"/>
  <c r="I28" i="2"/>
  <c r="C184" i="7"/>
  <c r="B184" i="7" s="1"/>
  <c r="C189" i="7"/>
  <c r="C242" i="7"/>
  <c r="D14" i="10"/>
  <c r="D14" i="9"/>
  <c r="D149" i="18"/>
  <c r="G217" i="7" s="1"/>
  <c r="D15" i="25"/>
  <c r="H25" i="2" s="1"/>
  <c r="H26" i="2"/>
  <c r="H27" i="2"/>
  <c r="H28" i="2"/>
  <c r="E43" i="7"/>
  <c r="D77" i="15"/>
  <c r="C42" i="7" s="1"/>
  <c r="D104" i="13"/>
  <c r="D79" i="10"/>
  <c r="C39" i="7" s="1"/>
  <c r="D121" i="7"/>
  <c r="D122" i="7"/>
  <c r="D124" i="7"/>
  <c r="C121" i="7"/>
  <c r="C122" i="7"/>
  <c r="C124" i="7"/>
  <c r="B121" i="7"/>
  <c r="B122" i="7"/>
  <c r="B124" i="7"/>
  <c r="C101" i="7"/>
  <c r="C102" i="7"/>
  <c r="C104" i="7"/>
  <c r="D101" i="7"/>
  <c r="D102" i="7"/>
  <c r="D104" i="7"/>
  <c r="B101" i="7"/>
  <c r="B102" i="7"/>
  <c r="B104" i="7"/>
  <c r="B81" i="7"/>
  <c r="B82" i="7"/>
  <c r="B84" i="7"/>
  <c r="C81" i="7"/>
  <c r="C82" i="7"/>
  <c r="C84" i="7"/>
  <c r="D81" i="7"/>
  <c r="D82" i="7"/>
  <c r="D84" i="7"/>
  <c r="D82" i="9"/>
  <c r="C30" i="7" s="1"/>
  <c r="D4" i="22"/>
  <c r="E4" i="22"/>
  <c r="F4" i="22"/>
  <c r="C136" i="7" s="1"/>
  <c r="G4" i="22"/>
  <c r="H4" i="22"/>
  <c r="C4" i="22"/>
  <c r="E197" i="7"/>
  <c r="S197" i="7"/>
  <c r="K197" i="7"/>
  <c r="I197" i="7"/>
  <c r="P197" i="7"/>
  <c r="N197" i="7"/>
  <c r="O197" i="7"/>
  <c r="C4" i="6" l="1"/>
  <c r="C4" i="15"/>
  <c r="C4" i="7"/>
  <c r="C4" i="3"/>
  <c r="C4" i="5"/>
  <c r="H254" i="7"/>
  <c r="G218" i="7"/>
  <c r="H252" i="7"/>
  <c r="G219" i="7"/>
  <c r="H253" i="7"/>
  <c r="H251" i="7"/>
  <c r="G221" i="7"/>
  <c r="H255" i="7"/>
  <c r="G220" i="7"/>
  <c r="C8" i="13"/>
  <c r="C8" i="11"/>
  <c r="K219" i="7"/>
  <c r="K221" i="7"/>
  <c r="K217" i="7"/>
  <c r="L217" i="7" s="1"/>
  <c r="M255" i="7"/>
  <c r="K218" i="7"/>
  <c r="M252" i="7"/>
  <c r="M254" i="7"/>
  <c r="K220" i="7"/>
  <c r="M253" i="7"/>
  <c r="M251" i="7"/>
  <c r="F102" i="7"/>
  <c r="F98" i="7"/>
  <c r="F124" i="7"/>
  <c r="F103" i="7"/>
  <c r="F120" i="7"/>
  <c r="F99" i="7"/>
  <c r="F100" i="7"/>
  <c r="F122" i="7"/>
  <c r="F118" i="7"/>
  <c r="F119" i="7"/>
  <c r="F123" i="7"/>
  <c r="F97" i="7"/>
  <c r="F121" i="7"/>
  <c r="F101" i="7"/>
  <c r="F104" i="7"/>
  <c r="F117" i="7"/>
  <c r="J119" i="7"/>
  <c r="J104" i="7"/>
  <c r="J100" i="7"/>
  <c r="J99" i="7"/>
  <c r="J98" i="7"/>
  <c r="J118" i="7"/>
  <c r="J117" i="7"/>
  <c r="J102" i="7"/>
  <c r="J101" i="7"/>
  <c r="J97" i="7"/>
  <c r="J103" i="7"/>
  <c r="J124" i="7"/>
  <c r="J121" i="7"/>
  <c r="J123" i="7"/>
  <c r="J120" i="7"/>
  <c r="J122" i="7"/>
  <c r="C5" i="28"/>
  <c r="C4" i="24"/>
  <c r="C4" i="20"/>
  <c r="C4" i="28"/>
  <c r="C5" i="4"/>
  <c r="C5" i="10"/>
  <c r="K83" i="7"/>
  <c r="K81" i="7"/>
  <c r="K84" i="7"/>
  <c r="K80" i="7"/>
  <c r="K79" i="7"/>
  <c r="K78" i="7"/>
  <c r="K77" i="7"/>
  <c r="K82" i="7"/>
  <c r="K117" i="7"/>
  <c r="K99" i="7"/>
  <c r="K118" i="7"/>
  <c r="K102" i="7"/>
  <c r="K124" i="7"/>
  <c r="K122" i="7"/>
  <c r="K104" i="7"/>
  <c r="K98" i="7"/>
  <c r="L82" i="7"/>
  <c r="K100" i="7"/>
  <c r="K121" i="7"/>
  <c r="K119" i="7"/>
  <c r="K101" i="7"/>
  <c r="K97" i="7"/>
  <c r="L84" i="7"/>
  <c r="K103" i="7"/>
  <c r="L81" i="7"/>
  <c r="L78" i="7"/>
  <c r="L79" i="7"/>
  <c r="L77" i="7"/>
  <c r="K123" i="7"/>
  <c r="L80" i="7"/>
  <c r="L83" i="7"/>
  <c r="K120" i="7"/>
  <c r="F222" i="7"/>
  <c r="F219" i="7"/>
  <c r="F221" i="7"/>
  <c r="F218" i="7"/>
  <c r="F220" i="7"/>
  <c r="C67" i="7"/>
  <c r="C5" i="12"/>
  <c r="J166" i="7"/>
  <c r="M166" i="7"/>
  <c r="L166" i="7"/>
  <c r="R197" i="7"/>
  <c r="H197" i="7"/>
  <c r="F197" i="7"/>
  <c r="G197" i="7"/>
  <c r="C193" i="7"/>
  <c r="C5" i="15"/>
  <c r="C8" i="17"/>
  <c r="C5" i="2"/>
  <c r="Q197" i="7"/>
  <c r="L197" i="7"/>
  <c r="C185" i="7"/>
  <c r="B185" i="7" s="1"/>
  <c r="C5" i="1"/>
  <c r="C5" i="18"/>
  <c r="C5" i="9"/>
  <c r="C5" i="6"/>
  <c r="C8" i="27"/>
  <c r="C5" i="11"/>
  <c r="N166" i="7"/>
  <c r="G166" i="7"/>
  <c r="C5" i="8"/>
  <c r="C5" i="7"/>
  <c r="K7" i="22"/>
  <c r="C5" i="24"/>
  <c r="C8" i="6"/>
  <c r="C5" i="19"/>
  <c r="C5" i="29"/>
  <c r="H166" i="7"/>
  <c r="E166" i="7"/>
  <c r="K166" i="7"/>
  <c r="C160" i="7"/>
  <c r="B160" i="7" s="1"/>
  <c r="J199" i="7"/>
  <c r="J188" i="7"/>
  <c r="C161" i="7"/>
  <c r="B161" i="7" s="1"/>
  <c r="P199" i="7"/>
  <c r="I199" i="7"/>
  <c r="E199" i="7"/>
  <c r="G199" i="7"/>
  <c r="H165" i="7"/>
  <c r="G165" i="7"/>
  <c r="M165" i="7"/>
  <c r="C153" i="7"/>
  <c r="K188" i="7"/>
  <c r="F199" i="7"/>
  <c r="G188" i="7"/>
  <c r="H158" i="7"/>
  <c r="K189" i="7"/>
  <c r="J189" i="7"/>
  <c r="G189" i="7"/>
  <c r="C157" i="7"/>
  <c r="B195" i="7"/>
  <c r="B189" i="7"/>
  <c r="F189" i="7"/>
  <c r="C187" i="7"/>
  <c r="F187" i="7" s="1"/>
  <c r="F188" i="7"/>
  <c r="C154" i="7"/>
  <c r="H154" i="7" s="1"/>
  <c r="C5" i="20"/>
  <c r="C5" i="3"/>
  <c r="C5" i="16"/>
  <c r="C5" i="13"/>
  <c r="C4" i="9"/>
  <c r="C4" i="17"/>
  <c r="K6" i="22"/>
  <c r="C4" i="10"/>
  <c r="C4" i="8"/>
  <c r="C4" i="25"/>
  <c r="C4" i="2"/>
  <c r="C4" i="11"/>
  <c r="C4" i="19"/>
  <c r="C4" i="14"/>
  <c r="C4" i="12"/>
  <c r="C4" i="29"/>
  <c r="C4" i="4"/>
  <c r="C4" i="13"/>
  <c r="C4" i="27"/>
  <c r="C5" i="25"/>
  <c r="C4" i="18"/>
  <c r="C5" i="5"/>
  <c r="C5" i="14"/>
  <c r="C4" i="26"/>
  <c r="C4" i="16"/>
  <c r="C5" i="17"/>
  <c r="C5" i="27"/>
  <c r="L199" i="7"/>
  <c r="Q199" i="7"/>
  <c r="C191" i="7"/>
  <c r="H156" i="7"/>
  <c r="C150" i="7"/>
  <c r="Q198" i="7"/>
  <c r="O199" i="7"/>
  <c r="S199" i="7"/>
  <c r="C183" i="7"/>
  <c r="R199" i="7"/>
  <c r="N199" i="7"/>
  <c r="H199" i="7"/>
  <c r="K199" i="7"/>
  <c r="I198" i="7"/>
  <c r="C151" i="7"/>
  <c r="B151" i="7" s="1"/>
  <c r="C163" i="7"/>
  <c r="C186" i="7"/>
  <c r="B186" i="7" s="1"/>
  <c r="C194" i="7"/>
  <c r="S198" i="7"/>
  <c r="E198" i="7"/>
  <c r="C159" i="7"/>
  <c r="B159" i="7" s="1"/>
  <c r="C155" i="7"/>
  <c r="B155" i="7" s="1"/>
  <c r="C190" i="7"/>
  <c r="F190" i="7" s="1"/>
  <c r="F198" i="7"/>
  <c r="H198" i="7"/>
  <c r="N198" i="7"/>
  <c r="R198" i="7"/>
  <c r="K198" i="7"/>
  <c r="G198" i="7"/>
  <c r="J198" i="7"/>
  <c r="P198" i="7"/>
  <c r="O198" i="7"/>
  <c r="L198" i="7"/>
  <c r="E27" i="7"/>
  <c r="C8" i="2"/>
  <c r="C8" i="14"/>
  <c r="C8" i="18"/>
  <c r="C8" i="7"/>
  <c r="C8" i="3"/>
  <c r="C8" i="8"/>
  <c r="C8" i="25"/>
  <c r="C8" i="28"/>
  <c r="C8" i="15"/>
  <c r="C8" i="19"/>
  <c r="C8" i="24"/>
  <c r="C8" i="4"/>
  <c r="C8" i="9"/>
  <c r="C8" i="26"/>
  <c r="C8" i="12"/>
  <c r="C8" i="16"/>
  <c r="C8" i="20"/>
  <c r="K10" i="22"/>
  <c r="C8" i="5"/>
  <c r="C8" i="10"/>
  <c r="AA108" i="7" l="1"/>
  <c r="AA106" i="7" s="1"/>
  <c r="L122" i="7" s="1"/>
  <c r="J187" i="7"/>
  <c r="Q117" i="7"/>
  <c r="Q121" i="7"/>
  <c r="X254" i="7"/>
  <c r="O253" i="7"/>
  <c r="L220" i="7"/>
  <c r="Q122" i="7"/>
  <c r="Q124" i="7"/>
  <c r="Q120" i="7"/>
  <c r="L218" i="7"/>
  <c r="O251" i="7"/>
  <c r="L221" i="7"/>
  <c r="X252" i="7"/>
  <c r="L219" i="7"/>
  <c r="O255" i="7"/>
  <c r="X251" i="7"/>
  <c r="X253" i="7"/>
  <c r="O252" i="7"/>
  <c r="X255" i="7"/>
  <c r="O254" i="7"/>
  <c r="Q123" i="7"/>
  <c r="M82" i="7"/>
  <c r="B193" i="7"/>
  <c r="B153" i="7"/>
  <c r="L188" i="7"/>
  <c r="H189" i="7"/>
  <c r="F156" i="7"/>
  <c r="I156" i="7" s="1"/>
  <c r="J156" i="7" s="1"/>
  <c r="G186" i="7"/>
  <c r="M79" i="7"/>
  <c r="L189" i="7"/>
  <c r="K186" i="7"/>
  <c r="H188" i="7"/>
  <c r="F186" i="7"/>
  <c r="G187" i="7"/>
  <c r="H187" i="7" s="1"/>
  <c r="M77" i="7"/>
  <c r="J190" i="7"/>
  <c r="M81" i="7"/>
  <c r="K190" i="7"/>
  <c r="J186" i="7"/>
  <c r="F157" i="7"/>
  <c r="M83" i="7"/>
  <c r="F158" i="7"/>
  <c r="I158" i="7" s="1"/>
  <c r="J158" i="7" s="1"/>
  <c r="H155" i="7"/>
  <c r="B157" i="7"/>
  <c r="H157" i="7"/>
  <c r="B163" i="7"/>
  <c r="B194" i="7"/>
  <c r="F155" i="7"/>
  <c r="B190" i="7"/>
  <c r="G190" i="7"/>
  <c r="H190" i="7" s="1"/>
  <c r="B183" i="7"/>
  <c r="B191" i="7"/>
  <c r="B154" i="7"/>
  <c r="B150" i="7"/>
  <c r="B187" i="7"/>
  <c r="K187" i="7"/>
  <c r="F154" i="7"/>
  <c r="I154" i="7" s="1"/>
  <c r="J154" i="7" s="1"/>
  <c r="Q118" i="7"/>
  <c r="Q119" i="7"/>
  <c r="M84" i="7"/>
  <c r="M78" i="7"/>
  <c r="M80" i="7"/>
  <c r="L121" i="7" l="1"/>
  <c r="L123" i="7"/>
  <c r="L124" i="7"/>
  <c r="L120" i="7"/>
  <c r="L187" i="7"/>
  <c r="N187" i="7" s="1"/>
  <c r="O187" i="7" s="1"/>
  <c r="H186" i="7"/>
  <c r="N188" i="7"/>
  <c r="O188" i="7" s="1"/>
  <c r="N189" i="7"/>
  <c r="O189" i="7" s="1"/>
  <c r="L190" i="7"/>
  <c r="N190" i="7" s="1"/>
  <c r="O190" i="7" s="1"/>
  <c r="L186" i="7"/>
  <c r="I155" i="7"/>
  <c r="J155" i="7" s="1"/>
  <c r="I157" i="7"/>
  <c r="J157" i="7" s="1"/>
  <c r="L117" i="7"/>
  <c r="L118" i="7"/>
  <c r="L119" i="7"/>
  <c r="N186" i="7" l="1"/>
  <c r="O186" i="7" s="1"/>
  <c r="C66" i="7" l="1"/>
  <c r="C65" i="7" s="1"/>
  <c r="C69" i="7" s="1"/>
  <c r="D69" i="7" s="1"/>
  <c r="C40" i="7"/>
  <c r="C41" i="7"/>
  <c r="C114" i="7" s="1"/>
  <c r="C74" i="7" l="1"/>
  <c r="C93" i="7"/>
  <c r="C94" i="7" s="1"/>
  <c r="H27" i="7" l="1"/>
  <c r="E77" i="7"/>
  <c r="G124" i="7" l="1"/>
  <c r="R124" i="7" s="1"/>
  <c r="G121" i="7"/>
  <c r="AA107" i="7" s="1"/>
  <c r="AA105" i="7" s="1"/>
  <c r="H122" i="7" s="1"/>
  <c r="S122" i="7" s="1"/>
  <c r="E104" i="7"/>
  <c r="H104" i="7" s="1"/>
  <c r="G123" i="7"/>
  <c r="R123" i="7" s="1"/>
  <c r="E103" i="7"/>
  <c r="H103" i="7" s="1"/>
  <c r="E121" i="7"/>
  <c r="O121" i="7" s="1"/>
  <c r="E123" i="7"/>
  <c r="I123" i="7" s="1"/>
  <c r="N123" i="7" s="1"/>
  <c r="E119" i="7"/>
  <c r="O119" i="7" s="1"/>
  <c r="E99" i="7"/>
  <c r="N99" i="7" s="1"/>
  <c r="G122" i="7"/>
  <c r="R122" i="7" s="1"/>
  <c r="G118" i="7"/>
  <c r="R118" i="7" s="1"/>
  <c r="G97" i="7"/>
  <c r="G120" i="7"/>
  <c r="R120" i="7" s="1"/>
  <c r="E118" i="7"/>
  <c r="O118" i="7" s="1"/>
  <c r="G102" i="7"/>
  <c r="G83" i="7"/>
  <c r="E124" i="7"/>
  <c r="O124" i="7" s="1"/>
  <c r="E122" i="7"/>
  <c r="O122" i="7" s="1"/>
  <c r="E120" i="7"/>
  <c r="O120" i="7" s="1"/>
  <c r="E117" i="7"/>
  <c r="E101" i="7"/>
  <c r="H101" i="7" s="1"/>
  <c r="G79" i="7"/>
  <c r="E102" i="7"/>
  <c r="L102" i="7" s="1"/>
  <c r="E98" i="7"/>
  <c r="H98" i="7" s="1"/>
  <c r="G80" i="7"/>
  <c r="G100" i="7"/>
  <c r="G84" i="7"/>
  <c r="G78" i="7"/>
  <c r="G82" i="7"/>
  <c r="H29" i="7"/>
  <c r="G119" i="7"/>
  <c r="R119" i="7" s="1"/>
  <c r="G117" i="7"/>
  <c r="R117" i="7" s="1"/>
  <c r="G104" i="7"/>
  <c r="G101" i="7"/>
  <c r="E100" i="7"/>
  <c r="L100" i="7" s="1"/>
  <c r="G81" i="7"/>
  <c r="G77" i="7"/>
  <c r="G27" i="7"/>
  <c r="E84" i="7"/>
  <c r="E82" i="7"/>
  <c r="E80" i="7"/>
  <c r="E78" i="7"/>
  <c r="G29" i="7"/>
  <c r="G103" i="7"/>
  <c r="G99" i="7"/>
  <c r="G98" i="7"/>
  <c r="E97" i="7"/>
  <c r="N97" i="7" s="1"/>
  <c r="C106" i="7" s="1"/>
  <c r="E83" i="7"/>
  <c r="E81" i="7"/>
  <c r="E79" i="7"/>
  <c r="F77" i="7"/>
  <c r="F78" i="7"/>
  <c r="F79" i="7"/>
  <c r="F80" i="7"/>
  <c r="F81" i="7"/>
  <c r="F82" i="7"/>
  <c r="F83" i="7"/>
  <c r="F84" i="7"/>
  <c r="M103" i="7" l="1"/>
  <c r="I119" i="7"/>
  <c r="N119" i="7" s="1"/>
  <c r="P119" i="7"/>
  <c r="O117" i="7"/>
  <c r="C127" i="7" s="1"/>
  <c r="I99" i="7"/>
  <c r="I79" i="7"/>
  <c r="J79" i="7" s="1"/>
  <c r="N79" i="7" s="1"/>
  <c r="O79" i="7" s="1"/>
  <c r="R121" i="7"/>
  <c r="I103" i="7"/>
  <c r="M99" i="7"/>
  <c r="P124" i="7"/>
  <c r="L104" i="7"/>
  <c r="N101" i="7"/>
  <c r="P121" i="7"/>
  <c r="M100" i="7"/>
  <c r="I118" i="7"/>
  <c r="N118" i="7" s="1"/>
  <c r="I98" i="7"/>
  <c r="L101" i="7"/>
  <c r="I121" i="7"/>
  <c r="N121" i="7" s="1"/>
  <c r="P122" i="7"/>
  <c r="N102" i="7"/>
  <c r="H102" i="7"/>
  <c r="N104" i="7"/>
  <c r="H97" i="7"/>
  <c r="M104" i="7"/>
  <c r="I104" i="7"/>
  <c r="H118" i="7"/>
  <c r="S118" i="7" s="1"/>
  <c r="H119" i="7"/>
  <c r="S119" i="7" s="1"/>
  <c r="H123" i="7"/>
  <c r="S123" i="7" s="1"/>
  <c r="H117" i="7"/>
  <c r="S117" i="7" s="1"/>
  <c r="H120" i="7"/>
  <c r="T120" i="7" s="1"/>
  <c r="M120" i="7" s="1"/>
  <c r="H124" i="7"/>
  <c r="T124" i="7" s="1"/>
  <c r="M124" i="7" s="1"/>
  <c r="H121" i="7"/>
  <c r="S121" i="7" s="1"/>
  <c r="I78" i="7"/>
  <c r="J78" i="7" s="1"/>
  <c r="N78" i="7" s="1"/>
  <c r="O78" i="7" s="1"/>
  <c r="I122" i="7"/>
  <c r="N122" i="7" s="1"/>
  <c r="P118" i="7"/>
  <c r="I102" i="7"/>
  <c r="M101" i="7"/>
  <c r="H99" i="7"/>
  <c r="I101" i="7"/>
  <c r="I124" i="7"/>
  <c r="N124" i="7" s="1"/>
  <c r="M102" i="7"/>
  <c r="O123" i="7"/>
  <c r="I81" i="7"/>
  <c r="J81" i="7" s="1"/>
  <c r="P81" i="7" s="1"/>
  <c r="N98" i="7"/>
  <c r="L98" i="7"/>
  <c r="P123" i="7"/>
  <c r="M98" i="7"/>
  <c r="I84" i="7"/>
  <c r="J84" i="7" s="1"/>
  <c r="N103" i="7"/>
  <c r="L99" i="7"/>
  <c r="L103" i="7"/>
  <c r="P120" i="7"/>
  <c r="I100" i="7"/>
  <c r="T122" i="7"/>
  <c r="M122" i="7" s="1"/>
  <c r="I80" i="7"/>
  <c r="J80" i="7" s="1"/>
  <c r="I117" i="7"/>
  <c r="N117" i="7" s="1"/>
  <c r="I120" i="7"/>
  <c r="N120" i="7" s="1"/>
  <c r="I77" i="7"/>
  <c r="J77" i="7" s="1"/>
  <c r="N77" i="7" s="1"/>
  <c r="O77" i="7" s="1"/>
  <c r="C87" i="7" s="1"/>
  <c r="I83" i="7"/>
  <c r="J83" i="7" s="1"/>
  <c r="P117" i="7"/>
  <c r="I82" i="7"/>
  <c r="J82" i="7" s="1"/>
  <c r="N82" i="7" s="1"/>
  <c r="O82" i="7" s="1"/>
  <c r="L97" i="7"/>
  <c r="N100" i="7"/>
  <c r="H100" i="7"/>
  <c r="I97" i="7"/>
  <c r="M97" i="7"/>
  <c r="C107" i="7" s="1"/>
  <c r="C109" i="7" s="1"/>
  <c r="D109" i="7" s="1"/>
  <c r="T117" i="7" l="1"/>
  <c r="M117" i="7" s="1"/>
  <c r="S124" i="7"/>
  <c r="C126" i="7"/>
  <c r="C129" i="7" s="1"/>
  <c r="D129" i="7" s="1"/>
  <c r="T119" i="7"/>
  <c r="M119" i="7" s="1"/>
  <c r="T123" i="7"/>
  <c r="M123" i="7" s="1"/>
  <c r="P79" i="7"/>
  <c r="S120" i="7"/>
  <c r="T118" i="7"/>
  <c r="M118" i="7" s="1"/>
  <c r="N81" i="7"/>
  <c r="O81" i="7" s="1"/>
  <c r="T121" i="7"/>
  <c r="M121" i="7" s="1"/>
  <c r="P77" i="7"/>
  <c r="C86" i="7" s="1"/>
  <c r="C89" i="7" s="1"/>
  <c r="D89" i="7" s="1"/>
  <c r="P82" i="7"/>
  <c r="P84" i="7"/>
  <c r="N84" i="7"/>
  <c r="O84" i="7" s="1"/>
  <c r="N83" i="7"/>
  <c r="O83" i="7" s="1"/>
  <c r="P83" i="7"/>
  <c r="N80" i="7"/>
  <c r="O80" i="7" s="1"/>
  <c r="P80" i="7"/>
  <c r="P78" i="7"/>
  <c r="G14" i="2" l="1"/>
  <c r="M45" i="7" a="1"/>
  <c r="M45" i="7" l="1"/>
  <c r="C45" i="7" s="1"/>
  <c r="G184" i="7" s="1"/>
  <c r="I45" i="7" l="1"/>
  <c r="M247" i="7" s="1"/>
  <c r="H45" i="7"/>
  <c r="G191" i="7"/>
  <c r="G225" i="7"/>
  <c r="G194" i="7"/>
  <c r="H250" i="7"/>
  <c r="G183" i="7"/>
  <c r="H258" i="7"/>
  <c r="G215" i="7"/>
  <c r="H257" i="7"/>
  <c r="H260" i="7"/>
  <c r="H249" i="7"/>
  <c r="G195" i="7"/>
  <c r="G213" i="7"/>
  <c r="H259" i="7"/>
  <c r="H261" i="7"/>
  <c r="G223" i="7"/>
  <c r="G45" i="7"/>
  <c r="G214" i="7"/>
  <c r="H256" i="7"/>
  <c r="G226" i="7"/>
  <c r="H247" i="7"/>
  <c r="G185" i="7"/>
  <c r="G192" i="7"/>
  <c r="G216" i="7"/>
  <c r="G224" i="7"/>
  <c r="G222" i="7"/>
  <c r="G196" i="7"/>
  <c r="H248" i="7"/>
  <c r="G182" i="7"/>
  <c r="G227" i="7"/>
  <c r="G193" i="7"/>
  <c r="K226" i="7" l="1"/>
  <c r="L226" i="7" s="1"/>
  <c r="K193" i="7"/>
  <c r="K225" i="7"/>
  <c r="L225" i="7" s="1"/>
  <c r="K183" i="7"/>
  <c r="K223" i="7"/>
  <c r="L223" i="7" s="1"/>
  <c r="K182" i="7"/>
  <c r="K214" i="7"/>
  <c r="L214" i="7" s="1"/>
  <c r="M248" i="7"/>
  <c r="O248" i="7" s="1"/>
  <c r="K185" i="7"/>
  <c r="K191" i="7"/>
  <c r="M249" i="7"/>
  <c r="O249" i="7" s="1"/>
  <c r="M250" i="7"/>
  <c r="O250" i="7" s="1"/>
  <c r="M257" i="7"/>
  <c r="O257" i="7" s="1"/>
  <c r="K216" i="7"/>
  <c r="L216" i="7" s="1"/>
  <c r="M256" i="7"/>
  <c r="O256" i="7" s="1"/>
  <c r="M258" i="7"/>
  <c r="X258" i="7" s="1"/>
  <c r="M261" i="7"/>
  <c r="X261" i="7" s="1"/>
  <c r="K184" i="7"/>
  <c r="K195" i="7"/>
  <c r="M260" i="7"/>
  <c r="O260" i="7" s="1"/>
  <c r="K227" i="7"/>
  <c r="L227" i="7" s="1"/>
  <c r="M259" i="7"/>
  <c r="O259" i="7" s="1"/>
  <c r="K224" i="7"/>
  <c r="L224" i="7" s="1"/>
  <c r="K222" i="7"/>
  <c r="L222" i="7" s="1"/>
  <c r="K192" i="7"/>
  <c r="K213" i="7"/>
  <c r="L213" i="7" s="1"/>
  <c r="K194" i="7"/>
  <c r="K215" i="7"/>
  <c r="L215" i="7" s="1"/>
  <c r="K196" i="7"/>
  <c r="X247" i="7"/>
  <c r="O247" i="7"/>
  <c r="I44" i="7"/>
  <c r="K256" i="7" s="1"/>
  <c r="I43" i="7"/>
  <c r="H164" i="7" s="1"/>
  <c r="C43" i="7"/>
  <c r="F151" i="7" l="1"/>
  <c r="G138" i="7"/>
  <c r="G137" i="7" s="1"/>
  <c r="X249" i="7"/>
  <c r="O261" i="7"/>
  <c r="X257" i="7"/>
  <c r="X260" i="7"/>
  <c r="O258" i="7"/>
  <c r="X250" i="7"/>
  <c r="X248" i="7"/>
  <c r="X256" i="7"/>
  <c r="X259" i="7"/>
  <c r="K261" i="7"/>
  <c r="J185" i="7"/>
  <c r="L185" i="7" s="1"/>
  <c r="K257" i="7"/>
  <c r="J215" i="7"/>
  <c r="J226" i="7"/>
  <c r="J213" i="7"/>
  <c r="J224" i="7"/>
  <c r="J196" i="7"/>
  <c r="L196" i="7" s="1"/>
  <c r="J192" i="7"/>
  <c r="L192" i="7" s="1"/>
  <c r="K252" i="7"/>
  <c r="J227" i="7"/>
  <c r="J193" i="7"/>
  <c r="L193" i="7" s="1"/>
  <c r="K250" i="7"/>
  <c r="J216" i="7"/>
  <c r="J217" i="7"/>
  <c r="J223" i="7"/>
  <c r="J214" i="7"/>
  <c r="J225" i="7"/>
  <c r="K255" i="7"/>
  <c r="K247" i="7"/>
  <c r="K258" i="7"/>
  <c r="J195" i="7"/>
  <c r="L195" i="7" s="1"/>
  <c r="K260" i="7"/>
  <c r="K251" i="7"/>
  <c r="AH234" i="7"/>
  <c r="AF236" i="7" s="1"/>
  <c r="AF234" i="7" s="1"/>
  <c r="J182" i="7"/>
  <c r="L182" i="7" s="1"/>
  <c r="J191" i="7"/>
  <c r="L191" i="7" s="1"/>
  <c r="K259" i="7"/>
  <c r="J183" i="7"/>
  <c r="L183" i="7" s="1"/>
  <c r="K253" i="7"/>
  <c r="J184" i="7"/>
  <c r="L184" i="7" s="1"/>
  <c r="K249" i="7"/>
  <c r="J194" i="7"/>
  <c r="L194" i="7" s="1"/>
  <c r="G43" i="7"/>
  <c r="F152" i="7"/>
  <c r="K248" i="7"/>
  <c r="K254" i="7"/>
  <c r="F150" i="7"/>
  <c r="H159" i="7"/>
  <c r="H43" i="7"/>
  <c r="H152" i="7"/>
  <c r="F153" i="7"/>
  <c r="F161" i="7"/>
  <c r="H160" i="7"/>
  <c r="H163" i="7"/>
  <c r="H161" i="7"/>
  <c r="C146" i="7"/>
  <c r="F162" i="7"/>
  <c r="H153" i="7"/>
  <c r="H151" i="7"/>
  <c r="F214" i="7"/>
  <c r="F160" i="7"/>
  <c r="F163" i="7"/>
  <c r="F164" i="7"/>
  <c r="H162" i="7"/>
  <c r="F159" i="7"/>
  <c r="H150" i="7"/>
  <c r="F257" i="7"/>
  <c r="F261" i="7"/>
  <c r="F182" i="7"/>
  <c r="H182" i="7" s="1"/>
  <c r="F256" i="7"/>
  <c r="F260" i="7"/>
  <c r="F247" i="7"/>
  <c r="F191" i="7"/>
  <c r="H191" i="7" s="1"/>
  <c r="F215" i="7"/>
  <c r="F213" i="7"/>
  <c r="F195" i="7"/>
  <c r="H195" i="7" s="1"/>
  <c r="F226" i="7"/>
  <c r="F251" i="7"/>
  <c r="F252" i="7"/>
  <c r="F194" i="7"/>
  <c r="H194" i="7" s="1"/>
  <c r="F196" i="7"/>
  <c r="H196" i="7" s="1"/>
  <c r="F192" i="7"/>
  <c r="H192" i="7" s="1"/>
  <c r="F193" i="7"/>
  <c r="H193" i="7" s="1"/>
  <c r="F249" i="7"/>
  <c r="F253" i="7"/>
  <c r="F223" i="7"/>
  <c r="F255" i="7"/>
  <c r="F224" i="7"/>
  <c r="F184" i="7"/>
  <c r="H184" i="7" s="1"/>
  <c r="F254" i="7"/>
  <c r="F225" i="7"/>
  <c r="F227" i="7"/>
  <c r="F216" i="7"/>
  <c r="F248" i="7"/>
  <c r="F185" i="7"/>
  <c r="H185" i="7" s="1"/>
  <c r="F250" i="7"/>
  <c r="F258" i="7"/>
  <c r="F183" i="7"/>
  <c r="H183" i="7" s="1"/>
  <c r="F217" i="7"/>
  <c r="AH233" i="7"/>
  <c r="AF235" i="7" s="1"/>
  <c r="AF233" i="7" s="1"/>
  <c r="F259" i="7"/>
  <c r="I151" i="7" l="1"/>
  <c r="J151" i="7" s="1"/>
  <c r="E247" i="7"/>
  <c r="R247" i="7" s="1"/>
  <c r="C266" i="7" s="1"/>
  <c r="E249" i="7"/>
  <c r="I249" i="7" s="1"/>
  <c r="Q249" i="7" s="1"/>
  <c r="E216" i="7"/>
  <c r="M216" i="7" s="1"/>
  <c r="E152" i="7"/>
  <c r="N152" i="7" s="1"/>
  <c r="E214" i="7"/>
  <c r="N214" i="7" s="1"/>
  <c r="E222" i="7"/>
  <c r="E256" i="7"/>
  <c r="R256" i="7" s="1"/>
  <c r="E224" i="7"/>
  <c r="N224" i="7" s="1"/>
  <c r="E251" i="7"/>
  <c r="R251" i="7" s="1"/>
  <c r="E220" i="7"/>
  <c r="E157" i="7"/>
  <c r="E184" i="7"/>
  <c r="S184" i="7" s="1"/>
  <c r="E193" i="7"/>
  <c r="S193" i="7" s="1"/>
  <c r="E156" i="7"/>
  <c r="E183" i="7"/>
  <c r="S183" i="7" s="1"/>
  <c r="E191" i="7"/>
  <c r="S191" i="7" s="1"/>
  <c r="E162" i="7"/>
  <c r="N162" i="7" s="1"/>
  <c r="E219" i="7"/>
  <c r="E218" i="7"/>
  <c r="E225" i="7"/>
  <c r="H225" i="7" s="1"/>
  <c r="E215" i="7"/>
  <c r="M215" i="7" s="1"/>
  <c r="E257" i="7"/>
  <c r="I257" i="7" s="1"/>
  <c r="Q257" i="7" s="1"/>
  <c r="E226" i="7"/>
  <c r="O226" i="7" s="1"/>
  <c r="E253" i="7"/>
  <c r="I253" i="7" s="1"/>
  <c r="Q253" i="7" s="1"/>
  <c r="E150" i="7"/>
  <c r="N150" i="7" s="1"/>
  <c r="E159" i="7"/>
  <c r="N159" i="7" s="1"/>
  <c r="E186" i="7"/>
  <c r="E195" i="7"/>
  <c r="S195" i="7" s="1"/>
  <c r="E158" i="7"/>
  <c r="E185" i="7"/>
  <c r="S185" i="7" s="1"/>
  <c r="E194" i="7"/>
  <c r="S194" i="7" s="1"/>
  <c r="E255" i="7"/>
  <c r="I255" i="7" s="1"/>
  <c r="Q255" i="7" s="1"/>
  <c r="E155" i="7"/>
  <c r="E190" i="7"/>
  <c r="E163" i="7"/>
  <c r="N163" i="7" s="1"/>
  <c r="E248" i="7"/>
  <c r="R248" i="7" s="1"/>
  <c r="E254" i="7"/>
  <c r="R254" i="7" s="1"/>
  <c r="E192" i="7"/>
  <c r="S192" i="7" s="1"/>
  <c r="E227" i="7"/>
  <c r="O227" i="7" s="1"/>
  <c r="E221" i="7"/>
  <c r="E261" i="7"/>
  <c r="R261" i="7" s="1"/>
  <c r="E217" i="7"/>
  <c r="N217" i="7" s="1"/>
  <c r="E259" i="7"/>
  <c r="R259" i="7" s="1"/>
  <c r="E153" i="7"/>
  <c r="N153" i="7" s="1"/>
  <c r="E161" i="7"/>
  <c r="N161" i="7" s="1"/>
  <c r="E188" i="7"/>
  <c r="E151" i="7"/>
  <c r="E160" i="7"/>
  <c r="N160" i="7" s="1"/>
  <c r="E187" i="7"/>
  <c r="E196" i="7"/>
  <c r="S196" i="7" s="1"/>
  <c r="E182" i="7"/>
  <c r="S182" i="7" s="1"/>
  <c r="E258" i="7"/>
  <c r="I258" i="7" s="1"/>
  <c r="Q258" i="7" s="1"/>
  <c r="E250" i="7"/>
  <c r="R250" i="7" s="1"/>
  <c r="E223" i="7"/>
  <c r="N223" i="7" s="1"/>
  <c r="E260" i="7"/>
  <c r="I260" i="7" s="1"/>
  <c r="Q260" i="7" s="1"/>
  <c r="E252" i="7"/>
  <c r="I252" i="7" s="1"/>
  <c r="Q252" i="7" s="1"/>
  <c r="E213" i="7"/>
  <c r="M213" i="7" s="1"/>
  <c r="E164" i="7"/>
  <c r="N164" i="7" s="1"/>
  <c r="E154" i="7"/>
  <c r="E189" i="7"/>
  <c r="I150" i="7"/>
  <c r="J150" i="7" s="1"/>
  <c r="I159" i="7"/>
  <c r="J159" i="7" s="1"/>
  <c r="I152" i="7"/>
  <c r="J152" i="7" s="1"/>
  <c r="I160" i="7"/>
  <c r="J160" i="7" s="1"/>
  <c r="I164" i="7"/>
  <c r="J164" i="7" s="1"/>
  <c r="I163" i="7"/>
  <c r="J163" i="7" s="1"/>
  <c r="I153" i="7"/>
  <c r="J153" i="7" s="1"/>
  <c r="I161" i="7"/>
  <c r="J161" i="7" s="1"/>
  <c r="I162" i="7"/>
  <c r="J162" i="7" s="1"/>
  <c r="V248" i="7"/>
  <c r="V249" i="7"/>
  <c r="V247" i="7"/>
  <c r="V257" i="7"/>
  <c r="V258" i="7"/>
  <c r="N184" i="7"/>
  <c r="O184" i="7" s="1"/>
  <c r="N193" i="7"/>
  <c r="O193" i="7" s="1"/>
  <c r="V252" i="7"/>
  <c r="N183" i="7"/>
  <c r="O183" i="7" s="1"/>
  <c r="N194" i="7"/>
  <c r="O194" i="7" s="1"/>
  <c r="V259" i="7"/>
  <c r="V250" i="7"/>
  <c r="N192" i="7"/>
  <c r="O192" i="7" s="1"/>
  <c r="V251" i="7"/>
  <c r="V260" i="7"/>
  <c r="N182" i="7"/>
  <c r="O182" i="7" s="1"/>
  <c r="V254" i="7"/>
  <c r="N195" i="7"/>
  <c r="O195" i="7" s="1"/>
  <c r="N185" i="7"/>
  <c r="O185" i="7" s="1"/>
  <c r="V255" i="7"/>
  <c r="V253" i="7"/>
  <c r="N196" i="7"/>
  <c r="O196" i="7" s="1"/>
  <c r="N191" i="7"/>
  <c r="O191" i="7" s="1"/>
  <c r="V256" i="7"/>
  <c r="V261" i="7"/>
  <c r="O214" i="7" l="1"/>
  <c r="O225" i="7"/>
  <c r="O224" i="7"/>
  <c r="I248" i="7"/>
  <c r="Q248" i="7" s="1"/>
  <c r="R253" i="7"/>
  <c r="P225" i="7"/>
  <c r="I191" i="7"/>
  <c r="P191" i="7" s="1"/>
  <c r="Q191" i="7" s="1"/>
  <c r="R258" i="7"/>
  <c r="R255" i="7"/>
  <c r="M225" i="7"/>
  <c r="M224" i="7"/>
  <c r="P214" i="7"/>
  <c r="O223" i="7"/>
  <c r="R252" i="7"/>
  <c r="O217" i="7"/>
  <c r="M217" i="7"/>
  <c r="P223" i="7"/>
  <c r="R257" i="7"/>
  <c r="N213" i="7"/>
  <c r="R249" i="7"/>
  <c r="H226" i="7"/>
  <c r="H227" i="7"/>
  <c r="H223" i="7"/>
  <c r="G163" i="7"/>
  <c r="K163" i="7" s="1"/>
  <c r="L163" i="7" s="1"/>
  <c r="I256" i="7"/>
  <c r="Q256" i="7" s="1"/>
  <c r="H216" i="7"/>
  <c r="I196" i="7"/>
  <c r="P196" i="7" s="1"/>
  <c r="Q196" i="7" s="1"/>
  <c r="N225" i="7"/>
  <c r="I185" i="7"/>
  <c r="R185" i="7" s="1"/>
  <c r="P217" i="7"/>
  <c r="I195" i="7"/>
  <c r="P195" i="7" s="1"/>
  <c r="Q195" i="7" s="1"/>
  <c r="M223" i="7"/>
  <c r="P224" i="7"/>
  <c r="H224" i="7"/>
  <c r="I184" i="7"/>
  <c r="R184" i="7" s="1"/>
  <c r="I247" i="7"/>
  <c r="Q247" i="7" s="1"/>
  <c r="G153" i="7"/>
  <c r="K153" i="7" s="1"/>
  <c r="G159" i="7"/>
  <c r="K159" i="7" s="1"/>
  <c r="H217" i="7"/>
  <c r="I192" i="7"/>
  <c r="R192" i="7" s="1"/>
  <c r="G164" i="7"/>
  <c r="M164" i="7" s="1"/>
  <c r="G152" i="7"/>
  <c r="K152" i="7" s="1"/>
  <c r="N226" i="7"/>
  <c r="P215" i="7"/>
  <c r="M227" i="7"/>
  <c r="I259" i="7"/>
  <c r="Q259" i="7" s="1"/>
  <c r="I193" i="7"/>
  <c r="P193" i="7" s="1"/>
  <c r="Q193" i="7" s="1"/>
  <c r="P216" i="7"/>
  <c r="P226" i="7"/>
  <c r="P227" i="7"/>
  <c r="I182" i="7"/>
  <c r="R182" i="7" s="1"/>
  <c r="C202" i="7" s="1"/>
  <c r="I194" i="7"/>
  <c r="R194" i="7" s="1"/>
  <c r="I183" i="7"/>
  <c r="R183" i="7" s="1"/>
  <c r="G150" i="7"/>
  <c r="K150" i="7" s="1"/>
  <c r="I189" i="7"/>
  <c r="S189" i="7"/>
  <c r="G252" i="7"/>
  <c r="P252" i="7"/>
  <c r="L252" i="7"/>
  <c r="J252" i="7"/>
  <c r="T252" i="7"/>
  <c r="S252" i="7"/>
  <c r="L258" i="7"/>
  <c r="T258" i="7"/>
  <c r="G258" i="7"/>
  <c r="P258" i="7"/>
  <c r="J258" i="7"/>
  <c r="S258" i="7"/>
  <c r="Q221" i="7"/>
  <c r="P221" i="7"/>
  <c r="H221" i="7"/>
  <c r="N221" i="7"/>
  <c r="I221" i="7"/>
  <c r="O221" i="7"/>
  <c r="M221" i="7"/>
  <c r="G248" i="7"/>
  <c r="T248" i="7"/>
  <c r="L248" i="7"/>
  <c r="J248" i="7"/>
  <c r="S248" i="7"/>
  <c r="P248" i="7"/>
  <c r="G255" i="7"/>
  <c r="S255" i="7"/>
  <c r="L255" i="7"/>
  <c r="J255" i="7"/>
  <c r="P255" i="7"/>
  <c r="T255" i="7"/>
  <c r="G253" i="7"/>
  <c r="S253" i="7"/>
  <c r="L253" i="7"/>
  <c r="J253" i="7"/>
  <c r="P253" i="7"/>
  <c r="T253" i="7"/>
  <c r="I225" i="7"/>
  <c r="Q225" i="7"/>
  <c r="Q224" i="7"/>
  <c r="I224" i="7"/>
  <c r="G247" i="7"/>
  <c r="L247" i="7"/>
  <c r="T247" i="7"/>
  <c r="P247" i="7"/>
  <c r="S247" i="7"/>
  <c r="C267" i="7" s="1"/>
  <c r="J247" i="7"/>
  <c r="I213" i="7"/>
  <c r="Q213" i="7"/>
  <c r="L250" i="7"/>
  <c r="G250" i="7"/>
  <c r="T250" i="7"/>
  <c r="P250" i="7"/>
  <c r="J250" i="7"/>
  <c r="S250" i="7"/>
  <c r="I187" i="7"/>
  <c r="P187" i="7" s="1"/>
  <c r="Q187" i="7" s="1"/>
  <c r="S187" i="7"/>
  <c r="G261" i="7"/>
  <c r="L261" i="7"/>
  <c r="T261" i="7"/>
  <c r="P261" i="7"/>
  <c r="S261" i="7"/>
  <c r="J261" i="7"/>
  <c r="S254" i="7"/>
  <c r="G254" i="7"/>
  <c r="L254" i="7"/>
  <c r="J254" i="7"/>
  <c r="P254" i="7"/>
  <c r="T254" i="7"/>
  <c r="G155" i="7"/>
  <c r="N155" i="7"/>
  <c r="N158" i="7"/>
  <c r="G158" i="7"/>
  <c r="Q215" i="7"/>
  <c r="I215" i="7"/>
  <c r="G251" i="7"/>
  <c r="T251" i="7"/>
  <c r="L251" i="7"/>
  <c r="J251" i="7"/>
  <c r="P251" i="7"/>
  <c r="S251" i="7"/>
  <c r="Q214" i="7"/>
  <c r="I214" i="7"/>
  <c r="H215" i="7"/>
  <c r="I251" i="7"/>
  <c r="Q251" i="7" s="1"/>
  <c r="I250" i="7"/>
  <c r="Q250" i="7" s="1"/>
  <c r="H213" i="7"/>
  <c r="P213" i="7"/>
  <c r="C233" i="7" s="1"/>
  <c r="G161" i="7"/>
  <c r="K161" i="7" s="1"/>
  <c r="L161" i="7" s="1"/>
  <c r="M214" i="7"/>
  <c r="N154" i="7"/>
  <c r="G154" i="7"/>
  <c r="K154" i="7" s="1"/>
  <c r="L154" i="7" s="1"/>
  <c r="T260" i="7"/>
  <c r="G260" i="7"/>
  <c r="L260" i="7"/>
  <c r="P260" i="7"/>
  <c r="J260" i="7"/>
  <c r="S260" i="7"/>
  <c r="N151" i="7"/>
  <c r="G151" i="7"/>
  <c r="K151" i="7" s="1"/>
  <c r="L151" i="7" s="1"/>
  <c r="G259" i="7"/>
  <c r="L259" i="7"/>
  <c r="T259" i="7"/>
  <c r="J259" i="7"/>
  <c r="S259" i="7"/>
  <c r="P259" i="7"/>
  <c r="I227" i="7"/>
  <c r="Q227" i="7"/>
  <c r="I186" i="7"/>
  <c r="S186" i="7"/>
  <c r="I226" i="7"/>
  <c r="Q226" i="7"/>
  <c r="Q218" i="7"/>
  <c r="H218" i="7"/>
  <c r="N218" i="7"/>
  <c r="O218" i="7"/>
  <c r="M218" i="7"/>
  <c r="I218" i="7"/>
  <c r="P218" i="7"/>
  <c r="G157" i="7"/>
  <c r="N157" i="7"/>
  <c r="G256" i="7"/>
  <c r="L256" i="7"/>
  <c r="T256" i="7"/>
  <c r="P256" i="7"/>
  <c r="S256" i="7"/>
  <c r="J256" i="7"/>
  <c r="Q216" i="7"/>
  <c r="I216" i="7"/>
  <c r="G162" i="7"/>
  <c r="K162" i="7" s="1"/>
  <c r="I261" i="7"/>
  <c r="Q261" i="7" s="1"/>
  <c r="M226" i="7"/>
  <c r="I254" i="7"/>
  <c r="Q254" i="7" s="1"/>
  <c r="R260" i="7"/>
  <c r="N215" i="7"/>
  <c r="O215" i="7"/>
  <c r="N227" i="7"/>
  <c r="O213" i="7"/>
  <c r="C232" i="7" s="1"/>
  <c r="N216" i="7"/>
  <c r="O216" i="7"/>
  <c r="H214" i="7"/>
  <c r="Q223" i="7"/>
  <c r="I223" i="7"/>
  <c r="I188" i="7"/>
  <c r="P188" i="7" s="1"/>
  <c r="Q188" i="7" s="1"/>
  <c r="S188" i="7"/>
  <c r="Q217" i="7"/>
  <c r="I217" i="7"/>
  <c r="I190" i="7"/>
  <c r="S190" i="7"/>
  <c r="G257" i="7"/>
  <c r="L257" i="7"/>
  <c r="T257" i="7"/>
  <c r="S257" i="7"/>
  <c r="J257" i="7"/>
  <c r="P257" i="7"/>
  <c r="N219" i="7"/>
  <c r="M219" i="7"/>
  <c r="O219" i="7"/>
  <c r="I219" i="7"/>
  <c r="H219" i="7"/>
  <c r="Q219" i="7"/>
  <c r="P219" i="7"/>
  <c r="N156" i="7"/>
  <c r="G156" i="7"/>
  <c r="N220" i="7"/>
  <c r="Q220" i="7"/>
  <c r="H220" i="7"/>
  <c r="I220" i="7"/>
  <c r="M220" i="7"/>
  <c r="O220" i="7"/>
  <c r="P220" i="7"/>
  <c r="N222" i="7"/>
  <c r="Q222" i="7"/>
  <c r="P222" i="7"/>
  <c r="I222" i="7"/>
  <c r="H222" i="7"/>
  <c r="O222" i="7"/>
  <c r="M222" i="7"/>
  <c r="L249" i="7"/>
  <c r="G249" i="7"/>
  <c r="T249" i="7"/>
  <c r="J249" i="7"/>
  <c r="S249" i="7"/>
  <c r="P249" i="7"/>
  <c r="G160" i="7"/>
  <c r="K160" i="7" s="1"/>
  <c r="C203" i="7" l="1"/>
  <c r="C171" i="7"/>
  <c r="C234" i="7"/>
  <c r="C236" i="7" s="1"/>
  <c r="D236" i="7" s="1"/>
  <c r="C268" i="7"/>
  <c r="C270" i="7" s="1"/>
  <c r="D270" i="7" s="1"/>
  <c r="R191" i="7"/>
  <c r="P192" i="7"/>
  <c r="Q192" i="7" s="1"/>
  <c r="R196" i="7"/>
  <c r="P182" i="7"/>
  <c r="Q182" i="7" s="1"/>
  <c r="C201" i="7" s="1"/>
  <c r="P183" i="7"/>
  <c r="Q183" i="7" s="1"/>
  <c r="M153" i="7"/>
  <c r="P185" i="7"/>
  <c r="Q185" i="7" s="1"/>
  <c r="L153" i="7"/>
  <c r="P194" i="7"/>
  <c r="Q194" i="7" s="1"/>
  <c r="M163" i="7"/>
  <c r="M161" i="7"/>
  <c r="R195" i="7"/>
  <c r="R193" i="7"/>
  <c r="P184" i="7"/>
  <c r="Q184" i="7" s="1"/>
  <c r="L159" i="7"/>
  <c r="K164" i="7"/>
  <c r="L164" i="7" s="1"/>
  <c r="M152" i="7"/>
  <c r="L152" i="7"/>
  <c r="M150" i="7"/>
  <c r="L160" i="7"/>
  <c r="M159" i="7"/>
  <c r="M154" i="7"/>
  <c r="W249" i="7"/>
  <c r="Y249" i="7"/>
  <c r="N249" i="7" s="1"/>
  <c r="M156" i="7"/>
  <c r="K156" i="7"/>
  <c r="L156" i="7" s="1"/>
  <c r="R190" i="7"/>
  <c r="P190" i="7"/>
  <c r="Q190" i="7" s="1"/>
  <c r="M157" i="7"/>
  <c r="K157" i="7"/>
  <c r="L157" i="7" s="1"/>
  <c r="W253" i="7"/>
  <c r="Y253" i="7"/>
  <c r="N253" i="7" s="1"/>
  <c r="W248" i="7"/>
  <c r="Y248" i="7"/>
  <c r="N248" i="7" s="1"/>
  <c r="M162" i="7"/>
  <c r="L162" i="7"/>
  <c r="M155" i="7"/>
  <c r="K155" i="7"/>
  <c r="L155" i="7" s="1"/>
  <c r="W261" i="7"/>
  <c r="Y261" i="7"/>
  <c r="N261" i="7" s="1"/>
  <c r="W250" i="7"/>
  <c r="Y250" i="7"/>
  <c r="N250" i="7" s="1"/>
  <c r="R189" i="7"/>
  <c r="P189" i="7"/>
  <c r="Q189" i="7" s="1"/>
  <c r="W257" i="7"/>
  <c r="Y257" i="7"/>
  <c r="N257" i="7" s="1"/>
  <c r="W256" i="7"/>
  <c r="Y256" i="7"/>
  <c r="N256" i="7" s="1"/>
  <c r="W260" i="7"/>
  <c r="Y260" i="7"/>
  <c r="N260" i="7" s="1"/>
  <c r="M158" i="7"/>
  <c r="K158" i="7"/>
  <c r="L158" i="7" s="1"/>
  <c r="W254" i="7"/>
  <c r="Y254" i="7"/>
  <c r="N254" i="7" s="1"/>
  <c r="R187" i="7"/>
  <c r="W247" i="7"/>
  <c r="Y247" i="7"/>
  <c r="N247" i="7" s="1"/>
  <c r="W255" i="7"/>
  <c r="Y255" i="7"/>
  <c r="N255" i="7" s="1"/>
  <c r="L150" i="7"/>
  <c r="R188" i="7"/>
  <c r="R186" i="7"/>
  <c r="P186" i="7"/>
  <c r="Q186" i="7" s="1"/>
  <c r="W259" i="7"/>
  <c r="Y259" i="7"/>
  <c r="N259" i="7" s="1"/>
  <c r="W251" i="7"/>
  <c r="Y251" i="7"/>
  <c r="N251" i="7" s="1"/>
  <c r="W258" i="7"/>
  <c r="Y258" i="7"/>
  <c r="N258" i="7" s="1"/>
  <c r="W252" i="7"/>
  <c r="Y252" i="7"/>
  <c r="N252" i="7" s="1"/>
  <c r="M160" i="7"/>
  <c r="M151" i="7"/>
  <c r="C170" i="7" l="1"/>
  <c r="C169" i="7"/>
  <c r="C205" i="7"/>
  <c r="D205" i="7" s="1"/>
  <c r="C173" i="7" l="1"/>
  <c r="D173" i="7" s="1"/>
  <c r="G1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Sahil Popli</author>
    <author>Elijah I-W</author>
  </authors>
  <commentList>
    <comment ref="G136" authorId="0" shapeId="0" xr:uid="{00000000-0006-0000-1500-000001000000}">
      <text>
        <r>
          <rPr>
            <b/>
            <sz val="9"/>
            <color indexed="81"/>
            <rFont val="Tahoma"/>
            <family val="2"/>
          </rPr>
          <t>Sahil Popli:</t>
        </r>
        <r>
          <rPr>
            <sz val="9"/>
            <color indexed="81"/>
            <rFont val="Tahoma"/>
            <family val="2"/>
          </rPr>
          <t xml:space="preserve">
Section 4.2 a to d  App M </t>
        </r>
      </text>
    </comment>
    <comment ref="E246" authorId="1" shapeId="0" xr:uid="{00000000-0006-0000-1500-000002000000}">
      <text>
        <r>
          <rPr>
            <b/>
            <sz val="9"/>
            <color indexed="81"/>
            <rFont val="Tahoma"/>
            <family val="2"/>
          </rPr>
          <t xml:space="preserve">Elijah I-W:
</t>
        </r>
        <r>
          <rPr>
            <sz val="9"/>
            <color indexed="81"/>
            <rFont val="Tahoma"/>
            <family val="2"/>
          </rPr>
          <t>App M, Equation 4.2-2</t>
        </r>
      </text>
    </comment>
    <comment ref="F246" authorId="1" shapeId="0" xr:uid="{00000000-0006-0000-1500-000003000000}">
      <text>
        <r>
          <rPr>
            <b/>
            <sz val="9"/>
            <color indexed="81"/>
            <rFont val="Tahoma"/>
            <family val="2"/>
          </rPr>
          <t>Elijah I-W:</t>
        </r>
        <r>
          <rPr>
            <sz val="9"/>
            <color indexed="81"/>
            <rFont val="Tahoma"/>
            <family val="2"/>
          </rPr>
          <t xml:space="preserve">
App M, Equation 4.2.4-1</t>
        </r>
      </text>
    </comment>
    <comment ref="G246" authorId="1" shapeId="0" xr:uid="{00000000-0006-0000-1500-000004000000}">
      <text>
        <r>
          <rPr>
            <b/>
            <sz val="9"/>
            <color indexed="81"/>
            <rFont val="Tahoma"/>
            <family val="2"/>
          </rPr>
          <t>Elijah I-W:</t>
        </r>
        <r>
          <rPr>
            <sz val="9"/>
            <color indexed="81"/>
            <rFont val="Tahoma"/>
            <family val="2"/>
          </rPr>
          <t xml:space="preserve">
App M, Equation 4.2.4-3</t>
        </r>
      </text>
    </comment>
    <comment ref="H246" authorId="1" shapeId="0" xr:uid="{00000000-0006-0000-1500-000005000000}">
      <text>
        <r>
          <rPr>
            <b/>
            <sz val="9"/>
            <color indexed="81"/>
            <rFont val="Tahoma"/>
            <family val="2"/>
          </rPr>
          <t>Elijah I-W:</t>
        </r>
        <r>
          <rPr>
            <sz val="9"/>
            <color indexed="81"/>
            <rFont val="Tahoma"/>
            <family val="2"/>
          </rPr>
          <t xml:space="preserve">
App M, Equation 4.2.2-3</t>
        </r>
      </text>
    </comment>
    <comment ref="K246" authorId="1" shapeId="0" xr:uid="{00000000-0006-0000-1500-000006000000}">
      <text>
        <r>
          <rPr>
            <b/>
            <sz val="9"/>
            <color indexed="81"/>
            <rFont val="Tahoma"/>
            <family val="2"/>
          </rPr>
          <t>Elijah I-W:</t>
        </r>
        <r>
          <rPr>
            <sz val="9"/>
            <color indexed="81"/>
            <rFont val="Tahoma"/>
            <family val="2"/>
          </rPr>
          <t xml:space="preserve">
App M, Equation 4.2.4-2</t>
        </r>
      </text>
    </comment>
    <comment ref="L246" authorId="1" shapeId="0" xr:uid="{00000000-0006-0000-1500-000007000000}">
      <text>
        <r>
          <rPr>
            <b/>
            <sz val="9"/>
            <color indexed="81"/>
            <rFont val="Tahoma"/>
            <family val="2"/>
          </rPr>
          <t>Elijah I-W:</t>
        </r>
        <r>
          <rPr>
            <sz val="9"/>
            <color indexed="81"/>
            <rFont val="Tahoma"/>
            <family val="2"/>
          </rPr>
          <t xml:space="preserve">
App M, Equation 4.2.4-4</t>
        </r>
      </text>
    </comment>
    <comment ref="M246" authorId="1" shapeId="0" xr:uid="{00000000-0006-0000-1500-000008000000}">
      <text>
        <r>
          <rPr>
            <b/>
            <sz val="9"/>
            <color indexed="81"/>
            <rFont val="Tahoma"/>
            <family val="2"/>
          </rPr>
          <t>Elijah I-W:</t>
        </r>
        <r>
          <rPr>
            <sz val="9"/>
            <color indexed="81"/>
            <rFont val="Tahoma"/>
            <family val="2"/>
          </rPr>
          <t xml:space="preserve">
App M, Equation 4.2.2-3</t>
        </r>
      </text>
    </comment>
  </commentList>
</comments>
</file>

<file path=xl/sharedStrings.xml><?xml version="1.0" encoding="utf-8"?>
<sst xmlns="http://schemas.openxmlformats.org/spreadsheetml/2006/main" count="3682" uniqueCount="784">
  <si>
    <t>Region</t>
  </si>
  <si>
    <t>Table of Contents</t>
  </si>
  <si>
    <t>Instrumentation</t>
  </si>
  <si>
    <t>Photos</t>
  </si>
  <si>
    <t>Setup</t>
  </si>
  <si>
    <t>Specification of settings for each test performed</t>
  </si>
  <si>
    <t>Step 1</t>
  </si>
  <si>
    <t>Step 2</t>
  </si>
  <si>
    <t>Step 3</t>
  </si>
  <si>
    <t>Step 4</t>
  </si>
  <si>
    <t>Step 5</t>
  </si>
  <si>
    <t>Step 6</t>
  </si>
  <si>
    <t>Step 7</t>
  </si>
  <si>
    <t>Step 8</t>
  </si>
  <si>
    <t>Step 9</t>
  </si>
  <si>
    <t>General Information</t>
  </si>
  <si>
    <t>Lab Name:</t>
  </si>
  <si>
    <t>Test Location:</t>
  </si>
  <si>
    <t>Date of DOE Test Setup Approval (if applicable):</t>
  </si>
  <si>
    <t>Date Energy Test Started:</t>
  </si>
  <si>
    <t>Date Energy Test Finished:</t>
  </si>
  <si>
    <t>Product Reported SEER:</t>
  </si>
  <si>
    <t>Product Reported EER:</t>
  </si>
  <si>
    <t>Product Input Voltage(s):</t>
  </si>
  <si>
    <t>Date Received:</t>
  </si>
  <si>
    <t>Brand:</t>
  </si>
  <si>
    <t>Manufacturer:</t>
  </si>
  <si>
    <t xml:space="preserve">Manufacturer model number: </t>
  </si>
  <si>
    <t>Serial number:</t>
  </si>
  <si>
    <t>Date of Manufacture (if available):</t>
  </si>
  <si>
    <t>Compressor #1</t>
  </si>
  <si>
    <t>Compressor #2</t>
  </si>
  <si>
    <t>Indoor Fan Motor</t>
  </si>
  <si>
    <t>Outdoor Fan Motor</t>
  </si>
  <si>
    <t>Describe placement of sensors used to measure indoor and outdoor temperatures:</t>
  </si>
  <si>
    <t>If additional sensors were used, describe placement:</t>
  </si>
  <si>
    <t>Include instructions on the use of the installation kit and selection and use of the wall sleeve and louvered grille.  Also include the recommended cabinet dimensions.</t>
  </si>
  <si>
    <t>Please include references, including page numbers.</t>
  </si>
  <si>
    <t>Describe how this unit was installed in the wall sleeve, including whether the "installation kit" was used and how.  How were the manufacturer instructions followed?</t>
  </si>
  <si>
    <t>Please include a description of how the settings were entered, specific to this particular test unit:</t>
  </si>
  <si>
    <t>Electromechanical or Electronic Controls?</t>
  </si>
  <si>
    <t>Other settings (if neccesary)</t>
  </si>
  <si>
    <t>Extra Setting #1</t>
  </si>
  <si>
    <t>Extra Setting #2</t>
  </si>
  <si>
    <t>Extra Setting #3</t>
  </si>
  <si>
    <t>--- Description</t>
  </si>
  <si>
    <t>Additional Description</t>
  </si>
  <si>
    <t>Measurement</t>
  </si>
  <si>
    <t>Btu/h</t>
  </si>
  <si>
    <t>Difference between primary and secondary calculation capacities (%)</t>
  </si>
  <si>
    <t>Compliance with Equilibrium Requirements</t>
  </si>
  <si>
    <t>Has chamber been at equilibrium for the minimum 30 minutes?</t>
  </si>
  <si>
    <t>A</t>
  </si>
  <si>
    <t>Electrical Input</t>
  </si>
  <si>
    <t>Avg</t>
  </si>
  <si>
    <t>Min</t>
  </si>
  <si>
    <t>Max</t>
  </si>
  <si>
    <t>Frequency (Hz)</t>
  </si>
  <si>
    <t>Line current (Amps)</t>
  </si>
  <si>
    <t>Pressure Measurements</t>
  </si>
  <si>
    <t xml:space="preserve">Barometric Pressure - (in. Hg) </t>
  </si>
  <si>
    <t>Refrigerant Measurements</t>
  </si>
  <si>
    <t>Refrigerant flow rate (lb/hr)</t>
  </si>
  <si>
    <t>Saturated suction temperature (F)</t>
  </si>
  <si>
    <t>Saturated liquid temperature (F)</t>
  </si>
  <si>
    <t>Suction temperature (F)</t>
  </si>
  <si>
    <t>Liquid line temperature (F)</t>
  </si>
  <si>
    <t>Refrigerant Superheat (F)</t>
  </si>
  <si>
    <t>Refrigerant Subcooling (F)</t>
  </si>
  <si>
    <t xml:space="preserve">Entering indoor coil (F) </t>
  </si>
  <si>
    <t>Leaving indoor coil (F)</t>
  </si>
  <si>
    <t>Entering outdoor coil (F)</t>
  </si>
  <si>
    <t>Leaving outdoor coil (F)</t>
  </si>
  <si>
    <t>Airflow Measurements</t>
  </si>
  <si>
    <t>Actual Airflow (cfm)</t>
  </si>
  <si>
    <t>Standard Airflow (scfm)</t>
  </si>
  <si>
    <t>Entering enthalpy (please specify units)</t>
  </si>
  <si>
    <t>Leaving enthalpy (please specify units)</t>
  </si>
  <si>
    <t>Air Temperatures</t>
  </si>
  <si>
    <t>Indoor air entering dry bulb temperature  (F)</t>
  </si>
  <si>
    <t xml:space="preserve">Indoor air entering wet bulb temperature (F) </t>
  </si>
  <si>
    <t xml:space="preserve">Indoor air leaving dry bulb temperature  (F) </t>
  </si>
  <si>
    <t xml:space="preserve">Indoor air leaving wet bulb temperature (F) </t>
  </si>
  <si>
    <t>Outdoor air entering dry bulb temperature (F)</t>
  </si>
  <si>
    <t xml:space="preserve">Outdoor air entering wet bulb temperature (F) </t>
  </si>
  <si>
    <t>Outdoor air leaving dry bulb temperature (F)</t>
  </si>
  <si>
    <t>Outdoor air leaving wet bulb temperature (F)</t>
  </si>
  <si>
    <t xml:space="preserve">Heating Capacity </t>
  </si>
  <si>
    <t xml:space="preserve">Total heating capacity (Btu/hr) </t>
  </si>
  <si>
    <t>Corrected capacity (Btu/hr)</t>
  </si>
  <si>
    <t xml:space="preserve">Specify secondary method for calculating heating capacity </t>
  </si>
  <si>
    <t>Secondary method total heating capacity (Btu/hr)</t>
  </si>
  <si>
    <t>Region Number</t>
  </si>
  <si>
    <t>I</t>
  </si>
  <si>
    <t>II</t>
  </si>
  <si>
    <t>III</t>
  </si>
  <si>
    <t>IV</t>
  </si>
  <si>
    <t>V</t>
  </si>
  <si>
    <t>VI</t>
  </si>
  <si>
    <t>Heating Load Hours, HLH</t>
  </si>
  <si>
    <t>*2750</t>
  </si>
  <si>
    <t>Tj( °F)</t>
  </si>
  <si>
    <t>j   </t>
  </si>
  <si>
    <t>J (# of bins)</t>
  </si>
  <si>
    <t>Qh(Tj)</t>
  </si>
  <si>
    <t>X(Tj)</t>
  </si>
  <si>
    <t>W</t>
  </si>
  <si>
    <t>nj/N</t>
  </si>
  <si>
    <t>σ(Tj)</t>
  </si>
  <si>
    <t>Q/(3.413*E)</t>
  </si>
  <si>
    <t>PLF</t>
  </si>
  <si>
    <t>eh(Tj)/N</t>
  </si>
  <si>
    <t>RH(Tj)/N</t>
  </si>
  <si>
    <t>BL(Tj)*nj/N</t>
  </si>
  <si>
    <t>Fdef</t>
  </si>
  <si>
    <t>HSPF</t>
  </si>
  <si>
    <t>H1 Test</t>
  </si>
  <si>
    <t>H2 Test</t>
  </si>
  <si>
    <t>H3 Test</t>
  </si>
  <si>
    <t>Fractional Bin hours for the heating season</t>
  </si>
  <si>
    <t>Outdoor bin temperature where j is bin number</t>
  </si>
  <si>
    <t>none</t>
  </si>
  <si>
    <t>Number of temperature bins</t>
  </si>
  <si>
    <t>Demand Defrost Control System</t>
  </si>
  <si>
    <t>Time between defrost terminations (hours)</t>
  </si>
  <si>
    <t>Maximum time between defrosts as allowed by the controls (hours)</t>
  </si>
  <si>
    <t>Temperature Bin Number, j</t>
  </si>
  <si>
    <t>Sum(BL(Tj)*nj/N)</t>
  </si>
  <si>
    <t>Sum(eh(Tj)/N)</t>
  </si>
  <si>
    <t>Sum(RH(Tj)/N)</t>
  </si>
  <si>
    <t>Correction Factor, C</t>
  </si>
  <si>
    <t>Variable</t>
  </si>
  <si>
    <t>Units</t>
  </si>
  <si>
    <t>Description</t>
  </si>
  <si>
    <t>File Name:</t>
  </si>
  <si>
    <t>Tab Name:</t>
  </si>
  <si>
    <t>Version Number:</t>
  </si>
  <si>
    <t xml:space="preserve">Test Completion Date: </t>
  </si>
  <si>
    <t>Revisions List</t>
  </si>
  <si>
    <t>Version</t>
  </si>
  <si>
    <t>Date</t>
  </si>
  <si>
    <t>Reference Test Procedure</t>
  </si>
  <si>
    <t>Test Report Sign-Off Block</t>
  </si>
  <si>
    <t>Role</t>
  </si>
  <si>
    <t>Entity</t>
  </si>
  <si>
    <t>Test Completion</t>
  </si>
  <si>
    <t>If Other (please specify)</t>
  </si>
  <si>
    <t>Refrigerant Used (R-22, R-410A, Other)?</t>
  </si>
  <si>
    <t>Condition as Received:</t>
  </si>
  <si>
    <t>Compressor Type</t>
  </si>
  <si>
    <t>Accuracy</t>
  </si>
  <si>
    <t>Date of Last Calibration</t>
  </si>
  <si>
    <t>Deadline for Next Calibration</t>
  </si>
  <si>
    <t>Product Type</t>
  </si>
  <si>
    <t>Product Design</t>
  </si>
  <si>
    <t>Multi-Speed Outdoor Fan?</t>
  </si>
  <si>
    <t>Net Total Cooling Effect as Determined by:</t>
  </si>
  <si>
    <t>Indoor Air Enthalpy Method (Btu/h)</t>
  </si>
  <si>
    <t>Secondary Method (Btu/h)</t>
  </si>
  <si>
    <t>Agreement Check</t>
  </si>
  <si>
    <t>A Test</t>
  </si>
  <si>
    <t>A₁ Test</t>
  </si>
  <si>
    <t>A₂ Test</t>
  </si>
  <si>
    <t>Ev Test</t>
  </si>
  <si>
    <t>Optional Test C₁</t>
  </si>
  <si>
    <t>F₁ Test</t>
  </si>
  <si>
    <t>Optional Test C₂</t>
  </si>
  <si>
    <t>Optional Test D₂</t>
  </si>
  <si>
    <t>Optional Test D₁</t>
  </si>
  <si>
    <t>B Test</t>
  </si>
  <si>
    <t>B₁ Test</t>
  </si>
  <si>
    <t>B₂ Test</t>
  </si>
  <si>
    <t>Optional Test G₁</t>
  </si>
  <si>
    <t>Optional Test I₁</t>
  </si>
  <si>
    <t>H1₁ Test</t>
  </si>
  <si>
    <t>H1₂ Test</t>
  </si>
  <si>
    <t>H2₁ Test</t>
  </si>
  <si>
    <t>H2₂ Test</t>
  </si>
  <si>
    <t>H3₁ Test</t>
  </si>
  <si>
    <t>H3₂ Test</t>
  </si>
  <si>
    <t>Optional Test H1C₁</t>
  </si>
  <si>
    <t>Optional Test H1C₂</t>
  </si>
  <si>
    <t>Optional Test H0C₁</t>
  </si>
  <si>
    <t>H0₁ Test</t>
  </si>
  <si>
    <t>Secondary method sensible cooling capacity (Btu/hr)</t>
  </si>
  <si>
    <t>Secondary method total cooling capacity (Btu/hr)</t>
  </si>
  <si>
    <t xml:space="preserve">Specify secondary method for calculating cooling capacity </t>
  </si>
  <si>
    <t xml:space="preserve">Total sensible cooling capacity (Btu/hr) </t>
  </si>
  <si>
    <t xml:space="preserve">Total cooling capacity (Btu/hr) </t>
  </si>
  <si>
    <t xml:space="preserve">Cooling Capacity </t>
  </si>
  <si>
    <t>B</t>
  </si>
  <si>
    <t>D2</t>
  </si>
  <si>
    <t>Optional Test C</t>
  </si>
  <si>
    <t>Optional Test D</t>
  </si>
  <si>
    <t>Fan Type</t>
  </si>
  <si>
    <t>Optional Test H1C</t>
  </si>
  <si>
    <t>Single Speed Compressor, Fixed Fan Speed Calculations</t>
  </si>
  <si>
    <t>SEER</t>
  </si>
  <si>
    <t>Single Speed Compressor, Variable Fan Speed Calculations</t>
  </si>
  <si>
    <t>Bin number, j</t>
  </si>
  <si>
    <t>Bin temperature range °F</t>
  </si>
  <si>
    <t>Representative temperature for bin °F</t>
  </si>
  <si>
    <t>65–69</t>
  </si>
  <si>
    <t>70–74</t>
  </si>
  <si>
    <t>75–79</t>
  </si>
  <si>
    <t>80–84</t>
  </si>
  <si>
    <t>85–89</t>
  </si>
  <si>
    <t>90–94</t>
  </si>
  <si>
    <t>95–99</t>
  </si>
  <si>
    <t>100–104</t>
  </si>
  <si>
    <t>Fan Speed</t>
  </si>
  <si>
    <t>Qc(Tj)</t>
  </si>
  <si>
    <t>Qck=2(Tj)</t>
  </si>
  <si>
    <t>Qck=1(Tj)</t>
  </si>
  <si>
    <t>Eck=1(Tj)</t>
  </si>
  <si>
    <t>Eck=2(Tj)</t>
  </si>
  <si>
    <t>Ec(Tj)</t>
  </si>
  <si>
    <t>ec(Tj)/N</t>
  </si>
  <si>
    <t>qc(Tj)/N</t>
  </si>
  <si>
    <t>Part Load Factor</t>
  </si>
  <si>
    <t>SUM(qc(Tj)/N)</t>
  </si>
  <si>
    <t>SUM(ec(Tj)/N)</t>
  </si>
  <si>
    <t>Two Speed Compressor</t>
  </si>
  <si>
    <t>X(Tj)k=1</t>
  </si>
  <si>
    <t>X(Tj)k=2</t>
  </si>
  <si>
    <t>PLFj</t>
  </si>
  <si>
    <t>Heating Mode</t>
  </si>
  <si>
    <t>Cooling Mode</t>
  </si>
  <si>
    <t>Variable Speed Compressor</t>
  </si>
  <si>
    <t>Me</t>
  </si>
  <si>
    <t>Mq</t>
  </si>
  <si>
    <t>NQ</t>
  </si>
  <si>
    <t>NE</t>
  </si>
  <si>
    <t>Qk=1(Tj)</t>
  </si>
  <si>
    <t>Qk=2(Tj)</t>
  </si>
  <si>
    <t>FPh(Tj)</t>
  </si>
  <si>
    <t>Fan Speed k=2</t>
  </si>
  <si>
    <t>Fan Speed k=1</t>
  </si>
  <si>
    <t>Ek=1(Tj)</t>
  </si>
  <si>
    <t>Ek=2(Tj)</t>
  </si>
  <si>
    <t>X1(Tj)</t>
  </si>
  <si>
    <t>X(2Tj)</t>
  </si>
  <si>
    <t>Power</t>
  </si>
  <si>
    <t>Voltage</t>
  </si>
  <si>
    <t>Heating Intermediate Compressor Speed Calculations</t>
  </si>
  <si>
    <t>Cooling Intermediate Compressor Speed Calculations</t>
  </si>
  <si>
    <t>H2v Test</t>
  </si>
  <si>
    <t>Qk=1(35)</t>
  </si>
  <si>
    <t>Ek=1(35)</t>
  </si>
  <si>
    <t>Design Heating Requirement (DHR) for HSPF</t>
  </si>
  <si>
    <t>Space Heating Capacity for DHR (Qhk(47))</t>
  </si>
  <si>
    <t>Test for Space Heating Capacity for DHR (Qhk(47))</t>
  </si>
  <si>
    <t>Outdoor temperature when compressor is automatically turned back on, Ton</t>
  </si>
  <si>
    <t>Outdoor temperature when compressor is automatically shut off, Toff</t>
  </si>
  <si>
    <t>Unit locks out low compressor capacity at low outdoor temperatures</t>
  </si>
  <si>
    <t>Qk=2/(3.413*Ek=2)</t>
  </si>
  <si>
    <t>Do room-side and outdoor-side capacity agree within 6%?</t>
  </si>
  <si>
    <t>Indoor Unit Airflow (cfm)</t>
  </si>
  <si>
    <t>Indoor Unit Standard Airflow (scfm)</t>
  </si>
  <si>
    <t>Correction (if applicable)</t>
  </si>
  <si>
    <t>Input cell</t>
  </si>
  <si>
    <t>Step 6-1</t>
  </si>
  <si>
    <t>Step 6-2</t>
  </si>
  <si>
    <t>Step 6-3</t>
  </si>
  <si>
    <t>Step 6-4</t>
  </si>
  <si>
    <t>Step 6-5</t>
  </si>
  <si>
    <t>Step 6-6</t>
  </si>
  <si>
    <t>Step 6-7</t>
  </si>
  <si>
    <t>Step 6-8</t>
  </si>
  <si>
    <t>Step 6-9</t>
  </si>
  <si>
    <t>Step 6-10</t>
  </si>
  <si>
    <t>Step 6-11</t>
  </si>
  <si>
    <t>Step 6-12</t>
  </si>
  <si>
    <t>Step 6-13</t>
  </si>
  <si>
    <t>Step 6-14</t>
  </si>
  <si>
    <t>Instructions</t>
  </si>
  <si>
    <t>General Info and Test Results</t>
  </si>
  <si>
    <t>Test Settings</t>
  </si>
  <si>
    <t>Calculations</t>
  </si>
  <si>
    <t>Tables</t>
  </si>
  <si>
    <t>Version Control</t>
  </si>
  <si>
    <t>Report Sign-off Block</t>
  </si>
  <si>
    <t>Test Comments</t>
  </si>
  <si>
    <t>Result</t>
  </si>
  <si>
    <t>Measured Values</t>
  </si>
  <si>
    <t>[MM/DD/YYYY]</t>
  </si>
  <si>
    <t>Product Information</t>
  </si>
  <si>
    <t>Cyclic degradation coefficient</t>
  </si>
  <si>
    <t>STEP:</t>
  </si>
  <si>
    <t>FILL IN INPUT CELLS IN THIS TAB:</t>
  </si>
  <si>
    <t>Fill in the Recorded Data tabs for the appropriate completed tests (see table at right):</t>
  </si>
  <si>
    <t>LEGEND</t>
  </si>
  <si>
    <t>Rated Performance (Complete Unit)</t>
  </si>
  <si>
    <t>Instrument Type</t>
  </si>
  <si>
    <t>Brand</t>
  </si>
  <si>
    <t>Model #</t>
  </si>
  <si>
    <t>Sensor Location</t>
  </si>
  <si>
    <t>Sensor Placement</t>
  </si>
  <si>
    <t>Describe the space-constrained sleeve that was selected for this test, including manufacturer, model number, and dimensions.  Please note if this sleeve was recommended or listed for use with this unit</t>
  </si>
  <si>
    <t>2. Identification sticker showing model number and serial number.</t>
  </si>
  <si>
    <t>3. FTC EnergyGuide label (if present).</t>
  </si>
  <si>
    <t>6. Picture of central air conditioner  or heat pump as installed in final set-up (evaporator side)</t>
  </si>
  <si>
    <t>7. Picture of central air conditioner or heat pump as installed in final set-up (condenser side)</t>
  </si>
  <si>
    <t>Product Reported Cooling Capacity:</t>
  </si>
  <si>
    <t>Product Reported Heating Capacity:</t>
  </si>
  <si>
    <t xml:space="preserve"> BTU</t>
  </si>
  <si>
    <t xml:space="preserve"> V</t>
  </si>
  <si>
    <t xml:space="preserve"> W</t>
  </si>
  <si>
    <t>Ducted?</t>
  </si>
  <si>
    <t>Demand Defrost Control System?</t>
  </si>
  <si>
    <t>Photos 1-4 are to be taken of the unit directly out of the box, before installation.</t>
  </si>
  <si>
    <r>
      <rPr>
        <b/>
        <sz val="11"/>
        <color indexed="8"/>
        <rFont val="Palatino Linotype"/>
        <family val="1"/>
      </rPr>
      <t xml:space="preserve">&gt;&gt;&gt;&gt;&gt;&gt;&gt;&gt;&gt;&gt;  </t>
    </r>
    <r>
      <rPr>
        <sz val="11"/>
        <color indexed="8"/>
        <rFont val="Palatino Linotype"/>
        <family val="1"/>
      </rPr>
      <t>Paste additional pictures describing the sleeve installation to</t>
    </r>
  </si>
  <si>
    <r>
      <t xml:space="preserve">&gt;&gt;&gt;&gt;&gt;&gt;&gt;&gt;&gt;&gt; </t>
    </r>
    <r>
      <rPr>
        <b/>
        <sz val="12"/>
        <color indexed="8"/>
        <rFont val="Palatino Linotype"/>
        <family val="1"/>
      </rPr>
      <t xml:space="preserve"> </t>
    </r>
    <r>
      <rPr>
        <sz val="12"/>
        <color indexed="8"/>
        <rFont val="Palatino Linotype"/>
        <family val="1"/>
      </rPr>
      <t>Paste photo(s) showing exact placement of all sensors on, in, or around the unit to</t>
    </r>
  </si>
  <si>
    <t>Quote the relevant manufacturer instructions for installing this unit, as it pertains to this test.  (May use a focused picture with instructions)</t>
  </si>
  <si>
    <r>
      <rPr>
        <b/>
        <sz val="12"/>
        <color indexed="8"/>
        <rFont val="Palatino Linotype"/>
        <family val="1"/>
      </rPr>
      <t>&gt;&gt;&gt;&gt;&gt;&gt;&gt;&gt;&gt;&gt;</t>
    </r>
    <r>
      <rPr>
        <sz val="12"/>
        <color indexed="8"/>
        <rFont val="Palatino Linotype"/>
        <family val="1"/>
      </rPr>
      <t xml:space="preserve">  Paste photo(s) showing exact settings and/or displays for the unit (during test) to</t>
    </r>
  </si>
  <si>
    <t>Cooling Setting *</t>
  </si>
  <si>
    <t>Heating Setting *</t>
  </si>
  <si>
    <t>Temperature Setting *</t>
  </si>
  <si>
    <t xml:space="preserve">          * Include unit of measure if necessary</t>
  </si>
  <si>
    <t>--- Setting *</t>
  </si>
  <si>
    <t>Describe settings used on the central air conditioner or heat pump for test, or reference any picture of controls in the 'Photos' Tab</t>
  </si>
  <si>
    <t>Tj</t>
  </si>
  <si>
    <t>°F</t>
  </si>
  <si>
    <t>BL(Tj)</t>
  </si>
  <si>
    <t>Eh(Tj)</t>
  </si>
  <si>
    <t>H1N Test</t>
  </si>
  <si>
    <t>Cyclic-Degradation Coefficient (CD)</t>
  </si>
  <si>
    <t>EERB</t>
  </si>
  <si>
    <t>Outdoor Design Temperature (TOD)</t>
  </si>
  <si>
    <t>Cyclic degradation coefficient, Cdh</t>
  </si>
  <si>
    <t>Cyclic degradation coefficient, Cd</t>
  </si>
  <si>
    <t>Nomenclature</t>
  </si>
  <si>
    <t>Building space conditioning load corresponding to an outdoor temperature of Tj</t>
  </si>
  <si>
    <t>Space heating capacity when operating at outdoor temperature Tj</t>
  </si>
  <si>
    <t>Heating model load factor for temperature Tj</t>
  </si>
  <si>
    <t>Electrical power consumption when operating at outdoor temperature Tj</t>
  </si>
  <si>
    <t>Heat pump low temperature cut-out factor</t>
  </si>
  <si>
    <t>Part load factor</t>
  </si>
  <si>
    <t>Demand defrost credit</t>
  </si>
  <si>
    <t>'A Test' Conditions Summary - Test Chamber Devices</t>
  </si>
  <si>
    <t>'B Test' Conditions Summary - Test Chamber Devices</t>
  </si>
  <si>
    <t>'F Test' Conditions Summary - Test Chamber Devices</t>
  </si>
  <si>
    <t>Indoor Nozzle Pressure Delta (in. WC)</t>
  </si>
  <si>
    <t>Template Completion</t>
  </si>
  <si>
    <t>Indoor external static pressure (in. H2O)</t>
  </si>
  <si>
    <t>Indoor Fan Speed (rpm)</t>
  </si>
  <si>
    <t>Date of Last Calibration for Test Room</t>
  </si>
  <si>
    <t>Total Indoor Unit Energy (Watts)</t>
  </si>
  <si>
    <t>Capacitor (If possible without tampering with unit)</t>
  </si>
  <si>
    <t>Applied voltage to outdoor unit (V)</t>
  </si>
  <si>
    <t>Applied voltage to indoor unit (V)</t>
  </si>
  <si>
    <t>Total Indoor Unit Power (Watts)</t>
  </si>
  <si>
    <t>`</t>
  </si>
  <si>
    <t>Total Indoor Unit Energy (Watts-hours)</t>
  </si>
  <si>
    <t>Total Space Cooling Delivered (Qcycdry in Btu, see Appendix M section 3.5.i)</t>
  </si>
  <si>
    <t>Total System Energy (Ecycdry in watts-hours, 
see Appendix M sections 3.5.h and 3.5.i)</t>
  </si>
  <si>
    <t>Corrected Total Space Cooling Delivered (Qcycdry in Btu, see Appendix M section 3.5.i)</t>
  </si>
  <si>
    <t>Total System Power (Watts)</t>
  </si>
  <si>
    <t>Total Space Heating Delivered (Qcycdry in Btu, see Appendix M section 3.8)</t>
  </si>
  <si>
    <t xml:space="preserve">Total Measurement </t>
  </si>
  <si>
    <t>Average Measurement During On Cycle</t>
  </si>
  <si>
    <t>Total Measurement</t>
  </si>
  <si>
    <t>Tab</t>
  </si>
  <si>
    <t>Contents</t>
  </si>
  <si>
    <t>Automated calculations of results.</t>
  </si>
  <si>
    <t xml:space="preserve">Follow the steps below, filling in all input cells (shaded light blue) in each tab you are instructed to complete. Using TAB to "hop" from input cell to input cell is useful, but does not ensure that all input cells are reached. To guarantee that you enter all required information, you must visually scan for light blue cells in the entire area bounded by yellow-shaded cells. </t>
  </si>
  <si>
    <t xml:space="preserve">Lab Information </t>
  </si>
  <si>
    <t>Test Information</t>
  </si>
  <si>
    <t xml:space="preserve">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</si>
  <si>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Report Review by Test Lab</t>
  </si>
  <si>
    <t>Setup (This table should include instrumentation, sensors, and all equipment used during testing)</t>
  </si>
  <si>
    <t xml:space="preserve">Setup of test room </t>
  </si>
  <si>
    <t>Setup of central air conditioner or heat pump</t>
  </si>
  <si>
    <t xml:space="preserve">Latest Template Revision: </t>
  </si>
  <si>
    <t>Report Reviewer by Test Lab</t>
  </si>
  <si>
    <t xml:space="preserve">By signing in the space below, 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</si>
  <si>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Length of Compressor Run-in Time (hours)</t>
  </si>
  <si>
    <t>Two-Speed</t>
  </si>
  <si>
    <t>Variable-Speed</t>
  </si>
  <si>
    <t>Single-Speed</t>
  </si>
  <si>
    <t>Residential Central Air Conditioner or Heat Pump Settings - Controls</t>
  </si>
  <si>
    <t>For DOE Testing: Appendix M to Subpart B of Part 430—Uniform Test Method for Measuring the Energy Consumption of Central Air Conditioners and Heat Pumps</t>
  </si>
  <si>
    <t>Test Results</t>
  </si>
  <si>
    <t>Single-Speed Compressor, Fixed Fan Speed Calculations</t>
  </si>
  <si>
    <t>Time between defrost terminations (in hours)</t>
  </si>
  <si>
    <t>EERa</t>
  </si>
  <si>
    <t>Yes</t>
  </si>
  <si>
    <t>Cyclic-Degradation Coefficient [CD(k=2)]</t>
  </si>
  <si>
    <t>X2(Tj)</t>
  </si>
  <si>
    <t>Maximum</t>
  </si>
  <si>
    <t>H1-2</t>
  </si>
  <si>
    <t xml:space="preserve">Split System? </t>
  </si>
  <si>
    <t>Yes_No</t>
  </si>
  <si>
    <t>No</t>
  </si>
  <si>
    <t>Central Heat Pump</t>
  </si>
  <si>
    <t>Heating Only Central Heat Pump</t>
  </si>
  <si>
    <t>Variable Speed</t>
  </si>
  <si>
    <t>R-22</t>
  </si>
  <si>
    <t>R-410a</t>
  </si>
  <si>
    <t>Other</t>
  </si>
  <si>
    <t>Electronic</t>
  </si>
  <si>
    <t>Electromechanical</t>
  </si>
  <si>
    <t>Minimum</t>
  </si>
  <si>
    <t>Min_Max</t>
  </si>
  <si>
    <t>H1-1</t>
  </si>
  <si>
    <t>H1-N</t>
  </si>
  <si>
    <t>H1</t>
  </si>
  <si>
    <t>Multi-Split System?</t>
  </si>
  <si>
    <t>Drop-Downs</t>
  </si>
  <si>
    <t>Drop-downs used</t>
  </si>
  <si>
    <t>Recorded data for the Optional C Tests (steady-state dry coil cooling mode)</t>
  </si>
  <si>
    <t>Recorded data for the A Tests (steady-state wet coil cooling mode)</t>
  </si>
  <si>
    <t>Recorded data for the B Tests (steady-state wet coil cooling mode)</t>
  </si>
  <si>
    <t>Recorded data for the F Test (steady-state wet coil cooling mode)</t>
  </si>
  <si>
    <t>Recorded data for the Optional D Tests (cyclic dry coil cooling mode)</t>
  </si>
  <si>
    <t>Recorded data for the H0 Test (steady-state maximum temperature and high temperature heating mode)</t>
  </si>
  <si>
    <t>Recorded data for the H1 Tests (steady-state maximum temperature and high temperature heating mode)</t>
  </si>
  <si>
    <t>Recorded data for the H2 Tests (frost accumulation heating mode)</t>
  </si>
  <si>
    <t>Recorded data for the H3 Tests (steady-state low temperature heating mode)</t>
  </si>
  <si>
    <t>Recorded data for the Optional H1C Tests (cyclic heating mode)</t>
  </si>
  <si>
    <t>Report review history</t>
  </si>
  <si>
    <t>Regional temperature tables</t>
  </si>
  <si>
    <t>Revision history</t>
  </si>
  <si>
    <t>Instructions for Completing this Template</t>
  </si>
  <si>
    <r>
      <t xml:space="preserve">Important: </t>
    </r>
    <r>
      <rPr>
        <sz val="11"/>
        <rFont val="Palatino Linotype"/>
        <family val="1"/>
      </rPr>
      <t>Start with a clean (unused) template copy for each new report. Enter only data and information that are unique to the unit tested and the current test of that unit. All abbreviations and variable names should be consistent with the reference test procedure.</t>
    </r>
  </si>
  <si>
    <t>Instructions and table of contents</t>
  </si>
  <si>
    <t>Lab information, product information and test results</t>
  </si>
  <si>
    <t>Input for list of instruments used and instrument calibration data</t>
  </si>
  <si>
    <t>Input for description of test setup</t>
  </si>
  <si>
    <t>Input for photographs taken of the test setup and device</t>
  </si>
  <si>
    <t>Input for any notable information about the test</t>
  </si>
  <si>
    <t>Provided data</t>
  </si>
  <si>
    <t>NOT USED</t>
  </si>
  <si>
    <t>Back to Instructions tab</t>
  </si>
  <si>
    <t>Comments</t>
  </si>
  <si>
    <t>δ(Tj)</t>
  </si>
  <si>
    <r>
      <t>Outdoor Design Temperature, T</t>
    </r>
    <r>
      <rPr>
        <vertAlign val="subscript"/>
        <sz val="11"/>
        <color indexed="8"/>
        <rFont val="Palatino Linotype"/>
        <family val="1"/>
      </rPr>
      <t>OD</t>
    </r>
  </si>
  <si>
    <r>
      <t>Fractional Bin Hours, n</t>
    </r>
    <r>
      <rPr>
        <vertAlign val="subscript"/>
        <sz val="11"/>
        <color indexed="8"/>
        <rFont val="Palatino Linotype"/>
        <family val="1"/>
      </rPr>
      <t>j</t>
    </r>
    <r>
      <rPr>
        <sz val="11"/>
        <color indexed="8"/>
        <rFont val="Palatino Linotype"/>
        <family val="1"/>
      </rPr>
      <t>/N</t>
    </r>
  </si>
  <si>
    <r>
      <t>Fraction of of total temperature bin hours, n</t>
    </r>
    <r>
      <rPr>
        <b/>
        <vertAlign val="subscript"/>
        <sz val="11"/>
        <color indexed="8"/>
        <rFont val="Palatino Linotype"/>
        <family val="1"/>
      </rPr>
      <t>j</t>
    </r>
    <r>
      <rPr>
        <b/>
        <sz val="11"/>
        <color indexed="8"/>
        <rFont val="Palatino Linotype"/>
        <family val="1"/>
      </rPr>
      <t>/N</t>
    </r>
  </si>
  <si>
    <t>Lock out Temperature (°F):</t>
  </si>
  <si>
    <t>Corrected Total Space Heating Delivered (Qcycdry in Btu, see Appendix M section 3.5.i)</t>
  </si>
  <si>
    <t>Unit locks out low compressor
capacity operation at higher outdoor temperatures</t>
  </si>
  <si>
    <t>*If no Ton and Toff then enter "N/A" in the applicable cells</t>
  </si>
  <si>
    <t>1.7_draft1</t>
  </si>
  <si>
    <t>1.7_draft2</t>
  </si>
  <si>
    <t>Tabs</t>
  </si>
  <si>
    <t>Tabs with input cells</t>
  </si>
  <si>
    <t>Cells</t>
  </si>
  <si>
    <t>Auto-populated cell</t>
  </si>
  <si>
    <t>Title Block</t>
  </si>
  <si>
    <t>Test Report Template Name:</t>
  </si>
  <si>
    <t>Unrounded result</t>
  </si>
  <si>
    <t>EERa Results</t>
  </si>
  <si>
    <t>Single-Speed Compressor, Fixed-Speed Fan</t>
  </si>
  <si>
    <t>Single-Speed Compressor, Variable-Speed Fan</t>
  </si>
  <si>
    <t>Compressor &amp; Fan Combination</t>
  </si>
  <si>
    <t>Two-Speed Compressor, Variable-Speed Fan</t>
  </si>
  <si>
    <t>Variable-Speed Compressor, Variable-Speed Fan</t>
  </si>
  <si>
    <t>Applied voltage to outdoor unit (V) (Sub-interval H)</t>
  </si>
  <si>
    <t>Applied voltage to outdoor unit (V) (Sub-interval D)</t>
  </si>
  <si>
    <t>Applied voltage to indoor unit (V) (Sub-interval H)</t>
  </si>
  <si>
    <t>Indoor air entering dry bulb temperature  (F) (Sub-interval H)</t>
  </si>
  <si>
    <t>Indoor air entering dry bulb temperature  (F) (Sub-interval D)</t>
  </si>
  <si>
    <t>Indoor air entering wet bulb temperature (F) (Sub-interval H)</t>
  </si>
  <si>
    <t>Outdoor air entering dry bulb temperature (F) (Sub-interval H)</t>
  </si>
  <si>
    <t>Outdoor air entering dry bulb temperature (F) (Sub-interval D)</t>
  </si>
  <si>
    <t>Outdoor air entering wet bulb temperature (F) (Sub-interval H)</t>
  </si>
  <si>
    <t>1.7_draft3</t>
  </si>
  <si>
    <t>Tested with a filter?</t>
  </si>
  <si>
    <t>1.7_draft4</t>
  </si>
  <si>
    <t>1.7_draft5</t>
  </si>
  <si>
    <t>Residential Central Air Conditioners and Heat Pumps</t>
  </si>
  <si>
    <t>Central Air Conditioner</t>
  </si>
  <si>
    <t>the Photos tab (Photo Box #5)</t>
  </si>
  <si>
    <t>the Photos tab (Photo Box #8)</t>
  </si>
  <si>
    <t>1.7_draft6</t>
  </si>
  <si>
    <t>1.7_draft7</t>
  </si>
  <si>
    <t>Calculated Result
(rounded per reference test procedure)</t>
  </si>
  <si>
    <t>Product Reported Cooling Full-load Air Volume Rate:</t>
  </si>
  <si>
    <t>v1.10</t>
  </si>
  <si>
    <t>lbs</t>
  </si>
  <si>
    <t>If tested Air Volume Rate differs from Reported Air Volume Rate, provide reason why and describe the procedure taken to reach tested Air Volume Rate:</t>
  </si>
  <si>
    <t>v1.11</t>
  </si>
  <si>
    <t>v1.12</t>
  </si>
  <si>
    <t>v1.13</t>
  </si>
  <si>
    <t>v1.14</t>
  </si>
  <si>
    <t>v1.15</t>
  </si>
  <si>
    <t>Indoor external static pressure (in. H2O) (Sub-interval H)</t>
  </si>
  <si>
    <t>Indoor air entering wet bulb temperature (F)</t>
  </si>
  <si>
    <t>v1.16</t>
  </si>
  <si>
    <t>Liquid Line Pressure (psig)</t>
  </si>
  <si>
    <t>Suction Pressure (psig)</t>
  </si>
  <si>
    <t>Attachments (specify the file names here)</t>
  </si>
  <si>
    <t>Test Report Attachments</t>
  </si>
  <si>
    <t>Input for list of files provided as attachments to this test report</t>
  </si>
  <si>
    <t>Step 10</t>
  </si>
  <si>
    <t>v1.17</t>
  </si>
  <si>
    <t>Test Procedure Used</t>
  </si>
  <si>
    <t>SHR Results</t>
  </si>
  <si>
    <r>
      <t>Unrounded SHR</t>
    </r>
    <r>
      <rPr>
        <b/>
        <vertAlign val="subscript"/>
        <sz val="12"/>
        <color indexed="8"/>
        <rFont val="Palatino Linotype"/>
        <family val="1"/>
      </rPr>
      <t>b1</t>
    </r>
    <r>
      <rPr>
        <b/>
        <sz val="12"/>
        <color indexed="8"/>
        <rFont val="Palatino Linotype"/>
        <family val="1"/>
      </rPr>
      <t xml:space="preserve"> result</t>
    </r>
  </si>
  <si>
    <r>
      <t>Unrounded SHR</t>
    </r>
    <r>
      <rPr>
        <b/>
        <vertAlign val="subscript"/>
        <sz val="12"/>
        <color indexed="8"/>
        <rFont val="Palatino Linotype"/>
        <family val="1"/>
      </rPr>
      <t>b2</t>
    </r>
    <r>
      <rPr>
        <b/>
        <sz val="12"/>
        <color indexed="8"/>
        <rFont val="Palatino Linotype"/>
        <family val="1"/>
      </rPr>
      <t xml:space="preserve"> result</t>
    </r>
  </si>
  <si>
    <t>Were the test rooms set up according to 10 CFR 430 Subpart B Appendix M section 2.1, which incorporates sections 8.1.2 and 8.1.3 of ASHRAE Standard 37-2009?</t>
  </si>
  <si>
    <t>If No, list and describe all differences between actual setup and 10 CFR 430 Subpart B Appendix M section 2.1 (including incorporated sections 8.1.2 and 8.1.3 of ASHRAE Standard 37-2009)</t>
  </si>
  <si>
    <t>If manufacturer's installation instruction used, quote the manufacturer instructions for installing this unit, and note in detail all differences between the manufacturer instructions and the actual installation.</t>
  </si>
  <si>
    <t>Type of Expansion Device</t>
  </si>
  <si>
    <t>Charging Conditions (i.e. indoor and outdoor air conditions)</t>
  </si>
  <si>
    <t>Refrigerant Charging &amp; Unit Installation</t>
  </si>
  <si>
    <t>(1) Include all instructions, not limited to refrigerant charging. (2) A PDF file containing the instructions (downloaded or scanned) is acceptable.</t>
  </si>
  <si>
    <t>Defrost Time Interval Setting</t>
  </si>
  <si>
    <t>Tested unit has compressor crankcase heaters?</t>
  </si>
  <si>
    <t>If yes, is it self-regulating crankcase heater?</t>
  </si>
  <si>
    <t>Is the tested unit a coil-only unit or blower split system for which a furnace or a modular blower is the designated air mover?</t>
  </si>
  <si>
    <t>Test Conditions</t>
  </si>
  <si>
    <t>Outdoor Dry-bulb Temperature (F) (P1 test)</t>
  </si>
  <si>
    <t>Outdoor Dry-bulb Temperature (F) (P2 test)</t>
  </si>
  <si>
    <t>Power Measurements</t>
  </si>
  <si>
    <t>P2x (W)</t>
  </si>
  <si>
    <t>P1x (W)</t>
  </si>
  <si>
    <t>Px (W)</t>
  </si>
  <si>
    <t>Off Mode Power Results</t>
  </si>
  <si>
    <t>Unrounded Power Result</t>
  </si>
  <si>
    <t>Shoulder-season per-compressor off mode power, P1 (W)</t>
  </si>
  <si>
    <t>Heating-season per-compressor off mode power, P2 (W)</t>
  </si>
  <si>
    <t>Number of Compressors</t>
  </si>
  <si>
    <t>Number of Single-stage Compressors</t>
  </si>
  <si>
    <t>Step 6-15</t>
  </si>
  <si>
    <t>Recorded data for the off mode test</t>
  </si>
  <si>
    <t>v2.0</t>
  </si>
  <si>
    <t>4. Sticker showing nameplate information, charging table, etc. (if separate from #2)</t>
  </si>
  <si>
    <t>Calculated Result (rounded per reference test procedure)</t>
  </si>
  <si>
    <r>
      <t>Calculated SHR</t>
    </r>
    <r>
      <rPr>
        <b/>
        <vertAlign val="subscript"/>
        <sz val="11"/>
        <color theme="1"/>
        <rFont val="Palatino Linotype"/>
        <family val="1"/>
      </rPr>
      <t>b1</t>
    </r>
    <r>
      <rPr>
        <b/>
        <sz val="11"/>
        <color theme="1"/>
        <rFont val="Palatino Linotype"/>
        <family val="1"/>
      </rPr>
      <t xml:space="preserve"> Result (rounded per reference test procedure)</t>
    </r>
  </si>
  <si>
    <r>
      <t>Calculated SHR</t>
    </r>
    <r>
      <rPr>
        <b/>
        <vertAlign val="subscript"/>
        <sz val="11"/>
        <color theme="1"/>
        <rFont val="Palatino Linotype"/>
        <family val="1"/>
      </rPr>
      <t>b2</t>
    </r>
    <r>
      <rPr>
        <b/>
        <sz val="11"/>
        <color theme="1"/>
        <rFont val="Palatino Linotype"/>
        <family val="1"/>
      </rPr>
      <t xml:space="preserve"> Result (rounded per reference test procedure)</t>
    </r>
  </si>
  <si>
    <t>Calculated Power Result (rounded per reference test procedure)</t>
  </si>
  <si>
    <t>Fan Setting *</t>
  </si>
  <si>
    <t>Charge Adjustment (include "+" or "-" sign)</t>
  </si>
  <si>
    <t>Total Refrigerant charge</t>
  </si>
  <si>
    <t>5. Exact placement of all sensors on, in, or around the device (please label appropriately, take multiple pictures if neccesary). Require photo of refrigerant flow meter if Refrigerant-Enthaopy Method is used; require photo of outdoor air measurement device if Outdoor Enthalpy method is used.</t>
  </si>
  <si>
    <t>Was the test unit set up according to the applicable sections of 10 CFR 430 Subpart B Appendix M 2.2.1-3 , which incorporates sections of ASHRAE Standard 37-2009 and AHRI Standard 210/240-2008?</t>
  </si>
  <si>
    <t>If No, list and describe all differences between actual setup and 10 CFR 430 Subpart B Appendix M 2.2.1-3  (including incorporated sections of ASHRAE Standard 37-2009 and AHRI Standard 210/240-2008)</t>
  </si>
  <si>
    <r>
      <t>P</t>
    </r>
    <r>
      <rPr>
        <vertAlign val="subscript"/>
        <sz val="11"/>
        <color indexed="8"/>
        <rFont val="Palatino Linotype"/>
        <family val="1"/>
      </rPr>
      <t>W,OFF</t>
    </r>
  </si>
  <si>
    <r>
      <t>Off-mode Power Consumption, P</t>
    </r>
    <r>
      <rPr>
        <vertAlign val="subscript"/>
        <sz val="11"/>
        <color indexed="8"/>
        <rFont val="Palatino Linotype"/>
        <family val="1"/>
      </rPr>
      <t>W,OFF</t>
    </r>
    <r>
      <rPr>
        <sz val="11"/>
        <color indexed="8"/>
        <rFont val="Palatino Linotype"/>
        <family val="1"/>
      </rPr>
      <t xml:space="preserve"> (W)</t>
    </r>
  </si>
  <si>
    <t>How long was the break-in operation conducted before any official test?</t>
  </si>
  <si>
    <t>Factory Charge</t>
  </si>
  <si>
    <t>Charging Parameter(s) and the Target(s)</t>
  </si>
  <si>
    <t>Which installation instructions were used for charging (Indoor unit's, outdoor unit's or per Appendix M section 2.2.5)?</t>
  </si>
  <si>
    <t>v1.18</t>
  </si>
  <si>
    <t>inches</t>
  </si>
  <si>
    <t>Were the air sampler hoses insulated?</t>
  </si>
  <si>
    <t>If the air sampler hoses were insulated, list the nominal thermal resistance of the insulation material</t>
  </si>
  <si>
    <t>Length of the air inlet duct</t>
  </si>
  <si>
    <t>Distance from the inlet air pressure tap to the unit inlet</t>
  </si>
  <si>
    <t>Depth of the air inlet duct</t>
  </si>
  <si>
    <t>Width of the air inlet duct</t>
  </si>
  <si>
    <t>Depth of the air outlet duct</t>
  </si>
  <si>
    <t>Width of the air outlet duct</t>
  </si>
  <si>
    <t>Distance from the outlet air pressure tap to the unit outlet</t>
  </si>
  <si>
    <t>hr*ft2*°F/Btu</t>
  </si>
  <si>
    <t>9. Off mode test set-up (required for units with self-regulating crankcase heaters, please include the thermocouple setup)</t>
  </si>
  <si>
    <t>12. [IF NEEDED] Picture showing how test kit components were applied in test set-up (take multiple if needed, for example: front and back)</t>
  </si>
  <si>
    <t>13. [IF NEEDED] Picture of test kit components (such as foam insulation) used with test set-up</t>
  </si>
  <si>
    <t>14. Additional Photos (if necessary)</t>
  </si>
  <si>
    <t>10. Pictures showing the entire testing chamber for both the indoor section and the outdoor section</t>
  </si>
  <si>
    <t>11. Picture(s) showing the relative location of each outdoor air sampling device to the unit (for each sampling device, please include one picture showing the front view and one picture showing the top view)</t>
  </si>
  <si>
    <t>hours</t>
  </si>
  <si>
    <t>DOE certified crankcase heater turn-on temperature (°F )</t>
  </si>
  <si>
    <t>'Off Mode Test' - Unit Design</t>
  </si>
  <si>
    <t>'Off Mode Test' Data to be recorded</t>
  </si>
  <si>
    <t>The size of installed liquid interconnecting line</t>
  </si>
  <si>
    <t>The size of installed vapor interconnecting line</t>
  </si>
  <si>
    <t>v2.1</t>
  </si>
  <si>
    <t>Length of the air outlet duct</t>
  </si>
  <si>
    <t>If the thermocouple grid is not installed on the air sampling device, record the distance from the thermocouple grid to the outdoor unit.</t>
  </si>
  <si>
    <t>Refrigerant Enthalpy</t>
  </si>
  <si>
    <t>Outdoor Air Enthalpy</t>
  </si>
  <si>
    <t>Compressor Calibration</t>
  </si>
  <si>
    <t>Outdoor Liquid Coil</t>
  </si>
  <si>
    <t>Cooling Condensate &amp; Indirect Airflow Msmt</t>
  </si>
  <si>
    <t>Factory Setting (if different from test setting)</t>
  </si>
  <si>
    <t>Test Setting</t>
  </si>
  <si>
    <t xml:space="preserve">8. Central air conditioner and/or heat pump outdoor controls and indoor fan controls as set during test </t>
  </si>
  <si>
    <t>Indoor Unit</t>
  </si>
  <si>
    <t>Outdoor Unit/Packaged Unit</t>
  </si>
  <si>
    <t>Split AC</t>
  </si>
  <si>
    <t>Split HP</t>
  </si>
  <si>
    <t>Single-Package AC</t>
  </si>
  <si>
    <t>Single-Package HP</t>
  </si>
  <si>
    <t>Space Constrained AC</t>
  </si>
  <si>
    <t>Space Constrained HP</t>
  </si>
  <si>
    <t>Product Sub-Type</t>
  </si>
  <si>
    <t>Small-Duct, High Velocity AC</t>
  </si>
  <si>
    <t>Small-Duct, High Velocity HP</t>
  </si>
  <si>
    <t>Fixed-Speed or Constant-Air-Volume-Rate</t>
  </si>
  <si>
    <t>Was the unit tested with horizontal drain pan installed?</t>
  </si>
  <si>
    <t>Other Equipment (such as separate blower or furnace, if applicable)</t>
  </si>
  <si>
    <t>Measurements Taken During On Cycle</t>
  </si>
  <si>
    <t>Net total corrected capacity (Btu/hr)</t>
  </si>
  <si>
    <t>Duration of the OFF/ON intervals (hours)</t>
  </si>
  <si>
    <t>Net corrected capacity (Btu/hr)</t>
  </si>
  <si>
    <t>N/A</t>
  </si>
  <si>
    <t>For each test, has the chamber been at equilibrium for the minimum 30 minutes?</t>
  </si>
  <si>
    <t>Electrical Power/Energy Input</t>
  </si>
  <si>
    <t>Wh</t>
  </si>
  <si>
    <t>v2.2</t>
  </si>
  <si>
    <t>Space-constrained air conditioners and heat pumps (formerly through-the-wall central air conditioners and heat pumps) - [IF NECCESARY]</t>
  </si>
  <si>
    <t>the 'Photos' tab (Photo Box #12 through #14)</t>
  </si>
  <si>
    <t>Is this pressure measurement system pitched upwards from the pressure tap location to the gauge or transducer?</t>
  </si>
  <si>
    <t>Liquid Service Valve [3]</t>
  </si>
  <si>
    <t>Indoor Coil Inlet [4]</t>
  </si>
  <si>
    <t>Indoor Coil Outlet [5]</t>
  </si>
  <si>
    <t>Common Suction Port (i.i. vapor service valve) [6]</t>
  </si>
  <si>
    <t>Compressor Suction [7]</t>
  </si>
  <si>
    <t>Between outdoor Coil and Outdoor Expansion Valve(s) [2]</t>
  </si>
  <si>
    <t>Location [location number from Appendix M, Table 2]</t>
  </si>
  <si>
    <r>
      <t>Internal volume of pressure measurement system (in</t>
    </r>
    <r>
      <rPr>
        <b/>
        <vertAlign val="superscript"/>
        <sz val="11"/>
        <color indexed="8"/>
        <rFont val="Palatino Linotype"/>
        <family val="1"/>
      </rPr>
      <t>3</t>
    </r>
    <r>
      <rPr>
        <b/>
        <sz val="11"/>
        <color indexed="8"/>
        <rFont val="Palatino Linotype"/>
        <family val="1"/>
      </rPr>
      <t>)</t>
    </r>
  </si>
  <si>
    <t>Expansion Device Setup</t>
  </si>
  <si>
    <t>Density of liquid refrigerant at 100F bubble point conditions</t>
  </si>
  <si>
    <t>Pressure Measurement Devices  (See Appendix M, 2.2.g)</t>
  </si>
  <si>
    <r>
      <t>Refrigerant charge that could potentially transfer out of the connected pressure measurement systems between operating modes (M</t>
    </r>
    <r>
      <rPr>
        <vertAlign val="subscript"/>
        <sz val="11"/>
        <color indexed="8"/>
        <rFont val="Palatino Linotype"/>
        <family val="1"/>
      </rPr>
      <t>t</t>
    </r>
    <r>
      <rPr>
        <sz val="11"/>
        <color indexed="8"/>
        <rFont val="Palatino Linotype"/>
        <family val="1"/>
      </rPr>
      <t>)</t>
    </r>
  </si>
  <si>
    <r>
      <t>oz/in</t>
    </r>
    <r>
      <rPr>
        <vertAlign val="superscript"/>
        <sz val="11"/>
        <color indexed="8"/>
        <rFont val="Palatino Linotype"/>
        <family val="1"/>
      </rPr>
      <t>3</t>
    </r>
  </si>
  <si>
    <t>oz</t>
  </si>
  <si>
    <t>Single expansion device located on outdoor unit</t>
  </si>
  <si>
    <t>Two expansion devices per indoor unit</t>
  </si>
  <si>
    <r>
      <t>T</t>
    </r>
    <r>
      <rPr>
        <vertAlign val="subscript"/>
        <sz val="12"/>
        <color indexed="8"/>
        <rFont val="Palatino Linotype"/>
        <family val="1"/>
      </rPr>
      <t>j</t>
    </r>
  </si>
  <si>
    <r>
      <t>n</t>
    </r>
    <r>
      <rPr>
        <vertAlign val="subscript"/>
        <sz val="12"/>
        <color indexed="8"/>
        <rFont val="Palatino Linotype"/>
        <family val="1"/>
      </rPr>
      <t>j</t>
    </r>
    <r>
      <rPr>
        <sz val="12"/>
        <color indexed="8"/>
        <rFont val="Palatino Linotype"/>
        <family val="1"/>
      </rPr>
      <t>/N</t>
    </r>
  </si>
  <si>
    <r>
      <t>BL(T</t>
    </r>
    <r>
      <rPr>
        <vertAlign val="subscript"/>
        <sz val="12"/>
        <color indexed="8"/>
        <rFont val="Palatino Linotype"/>
        <family val="1"/>
      </rPr>
      <t>j</t>
    </r>
    <r>
      <rPr>
        <sz val="12"/>
        <color indexed="8"/>
        <rFont val="Palatino Linotype"/>
        <family val="1"/>
      </rPr>
      <t>)</t>
    </r>
  </si>
  <si>
    <r>
      <t>Q</t>
    </r>
    <r>
      <rPr>
        <vertAlign val="subscript"/>
        <sz val="12"/>
        <color indexed="8"/>
        <rFont val="Palatino Linotype"/>
        <family val="1"/>
      </rPr>
      <t>c</t>
    </r>
    <r>
      <rPr>
        <vertAlign val="superscript"/>
        <sz val="12"/>
        <color indexed="8"/>
        <rFont val="Palatino Linotype"/>
        <family val="1"/>
      </rPr>
      <t>k=1</t>
    </r>
    <r>
      <rPr>
        <sz val="12"/>
        <color indexed="8"/>
        <rFont val="Palatino Linotype"/>
        <family val="1"/>
      </rPr>
      <t>(T</t>
    </r>
    <r>
      <rPr>
        <vertAlign val="subscript"/>
        <sz val="12"/>
        <color indexed="8"/>
        <rFont val="Palatino Linotype"/>
        <family val="1"/>
      </rPr>
      <t>j</t>
    </r>
    <r>
      <rPr>
        <sz val="12"/>
        <color indexed="8"/>
        <rFont val="Palatino Linotype"/>
        <family val="1"/>
      </rPr>
      <t>)</t>
    </r>
  </si>
  <si>
    <r>
      <t>Q</t>
    </r>
    <r>
      <rPr>
        <vertAlign val="subscript"/>
        <sz val="12"/>
        <color indexed="8"/>
        <rFont val="Palatino Linotype"/>
        <family val="1"/>
      </rPr>
      <t>c</t>
    </r>
    <r>
      <rPr>
        <vertAlign val="superscript"/>
        <sz val="12"/>
        <color indexed="8"/>
        <rFont val="Palatino Linotype"/>
        <family val="1"/>
      </rPr>
      <t>k=2</t>
    </r>
    <r>
      <rPr>
        <sz val="12"/>
        <color indexed="8"/>
        <rFont val="Palatino Linotype"/>
        <family val="1"/>
      </rPr>
      <t>(T</t>
    </r>
    <r>
      <rPr>
        <vertAlign val="subscript"/>
        <sz val="12"/>
        <color indexed="8"/>
        <rFont val="Palatino Linotype"/>
        <family val="1"/>
      </rPr>
      <t>j</t>
    </r>
    <r>
      <rPr>
        <sz val="12"/>
        <color indexed="8"/>
        <rFont val="Palatino Linotype"/>
        <family val="1"/>
      </rPr>
      <t>)</t>
    </r>
  </si>
  <si>
    <r>
      <t>Q</t>
    </r>
    <r>
      <rPr>
        <vertAlign val="subscript"/>
        <sz val="12"/>
        <color indexed="8"/>
        <rFont val="Palatino Linotype"/>
        <family val="1"/>
      </rPr>
      <t>c</t>
    </r>
    <r>
      <rPr>
        <vertAlign val="superscript"/>
        <sz val="12"/>
        <color indexed="8"/>
        <rFont val="Palatino Linotype"/>
        <family val="1"/>
      </rPr>
      <t>k=v</t>
    </r>
    <r>
      <rPr>
        <sz val="12"/>
        <color indexed="8"/>
        <rFont val="Palatino Linotype"/>
        <family val="1"/>
      </rPr>
      <t>(T</t>
    </r>
    <r>
      <rPr>
        <vertAlign val="subscript"/>
        <sz val="12"/>
        <color indexed="8"/>
        <rFont val="Palatino Linotype"/>
        <family val="1"/>
      </rPr>
      <t>j</t>
    </r>
    <r>
      <rPr>
        <sz val="12"/>
        <color indexed="8"/>
        <rFont val="Palatino Linotype"/>
        <family val="1"/>
      </rPr>
      <t>)</t>
    </r>
  </si>
  <si>
    <r>
      <t>X</t>
    </r>
    <r>
      <rPr>
        <vertAlign val="superscript"/>
        <sz val="12"/>
        <color indexed="8"/>
        <rFont val="Palatino Linotype"/>
        <family val="1"/>
      </rPr>
      <t>k=1</t>
    </r>
    <r>
      <rPr>
        <sz val="12"/>
        <color indexed="8"/>
        <rFont val="Palatino Linotype"/>
        <family val="1"/>
      </rPr>
      <t>(T</t>
    </r>
    <r>
      <rPr>
        <vertAlign val="subscript"/>
        <sz val="12"/>
        <color indexed="8"/>
        <rFont val="Palatino Linotype"/>
        <family val="1"/>
      </rPr>
      <t>j</t>
    </r>
    <r>
      <rPr>
        <sz val="12"/>
        <color indexed="8"/>
        <rFont val="Palatino Linotype"/>
        <family val="1"/>
      </rPr>
      <t>)</t>
    </r>
  </si>
  <si>
    <r>
      <t>E</t>
    </r>
    <r>
      <rPr>
        <vertAlign val="subscript"/>
        <sz val="12"/>
        <color indexed="8"/>
        <rFont val="Palatino Linotype"/>
        <family val="1"/>
      </rPr>
      <t>c</t>
    </r>
    <r>
      <rPr>
        <vertAlign val="superscript"/>
        <sz val="12"/>
        <color indexed="8"/>
        <rFont val="Palatino Linotype"/>
        <family val="1"/>
      </rPr>
      <t>k=1</t>
    </r>
    <r>
      <rPr>
        <sz val="12"/>
        <color indexed="8"/>
        <rFont val="Palatino Linotype"/>
        <family val="1"/>
      </rPr>
      <t>(T</t>
    </r>
    <r>
      <rPr>
        <vertAlign val="subscript"/>
        <sz val="12"/>
        <color indexed="8"/>
        <rFont val="Palatino Linotype"/>
        <family val="1"/>
      </rPr>
      <t>j</t>
    </r>
    <r>
      <rPr>
        <sz val="12"/>
        <color indexed="8"/>
        <rFont val="Palatino Linotype"/>
        <family val="1"/>
      </rPr>
      <t>)</t>
    </r>
  </si>
  <si>
    <r>
      <t>E</t>
    </r>
    <r>
      <rPr>
        <vertAlign val="subscript"/>
        <sz val="12"/>
        <color indexed="8"/>
        <rFont val="Palatino Linotype"/>
        <family val="1"/>
      </rPr>
      <t>c</t>
    </r>
    <r>
      <rPr>
        <vertAlign val="superscript"/>
        <sz val="12"/>
        <color indexed="8"/>
        <rFont val="Palatino Linotype"/>
        <family val="1"/>
      </rPr>
      <t>k=2</t>
    </r>
    <r>
      <rPr>
        <sz val="12"/>
        <color indexed="8"/>
        <rFont val="Palatino Linotype"/>
        <family val="1"/>
      </rPr>
      <t>(T</t>
    </r>
    <r>
      <rPr>
        <vertAlign val="subscript"/>
        <sz val="12"/>
        <color indexed="8"/>
        <rFont val="Palatino Linotype"/>
        <family val="1"/>
      </rPr>
      <t>j</t>
    </r>
    <r>
      <rPr>
        <sz val="12"/>
        <color indexed="8"/>
        <rFont val="Palatino Linotype"/>
        <family val="1"/>
      </rPr>
      <t>)</t>
    </r>
  </si>
  <si>
    <r>
      <t>PLF</t>
    </r>
    <r>
      <rPr>
        <vertAlign val="subscript"/>
        <sz val="12"/>
        <color indexed="8"/>
        <rFont val="Palatino Linotype"/>
        <family val="1"/>
      </rPr>
      <t>j</t>
    </r>
  </si>
  <si>
    <r>
      <t>e</t>
    </r>
    <r>
      <rPr>
        <vertAlign val="subscript"/>
        <sz val="12"/>
        <color indexed="8"/>
        <rFont val="Palatino Linotype"/>
        <family val="1"/>
      </rPr>
      <t>c</t>
    </r>
    <r>
      <rPr>
        <sz val="12"/>
        <color indexed="8"/>
        <rFont val="Palatino Linotype"/>
        <family val="1"/>
      </rPr>
      <t>(T</t>
    </r>
    <r>
      <rPr>
        <vertAlign val="subscript"/>
        <sz val="12"/>
        <color indexed="8"/>
        <rFont val="Palatino Linotype"/>
        <family val="1"/>
      </rPr>
      <t>j</t>
    </r>
    <r>
      <rPr>
        <sz val="12"/>
        <color indexed="8"/>
        <rFont val="Palatino Linotype"/>
        <family val="1"/>
      </rPr>
      <t>)/N</t>
    </r>
  </si>
  <si>
    <r>
      <t>E</t>
    </r>
    <r>
      <rPr>
        <vertAlign val="subscript"/>
        <sz val="12"/>
        <color indexed="8"/>
        <rFont val="Palatino Linotype"/>
        <family val="1"/>
      </rPr>
      <t>c</t>
    </r>
    <r>
      <rPr>
        <vertAlign val="superscript"/>
        <sz val="12"/>
        <color indexed="8"/>
        <rFont val="Palatino Linotype"/>
        <family val="1"/>
      </rPr>
      <t>k=v</t>
    </r>
    <r>
      <rPr>
        <sz val="12"/>
        <color indexed="8"/>
        <rFont val="Palatino Linotype"/>
        <family val="1"/>
      </rPr>
      <t>(T</t>
    </r>
    <r>
      <rPr>
        <vertAlign val="subscript"/>
        <sz val="12"/>
        <color indexed="8"/>
        <rFont val="Palatino Linotype"/>
        <family val="1"/>
      </rPr>
      <t>j</t>
    </r>
    <r>
      <rPr>
        <sz val="12"/>
        <color indexed="8"/>
        <rFont val="Palatino Linotype"/>
        <family val="1"/>
      </rPr>
      <t>)</t>
    </r>
  </si>
  <si>
    <r>
      <t>q</t>
    </r>
    <r>
      <rPr>
        <vertAlign val="subscript"/>
        <sz val="12"/>
        <color indexed="8"/>
        <rFont val="Palatino Linotype"/>
        <family val="1"/>
      </rPr>
      <t>c</t>
    </r>
    <r>
      <rPr>
        <sz val="12"/>
        <color indexed="8"/>
        <rFont val="Palatino Linotype"/>
        <family val="1"/>
      </rPr>
      <t>(T</t>
    </r>
    <r>
      <rPr>
        <vertAlign val="subscript"/>
        <sz val="12"/>
        <color indexed="8"/>
        <rFont val="Palatino Linotype"/>
        <family val="1"/>
      </rPr>
      <t>j</t>
    </r>
    <r>
      <rPr>
        <sz val="12"/>
        <color indexed="8"/>
        <rFont val="Palatino Linotype"/>
        <family val="1"/>
      </rPr>
      <t>)/N</t>
    </r>
  </si>
  <si>
    <r>
      <t>EER</t>
    </r>
    <r>
      <rPr>
        <vertAlign val="superscript"/>
        <sz val="12"/>
        <color indexed="8"/>
        <rFont val="Palatino Linotype"/>
        <family val="1"/>
      </rPr>
      <t>k=1</t>
    </r>
    <r>
      <rPr>
        <sz val="12"/>
        <color indexed="8"/>
        <rFont val="Palatino Linotype"/>
        <family val="1"/>
      </rPr>
      <t>(T</t>
    </r>
    <r>
      <rPr>
        <vertAlign val="subscript"/>
        <sz val="12"/>
        <color indexed="8"/>
        <rFont val="Palatino Linotype"/>
        <family val="1"/>
      </rPr>
      <t>j</t>
    </r>
    <r>
      <rPr>
        <sz val="12"/>
        <color indexed="8"/>
        <rFont val="Palatino Linotype"/>
        <family val="1"/>
      </rPr>
      <t>)</t>
    </r>
  </si>
  <si>
    <r>
      <t>EER</t>
    </r>
    <r>
      <rPr>
        <vertAlign val="superscript"/>
        <sz val="12"/>
        <color indexed="8"/>
        <rFont val="Palatino Linotype"/>
        <family val="1"/>
      </rPr>
      <t>k=2</t>
    </r>
    <r>
      <rPr>
        <sz val="12"/>
        <color indexed="8"/>
        <rFont val="Palatino Linotype"/>
        <family val="1"/>
      </rPr>
      <t>(T</t>
    </r>
    <r>
      <rPr>
        <vertAlign val="subscript"/>
        <sz val="12"/>
        <color indexed="8"/>
        <rFont val="Palatino Linotype"/>
        <family val="1"/>
      </rPr>
      <t>j</t>
    </r>
    <r>
      <rPr>
        <sz val="12"/>
        <color indexed="8"/>
        <rFont val="Palatino Linotype"/>
        <family val="1"/>
      </rPr>
      <t>)</t>
    </r>
  </si>
  <si>
    <r>
      <t>EER</t>
    </r>
    <r>
      <rPr>
        <vertAlign val="superscript"/>
        <sz val="12"/>
        <color indexed="8"/>
        <rFont val="Palatino Linotype"/>
        <family val="1"/>
      </rPr>
      <t>k=v</t>
    </r>
    <r>
      <rPr>
        <sz val="12"/>
        <color indexed="8"/>
        <rFont val="Palatino Linotype"/>
        <family val="1"/>
      </rPr>
      <t>(T</t>
    </r>
    <r>
      <rPr>
        <vertAlign val="subscript"/>
        <sz val="12"/>
        <color indexed="8"/>
        <rFont val="Palatino Linotype"/>
        <family val="1"/>
      </rPr>
      <t>j</t>
    </r>
    <r>
      <rPr>
        <sz val="12"/>
        <color indexed="8"/>
        <rFont val="Palatino Linotype"/>
        <family val="1"/>
      </rPr>
      <t>)</t>
    </r>
  </si>
  <si>
    <r>
      <t>EER</t>
    </r>
    <r>
      <rPr>
        <b/>
        <vertAlign val="superscript"/>
        <sz val="12"/>
        <color indexed="8"/>
        <rFont val="Palatino Linotype"/>
        <family val="1"/>
      </rPr>
      <t>k=i</t>
    </r>
    <r>
      <rPr>
        <b/>
        <sz val="12"/>
        <color indexed="8"/>
        <rFont val="Palatino Linotype"/>
        <family val="1"/>
      </rPr>
      <t>(T</t>
    </r>
    <r>
      <rPr>
        <b/>
        <vertAlign val="subscript"/>
        <sz val="12"/>
        <color indexed="8"/>
        <rFont val="Palatino Linotype"/>
        <family val="1"/>
      </rPr>
      <t>j</t>
    </r>
    <r>
      <rPr>
        <b/>
        <sz val="12"/>
        <color indexed="8"/>
        <rFont val="Palatino Linotype"/>
        <family val="1"/>
      </rPr>
      <t>)</t>
    </r>
  </si>
  <si>
    <r>
      <t>E</t>
    </r>
    <r>
      <rPr>
        <vertAlign val="subscript"/>
        <sz val="12"/>
        <color indexed="8"/>
        <rFont val="Palatino Linotype"/>
        <family val="1"/>
      </rPr>
      <t>c</t>
    </r>
    <r>
      <rPr>
        <vertAlign val="superscript"/>
        <sz val="12"/>
        <color indexed="8"/>
        <rFont val="Palatino Linotype"/>
        <family val="1"/>
      </rPr>
      <t>k=i</t>
    </r>
    <r>
      <rPr>
        <sz val="12"/>
        <color indexed="8"/>
        <rFont val="Palatino Linotype"/>
        <family val="1"/>
      </rPr>
      <t>(Tj)</t>
    </r>
  </si>
  <si>
    <r>
      <t>Q</t>
    </r>
    <r>
      <rPr>
        <vertAlign val="subscript"/>
        <sz val="12"/>
        <color indexed="8"/>
        <rFont val="Palatino Linotype"/>
        <family val="1"/>
      </rPr>
      <t>h</t>
    </r>
    <r>
      <rPr>
        <vertAlign val="superscript"/>
        <sz val="12"/>
        <color indexed="8"/>
        <rFont val="Palatino Linotype"/>
        <family val="1"/>
      </rPr>
      <t>k=1</t>
    </r>
    <r>
      <rPr>
        <sz val="12"/>
        <color indexed="8"/>
        <rFont val="Palatino Linotype"/>
        <family val="1"/>
      </rPr>
      <t>(T</t>
    </r>
    <r>
      <rPr>
        <vertAlign val="subscript"/>
        <sz val="12"/>
        <color indexed="8"/>
        <rFont val="Palatino Linotype"/>
        <family val="1"/>
      </rPr>
      <t>j</t>
    </r>
    <r>
      <rPr>
        <sz val="12"/>
        <color indexed="8"/>
        <rFont val="Palatino Linotype"/>
        <family val="1"/>
      </rPr>
      <t>)</t>
    </r>
  </si>
  <si>
    <r>
      <t>Q</t>
    </r>
    <r>
      <rPr>
        <vertAlign val="subscript"/>
        <sz val="12"/>
        <color indexed="8"/>
        <rFont val="Palatino Linotype"/>
        <family val="1"/>
      </rPr>
      <t>h</t>
    </r>
    <r>
      <rPr>
        <vertAlign val="superscript"/>
        <sz val="12"/>
        <color indexed="8"/>
        <rFont val="Palatino Linotype"/>
        <family val="1"/>
      </rPr>
      <t>k=v</t>
    </r>
    <r>
      <rPr>
        <sz val="12"/>
        <color indexed="8"/>
        <rFont val="Palatino Linotype"/>
        <family val="1"/>
      </rPr>
      <t>(T</t>
    </r>
    <r>
      <rPr>
        <vertAlign val="subscript"/>
        <sz val="12"/>
        <color indexed="8"/>
        <rFont val="Palatino Linotype"/>
        <family val="1"/>
      </rPr>
      <t>j</t>
    </r>
    <r>
      <rPr>
        <sz val="12"/>
        <color indexed="8"/>
        <rFont val="Palatino Linotype"/>
        <family val="1"/>
      </rPr>
      <t>)</t>
    </r>
  </si>
  <si>
    <r>
      <t>Q</t>
    </r>
    <r>
      <rPr>
        <vertAlign val="subscript"/>
        <sz val="12"/>
        <color indexed="8"/>
        <rFont val="Palatino Linotype"/>
        <family val="1"/>
      </rPr>
      <t>h</t>
    </r>
    <r>
      <rPr>
        <vertAlign val="superscript"/>
        <sz val="12"/>
        <color indexed="8"/>
        <rFont val="Palatino Linotype"/>
        <family val="1"/>
      </rPr>
      <t>k=2</t>
    </r>
    <r>
      <rPr>
        <sz val="12"/>
        <color indexed="8"/>
        <rFont val="Palatino Linotype"/>
        <family val="1"/>
      </rPr>
      <t>(T</t>
    </r>
    <r>
      <rPr>
        <vertAlign val="subscript"/>
        <sz val="12"/>
        <color indexed="8"/>
        <rFont val="Palatino Linotype"/>
        <family val="1"/>
      </rPr>
      <t>j</t>
    </r>
    <r>
      <rPr>
        <sz val="12"/>
        <color indexed="8"/>
        <rFont val="Palatino Linotype"/>
        <family val="1"/>
      </rPr>
      <t>)</t>
    </r>
  </si>
  <si>
    <r>
      <t>E</t>
    </r>
    <r>
      <rPr>
        <vertAlign val="subscript"/>
        <sz val="12"/>
        <color indexed="8"/>
        <rFont val="Palatino Linotype"/>
        <family val="1"/>
      </rPr>
      <t>h</t>
    </r>
    <r>
      <rPr>
        <vertAlign val="superscript"/>
        <sz val="12"/>
        <color indexed="8"/>
        <rFont val="Palatino Linotype"/>
        <family val="1"/>
      </rPr>
      <t>k=1</t>
    </r>
    <r>
      <rPr>
        <sz val="12"/>
        <color indexed="8"/>
        <rFont val="Palatino Linotype"/>
        <family val="1"/>
      </rPr>
      <t>(T</t>
    </r>
    <r>
      <rPr>
        <vertAlign val="subscript"/>
        <sz val="12"/>
        <color indexed="8"/>
        <rFont val="Palatino Linotype"/>
        <family val="1"/>
      </rPr>
      <t>j</t>
    </r>
    <r>
      <rPr>
        <sz val="12"/>
        <color indexed="8"/>
        <rFont val="Palatino Linotype"/>
        <family val="1"/>
      </rPr>
      <t>)</t>
    </r>
  </si>
  <si>
    <r>
      <t>E</t>
    </r>
    <r>
      <rPr>
        <vertAlign val="subscript"/>
        <sz val="12"/>
        <color indexed="8"/>
        <rFont val="Palatino Linotype"/>
        <family val="1"/>
      </rPr>
      <t>h</t>
    </r>
    <r>
      <rPr>
        <vertAlign val="superscript"/>
        <sz val="12"/>
        <color indexed="8"/>
        <rFont val="Palatino Linotype"/>
        <family val="1"/>
      </rPr>
      <t>k=v</t>
    </r>
    <r>
      <rPr>
        <sz val="12"/>
        <color indexed="8"/>
        <rFont val="Palatino Linotype"/>
        <family val="1"/>
      </rPr>
      <t>(T</t>
    </r>
    <r>
      <rPr>
        <vertAlign val="subscript"/>
        <sz val="12"/>
        <color indexed="8"/>
        <rFont val="Palatino Linotype"/>
        <family val="1"/>
      </rPr>
      <t>j</t>
    </r>
    <r>
      <rPr>
        <sz val="12"/>
        <color indexed="8"/>
        <rFont val="Palatino Linotype"/>
        <family val="1"/>
      </rPr>
      <t>)</t>
    </r>
  </si>
  <si>
    <r>
      <t>E</t>
    </r>
    <r>
      <rPr>
        <vertAlign val="subscript"/>
        <sz val="12"/>
        <color indexed="8"/>
        <rFont val="Palatino Linotype"/>
        <family val="1"/>
      </rPr>
      <t>h</t>
    </r>
    <r>
      <rPr>
        <vertAlign val="superscript"/>
        <sz val="12"/>
        <color indexed="8"/>
        <rFont val="Palatino Linotype"/>
        <family val="1"/>
      </rPr>
      <t>k=2</t>
    </r>
    <r>
      <rPr>
        <sz val="12"/>
        <color indexed="8"/>
        <rFont val="Palatino Linotype"/>
        <family val="1"/>
      </rPr>
      <t>(T</t>
    </r>
    <r>
      <rPr>
        <vertAlign val="subscript"/>
        <sz val="12"/>
        <color indexed="8"/>
        <rFont val="Palatino Linotype"/>
        <family val="1"/>
      </rPr>
      <t>j</t>
    </r>
    <r>
      <rPr>
        <sz val="12"/>
        <color indexed="8"/>
        <rFont val="Palatino Linotype"/>
        <family val="1"/>
      </rPr>
      <t>)</t>
    </r>
  </si>
  <si>
    <r>
      <t>E</t>
    </r>
    <r>
      <rPr>
        <vertAlign val="subscript"/>
        <sz val="12"/>
        <color indexed="8"/>
        <rFont val="Palatino Linotype"/>
        <family val="1"/>
      </rPr>
      <t>h</t>
    </r>
    <r>
      <rPr>
        <vertAlign val="superscript"/>
        <sz val="12"/>
        <color indexed="8"/>
        <rFont val="Palatino Linotype"/>
        <family val="1"/>
      </rPr>
      <t>k=i</t>
    </r>
    <r>
      <rPr>
        <sz val="12"/>
        <color indexed="8"/>
        <rFont val="Palatino Linotype"/>
        <family val="1"/>
      </rPr>
      <t>(T</t>
    </r>
    <r>
      <rPr>
        <vertAlign val="subscript"/>
        <sz val="12"/>
        <color indexed="8"/>
        <rFont val="Palatino Linotype"/>
        <family val="1"/>
      </rPr>
      <t>j</t>
    </r>
    <r>
      <rPr>
        <sz val="12"/>
        <color indexed="8"/>
        <rFont val="Palatino Linotype"/>
        <family val="1"/>
      </rPr>
      <t>)</t>
    </r>
  </si>
  <si>
    <r>
      <t>δ(T</t>
    </r>
    <r>
      <rPr>
        <vertAlign val="subscript"/>
        <sz val="12"/>
        <color indexed="8"/>
        <rFont val="Palatino Linotype"/>
        <family val="1"/>
      </rPr>
      <t>j</t>
    </r>
    <r>
      <rPr>
        <sz val="12"/>
        <color indexed="8"/>
        <rFont val="Palatino Linotype"/>
        <family val="1"/>
      </rPr>
      <t>)</t>
    </r>
  </si>
  <si>
    <r>
      <t>e</t>
    </r>
    <r>
      <rPr>
        <vertAlign val="subscript"/>
        <sz val="12"/>
        <color indexed="8"/>
        <rFont val="Palatino Linotype"/>
        <family val="1"/>
      </rPr>
      <t>h</t>
    </r>
    <r>
      <rPr>
        <sz val="12"/>
        <color indexed="8"/>
        <rFont val="Palatino Linotype"/>
        <family val="1"/>
      </rPr>
      <t>(T</t>
    </r>
    <r>
      <rPr>
        <vertAlign val="subscript"/>
        <sz val="12"/>
        <color indexed="8"/>
        <rFont val="Palatino Linotype"/>
        <family val="1"/>
      </rPr>
      <t>j</t>
    </r>
    <r>
      <rPr>
        <sz val="12"/>
        <color indexed="8"/>
        <rFont val="Palatino Linotype"/>
        <family val="1"/>
      </rPr>
      <t>)/N</t>
    </r>
  </si>
  <si>
    <r>
      <t>RH(T</t>
    </r>
    <r>
      <rPr>
        <vertAlign val="subscript"/>
        <sz val="12"/>
        <color indexed="8"/>
        <rFont val="Palatino Linotype"/>
        <family val="1"/>
      </rPr>
      <t>j</t>
    </r>
    <r>
      <rPr>
        <sz val="12"/>
        <color indexed="8"/>
        <rFont val="Palatino Linotype"/>
        <family val="1"/>
      </rPr>
      <t>)/N</t>
    </r>
  </si>
  <si>
    <r>
      <t>BL(T</t>
    </r>
    <r>
      <rPr>
        <vertAlign val="subscript"/>
        <sz val="12"/>
        <color indexed="8"/>
        <rFont val="Palatino Linotype"/>
        <family val="1"/>
      </rPr>
      <t>j</t>
    </r>
    <r>
      <rPr>
        <sz val="12"/>
        <color indexed="8"/>
        <rFont val="Palatino Linotype"/>
        <family val="1"/>
      </rPr>
      <t>)*n</t>
    </r>
    <r>
      <rPr>
        <vertAlign val="subscript"/>
        <sz val="12"/>
        <color indexed="8"/>
        <rFont val="Palatino Linotype"/>
        <family val="1"/>
      </rPr>
      <t>j</t>
    </r>
    <r>
      <rPr>
        <sz val="12"/>
        <color indexed="8"/>
        <rFont val="Palatino Linotype"/>
        <family val="1"/>
      </rPr>
      <t>/N</t>
    </r>
  </si>
  <si>
    <r>
      <t>F</t>
    </r>
    <r>
      <rPr>
        <vertAlign val="subscript"/>
        <sz val="12"/>
        <color indexed="8"/>
        <rFont val="Palatino Linotype"/>
        <family val="1"/>
      </rPr>
      <t>def</t>
    </r>
  </si>
  <si>
    <r>
      <t>COP</t>
    </r>
    <r>
      <rPr>
        <b/>
        <vertAlign val="superscript"/>
        <sz val="12"/>
        <color indexed="8"/>
        <rFont val="Palatino Linotype"/>
        <family val="1"/>
      </rPr>
      <t>k=i</t>
    </r>
    <r>
      <rPr>
        <b/>
        <sz val="12"/>
        <color indexed="8"/>
        <rFont val="Palatino Linotype"/>
        <family val="1"/>
      </rPr>
      <t>(T</t>
    </r>
    <r>
      <rPr>
        <b/>
        <vertAlign val="subscript"/>
        <sz val="12"/>
        <color indexed="8"/>
        <rFont val="Palatino Linotype"/>
        <family val="1"/>
      </rPr>
      <t>j</t>
    </r>
    <r>
      <rPr>
        <b/>
        <sz val="12"/>
        <color indexed="8"/>
        <rFont val="Palatino Linotype"/>
        <family val="1"/>
      </rPr>
      <t>)</t>
    </r>
  </si>
  <si>
    <r>
      <t>COP</t>
    </r>
    <r>
      <rPr>
        <vertAlign val="superscript"/>
        <sz val="12"/>
        <color indexed="8"/>
        <rFont val="Palatino Linotype"/>
        <family val="1"/>
      </rPr>
      <t>k=1</t>
    </r>
    <r>
      <rPr>
        <sz val="12"/>
        <color indexed="8"/>
        <rFont val="Palatino Linotype"/>
        <family val="1"/>
      </rPr>
      <t>(T</t>
    </r>
    <r>
      <rPr>
        <vertAlign val="subscript"/>
        <sz val="12"/>
        <color indexed="8"/>
        <rFont val="Palatino Linotype"/>
        <family val="1"/>
      </rPr>
      <t>j</t>
    </r>
    <r>
      <rPr>
        <sz val="12"/>
        <color indexed="8"/>
        <rFont val="Palatino Linotype"/>
        <family val="1"/>
      </rPr>
      <t>)</t>
    </r>
  </si>
  <si>
    <r>
      <t>COP</t>
    </r>
    <r>
      <rPr>
        <vertAlign val="superscript"/>
        <sz val="12"/>
        <color indexed="8"/>
        <rFont val="Palatino Linotype"/>
        <family val="1"/>
      </rPr>
      <t>k=v</t>
    </r>
    <r>
      <rPr>
        <sz val="12"/>
        <color indexed="8"/>
        <rFont val="Palatino Linotype"/>
        <family val="1"/>
      </rPr>
      <t>(T</t>
    </r>
    <r>
      <rPr>
        <vertAlign val="subscript"/>
        <sz val="12"/>
        <color indexed="8"/>
        <rFont val="Palatino Linotype"/>
        <family val="1"/>
      </rPr>
      <t>j</t>
    </r>
    <r>
      <rPr>
        <sz val="12"/>
        <color indexed="8"/>
        <rFont val="Palatino Linotype"/>
        <family val="1"/>
      </rPr>
      <t>)</t>
    </r>
  </si>
  <si>
    <r>
      <t>COP</t>
    </r>
    <r>
      <rPr>
        <vertAlign val="superscript"/>
        <sz val="12"/>
        <color indexed="8"/>
        <rFont val="Palatino Linotype"/>
        <family val="1"/>
      </rPr>
      <t>k=2</t>
    </r>
    <r>
      <rPr>
        <sz val="12"/>
        <color indexed="8"/>
        <rFont val="Palatino Linotype"/>
        <family val="1"/>
      </rPr>
      <t>(T</t>
    </r>
    <r>
      <rPr>
        <vertAlign val="subscript"/>
        <sz val="12"/>
        <color indexed="8"/>
        <rFont val="Palatino Linotype"/>
        <family val="1"/>
      </rPr>
      <t>j</t>
    </r>
    <r>
      <rPr>
        <sz val="12"/>
        <color indexed="8"/>
        <rFont val="Palatino Linotype"/>
        <family val="1"/>
      </rPr>
      <t>)</t>
    </r>
  </si>
  <si>
    <t>DUCTED OUTDOOR AIR TESTS</t>
  </si>
  <si>
    <t>Outdoor Fan Type</t>
  </si>
  <si>
    <t>Was the outdoor air enthalpy used as a secondary test method?</t>
  </si>
  <si>
    <t>Options</t>
  </si>
  <si>
    <t>Indoor Fan Type</t>
  </si>
  <si>
    <t>Durations</t>
  </si>
  <si>
    <t>Product_Types</t>
  </si>
  <si>
    <t>Product_Subtypes_AC</t>
  </si>
  <si>
    <t>Product_Subtypes_HP</t>
  </si>
  <si>
    <t>Compressor_Types</t>
  </si>
  <si>
    <t>Fan_Types</t>
  </si>
  <si>
    <t>Secondary_Test_Methods</t>
  </si>
  <si>
    <t>TP_Options</t>
  </si>
  <si>
    <t>H1_Types</t>
  </si>
  <si>
    <t>Regions</t>
  </si>
  <si>
    <t>Controls_Types</t>
  </si>
  <si>
    <t>Refrigerant_Types</t>
  </si>
  <si>
    <t>Expansion_Device_Setups</t>
  </si>
  <si>
    <t>Appendix M revised as of July 5, 2017</t>
  </si>
  <si>
    <t>v2.3</t>
  </si>
  <si>
    <t xml:space="preserve">Indoor Fan Type </t>
  </si>
  <si>
    <t>ID_Fan_Types</t>
  </si>
  <si>
    <t>Coil-Only</t>
  </si>
  <si>
    <t>Name</t>
  </si>
  <si>
    <t>Product Reported Fan Time Delay (for Coil-Only):</t>
  </si>
  <si>
    <t>sec</t>
  </si>
  <si>
    <t xml:space="preserve">Was the certified fan time delay used? </t>
  </si>
  <si>
    <t xml:space="preserve">Product Reported HSPF: </t>
  </si>
  <si>
    <t>Yes_No_NA</t>
  </si>
  <si>
    <t>H0-1 Test</t>
  </si>
  <si>
    <t>Off Mode Test</t>
  </si>
  <si>
    <t>Compressor</t>
  </si>
  <si>
    <t>Outdoor Fan</t>
  </si>
  <si>
    <t>Indoor Fan</t>
  </si>
  <si>
    <t>Optional H0C-1 Test</t>
  </si>
  <si>
    <t>F1 Test</t>
  </si>
  <si>
    <t>Optional G1 Test</t>
  </si>
  <si>
    <t>Optional I1 Test</t>
  </si>
  <si>
    <t>A Tests</t>
  </si>
  <si>
    <t>B Tests</t>
  </si>
  <si>
    <t>Optional C Tests</t>
  </si>
  <si>
    <t>Optional H1C Tests</t>
  </si>
  <si>
    <t>Optional D Tests</t>
  </si>
  <si>
    <t>H1 Tests</t>
  </si>
  <si>
    <t>H2 Tests</t>
  </si>
  <si>
    <t>H3 Tests</t>
  </si>
  <si>
    <t>1st Test</t>
  </si>
  <si>
    <t>2nd Test</t>
  </si>
  <si>
    <t>3rd Test</t>
  </si>
  <si>
    <t>A2</t>
  </si>
  <si>
    <t>-</t>
  </si>
  <si>
    <t>A1</t>
  </si>
  <si>
    <t>B2</t>
  </si>
  <si>
    <t>B1</t>
  </si>
  <si>
    <t>Ev</t>
  </si>
  <si>
    <t>F1</t>
  </si>
  <si>
    <t>H0-1</t>
  </si>
  <si>
    <t>H2</t>
  </si>
  <si>
    <t>H2-2</t>
  </si>
  <si>
    <t>H2-V</t>
  </si>
  <si>
    <t>H2-1</t>
  </si>
  <si>
    <t>H3</t>
  </si>
  <si>
    <t>H3-2</t>
  </si>
  <si>
    <t>H3-1</t>
  </si>
  <si>
    <t>Indoor 
Fan</t>
  </si>
  <si>
    <t>Optional C</t>
  </si>
  <si>
    <t>Optional C1</t>
  </si>
  <si>
    <t>Optional C2</t>
  </si>
  <si>
    <t>Optional D</t>
  </si>
  <si>
    <t>Optional D1</t>
  </si>
  <si>
    <t>Optional D2</t>
  </si>
  <si>
    <t>Optional G1</t>
  </si>
  <si>
    <t>Optional I1</t>
  </si>
  <si>
    <t>Optional H1-2</t>
  </si>
  <si>
    <t>Optional H2-2</t>
  </si>
  <si>
    <t>Optional H2-1</t>
  </si>
  <si>
    <t>Optional H1C-1</t>
  </si>
  <si>
    <t>Optional H1C-2</t>
  </si>
  <si>
    <t>Optional H0C-1</t>
  </si>
  <si>
    <t>Column Lookup</t>
  </si>
  <si>
    <t>Row Lookup</t>
  </si>
  <si>
    <t>Relevent Tests</t>
  </si>
  <si>
    <t>Relevent Test</t>
  </si>
  <si>
    <t>Note: these names must match the tab names exactly</t>
  </si>
  <si>
    <t>HIDE</t>
  </si>
  <si>
    <t xml:space="preserve"> </t>
  </si>
  <si>
    <t>Optional H1C</t>
  </si>
  <si>
    <t>Parameter</t>
  </si>
  <si>
    <t>NOTE: This is a copy, sign-off is done in the 'Report Sign-Off Block' tab</t>
  </si>
  <si>
    <t>NOT APPLICABLE</t>
  </si>
  <si>
    <t>Duration of the OFF/ON intervals</t>
  </si>
  <si>
    <t>in. WC</t>
  </si>
  <si>
    <t>seconds</t>
  </si>
  <si>
    <t>Indoor Nozzle Pressure Delta value at 15 second after airflow initiation 
(see  section 3.5.c requirement in Appendix M)</t>
  </si>
  <si>
    <t>The data below is reported starting how many seconds after airflow initiation? 
(see requirements in footnotes 2 and 5 of Table 10 in Appendix M)</t>
  </si>
  <si>
    <t>Test Name</t>
  </si>
  <si>
    <t>Test order</t>
  </si>
  <si>
    <t>Only Test</t>
  </si>
  <si>
    <t>Relevant Test</t>
  </si>
  <si>
    <t>The data below is reported starting how many seconds after airflow initiation? 
(see requirements in footnotes 2 and 4 of Table 17 in Appendix M)</t>
  </si>
  <si>
    <t>Test Matrix</t>
  </si>
  <si>
    <t xml:space="preserve">Summary of all tests for given equipment configuration </t>
  </si>
  <si>
    <t>Is Comp speed of H1-N test same as that of H1-2/H2-2/H3-2 tests ?</t>
  </si>
  <si>
    <t>Compressor Speed (RPM/Hz)</t>
  </si>
  <si>
    <t>Was the optional H1-2 test conducted ?</t>
  </si>
  <si>
    <t>May be required or optional</t>
  </si>
  <si>
    <t>Tested total System Power (Watts)</t>
  </si>
  <si>
    <t>Total System Power for Analysis (Watts)</t>
  </si>
  <si>
    <t>(CSF)</t>
  </si>
  <si>
    <t>(PSF)</t>
  </si>
  <si>
    <t>Capacity Slope Factor</t>
  </si>
  <si>
    <t>Power Slope Factor</t>
  </si>
  <si>
    <t>v2.4</t>
  </si>
  <si>
    <t>Intertek</t>
  </si>
  <si>
    <t xml:space="preserve">Full load Cooling Capacity </t>
  </si>
  <si>
    <t>Full load Heating Capacity</t>
  </si>
  <si>
    <t>v2.5</t>
  </si>
  <si>
    <t>Unit air inlet opening geometry?</t>
  </si>
  <si>
    <t>Unit air outlet opening geometry?</t>
  </si>
  <si>
    <t>Opening Geometry</t>
  </si>
  <si>
    <t>Circular</t>
  </si>
  <si>
    <t>Rectangular</t>
  </si>
  <si>
    <t>Depth of the air inlet opening?</t>
  </si>
  <si>
    <t>Depth of the air outlet opening?</t>
  </si>
  <si>
    <t>*fill out the depth even if circular</t>
  </si>
  <si>
    <t>1.  Picture of unit (indoor and outdoor) on both sides, once it is out of the package.  (Include as many pictures as neccesary, clear pics showing the unit openings with tape measuring)</t>
  </si>
  <si>
    <t>*Please take pics of unit openings and include in Photos tab (Box 1, with tape measures)</t>
  </si>
  <si>
    <t>v2.6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</si>
</sst>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69" x14ac:knownFonts="1">
    <font>
      <sz val="11"/>
      <color theme="1"/>
      <name val="Calibri"/>
      <family val="2"/>
      <scheme val="minor"/>
    </font>
    <font>
      <sz val="10"/>
      <name val="Arial"/>
      <family val="2"/>
    </font>
    <font>
      <b/>
      <sz val="11"/>
      <name val="Palatino Linotype"/>
      <family val="2"/>
    </font>
    <font>
      <sz val="11"/>
      <color indexed="8"/>
      <name val="Palatino Linotype"/>
      <family val="1"/>
    </font>
    <font>
      <b/>
      <sz val="11"/>
      <color indexed="8"/>
      <name val="Palatino Linotype"/>
      <family val="1"/>
    </font>
    <font>
      <sz val="11"/>
      <color indexed="9"/>
      <name val="Palatino Linotype"/>
      <family val="1"/>
    </font>
    <font>
      <sz val="11"/>
      <name val="Palatino Linotype"/>
      <family val="2"/>
    </font>
    <font>
      <i/>
      <sz val="11"/>
      <color indexed="57"/>
      <name val="Palatino Linotype"/>
      <family val="2"/>
    </font>
    <font>
      <sz val="11"/>
      <color indexed="10"/>
      <name val="Palatino Linotype"/>
      <family val="1"/>
    </font>
    <font>
      <sz val="11"/>
      <name val="Palatino Linotype"/>
      <family val="1"/>
    </font>
    <font>
      <b/>
      <sz val="11"/>
      <name val="Palatino Linotype"/>
      <family val="1"/>
    </font>
    <font>
      <b/>
      <sz val="12"/>
      <color indexed="8"/>
      <name val="Palatino Linotype"/>
      <family val="1"/>
    </font>
    <font>
      <b/>
      <i/>
      <sz val="11"/>
      <color indexed="8"/>
      <name val="Palatino Linotype"/>
      <family val="1"/>
    </font>
    <font>
      <sz val="13"/>
      <color indexed="8"/>
      <name val="Palatino Linotype"/>
      <family val="1"/>
    </font>
    <font>
      <i/>
      <sz val="12"/>
      <color indexed="8"/>
      <name val="Palatino Linotype"/>
      <family val="1"/>
    </font>
    <font>
      <sz val="12"/>
      <color indexed="8"/>
      <name val="Palatino Linotype"/>
      <family val="1"/>
    </font>
    <font>
      <u/>
      <sz val="12"/>
      <color indexed="12"/>
      <name val="Palatino Linotype"/>
      <family val="1"/>
    </font>
    <font>
      <i/>
      <sz val="12"/>
      <color indexed="10"/>
      <name val="Palatino Linotype"/>
      <family val="1"/>
    </font>
    <font>
      <b/>
      <sz val="12"/>
      <name val="Palatino Linotype"/>
      <family val="1"/>
    </font>
    <font>
      <sz val="12"/>
      <name val="Palatino Linotype"/>
      <family val="1"/>
    </font>
    <font>
      <sz val="12"/>
      <color indexed="9"/>
      <name val="Palatino Linotype"/>
      <family val="1"/>
    </font>
    <font>
      <b/>
      <sz val="11"/>
      <color indexed="9"/>
      <name val="Palatino Linotype"/>
      <family val="1"/>
    </font>
    <font>
      <b/>
      <sz val="14"/>
      <name val="Palatino Linotype"/>
      <family val="1"/>
    </font>
    <font>
      <sz val="11"/>
      <color indexed="13"/>
      <name val="Palatino Linotype"/>
      <family val="1"/>
    </font>
    <font>
      <u/>
      <sz val="11"/>
      <color indexed="12"/>
      <name val="Palatino Linotype"/>
      <family val="1"/>
    </font>
    <font>
      <sz val="10"/>
      <name val="Palatino Linotype"/>
      <family val="1"/>
    </font>
    <font>
      <i/>
      <sz val="11"/>
      <color indexed="8"/>
      <name val="Palatino Linotype"/>
      <family val="1"/>
    </font>
    <font>
      <sz val="8"/>
      <name val="Calibri"/>
      <family val="2"/>
    </font>
    <font>
      <sz val="11"/>
      <color theme="1"/>
      <name val="Calibri"/>
      <family val="2"/>
      <scheme val="minor"/>
    </font>
    <font>
      <sz val="11"/>
      <color theme="0"/>
      <name val="Calibri"/>
      <family val="2"/>
      <scheme val="minor"/>
    </font>
    <font>
      <sz val="11"/>
      <color theme="0"/>
      <name val="Palatino Linotype"/>
      <family val="1"/>
    </font>
    <font>
      <sz val="11"/>
      <color theme="1"/>
      <name val="Palatino Linotype"/>
      <family val="1"/>
    </font>
    <font>
      <i/>
      <sz val="11"/>
      <color rgb="FF7F7F7F"/>
      <name val="Palatino Linotype"/>
      <family val="2"/>
    </font>
    <font>
      <u/>
      <sz val="11"/>
      <color theme="10"/>
      <name val="Palatino Linotype"/>
      <family val="2"/>
    </font>
    <font>
      <u/>
      <sz val="11"/>
      <color theme="10"/>
      <name val="Calibri"/>
      <family val="2"/>
    </font>
    <font>
      <sz val="11"/>
      <color rgb="FF3F3F76"/>
      <name val="Palatino Linotype"/>
      <family val="2"/>
    </font>
    <font>
      <sz val="11"/>
      <color theme="1"/>
      <name val="Palatino Linotype"/>
      <family val="2"/>
    </font>
    <font>
      <b/>
      <sz val="11"/>
      <color theme="9" tint="-0.499984740745262"/>
      <name val="Palatino Linotype"/>
      <family val="2"/>
    </font>
    <font>
      <sz val="11"/>
      <color rgb="FFFF0000"/>
      <name val="Palatino Linotype"/>
      <family val="1"/>
    </font>
    <font>
      <b/>
      <sz val="11"/>
      <color theme="1"/>
      <name val="Palatino Linotype"/>
      <family val="1"/>
    </font>
    <font>
      <sz val="12"/>
      <color theme="0"/>
      <name val="Palatino Linotype"/>
      <family val="1"/>
    </font>
    <font>
      <b/>
      <sz val="11"/>
      <color theme="0"/>
      <name val="Palatino Linotype"/>
      <family val="1"/>
    </font>
    <font>
      <u/>
      <sz val="11"/>
      <color theme="10"/>
      <name val="Palatino Linotype"/>
      <family val="1"/>
    </font>
    <font>
      <b/>
      <i/>
      <sz val="14"/>
      <color indexed="8"/>
      <name val="Palatino Linotype"/>
      <family val="1"/>
    </font>
    <font>
      <vertAlign val="subscript"/>
      <sz val="11"/>
      <color indexed="8"/>
      <name val="Palatino Linotype"/>
      <family val="1"/>
    </font>
    <font>
      <b/>
      <vertAlign val="subscript"/>
      <sz val="11"/>
      <color indexed="8"/>
      <name val="Palatino Linotype"/>
      <family val="1"/>
    </font>
    <font>
      <sz val="11"/>
      <color indexed="8"/>
      <name val="Palatino Linotype"/>
      <family val="2"/>
    </font>
    <font>
      <b/>
      <sz val="11"/>
      <color indexed="8"/>
      <name val="Palatino Linotype"/>
      <family val="2"/>
    </font>
    <font>
      <sz val="11"/>
      <color rgb="FF000000"/>
      <name val="Palatino Linotype"/>
      <family val="2"/>
    </font>
    <font>
      <b/>
      <vertAlign val="subscript"/>
      <sz val="12"/>
      <color indexed="8"/>
      <name val="Palatino Linotype"/>
      <family val="1"/>
    </font>
    <font>
      <b/>
      <vertAlign val="subscript"/>
      <sz val="11"/>
      <color theme="1"/>
      <name val="Palatino Linotype"/>
      <family val="1"/>
    </font>
    <font>
      <u/>
      <sz val="11"/>
      <name val="Palatino Linotype"/>
      <family val="1"/>
    </font>
    <font>
      <i/>
      <sz val="11"/>
      <name val="Palatino Linotype"/>
      <family val="1"/>
    </font>
    <font>
      <vertAlign val="superscript"/>
      <sz val="11"/>
      <color indexed="8"/>
      <name val="Palatino Linotype"/>
      <family val="1"/>
    </font>
    <font>
      <b/>
      <vertAlign val="superscript"/>
      <sz val="11"/>
      <color indexed="8"/>
      <name val="Palatino Linotype"/>
      <family val="1"/>
    </font>
    <font>
      <vertAlign val="subscript"/>
      <sz val="12"/>
      <color indexed="8"/>
      <name val="Palatino Linotype"/>
      <family val="1"/>
    </font>
    <font>
      <vertAlign val="superscript"/>
      <sz val="12"/>
      <color indexed="8"/>
      <name val="Palatino Linotype"/>
      <family val="1"/>
    </font>
    <font>
      <b/>
      <vertAlign val="superscript"/>
      <sz val="12"/>
      <color indexed="8"/>
      <name val="Palatino Linotype"/>
      <family val="1"/>
    </font>
    <font>
      <sz val="9"/>
      <color indexed="81"/>
      <name val="Tahoma"/>
      <family val="2"/>
    </font>
    <font>
      <b/>
      <sz val="9"/>
      <color indexed="81"/>
      <name val="Tahoma"/>
      <family val="2"/>
    </font>
    <font>
      <b/>
      <u/>
      <sz val="11"/>
      <color theme="1"/>
      <name val="Palatino Linotype"/>
      <family val="1"/>
    </font>
    <font>
      <b/>
      <sz val="11"/>
      <color theme="1"/>
      <name val="Calibri"/>
      <family val="2"/>
      <scheme val="minor"/>
    </font>
    <font>
      <b/>
      <u/>
      <sz val="11"/>
      <color theme="10"/>
      <name val="Palatino Linotype"/>
      <family val="1"/>
    </font>
    <font>
      <i/>
      <u/>
      <sz val="11"/>
      <name val="Palatino Linotype"/>
      <family val="1"/>
    </font>
    <font>
      <b/>
      <sz val="11"/>
      <color theme="5"/>
      <name val="Palatino Linotype"/>
      <family val="1"/>
    </font>
    <font>
      <i/>
      <u/>
      <sz val="11"/>
      <color theme="5"/>
      <name val="Palatino Linotype"/>
      <family val="1"/>
    </font>
    <font>
      <i/>
      <sz val="11"/>
      <color theme="5"/>
      <name val="Palatino Linotype"/>
      <family val="1"/>
    </font>
    <font>
      <b/>
      <sz val="14"/>
      <color indexed="8"/>
      <name val="Palatino Linotype"/>
      <family val="1"/>
    </font>
    <font>
      <sz val="12"/>
      <color rgb="FFFF0000"/>
      <name val="Palatino Linotype"/>
      <family val="1"/>
    </font>
  </fonts>
  <fills count="29">
    <fill>
      <patternFill patternType="none"/>
    </fill>
    <fill>
      <patternFill patternType="gray125"/>
    </fill>
    <fill>
      <patternFill patternType="solid">
        <fgColor indexed="18"/>
        <bgColor indexed="64"/>
      </patternFill>
    </fill>
    <fill>
      <patternFill patternType="solid">
        <fgColor indexed="11"/>
        <bgColor indexed="64"/>
      </patternFill>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indexed="29"/>
        <bgColor indexed="64"/>
      </patternFill>
    </fill>
    <fill>
      <patternFill patternType="solid">
        <fgColor indexed="26"/>
        <bgColor indexed="64"/>
      </patternFill>
    </fill>
    <fill>
      <patternFill patternType="solid">
        <fgColor indexed="16"/>
        <bgColor indexed="64"/>
      </patternFill>
    </fill>
    <fill>
      <patternFill patternType="solid">
        <fgColor indexed="42"/>
        <bgColor indexed="64"/>
      </patternFill>
    </fill>
    <fill>
      <patternFill patternType="solid">
        <fgColor theme="9"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0" tint="-0.14996795556505021"/>
        <bgColor indexed="64"/>
      </patternFill>
    </fill>
    <fill>
      <patternFill patternType="solid">
        <fgColor theme="0" tint="-0.24994659260841701"/>
        <bgColor indexed="64"/>
      </patternFill>
    </fill>
    <fill>
      <patternFill patternType="solid">
        <fgColor theme="4" tint="0.59996337778862885"/>
        <bgColor indexed="64"/>
      </patternFill>
    </fill>
    <fill>
      <patternFill patternType="solid">
        <fgColor rgb="FFFFFF00"/>
        <bgColor indexed="64"/>
      </patternFill>
    </fill>
    <fill>
      <patternFill patternType="solid">
        <fgColor rgb="FF99CCFF"/>
        <bgColor indexed="64"/>
      </patternFill>
    </fill>
    <fill>
      <patternFill patternType="solid">
        <fgColor rgb="FF800000"/>
        <bgColor indexed="64"/>
      </patternFill>
    </fill>
    <fill>
      <patternFill patternType="solid">
        <fgColor theme="0"/>
        <bgColor indexed="64"/>
      </patternFill>
    </fill>
    <fill>
      <patternFill patternType="solid">
        <fgColor rgb="FF0066CC"/>
        <bgColor indexed="64"/>
      </patternFill>
    </fill>
    <fill>
      <patternFill patternType="solid">
        <fgColor theme="0" tint="-0.249977111117893"/>
        <bgColor indexed="64"/>
      </patternFill>
    </fill>
    <fill>
      <patternFill patternType="solid">
        <fgColor theme="2" tint="-0.499984740745262"/>
        <bgColor indexed="64"/>
      </patternFill>
    </fill>
    <fill>
      <patternFill patternType="lightTrellis">
        <bgColor theme="0" tint="-0.14993743705557422"/>
      </patternFill>
    </fill>
    <fill>
      <patternFill patternType="darkGrid">
        <bgColor theme="0"/>
      </patternFill>
    </fill>
    <fill>
      <patternFill patternType="darkUp">
        <fgColor auto="1"/>
        <bgColor theme="0" tint="-0.14996795556505021"/>
      </patternFill>
    </fill>
    <fill>
      <patternFill patternType="darkGrid"/>
    </fill>
  </fills>
  <borders count="15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22"/>
      </bottom>
      <diagonal/>
    </border>
    <border>
      <left style="medium">
        <color indexed="64"/>
      </left>
      <right style="thin">
        <color indexed="64"/>
      </right>
      <top style="thin">
        <color indexed="22"/>
      </top>
      <bottom style="thin">
        <color indexed="64"/>
      </bottom>
      <diagonal/>
    </border>
    <border>
      <left style="medium">
        <color indexed="64"/>
      </left>
      <right style="thin">
        <color indexed="64"/>
      </right>
      <top style="thin">
        <color indexed="22"/>
      </top>
      <bottom style="thin">
        <color indexed="22"/>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22"/>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top style="thin">
        <color indexed="22"/>
      </top>
      <bottom style="thin">
        <color indexed="22"/>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23"/>
      </bottom>
      <diagonal/>
    </border>
    <border>
      <left style="medium">
        <color indexed="64"/>
      </left>
      <right/>
      <top style="thin">
        <color indexed="23"/>
      </top>
      <bottom style="thin">
        <color indexed="23"/>
      </bottom>
      <diagonal/>
    </border>
    <border>
      <left style="medium">
        <color indexed="64"/>
      </left>
      <right/>
      <top style="thin">
        <color indexed="23"/>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64"/>
      </right>
      <top style="thin">
        <color indexed="55"/>
      </top>
      <bottom style="thin">
        <color indexed="64"/>
      </bottom>
      <diagonal/>
    </border>
    <border>
      <left/>
      <right/>
      <top/>
      <bottom style="thin">
        <color indexed="64"/>
      </bottom>
      <diagonal/>
    </border>
    <border>
      <left/>
      <right style="medium">
        <color indexed="64"/>
      </right>
      <top style="thin">
        <color indexed="64"/>
      </top>
      <bottom/>
      <diagonal/>
    </border>
    <border>
      <left style="medium">
        <color indexed="64"/>
      </left>
      <right/>
      <top/>
      <bottom style="thin">
        <color indexed="55"/>
      </bottom>
      <diagonal/>
    </border>
    <border>
      <left style="medium">
        <color indexed="64"/>
      </left>
      <right style="thin">
        <color indexed="64"/>
      </right>
      <top style="thin">
        <color indexed="55"/>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55"/>
      </bottom>
      <diagonal/>
    </border>
    <border>
      <left style="thin">
        <color indexed="64"/>
      </left>
      <right style="medium">
        <color indexed="64"/>
      </right>
      <top style="thin">
        <color indexed="55"/>
      </top>
      <bottom style="thin">
        <color indexed="55"/>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22"/>
      </top>
      <bottom style="thin">
        <color indexed="22"/>
      </bottom>
      <diagonal/>
    </border>
    <border>
      <left/>
      <right style="medium">
        <color indexed="64"/>
      </right>
      <top style="thin">
        <color indexed="22"/>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55"/>
      </top>
      <bottom style="thin">
        <color indexed="55"/>
      </bottom>
      <diagonal/>
    </border>
    <border>
      <left style="thin">
        <color indexed="64"/>
      </left>
      <right/>
      <top style="thin">
        <color indexed="64"/>
      </top>
      <bottom style="thin">
        <color indexed="55"/>
      </bottom>
      <diagonal/>
    </border>
    <border>
      <left style="thin">
        <color indexed="64"/>
      </left>
      <right style="thin">
        <color indexed="64"/>
      </right>
      <top style="thin">
        <color indexed="64"/>
      </top>
      <bottom style="thin">
        <color indexed="55"/>
      </bottom>
      <diagonal/>
    </border>
    <border>
      <left/>
      <right/>
      <top style="thin">
        <color indexed="64"/>
      </top>
      <bottom style="thin">
        <color indexed="55"/>
      </bottom>
      <diagonal/>
    </border>
    <border>
      <left style="thin">
        <color indexed="64"/>
      </left>
      <right/>
      <top style="thin">
        <color indexed="55"/>
      </top>
      <bottom style="thin">
        <color indexed="55"/>
      </bottom>
      <diagonal/>
    </border>
    <border>
      <left style="thin">
        <color indexed="64"/>
      </left>
      <right style="thin">
        <color indexed="64"/>
      </right>
      <top style="thin">
        <color indexed="55"/>
      </top>
      <bottom style="thin">
        <color indexed="55"/>
      </bottom>
      <diagonal/>
    </border>
    <border>
      <left/>
      <right/>
      <top style="thin">
        <color indexed="55"/>
      </top>
      <bottom style="thin">
        <color indexed="55"/>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22"/>
      </bottom>
      <diagonal/>
    </border>
    <border>
      <left style="thin">
        <color indexed="64"/>
      </left>
      <right style="medium">
        <color indexed="64"/>
      </right>
      <top style="thin">
        <color indexed="22"/>
      </top>
      <bottom style="thin">
        <color indexed="64"/>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bottom style="thin">
        <color indexed="22"/>
      </bottom>
      <diagonal/>
    </border>
    <border>
      <left style="thin">
        <color indexed="64"/>
      </left>
      <right style="medium">
        <color indexed="64"/>
      </right>
      <top style="thin">
        <color indexed="22"/>
      </top>
      <bottom style="medium">
        <color indexed="64"/>
      </bottom>
      <diagonal/>
    </border>
    <border>
      <left style="medium">
        <color indexed="64"/>
      </left>
      <right style="medium">
        <color indexed="64"/>
      </right>
      <top style="thin">
        <color indexed="55"/>
      </top>
      <bottom style="thin">
        <color indexed="55"/>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indexed="64"/>
      </right>
      <top style="thin">
        <color indexed="22"/>
      </top>
      <bottom/>
      <diagonal/>
    </border>
    <border>
      <left/>
      <right style="medium">
        <color indexed="64"/>
      </right>
      <top style="thin">
        <color indexed="22"/>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top style="thin">
        <color theme="0" tint="-0.24994659260841701"/>
      </top>
      <bottom style="medium">
        <color indexed="64"/>
      </bottom>
      <diagonal/>
    </border>
    <border>
      <left style="medium">
        <color indexed="64"/>
      </left>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indexed="64"/>
      </right>
      <top/>
      <bottom style="thin">
        <color indexed="55"/>
      </bottom>
      <diagonal/>
    </border>
    <border>
      <left style="thin">
        <color indexed="64"/>
      </left>
      <right style="medium">
        <color indexed="64"/>
      </right>
      <top style="thin">
        <color indexed="55"/>
      </top>
      <bottom style="medium">
        <color indexed="64"/>
      </bottom>
      <diagonal/>
    </border>
    <border>
      <left style="medium">
        <color indexed="64"/>
      </left>
      <right style="thin">
        <color indexed="64"/>
      </right>
      <top/>
      <bottom style="thin">
        <color indexed="22"/>
      </bottom>
      <diagonal/>
    </border>
    <border>
      <left/>
      <right style="medium">
        <color indexed="64"/>
      </right>
      <top/>
      <bottom style="thin">
        <color indexed="22"/>
      </bottom>
      <diagonal/>
    </border>
    <border>
      <left/>
      <right style="medium">
        <color indexed="64"/>
      </right>
      <top style="thin">
        <color indexed="64"/>
      </top>
      <bottom style="thin">
        <color indexed="55"/>
      </bottom>
      <diagonal/>
    </border>
    <border>
      <left/>
      <right style="medium">
        <color indexed="64"/>
      </right>
      <top style="thin">
        <color indexed="55"/>
      </top>
      <bottom style="thin">
        <color indexed="55"/>
      </bottom>
      <diagonal/>
    </border>
    <border>
      <left style="thin">
        <color indexed="64"/>
      </left>
      <right style="thin">
        <color indexed="64"/>
      </right>
      <top style="thin">
        <color indexed="55"/>
      </top>
      <bottom style="medium">
        <color indexed="64"/>
      </bottom>
      <diagonal/>
    </border>
    <border>
      <left style="thin">
        <color indexed="64"/>
      </left>
      <right/>
      <top style="thin">
        <color indexed="55"/>
      </top>
      <bottom style="medium">
        <color indexed="64"/>
      </bottom>
      <diagonal/>
    </border>
    <border>
      <left/>
      <right/>
      <top style="thin">
        <color indexed="55"/>
      </top>
      <bottom style="medium">
        <color indexed="64"/>
      </bottom>
      <diagonal/>
    </border>
    <border>
      <left/>
      <right style="medium">
        <color indexed="64"/>
      </right>
      <top style="thin">
        <color indexed="55"/>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55"/>
      </top>
      <bottom/>
      <diagonal/>
    </border>
    <border>
      <left style="thin">
        <color indexed="64"/>
      </left>
      <right style="medium">
        <color indexed="64"/>
      </right>
      <top style="thin">
        <color indexed="55"/>
      </top>
      <bottom/>
      <diagonal/>
    </border>
    <border>
      <left style="thin">
        <color indexed="64"/>
      </left>
      <right style="medium">
        <color indexed="64"/>
      </right>
      <top style="thin">
        <color indexed="22"/>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55"/>
      </top>
      <bottom style="thin">
        <color indexed="64"/>
      </bottom>
      <diagonal/>
    </border>
    <border>
      <left style="medium">
        <color indexed="64"/>
      </left>
      <right/>
      <top style="thin">
        <color theme="0" tint="-0.34998626667073579"/>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55"/>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bottom style="thin">
        <color indexed="22"/>
      </bottom>
      <diagonal/>
    </border>
    <border>
      <left style="thin">
        <color indexed="64"/>
      </left>
      <right style="medium">
        <color indexed="64"/>
      </right>
      <top style="medium">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64"/>
      </left>
      <right style="thin">
        <color indexed="64"/>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indexed="64"/>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diagonal/>
    </border>
    <border>
      <left style="thin">
        <color indexed="64"/>
      </left>
      <right style="thin">
        <color theme="0" tint="-0.34998626667073579"/>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top style="thin">
        <color indexed="64"/>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style="thin">
        <color theme="0" tint="-0.34998626667073579"/>
      </left>
      <right/>
      <top/>
      <bottom style="thin">
        <color theme="0" tint="-0.34998626667073579"/>
      </bottom>
      <diagonal/>
    </border>
  </borders>
  <cellStyleXfs count="25">
    <xf numFmtId="0" fontId="0" fillId="0" borderId="0"/>
    <xf numFmtId="0" fontId="28"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30" fillId="2" borderId="1">
      <alignment horizontal="center" vertical="center"/>
    </xf>
    <xf numFmtId="0" fontId="6" fillId="15" borderId="1" applyNumberFormat="0" applyAlignment="0" applyProtection="0"/>
    <xf numFmtId="0" fontId="31" fillId="0" borderId="1">
      <alignment horizontal="center"/>
    </xf>
    <xf numFmtId="0" fontId="7" fillId="3" borderId="0" applyNumberFormat="0" applyAlignment="0" applyProtection="0"/>
    <xf numFmtId="0" fontId="32" fillId="0" borderId="0" applyNumberFormat="0" applyFill="0" applyBorder="0" applyAlignment="0" applyProtection="0"/>
    <xf numFmtId="0" fontId="31" fillId="0" borderId="1">
      <alignment horizontal="center" vertical="center"/>
    </xf>
    <xf numFmtId="0" fontId="2" fillId="16" borderId="0" applyNumberFormat="0" applyBorder="0" applyProtection="0">
      <alignment horizontal="left" vertical="center"/>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17" borderId="1" applyNumberFormat="0" applyProtection="0">
      <alignment horizontal="center" vertical="center"/>
    </xf>
    <xf numFmtId="0" fontId="6" fillId="17" borderId="1" applyNumberFormat="0" applyProtection="0">
      <alignment horizontal="center" vertical="center"/>
    </xf>
    <xf numFmtId="0" fontId="1" fillId="0" borderId="0"/>
    <xf numFmtId="0" fontId="36" fillId="0" borderId="0"/>
    <xf numFmtId="0" fontId="36" fillId="0" borderId="0"/>
    <xf numFmtId="0" fontId="1" fillId="0" borderId="0"/>
    <xf numFmtId="0" fontId="36" fillId="0" borderId="0"/>
    <xf numFmtId="0" fontId="37" fillId="11" borderId="1" applyNumberFormat="0" applyProtection="0">
      <alignment horizontal="center" vertical="center"/>
    </xf>
    <xf numFmtId="0" fontId="38" fillId="18" borderId="0"/>
    <xf numFmtId="0" fontId="39" fillId="0" borderId="0"/>
    <xf numFmtId="0" fontId="39" fillId="0" borderId="2">
      <alignment horizontal="center" vertical="center" wrapText="1"/>
    </xf>
    <xf numFmtId="9" fontId="28" fillId="0" borderId="0" applyFont="0" applyFill="0" applyBorder="0" applyAlignment="0" applyProtection="0"/>
  </cellStyleXfs>
  <cellXfs count="1341">
    <xf numFmtId="0" fontId="0" fillId="0" borderId="0" xfId="0"/>
    <xf numFmtId="0" fontId="3" fillId="0" borderId="0" xfId="17" applyFont="1"/>
    <xf numFmtId="0" fontId="3" fillId="0" borderId="7" xfId="0" applyFont="1" applyBorder="1"/>
    <xf numFmtId="0" fontId="3" fillId="0" borderId="8" xfId="0" applyFont="1" applyBorder="1"/>
    <xf numFmtId="0" fontId="3" fillId="0" borderId="0" xfId="17" applyFont="1" applyBorder="1"/>
    <xf numFmtId="0" fontId="4" fillId="0" borderId="0" xfId="0" applyFont="1" applyBorder="1"/>
    <xf numFmtId="0" fontId="3" fillId="0" borderId="0" xfId="0" applyFont="1"/>
    <xf numFmtId="0" fontId="4" fillId="0" borderId="0" xfId="0" applyFont="1"/>
    <xf numFmtId="0" fontId="3" fillId="0" borderId="0" xfId="0" applyFont="1" applyBorder="1"/>
    <xf numFmtId="0" fontId="3" fillId="0" borderId="0" xfId="0" applyFont="1" applyFill="1" applyBorder="1"/>
    <xf numFmtId="0" fontId="9" fillId="0" borderId="7" xfId="0" applyFont="1" applyBorder="1" applyAlignment="1">
      <alignment wrapText="1"/>
    </xf>
    <xf numFmtId="0" fontId="3" fillId="0" borderId="8" xfId="0" applyFont="1" applyFill="1" applyBorder="1"/>
    <xf numFmtId="0" fontId="4" fillId="0" borderId="7" xfId="0" applyFont="1" applyBorder="1"/>
    <xf numFmtId="0" fontId="3" fillId="0" borderId="0" xfId="0" quotePrefix="1" applyFont="1"/>
    <xf numFmtId="0" fontId="9" fillId="0" borderId="0" xfId="0" applyFont="1" applyBorder="1" applyAlignment="1">
      <alignment wrapText="1"/>
    </xf>
    <xf numFmtId="0" fontId="4" fillId="0" borderId="12" xfId="23" applyFont="1" applyBorder="1">
      <alignment horizontal="center" vertical="center" wrapText="1"/>
    </xf>
    <xf numFmtId="0" fontId="3" fillId="0" borderId="0" xfId="0" applyFont="1" applyAlignment="1">
      <alignment wrapText="1"/>
    </xf>
    <xf numFmtId="0" fontId="3" fillId="6" borderId="0" xfId="0" applyFont="1" applyFill="1"/>
    <xf numFmtId="0" fontId="3" fillId="5" borderId="0" xfId="0" applyFont="1" applyFill="1"/>
    <xf numFmtId="0" fontId="4" fillId="5" borderId="0" xfId="0" applyFont="1" applyFill="1"/>
    <xf numFmtId="0" fontId="3" fillId="4" borderId="1" xfId="0" applyFont="1" applyFill="1" applyBorder="1" applyProtection="1">
      <protection locked="0"/>
    </xf>
    <xf numFmtId="0" fontId="9" fillId="0" borderId="0" xfId="0" applyFont="1" applyBorder="1" applyAlignment="1">
      <alignment vertical="center"/>
    </xf>
    <xf numFmtId="0" fontId="3" fillId="0" borderId="0" xfId="19" applyFont="1" applyBorder="1" applyAlignment="1">
      <alignment vertical="center" wrapText="1"/>
    </xf>
    <xf numFmtId="0" fontId="3" fillId="0" borderId="0" xfId="0" applyFont="1" applyAlignment="1">
      <alignment vertical="center"/>
    </xf>
    <xf numFmtId="0" fontId="3" fillId="0" borderId="17" xfId="0" applyFont="1" applyBorder="1" applyAlignment="1">
      <alignment vertical="center"/>
    </xf>
    <xf numFmtId="0" fontId="9" fillId="0" borderId="17" xfId="0" applyFont="1" applyBorder="1" applyAlignment="1">
      <alignment vertical="center"/>
    </xf>
    <xf numFmtId="0" fontId="3" fillId="0" borderId="19" xfId="0" applyFont="1" applyBorder="1" applyAlignment="1">
      <alignment vertical="center"/>
    </xf>
    <xf numFmtId="0" fontId="9" fillId="0" borderId="18" xfId="0" applyFont="1" applyBorder="1" applyAlignment="1">
      <alignment vertical="center"/>
    </xf>
    <xf numFmtId="0" fontId="9" fillId="0" borderId="19" xfId="0" applyFont="1" applyBorder="1" applyAlignment="1">
      <alignment vertical="center"/>
    </xf>
    <xf numFmtId="0" fontId="9" fillId="0" borderId="22" xfId="0" applyFont="1" applyBorder="1" applyAlignment="1">
      <alignment vertical="center"/>
    </xf>
    <xf numFmtId="0" fontId="4" fillId="0" borderId="0" xfId="0" applyFont="1" applyAlignment="1">
      <alignment vertical="center"/>
    </xf>
    <xf numFmtId="0" fontId="4" fillId="5" borderId="0" xfId="0" applyFont="1" applyFill="1" applyAlignment="1">
      <alignment vertical="center"/>
    </xf>
    <xf numFmtId="0" fontId="9" fillId="0" borderId="26" xfId="0" applyFont="1" applyBorder="1" applyAlignment="1">
      <alignment horizontal="left" vertical="center"/>
    </xf>
    <xf numFmtId="0" fontId="4" fillId="0" borderId="1" xfId="19" applyFont="1" applyBorder="1" applyAlignment="1">
      <alignment horizontal="center"/>
    </xf>
    <xf numFmtId="0" fontId="4" fillId="0" borderId="27" xfId="23" applyFont="1" applyBorder="1">
      <alignment horizontal="center" vertical="center" wrapText="1"/>
    </xf>
    <xf numFmtId="0" fontId="4" fillId="0" borderId="14" xfId="19" applyFont="1" applyBorder="1" applyAlignment="1">
      <alignment horizontal="center"/>
    </xf>
    <xf numFmtId="0" fontId="3" fillId="0" borderId="0" xfId="0" applyFont="1" applyBorder="1" applyAlignment="1">
      <alignment vertical="center"/>
    </xf>
    <xf numFmtId="0" fontId="3" fillId="5" borderId="0" xfId="0" applyFont="1" applyFill="1" applyAlignment="1">
      <alignment vertical="center"/>
    </xf>
    <xf numFmtId="0" fontId="3" fillId="0" borderId="0" xfId="17" applyFont="1" applyAlignment="1">
      <alignment horizontal="left" vertical="center"/>
    </xf>
    <xf numFmtId="0" fontId="4" fillId="0" borderId="0" xfId="0" applyFont="1" applyAlignment="1">
      <alignment vertical="top"/>
    </xf>
    <xf numFmtId="0" fontId="17" fillId="0" borderId="0" xfId="19" applyFont="1" applyBorder="1"/>
    <xf numFmtId="0" fontId="19" fillId="0" borderId="30" xfId="0" applyFont="1" applyBorder="1" applyAlignment="1">
      <alignment wrapText="1"/>
    </xf>
    <xf numFmtId="0" fontId="15" fillId="0" borderId="28" xfId="0" applyFont="1" applyBorder="1" applyAlignment="1">
      <alignment wrapText="1"/>
    </xf>
    <xf numFmtId="0" fontId="15" fillId="0" borderId="29" xfId="0" applyFont="1" applyBorder="1" applyAlignment="1">
      <alignment wrapText="1"/>
    </xf>
    <xf numFmtId="0" fontId="3" fillId="6" borderId="0" xfId="0" applyFont="1" applyFill="1" applyAlignment="1">
      <alignment vertical="center"/>
    </xf>
    <xf numFmtId="0" fontId="3" fillId="0" borderId="0" xfId="17" applyFont="1" applyBorder="1" applyAlignment="1">
      <alignment wrapText="1"/>
    </xf>
    <xf numFmtId="0" fontId="4" fillId="0" borderId="37" xfId="0" applyFont="1" applyBorder="1" applyAlignment="1">
      <alignment horizontal="center"/>
    </xf>
    <xf numFmtId="0" fontId="4" fillId="0" borderId="1" xfId="0" applyFont="1" applyBorder="1" applyAlignment="1">
      <alignment horizontal="center"/>
    </xf>
    <xf numFmtId="0" fontId="3" fillId="0" borderId="7" xfId="0" applyFont="1" applyBorder="1" applyAlignment="1">
      <alignment vertical="center"/>
    </xf>
    <xf numFmtId="0" fontId="3" fillId="0" borderId="8" xfId="0" applyFont="1" applyBorder="1" applyAlignment="1">
      <alignment vertical="center"/>
    </xf>
    <xf numFmtId="0" fontId="15" fillId="0" borderId="7" xfId="0" applyFont="1" applyBorder="1" applyAlignment="1">
      <alignment vertical="center"/>
    </xf>
    <xf numFmtId="0" fontId="14" fillId="0" borderId="7" xfId="0" applyFont="1" applyBorder="1" applyAlignment="1">
      <alignment horizontal="left" vertical="center" indent="2"/>
    </xf>
    <xf numFmtId="0" fontId="3" fillId="8" borderId="7" xfId="0" applyFont="1" applyFill="1" applyBorder="1" applyAlignment="1">
      <alignment vertical="center"/>
    </xf>
    <xf numFmtId="0" fontId="3" fillId="8" borderId="0" xfId="0" applyFont="1" applyFill="1" applyBorder="1" applyAlignment="1">
      <alignment horizontal="right" vertical="center"/>
    </xf>
    <xf numFmtId="0" fontId="3" fillId="8" borderId="0" xfId="0" applyFont="1" applyFill="1" applyBorder="1" applyAlignment="1">
      <alignment vertical="center"/>
    </xf>
    <xf numFmtId="0" fontId="15" fillId="8" borderId="0" xfId="0" applyFont="1" applyFill="1" applyBorder="1" applyAlignment="1">
      <alignment vertical="center"/>
    </xf>
    <xf numFmtId="0" fontId="13" fillId="8" borderId="0" xfId="0" applyFont="1" applyFill="1" applyBorder="1"/>
    <xf numFmtId="0" fontId="14" fillId="0" borderId="7" xfId="0" applyFont="1" applyBorder="1"/>
    <xf numFmtId="0" fontId="12" fillId="0" borderId="7" xfId="0" applyFont="1" applyBorder="1" applyAlignment="1"/>
    <xf numFmtId="0" fontId="3" fillId="0" borderId="0" xfId="0" applyFont="1" applyBorder="1" applyAlignment="1"/>
    <xf numFmtId="0" fontId="11" fillId="0" borderId="0" xfId="0" applyFont="1" applyBorder="1" applyAlignment="1">
      <alignment horizontal="centerContinuous" wrapText="1"/>
    </xf>
    <xf numFmtId="0" fontId="3" fillId="6" borderId="0" xfId="0" applyFont="1" applyFill="1" applyBorder="1" applyAlignment="1" applyProtection="1">
      <alignment horizontal="center" vertical="center"/>
    </xf>
    <xf numFmtId="0" fontId="3" fillId="0" borderId="0" xfId="0" applyFont="1" applyBorder="1" applyAlignment="1" applyProtection="1">
      <alignment vertical="center"/>
    </xf>
    <xf numFmtId="0" fontId="3" fillId="6" borderId="0" xfId="0" applyFont="1" applyFill="1" applyBorder="1" applyProtection="1"/>
    <xf numFmtId="0" fontId="3" fillId="0" borderId="41" xfId="17" applyNumberFormat="1" applyFont="1" applyBorder="1"/>
    <xf numFmtId="0" fontId="3" fillId="0" borderId="42" xfId="17" applyNumberFormat="1" applyFont="1" applyBorder="1"/>
    <xf numFmtId="0" fontId="3" fillId="0" borderId="40" xfId="0" applyFont="1" applyBorder="1"/>
    <xf numFmtId="0" fontId="3" fillId="0" borderId="41" xfId="0" applyFont="1" applyBorder="1"/>
    <xf numFmtId="0" fontId="3" fillId="0" borderId="42" xfId="0" applyFont="1" applyBorder="1"/>
    <xf numFmtId="0" fontId="3" fillId="0" borderId="43" xfId="0" applyFont="1" applyBorder="1"/>
    <xf numFmtId="0" fontId="3" fillId="4" borderId="27" xfId="0" applyFont="1" applyFill="1" applyBorder="1" applyProtection="1">
      <protection locked="0"/>
    </xf>
    <xf numFmtId="0" fontId="3" fillId="0" borderId="0" xfId="0" applyFont="1" applyFill="1" applyBorder="1" applyProtection="1"/>
    <xf numFmtId="0" fontId="3" fillId="0" borderId="44" xfId="0" applyFont="1" applyBorder="1"/>
    <xf numFmtId="0" fontId="3" fillId="6" borderId="45" xfId="0" applyFont="1" applyFill="1" applyBorder="1" applyProtection="1"/>
    <xf numFmtId="0" fontId="4" fillId="0" borderId="16" xfId="0" applyFont="1" applyFill="1" applyBorder="1"/>
    <xf numFmtId="0" fontId="3" fillId="8" borderId="0" xfId="0" applyFont="1" applyFill="1" applyBorder="1" applyAlignment="1" applyProtection="1">
      <alignment vertical="center"/>
      <protection locked="0"/>
    </xf>
    <xf numFmtId="0" fontId="4" fillId="0" borderId="0" xfId="0" applyFont="1" applyBorder="1" applyAlignment="1">
      <alignment horizontal="center"/>
    </xf>
    <xf numFmtId="0" fontId="9" fillId="0" borderId="47" xfId="0" applyFont="1" applyBorder="1" applyAlignment="1">
      <alignment vertical="center" wrapText="1"/>
    </xf>
    <xf numFmtId="0" fontId="9" fillId="0" borderId="41" xfId="0" applyFont="1" applyBorder="1" applyAlignment="1">
      <alignment vertical="center" wrapText="1"/>
    </xf>
    <xf numFmtId="0" fontId="3" fillId="4" borderId="48" xfId="0" applyFont="1" applyFill="1" applyBorder="1" applyProtection="1">
      <protection locked="0"/>
    </xf>
    <xf numFmtId="0" fontId="3" fillId="0" borderId="41" xfId="0" applyFont="1" applyBorder="1" applyAlignment="1">
      <alignment wrapText="1"/>
    </xf>
    <xf numFmtId="0" fontId="3" fillId="0" borderId="41" xfId="0" quotePrefix="1" applyFont="1" applyBorder="1"/>
    <xf numFmtId="0" fontId="4" fillId="0" borderId="49" xfId="0" applyFont="1" applyBorder="1" applyAlignment="1">
      <alignment horizontal="center"/>
    </xf>
    <xf numFmtId="0" fontId="3" fillId="0" borderId="20" xfId="0" applyFont="1" applyBorder="1" applyAlignment="1"/>
    <xf numFmtId="0" fontId="3" fillId="0" borderId="50" xfId="0" applyFont="1" applyBorder="1" applyAlignment="1"/>
    <xf numFmtId="0" fontId="3" fillId="0" borderId="37" xfId="0" applyFont="1" applyBorder="1" applyAlignment="1"/>
    <xf numFmtId="0" fontId="6" fillId="0" borderId="34" xfId="17" applyNumberFormat="1" applyFont="1" applyBorder="1" applyAlignment="1">
      <alignment horizontal="center" wrapText="1"/>
    </xf>
    <xf numFmtId="164" fontId="6" fillId="0" borderId="34" xfId="17" applyNumberFormat="1" applyFont="1" applyBorder="1" applyAlignment="1">
      <alignment horizontal="center" wrapText="1"/>
    </xf>
    <xf numFmtId="0" fontId="3" fillId="0" borderId="0" xfId="17" applyFont="1" applyBorder="1" applyAlignment="1">
      <alignment vertical="center"/>
    </xf>
    <xf numFmtId="0" fontId="9" fillId="0" borderId="0" xfId="19" applyFont="1" applyAlignment="1">
      <alignment vertical="center"/>
    </xf>
    <xf numFmtId="0" fontId="9" fillId="0" borderId="0" xfId="19" applyFont="1" applyFill="1" applyAlignment="1">
      <alignment vertical="center"/>
    </xf>
    <xf numFmtId="0" fontId="3" fillId="0" borderId="55" xfId="0" applyFont="1" applyBorder="1" applyAlignment="1">
      <alignment vertical="center"/>
    </xf>
    <xf numFmtId="0" fontId="9" fillId="0" borderId="55" xfId="0" applyFont="1" applyBorder="1" applyAlignment="1">
      <alignment vertical="center"/>
    </xf>
    <xf numFmtId="0" fontId="9" fillId="6" borderId="55" xfId="0" applyFont="1" applyFill="1" applyBorder="1" applyAlignment="1">
      <alignment vertical="center" wrapText="1"/>
    </xf>
    <xf numFmtId="0" fontId="9" fillId="0" borderId="55" xfId="0" applyFont="1" applyBorder="1" applyAlignment="1">
      <alignment vertical="center" wrapText="1"/>
    </xf>
    <xf numFmtId="0" fontId="9" fillId="0" borderId="56" xfId="0" applyFont="1" applyBorder="1" applyAlignment="1">
      <alignment vertical="center" wrapText="1"/>
    </xf>
    <xf numFmtId="0" fontId="3" fillId="0" borderId="19" xfId="0" applyFont="1" applyBorder="1" applyAlignment="1">
      <alignment vertical="center" wrapText="1"/>
    </xf>
    <xf numFmtId="0" fontId="3" fillId="0" borderId="0" xfId="0" applyFont="1" applyFill="1"/>
    <xf numFmtId="0" fontId="4" fillId="0" borderId="0" xfId="0" applyFont="1" applyFill="1"/>
    <xf numFmtId="0" fontId="3" fillId="0" borderId="0" xfId="17" applyNumberFormat="1" applyFont="1" applyBorder="1"/>
    <xf numFmtId="0" fontId="3" fillId="0" borderId="42" xfId="17" applyFont="1" applyBorder="1"/>
    <xf numFmtId="0" fontId="19" fillId="4" borderId="57" xfId="14" applyFont="1" applyFill="1" applyBorder="1" applyAlignment="1" applyProtection="1">
      <alignment horizontal="left" vertical="center"/>
      <protection locked="0"/>
    </xf>
    <xf numFmtId="0" fontId="9" fillId="4" borderId="14" xfId="14" applyFont="1" applyFill="1" applyBorder="1" applyAlignment="1" applyProtection="1">
      <alignment horizontal="left" vertical="center"/>
      <protection locked="0"/>
    </xf>
    <xf numFmtId="14" fontId="5" fillId="9" borderId="1" xfId="14" applyNumberFormat="1" applyFont="1" applyFill="1" applyBorder="1" applyProtection="1">
      <alignment horizontal="center" vertical="center"/>
    </xf>
    <xf numFmtId="14" fontId="5" fillId="9" borderId="14" xfId="14" applyNumberFormat="1" applyFont="1" applyFill="1" applyBorder="1" applyAlignment="1" applyProtection="1">
      <alignment horizontal="left" vertical="center"/>
    </xf>
    <xf numFmtId="14" fontId="5" fillId="9" borderId="54" xfId="14" applyNumberFormat="1" applyFont="1" applyFill="1" applyBorder="1" applyProtection="1">
      <alignment horizontal="center" vertical="center"/>
    </xf>
    <xf numFmtId="14" fontId="5" fillId="9" borderId="15" xfId="14" applyNumberFormat="1" applyFont="1" applyFill="1" applyBorder="1" applyAlignment="1" applyProtection="1">
      <alignment horizontal="left" vertical="center"/>
    </xf>
    <xf numFmtId="0" fontId="3" fillId="0" borderId="0" xfId="17" applyFont="1" applyAlignment="1">
      <alignment wrapText="1"/>
    </xf>
    <xf numFmtId="0" fontId="3" fillId="0" borderId="0" xfId="17" applyFont="1" applyAlignment="1"/>
    <xf numFmtId="0" fontId="3" fillId="5" borderId="0" xfId="0" applyFont="1" applyFill="1" applyAlignment="1">
      <alignment wrapText="1"/>
    </xf>
    <xf numFmtId="0" fontId="23" fillId="0" borderId="0" xfId="0" applyFont="1" applyFill="1" applyAlignment="1">
      <alignment vertical="center"/>
    </xf>
    <xf numFmtId="0" fontId="3" fillId="0" borderId="0" xfId="17" applyFont="1" applyFill="1"/>
    <xf numFmtId="0" fontId="3" fillId="5" borderId="0" xfId="17" applyFont="1" applyFill="1"/>
    <xf numFmtId="0" fontId="4" fillId="0" borderId="9" xfId="0" applyFont="1" applyBorder="1"/>
    <xf numFmtId="0" fontId="3" fillId="0" borderId="11" xfId="0" applyFont="1" applyBorder="1"/>
    <xf numFmtId="0" fontId="3" fillId="0" borderId="41" xfId="0" applyFont="1" applyBorder="1" applyAlignment="1">
      <alignment horizontal="left"/>
    </xf>
    <xf numFmtId="0" fontId="3" fillId="0" borderId="42" xfId="0" applyFont="1" applyBorder="1" applyAlignment="1">
      <alignment horizontal="left"/>
    </xf>
    <xf numFmtId="0" fontId="4" fillId="0" borderId="32" xfId="0" applyFont="1" applyBorder="1"/>
    <xf numFmtId="0" fontId="4" fillId="0" borderId="38" xfId="0" applyFont="1" applyBorder="1"/>
    <xf numFmtId="0" fontId="3" fillId="0" borderId="23" xfId="0" applyFont="1" applyBorder="1"/>
    <xf numFmtId="0" fontId="3" fillId="0" borderId="9" xfId="0" applyFont="1" applyBorder="1"/>
    <xf numFmtId="2" fontId="25" fillId="0" borderId="0" xfId="15" applyNumberFormat="1" applyFont="1" applyAlignment="1">
      <alignment horizontal="center"/>
    </xf>
    <xf numFmtId="0" fontId="4" fillId="0" borderId="59" xfId="0" applyFont="1" applyBorder="1" applyAlignment="1">
      <alignment horizontal="center"/>
    </xf>
    <xf numFmtId="2" fontId="25" fillId="0" borderId="0" xfId="15" applyNumberFormat="1" applyFont="1"/>
    <xf numFmtId="0" fontId="3" fillId="0" borderId="32" xfId="0" applyFont="1" applyBorder="1"/>
    <xf numFmtId="0" fontId="3" fillId="0" borderId="33" xfId="0" applyFont="1" applyBorder="1"/>
    <xf numFmtId="0" fontId="3" fillId="0" borderId="0" xfId="0" applyFont="1" applyBorder="1" applyAlignment="1">
      <alignment horizontal="left"/>
    </xf>
    <xf numFmtId="0" fontId="3" fillId="0" borderId="7" xfId="0" applyFont="1" applyBorder="1" applyAlignment="1">
      <alignment horizontal="left"/>
    </xf>
    <xf numFmtId="0" fontId="4" fillId="0" borderId="14" xfId="0" applyFont="1" applyBorder="1" applyAlignment="1">
      <alignment horizontal="center"/>
    </xf>
    <xf numFmtId="2" fontId="25" fillId="0" borderId="0" xfId="15" applyNumberFormat="1" applyFont="1" applyAlignment="1">
      <alignment horizontal="right"/>
    </xf>
    <xf numFmtId="0" fontId="25" fillId="0" borderId="0" xfId="15" applyFont="1"/>
    <xf numFmtId="0" fontId="3" fillId="0" borderId="31" xfId="0" applyFont="1" applyBorder="1"/>
    <xf numFmtId="0" fontId="25" fillId="0" borderId="0" xfId="15" applyFont="1" applyAlignment="1">
      <alignment horizontal="center"/>
    </xf>
    <xf numFmtId="0" fontId="25" fillId="0" borderId="0" xfId="15" applyFont="1" applyBorder="1"/>
    <xf numFmtId="0" fontId="3" fillId="0" borderId="33" xfId="0" applyFont="1" applyFill="1" applyBorder="1"/>
    <xf numFmtId="0" fontId="5" fillId="0" borderId="0" xfId="0" applyFont="1"/>
    <xf numFmtId="0" fontId="25" fillId="0" borderId="0" xfId="15" applyFont="1" applyFill="1" applyBorder="1"/>
    <xf numFmtId="0" fontId="25" fillId="0" borderId="0" xfId="15" applyFont="1" applyFill="1" applyAlignment="1">
      <alignment horizontal="center"/>
    </xf>
    <xf numFmtId="0" fontId="25" fillId="0" borderId="0" xfId="15" applyFont="1" applyFill="1"/>
    <xf numFmtId="2" fontId="25" fillId="0" borderId="0" xfId="15" applyNumberFormat="1" applyFont="1" applyFill="1" applyAlignment="1">
      <alignment horizontal="right"/>
    </xf>
    <xf numFmtId="2" fontId="25" fillId="0" borderId="0" xfId="15" applyNumberFormat="1" applyFont="1" applyFill="1"/>
    <xf numFmtId="0" fontId="4" fillId="0" borderId="0" xfId="0" applyFont="1" applyAlignment="1">
      <alignment wrapText="1"/>
    </xf>
    <xf numFmtId="0" fontId="5" fillId="0" borderId="0" xfId="0" applyFont="1" applyAlignment="1">
      <alignment wrapText="1"/>
    </xf>
    <xf numFmtId="0" fontId="3" fillId="0" borderId="0" xfId="0" applyFont="1" applyFill="1" applyAlignment="1">
      <alignment wrapText="1"/>
    </xf>
    <xf numFmtId="0" fontId="3" fillId="5" borderId="0" xfId="0" applyFont="1" applyFill="1" applyBorder="1"/>
    <xf numFmtId="0" fontId="4" fillId="0" borderId="0" xfId="0" applyFont="1" applyFill="1" applyBorder="1"/>
    <xf numFmtId="0" fontId="4" fillId="5" borderId="0" xfId="0" applyFont="1" applyFill="1" applyBorder="1"/>
    <xf numFmtId="0" fontId="3" fillId="0" borderId="0" xfId="17" applyFont="1" applyFill="1" applyAlignment="1">
      <alignment wrapText="1"/>
    </xf>
    <xf numFmtId="0" fontId="3" fillId="5" borderId="0" xfId="17" applyFont="1" applyFill="1" applyAlignment="1">
      <alignment wrapText="1"/>
    </xf>
    <xf numFmtId="0" fontId="4" fillId="0" borderId="0" xfId="0" applyFont="1" applyFill="1" applyAlignment="1">
      <alignment wrapText="1"/>
    </xf>
    <xf numFmtId="0" fontId="4" fillId="5" borderId="0" xfId="0" applyFont="1" applyFill="1" applyAlignment="1">
      <alignment wrapText="1"/>
    </xf>
    <xf numFmtId="2" fontId="25" fillId="0" borderId="0" xfId="15" applyNumberFormat="1" applyFont="1" applyAlignment="1">
      <alignment horizontal="center" wrapText="1"/>
    </xf>
    <xf numFmtId="0" fontId="25" fillId="0" borderId="0" xfId="15" applyFont="1" applyFill="1" applyAlignment="1">
      <alignment horizontal="center" wrapText="1"/>
    </xf>
    <xf numFmtId="2" fontId="25" fillId="0" borderId="0" xfId="15" applyNumberFormat="1" applyFont="1" applyAlignment="1">
      <alignment wrapText="1"/>
    </xf>
    <xf numFmtId="0" fontId="25" fillId="0" borderId="0" xfId="15" applyFont="1" applyFill="1" applyAlignment="1">
      <alignment wrapText="1"/>
    </xf>
    <xf numFmtId="2" fontId="25" fillId="0" borderId="0" xfId="15" applyNumberFormat="1" applyFont="1" applyAlignment="1">
      <alignment horizontal="right" wrapText="1"/>
    </xf>
    <xf numFmtId="2" fontId="25" fillId="0" borderId="0" xfId="15" applyNumberFormat="1" applyFont="1" applyFill="1" applyAlignment="1">
      <alignment horizontal="right" wrapText="1"/>
    </xf>
    <xf numFmtId="0" fontId="25" fillId="0" borderId="0" xfId="15" applyFont="1" applyAlignment="1">
      <alignment wrapText="1"/>
    </xf>
    <xf numFmtId="0" fontId="3" fillId="6" borderId="0" xfId="0" applyFont="1" applyFill="1" applyAlignment="1">
      <alignment wrapText="1"/>
    </xf>
    <xf numFmtId="0" fontId="3" fillId="0" borderId="0" xfId="0" applyFont="1" applyAlignment="1"/>
    <xf numFmtId="0" fontId="3" fillId="0" borderId="0" xfId="0" applyFont="1" applyFill="1" applyAlignment="1"/>
    <xf numFmtId="0" fontId="3" fillId="5" borderId="0" xfId="0" applyFont="1" applyFill="1" applyAlignment="1"/>
    <xf numFmtId="0" fontId="3" fillId="0" borderId="0" xfId="0" applyFont="1" applyProtection="1"/>
    <xf numFmtId="0" fontId="23" fillId="5" borderId="0" xfId="0" applyFont="1" applyFill="1" applyAlignment="1">
      <alignment vertical="center"/>
    </xf>
    <xf numFmtId="0" fontId="15" fillId="6" borderId="0" xfId="0" applyFont="1" applyFill="1" applyAlignment="1">
      <alignment wrapText="1"/>
    </xf>
    <xf numFmtId="0" fontId="15" fillId="0" borderId="0" xfId="0" applyFont="1" applyAlignment="1">
      <alignment wrapText="1"/>
    </xf>
    <xf numFmtId="0" fontId="15" fillId="5" borderId="0" xfId="0" applyFont="1" applyFill="1" applyAlignment="1">
      <alignment wrapText="1"/>
    </xf>
    <xf numFmtId="0" fontId="15" fillId="5" borderId="0" xfId="0" applyFont="1" applyFill="1" applyAlignment="1"/>
    <xf numFmtId="0" fontId="15" fillId="0" borderId="0" xfId="0" applyFont="1" applyAlignment="1"/>
    <xf numFmtId="0" fontId="15" fillId="6" borderId="64" xfId="0" applyFont="1" applyFill="1" applyBorder="1" applyAlignment="1">
      <alignment horizontal="center" wrapText="1"/>
    </xf>
    <xf numFmtId="0" fontId="15" fillId="6" borderId="63" xfId="0" applyFont="1" applyFill="1" applyBorder="1" applyAlignment="1"/>
    <xf numFmtId="0" fontId="15" fillId="6" borderId="65" xfId="0" applyFont="1" applyFill="1" applyBorder="1" applyAlignment="1">
      <alignment wrapText="1"/>
    </xf>
    <xf numFmtId="0" fontId="15" fillId="6" borderId="67" xfId="0" applyFont="1" applyFill="1" applyBorder="1" applyAlignment="1">
      <alignment horizontal="center" wrapText="1"/>
    </xf>
    <xf numFmtId="0" fontId="15" fillId="6" borderId="66" xfId="0" applyFont="1" applyFill="1" applyBorder="1" applyAlignment="1"/>
    <xf numFmtId="0" fontId="15" fillId="6" borderId="68" xfId="0" applyFont="1" applyFill="1" applyBorder="1" applyAlignment="1">
      <alignment wrapText="1"/>
    </xf>
    <xf numFmtId="0" fontId="15" fillId="0" borderId="0" xfId="0" applyFont="1" applyBorder="1" applyAlignment="1">
      <alignment horizontal="centerContinuous" wrapText="1"/>
    </xf>
    <xf numFmtId="0" fontId="15" fillId="0" borderId="0" xfId="0" applyFont="1" applyAlignment="1">
      <alignment vertical="center" wrapText="1"/>
    </xf>
    <xf numFmtId="0" fontId="26" fillId="0" borderId="0" xfId="0" applyFont="1" applyAlignment="1">
      <alignment vertical="center"/>
    </xf>
    <xf numFmtId="0" fontId="3" fillId="0" borderId="0" xfId="0" applyFont="1" applyFill="1" applyBorder="1" applyAlignment="1">
      <alignment vertical="center"/>
    </xf>
    <xf numFmtId="0" fontId="26" fillId="0" borderId="0" xfId="0" applyFont="1" applyBorder="1" applyAlignment="1">
      <alignment vertical="center"/>
    </xf>
    <xf numFmtId="0" fontId="3" fillId="0" borderId="0" xfId="0" applyFont="1" applyBorder="1" applyAlignment="1">
      <alignment vertical="center" wrapText="1"/>
    </xf>
    <xf numFmtId="164" fontId="3" fillId="0" borderId="0" xfId="0" applyNumberFormat="1" applyFont="1" applyFill="1" applyBorder="1" applyAlignment="1">
      <alignment vertical="center"/>
    </xf>
    <xf numFmtId="164" fontId="4" fillId="0" borderId="0" xfId="0" applyNumberFormat="1" applyFont="1" applyFill="1" applyBorder="1" applyAlignment="1">
      <alignment vertical="center"/>
    </xf>
    <xf numFmtId="0" fontId="10" fillId="6" borderId="7" xfId="10" applyFont="1" applyFill="1" applyBorder="1" applyAlignment="1">
      <alignment horizontal="left" vertical="center"/>
    </xf>
    <xf numFmtId="0" fontId="10" fillId="6" borderId="53" xfId="10" applyFont="1" applyFill="1" applyBorder="1" applyAlignment="1">
      <alignment horizontal="left" vertical="center"/>
    </xf>
    <xf numFmtId="0" fontId="22" fillId="6" borderId="7" xfId="10" applyFont="1" applyFill="1" applyBorder="1" applyAlignment="1">
      <alignment horizontal="center" vertical="center"/>
    </xf>
    <xf numFmtId="0" fontId="22" fillId="6" borderId="53" xfId="10" applyFont="1" applyFill="1" applyBorder="1" applyAlignment="1">
      <alignment horizontal="center" vertical="center"/>
    </xf>
    <xf numFmtId="0" fontId="10" fillId="6" borderId="39" xfId="10" applyFont="1" applyFill="1" applyBorder="1" applyAlignment="1">
      <alignment horizontal="left" vertical="center"/>
    </xf>
    <xf numFmtId="0" fontId="10" fillId="6" borderId="59" xfId="10" applyFont="1" applyFill="1" applyBorder="1" applyAlignment="1">
      <alignment horizontal="left" vertical="center"/>
    </xf>
    <xf numFmtId="0" fontId="24" fillId="0" borderId="79" xfId="11" applyFont="1" applyBorder="1" applyAlignment="1" applyProtection="1">
      <alignment vertical="center"/>
      <protection locked="0"/>
    </xf>
    <xf numFmtId="0" fontId="24" fillId="0" borderId="81" xfId="11" applyFont="1" applyBorder="1" applyAlignment="1" applyProtection="1">
      <alignment vertical="center"/>
      <protection locked="0"/>
    </xf>
    <xf numFmtId="0" fontId="24" fillId="0" borderId="83" xfId="11" applyFont="1" applyBorder="1" applyAlignment="1" applyProtection="1">
      <alignment vertical="center"/>
      <protection locked="0"/>
    </xf>
    <xf numFmtId="0" fontId="11" fillId="6" borderId="44" xfId="0" applyFont="1" applyFill="1" applyBorder="1" applyAlignment="1">
      <alignment horizontal="center" wrapText="1"/>
    </xf>
    <xf numFmtId="0" fontId="3" fillId="0" borderId="0" xfId="0" applyFont="1" applyAlignment="1" applyProtection="1">
      <alignment vertical="center"/>
    </xf>
    <xf numFmtId="0" fontId="3" fillId="6" borderId="14" xfId="0" applyFont="1" applyFill="1" applyBorder="1" applyProtection="1"/>
    <xf numFmtId="0" fontId="3" fillId="6" borderId="16" xfId="0" applyFont="1" applyFill="1" applyBorder="1" applyProtection="1"/>
    <xf numFmtId="0" fontId="3" fillId="6" borderId="15" xfId="0" applyFont="1" applyFill="1" applyBorder="1" applyProtection="1"/>
    <xf numFmtId="14" fontId="5" fillId="9" borderId="27" xfId="14" applyNumberFormat="1" applyFont="1" applyFill="1" applyBorder="1" applyProtection="1">
      <alignment horizontal="center" vertical="center"/>
    </xf>
    <xf numFmtId="0" fontId="3" fillId="5" borderId="0" xfId="17" applyFont="1" applyFill="1" applyBorder="1"/>
    <xf numFmtId="14" fontId="3" fillId="4" borderId="27" xfId="0" applyNumberFormat="1" applyFont="1" applyFill="1" applyBorder="1" applyProtection="1">
      <protection locked="0"/>
    </xf>
    <xf numFmtId="3" fontId="3" fillId="4" borderId="27" xfId="0" applyNumberFormat="1" applyFont="1" applyFill="1" applyBorder="1" applyProtection="1">
      <protection locked="0"/>
    </xf>
    <xf numFmtId="0" fontId="3" fillId="0" borderId="47" xfId="0" applyFont="1" applyBorder="1"/>
    <xf numFmtId="0" fontId="15" fillId="8" borderId="0" xfId="0" applyFont="1" applyFill="1" applyBorder="1" applyAlignment="1">
      <alignment horizontal="right" vertical="center"/>
    </xf>
    <xf numFmtId="0" fontId="9" fillId="0" borderId="99" xfId="0" applyFont="1" applyBorder="1" applyAlignment="1">
      <alignment vertical="center"/>
    </xf>
    <xf numFmtId="0" fontId="9" fillId="0" borderId="100" xfId="0" applyFont="1" applyBorder="1" applyAlignment="1">
      <alignment vertical="center" wrapText="1"/>
    </xf>
    <xf numFmtId="0" fontId="31" fillId="0" borderId="0" xfId="0" applyFont="1"/>
    <xf numFmtId="0" fontId="31" fillId="0" borderId="0" xfId="0" applyFont="1" applyAlignment="1"/>
    <xf numFmtId="0" fontId="4" fillId="18" borderId="0" xfId="0" applyFont="1" applyFill="1" applyAlignment="1">
      <alignment vertical="center"/>
    </xf>
    <xf numFmtId="0" fontId="4" fillId="18" borderId="0" xfId="0" applyFont="1" applyFill="1" applyAlignment="1">
      <alignment vertical="top"/>
    </xf>
    <xf numFmtId="0" fontId="31" fillId="0" borderId="0" xfId="0" applyFont="1" applyBorder="1"/>
    <xf numFmtId="0" fontId="3" fillId="18" borderId="0" xfId="0" applyFont="1" applyFill="1"/>
    <xf numFmtId="14" fontId="3" fillId="0" borderId="0" xfId="17" applyNumberFormat="1" applyFont="1" applyBorder="1" applyAlignment="1">
      <alignment horizontal="left" vertical="center" wrapText="1"/>
    </xf>
    <xf numFmtId="14" fontId="3" fillId="0" borderId="0" xfId="17" applyNumberFormat="1" applyFont="1" applyBorder="1" applyAlignment="1">
      <alignment horizontal="left" wrapText="1"/>
    </xf>
    <xf numFmtId="0" fontId="3" fillId="0" borderId="0" xfId="17" applyFont="1" applyBorder="1" applyAlignment="1">
      <alignment horizontal="left" wrapText="1"/>
    </xf>
    <xf numFmtId="0" fontId="31" fillId="0" borderId="0" xfId="17" applyFont="1" applyAlignment="1">
      <alignment vertical="center"/>
    </xf>
    <xf numFmtId="0" fontId="31" fillId="5" borderId="0" xfId="17" applyFont="1" applyFill="1" applyAlignment="1">
      <alignment vertical="center"/>
    </xf>
    <xf numFmtId="0" fontId="31" fillId="0" borderId="0" xfId="17" applyFont="1" applyAlignment="1">
      <alignment vertical="center" wrapText="1"/>
    </xf>
    <xf numFmtId="0" fontId="31" fillId="5" borderId="0" xfId="17" applyFont="1" applyFill="1" applyAlignment="1">
      <alignment vertical="center" wrapText="1"/>
    </xf>
    <xf numFmtId="0" fontId="31" fillId="6" borderId="0" xfId="17" applyFont="1" applyFill="1" applyAlignment="1">
      <alignment vertical="center"/>
    </xf>
    <xf numFmtId="0" fontId="31" fillId="0" borderId="0" xfId="0" applyFont="1" applyAlignment="1">
      <alignment vertical="center"/>
    </xf>
    <xf numFmtId="0" fontId="31" fillId="5" borderId="0" xfId="0" applyFont="1" applyFill="1" applyAlignment="1">
      <alignment vertical="center"/>
    </xf>
    <xf numFmtId="0" fontId="8" fillId="0" borderId="0" xfId="0" applyFont="1" applyAlignment="1">
      <alignment vertical="center"/>
    </xf>
    <xf numFmtId="0" fontId="31" fillId="18" borderId="0" xfId="0" applyFont="1" applyFill="1" applyAlignment="1">
      <alignment vertical="center"/>
    </xf>
    <xf numFmtId="0" fontId="31" fillId="0" borderId="0" xfId="0" applyFont="1" applyFill="1" applyAlignment="1">
      <alignment vertical="center"/>
    </xf>
    <xf numFmtId="0" fontId="43" fillId="8" borderId="0" xfId="0" applyFont="1" applyFill="1" applyAlignment="1">
      <alignment vertical="center"/>
    </xf>
    <xf numFmtId="0" fontId="31" fillId="8" borderId="0" xfId="0" applyFont="1" applyFill="1" applyAlignment="1">
      <alignment vertical="center"/>
    </xf>
    <xf numFmtId="0" fontId="31" fillId="0" borderId="0" xfId="0" applyFont="1" applyFill="1" applyBorder="1" applyAlignment="1">
      <alignment vertical="center"/>
    </xf>
    <xf numFmtId="0" fontId="31" fillId="0" borderId="0" xfId="0" applyFont="1" applyBorder="1" applyAlignment="1">
      <alignment vertical="center"/>
    </xf>
    <xf numFmtId="0" fontId="15" fillId="0" borderId="0" xfId="17" applyFont="1" applyBorder="1" applyAlignment="1">
      <alignment horizontal="left"/>
    </xf>
    <xf numFmtId="0" fontId="15" fillId="0" borderId="0" xfId="17" applyFont="1" applyBorder="1" applyAlignment="1">
      <alignment horizontal="left" wrapText="1"/>
    </xf>
    <xf numFmtId="0" fontId="31" fillId="0" borderId="0" xfId="0" applyFont="1" applyAlignment="1">
      <alignment vertical="center" wrapText="1"/>
    </xf>
    <xf numFmtId="0" fontId="31" fillId="0" borderId="0" xfId="0" applyFont="1" applyAlignment="1">
      <alignment horizontal="center" vertical="center" wrapText="1"/>
    </xf>
    <xf numFmtId="14" fontId="36" fillId="0" borderId="0" xfId="17" applyNumberFormat="1" applyFont="1"/>
    <xf numFmtId="0" fontId="36" fillId="0" borderId="0" xfId="17" applyFont="1"/>
    <xf numFmtId="0" fontId="46" fillId="0" borderId="0" xfId="17" applyFont="1" applyAlignment="1"/>
    <xf numFmtId="0" fontId="36" fillId="0" borderId="0" xfId="17" applyFont="1" applyAlignment="1"/>
    <xf numFmtId="0" fontId="46" fillId="0" borderId="0" xfId="17" applyFont="1"/>
    <xf numFmtId="0" fontId="47" fillId="0" borderId="39" xfId="17" applyFont="1" applyBorder="1" applyAlignment="1">
      <alignment horizontal="center"/>
    </xf>
    <xf numFmtId="0" fontId="47" fillId="0" borderId="59" xfId="17" applyFont="1" applyBorder="1" applyAlignment="1">
      <alignment horizontal="center"/>
    </xf>
    <xf numFmtId="14" fontId="36" fillId="0" borderId="52" xfId="17" applyNumberFormat="1" applyFont="1" applyBorder="1" applyAlignment="1">
      <alignment horizontal="center" wrapText="1"/>
    </xf>
    <xf numFmtId="0" fontId="36" fillId="0" borderId="0" xfId="17" applyNumberFormat="1" applyFont="1"/>
    <xf numFmtId="0" fontId="3" fillId="19" borderId="1" xfId="0" applyFont="1" applyFill="1" applyBorder="1" applyProtection="1">
      <protection locked="0"/>
    </xf>
    <xf numFmtId="0" fontId="36" fillId="0" borderId="102" xfId="19" applyFont="1" applyBorder="1"/>
    <xf numFmtId="0" fontId="48" fillId="0" borderId="103" xfId="19" applyFont="1" applyBorder="1" applyAlignment="1">
      <alignment horizontal="left"/>
    </xf>
    <xf numFmtId="0" fontId="36" fillId="0" borderId="104" xfId="19" applyFont="1" applyBorder="1"/>
    <xf numFmtId="0" fontId="36" fillId="0" borderId="105" xfId="19" applyNumberFormat="1" applyFont="1" applyBorder="1" applyAlignment="1">
      <alignment horizontal="left"/>
    </xf>
    <xf numFmtId="14" fontId="36" fillId="0" borderId="105" xfId="19" applyNumberFormat="1" applyFont="1" applyBorder="1" applyAlignment="1">
      <alignment horizontal="left"/>
    </xf>
    <xf numFmtId="0" fontId="36" fillId="0" borderId="104" xfId="19" applyNumberFormat="1" applyFont="1" applyBorder="1"/>
    <xf numFmtId="0" fontId="48" fillId="0" borderId="105" xfId="19" applyFont="1" applyBorder="1" applyAlignment="1">
      <alignment horizontal="left"/>
    </xf>
    <xf numFmtId="0" fontId="36" fillId="0" borderId="106" xfId="19" applyFont="1" applyBorder="1" applyAlignment="1">
      <alignment horizontal="left" vertical="center"/>
    </xf>
    <xf numFmtId="0" fontId="36" fillId="0" borderId="107" xfId="19" applyNumberFormat="1" applyFont="1" applyBorder="1" applyAlignment="1">
      <alignment horizontal="left" vertical="center" wrapText="1"/>
    </xf>
    <xf numFmtId="0" fontId="36" fillId="0" borderId="108" xfId="19" applyFont="1" applyBorder="1"/>
    <xf numFmtId="14" fontId="36" fillId="0" borderId="98" xfId="19" applyNumberFormat="1" applyFont="1" applyBorder="1" applyAlignment="1">
      <alignment horizontal="left"/>
    </xf>
    <xf numFmtId="0" fontId="36" fillId="0" borderId="109" xfId="19" applyFont="1" applyBorder="1"/>
    <xf numFmtId="0" fontId="48" fillId="0" borderId="110" xfId="19" applyFont="1" applyBorder="1" applyAlignment="1">
      <alignment horizontal="left"/>
    </xf>
    <xf numFmtId="0" fontId="36" fillId="0" borderId="108" xfId="19" applyFont="1" applyBorder="1" applyAlignment="1">
      <alignment horizontal="left" vertical="center"/>
    </xf>
    <xf numFmtId="0" fontId="9" fillId="4" borderId="58" xfId="0" applyNumberFormat="1" applyFont="1" applyFill="1" applyBorder="1" applyAlignment="1" applyProtection="1">
      <alignment horizontal="center"/>
      <protection locked="0"/>
    </xf>
    <xf numFmtId="0" fontId="3" fillId="4" borderId="14" xfId="0" applyNumberFormat="1" applyFont="1" applyFill="1" applyBorder="1" applyProtection="1">
      <protection locked="0"/>
    </xf>
    <xf numFmtId="0" fontId="3" fillId="4" borderId="15" xfId="0" applyNumberFormat="1" applyFont="1" applyFill="1" applyBorder="1" applyProtection="1">
      <protection locked="0"/>
    </xf>
    <xf numFmtId="0" fontId="3" fillId="4" borderId="1" xfId="0" applyNumberFormat="1" applyFont="1" applyFill="1" applyBorder="1" applyProtection="1">
      <protection locked="0"/>
    </xf>
    <xf numFmtId="0" fontId="3" fillId="0" borderId="0" xfId="0" applyNumberFormat="1" applyFont="1" applyBorder="1"/>
    <xf numFmtId="0" fontId="3" fillId="0" borderId="8" xfId="0" applyNumberFormat="1" applyFont="1" applyBorder="1"/>
    <xf numFmtId="0" fontId="3" fillId="4" borderId="54" xfId="0" applyNumberFormat="1" applyFont="1" applyFill="1" applyBorder="1" applyProtection="1">
      <protection locked="0"/>
    </xf>
    <xf numFmtId="0" fontId="3" fillId="0" borderId="32" xfId="0" applyNumberFormat="1" applyFont="1" applyBorder="1"/>
    <xf numFmtId="0" fontId="3" fillId="0" borderId="33" xfId="0" applyNumberFormat="1" applyFont="1" applyBorder="1"/>
    <xf numFmtId="0" fontId="3" fillId="0" borderId="7" xfId="0" applyNumberFormat="1" applyFont="1" applyBorder="1"/>
    <xf numFmtId="0" fontId="3" fillId="0" borderId="41" xfId="0" applyNumberFormat="1" applyFont="1" applyBorder="1" applyAlignment="1">
      <alignment horizontal="left"/>
    </xf>
    <xf numFmtId="0" fontId="3" fillId="0" borderId="23" xfId="0" applyNumberFormat="1" applyFont="1" applyBorder="1"/>
    <xf numFmtId="0" fontId="3" fillId="0" borderId="42" xfId="0" applyNumberFormat="1" applyFont="1" applyBorder="1" applyAlignment="1">
      <alignment horizontal="left"/>
    </xf>
    <xf numFmtId="0" fontId="3" fillId="0" borderId="9" xfId="0" applyNumberFormat="1" applyFont="1" applyBorder="1"/>
    <xf numFmtId="0" fontId="4" fillId="0" borderId="7" xfId="0" applyNumberFormat="1" applyFont="1" applyBorder="1"/>
    <xf numFmtId="0" fontId="4" fillId="0" borderId="1" xfId="0" applyNumberFormat="1" applyFont="1" applyBorder="1" applyAlignment="1">
      <alignment horizontal="center"/>
    </xf>
    <xf numFmtId="0" fontId="4" fillId="0" borderId="14" xfId="0" applyNumberFormat="1" applyFont="1" applyBorder="1" applyAlignment="1">
      <alignment horizontal="center"/>
    </xf>
    <xf numFmtId="0" fontId="3" fillId="0" borderId="41" xfId="0" applyNumberFormat="1" applyFont="1" applyBorder="1" applyAlignment="1">
      <alignment wrapText="1"/>
    </xf>
    <xf numFmtId="0" fontId="3" fillId="0" borderId="42" xfId="0" applyNumberFormat="1" applyFont="1" applyBorder="1" applyAlignment="1">
      <alignment wrapText="1"/>
    </xf>
    <xf numFmtId="0" fontId="26" fillId="0" borderId="7" xfId="0" applyNumberFormat="1" applyFont="1" applyBorder="1"/>
    <xf numFmtId="0" fontId="3" fillId="0" borderId="41" xfId="0" applyNumberFormat="1" applyFont="1" applyBorder="1"/>
    <xf numFmtId="0" fontId="3" fillId="0" borderId="42" xfId="0" applyNumberFormat="1" applyFont="1" applyBorder="1"/>
    <xf numFmtId="0" fontId="3" fillId="0" borderId="31" xfId="0" applyNumberFormat="1" applyFont="1" applyBorder="1"/>
    <xf numFmtId="0" fontId="4" fillId="0" borderId="38" xfId="0" applyNumberFormat="1" applyFont="1" applyBorder="1"/>
    <xf numFmtId="0" fontId="3" fillId="0" borderId="11" xfId="0" applyNumberFormat="1" applyFont="1" applyBorder="1"/>
    <xf numFmtId="0" fontId="3" fillId="0" borderId="0" xfId="0" applyNumberFormat="1" applyFont="1" applyBorder="1" applyAlignment="1">
      <alignment horizontal="left"/>
    </xf>
    <xf numFmtId="0" fontId="3" fillId="0" borderId="7" xfId="0" applyNumberFormat="1" applyFont="1" applyBorder="1" applyAlignment="1">
      <alignment horizontal="left"/>
    </xf>
    <xf numFmtId="0" fontId="3" fillId="0" borderId="38" xfId="0" applyNumberFormat="1" applyFont="1" applyBorder="1"/>
    <xf numFmtId="0" fontId="3" fillId="0" borderId="0" xfId="0" applyNumberFormat="1" applyFont="1"/>
    <xf numFmtId="0" fontId="3" fillId="0" borderId="7" xfId="0" applyNumberFormat="1" applyFont="1" applyFill="1" applyBorder="1"/>
    <xf numFmtId="0" fontId="4" fillId="0" borderId="8" xfId="0" applyNumberFormat="1" applyFont="1" applyBorder="1"/>
    <xf numFmtId="0" fontId="3" fillId="6" borderId="0" xfId="0" applyNumberFormat="1" applyFont="1" applyFill="1" applyBorder="1" applyProtection="1"/>
    <xf numFmtId="0" fontId="3" fillId="0" borderId="10" xfId="0" applyNumberFormat="1" applyFont="1" applyBorder="1"/>
    <xf numFmtId="0" fontId="3" fillId="0" borderId="11" xfId="0" applyNumberFormat="1" applyFont="1" applyFill="1" applyBorder="1"/>
    <xf numFmtId="0" fontId="3" fillId="0" borderId="23" xfId="0" applyNumberFormat="1" applyFont="1" applyFill="1" applyBorder="1"/>
    <xf numFmtId="0" fontId="9" fillId="4" borderId="1" xfId="0" applyNumberFormat="1" applyFont="1" applyFill="1" applyBorder="1" applyAlignment="1" applyProtection="1">
      <alignment horizontal="center"/>
      <protection locked="0"/>
    </xf>
    <xf numFmtId="0" fontId="9" fillId="4" borderId="14" xfId="0" applyNumberFormat="1" applyFont="1" applyFill="1" applyBorder="1" applyAlignment="1" applyProtection="1">
      <alignment horizontal="center"/>
      <protection locked="0"/>
    </xf>
    <xf numFmtId="0" fontId="9" fillId="4" borderId="49" xfId="0" applyNumberFormat="1" applyFont="1" applyFill="1" applyBorder="1" applyProtection="1">
      <protection locked="0"/>
    </xf>
    <xf numFmtId="0" fontId="9" fillId="4" borderId="54" xfId="0" applyNumberFormat="1" applyFont="1" applyFill="1" applyBorder="1" applyProtection="1">
      <protection locked="0"/>
    </xf>
    <xf numFmtId="0" fontId="3" fillId="0" borderId="8" xfId="0" applyNumberFormat="1" applyFont="1" applyFill="1" applyBorder="1"/>
    <xf numFmtId="0" fontId="3" fillId="0" borderId="9" xfId="0" applyNumberFormat="1" applyFont="1" applyBorder="1" applyAlignment="1">
      <alignment horizontal="left"/>
    </xf>
    <xf numFmtId="0" fontId="9" fillId="4" borderId="1" xfId="0" applyNumberFormat="1" applyFont="1" applyFill="1" applyBorder="1" applyProtection="1">
      <protection locked="0"/>
    </xf>
    <xf numFmtId="0" fontId="9" fillId="4" borderId="14" xfId="0" applyNumberFormat="1" applyFont="1" applyFill="1" applyBorder="1" applyProtection="1">
      <protection locked="0"/>
    </xf>
    <xf numFmtId="0" fontId="9" fillId="4" borderId="15" xfId="0" applyNumberFormat="1" applyFont="1" applyFill="1" applyBorder="1" applyProtection="1">
      <protection locked="0"/>
    </xf>
    <xf numFmtId="0" fontId="3" fillId="0" borderId="33" xfId="0" applyNumberFormat="1" applyFont="1" applyFill="1" applyBorder="1"/>
    <xf numFmtId="0" fontId="4" fillId="0" borderId="9" xfId="0" applyNumberFormat="1" applyFont="1" applyBorder="1"/>
    <xf numFmtId="0" fontId="4" fillId="0" borderId="0" xfId="0" applyNumberFormat="1" applyFont="1" applyBorder="1"/>
    <xf numFmtId="0" fontId="3" fillId="0" borderId="0" xfId="0" applyNumberFormat="1" applyFont="1" applyFill="1" applyBorder="1"/>
    <xf numFmtId="0" fontId="4" fillId="0" borderId="23" xfId="0" applyNumberFormat="1" applyFont="1" applyFill="1" applyBorder="1"/>
    <xf numFmtId="0" fontId="9" fillId="4" borderId="1" xfId="2" applyNumberFormat="1" applyFont="1" applyFill="1" applyBorder="1" applyAlignment="1" applyProtection="1">
      <alignment horizontal="center"/>
      <protection locked="0"/>
    </xf>
    <xf numFmtId="0" fontId="9" fillId="4" borderId="48" xfId="0" applyNumberFormat="1" applyFont="1" applyFill="1" applyBorder="1" applyProtection="1">
      <protection locked="0"/>
    </xf>
    <xf numFmtId="0" fontId="9" fillId="0" borderId="23" xfId="0" applyNumberFormat="1" applyFont="1" applyFill="1" applyBorder="1" applyProtection="1"/>
    <xf numFmtId="0" fontId="3" fillId="0" borderId="23" xfId="0" applyNumberFormat="1" applyFont="1" applyFill="1" applyBorder="1" applyProtection="1"/>
    <xf numFmtId="0" fontId="3" fillId="0" borderId="8" xfId="0" applyNumberFormat="1" applyFont="1" applyFill="1" applyBorder="1" applyProtection="1"/>
    <xf numFmtId="0" fontId="4" fillId="0" borderId="23" xfId="0" applyNumberFormat="1" applyFont="1" applyFill="1" applyBorder="1" applyProtection="1"/>
    <xf numFmtId="0" fontId="3" fillId="0" borderId="0" xfId="0" applyNumberFormat="1" applyFont="1" applyBorder="1" applyAlignment="1">
      <alignment wrapText="1"/>
    </xf>
    <xf numFmtId="0" fontId="4" fillId="0" borderId="23" xfId="0" applyNumberFormat="1" applyFont="1" applyFill="1" applyBorder="1" applyAlignment="1" applyProtection="1">
      <alignment horizontal="center"/>
    </xf>
    <xf numFmtId="0" fontId="4" fillId="0" borderId="8" xfId="0" applyNumberFormat="1" applyFont="1" applyFill="1" applyBorder="1" applyProtection="1"/>
    <xf numFmtId="0" fontId="3" fillId="0" borderId="33" xfId="0" applyNumberFormat="1" applyFont="1" applyFill="1" applyBorder="1" applyProtection="1"/>
    <xf numFmtId="0" fontId="3" fillId="0" borderId="0" xfId="17" applyNumberFormat="1" applyFont="1" applyBorder="1" applyAlignment="1">
      <alignment horizontal="left" wrapText="1"/>
    </xf>
    <xf numFmtId="0" fontId="3" fillId="0" borderId="0" xfId="17" applyNumberFormat="1" applyFont="1"/>
    <xf numFmtId="0" fontId="3" fillId="0" borderId="62" xfId="0" applyNumberFormat="1" applyFont="1" applyBorder="1" applyAlignment="1">
      <alignment wrapText="1"/>
    </xf>
    <xf numFmtId="0" fontId="3" fillId="4" borderId="48" xfId="0" applyNumberFormat="1" applyFont="1" applyFill="1" applyBorder="1" applyAlignment="1" applyProtection="1">
      <alignment vertical="center"/>
      <protection locked="0"/>
    </xf>
    <xf numFmtId="0" fontId="26" fillId="0" borderId="0" xfId="0" applyNumberFormat="1" applyFont="1"/>
    <xf numFmtId="0" fontId="4" fillId="0" borderId="0" xfId="0" applyNumberFormat="1" applyFont="1"/>
    <xf numFmtId="0" fontId="3" fillId="0" borderId="46" xfId="0" applyNumberFormat="1" applyFont="1" applyBorder="1" applyAlignment="1">
      <alignment horizontal="left"/>
    </xf>
    <xf numFmtId="0" fontId="3" fillId="4" borderId="48" xfId="0" applyNumberFormat="1" applyFont="1" applyFill="1" applyBorder="1" applyProtection="1">
      <protection locked="0"/>
    </xf>
    <xf numFmtId="0" fontId="3" fillId="0" borderId="10" xfId="0" applyNumberFormat="1" applyFont="1" applyBorder="1" applyProtection="1"/>
    <xf numFmtId="0" fontId="3" fillId="0" borderId="11" xfId="0" applyNumberFormat="1" applyFont="1" applyBorder="1" applyProtection="1"/>
    <xf numFmtId="0" fontId="3" fillId="0" borderId="62" xfId="0" applyNumberFormat="1" applyFont="1" applyBorder="1"/>
    <xf numFmtId="0" fontId="3" fillId="0" borderId="0" xfId="0" applyNumberFormat="1" applyFont="1" applyBorder="1" applyProtection="1"/>
    <xf numFmtId="0" fontId="3" fillId="0" borderId="8" xfId="0" applyNumberFormat="1" applyFont="1" applyBorder="1" applyProtection="1"/>
    <xf numFmtId="0" fontId="3" fillId="4" borderId="59" xfId="0" applyNumberFormat="1" applyFont="1" applyFill="1" applyBorder="1" applyProtection="1">
      <protection locked="0"/>
    </xf>
    <xf numFmtId="0" fontId="4" fillId="0" borderId="8" xfId="0" applyNumberFormat="1" applyFont="1" applyBorder="1" applyAlignment="1" applyProtection="1"/>
    <xf numFmtId="0" fontId="3" fillId="6" borderId="8" xfId="0" applyNumberFormat="1" applyFont="1" applyFill="1" applyBorder="1" applyProtection="1"/>
    <xf numFmtId="0" fontId="4" fillId="6" borderId="0" xfId="0" applyNumberFormat="1" applyFont="1" applyFill="1" applyBorder="1" applyAlignment="1" applyProtection="1"/>
    <xf numFmtId="0" fontId="4" fillId="6" borderId="8" xfId="0" applyNumberFormat="1" applyFont="1" applyFill="1" applyBorder="1" applyAlignment="1" applyProtection="1"/>
    <xf numFmtId="0" fontId="3" fillId="6" borderId="0" xfId="0" applyNumberFormat="1" applyFont="1" applyFill="1" applyBorder="1"/>
    <xf numFmtId="0" fontId="3" fillId="6" borderId="8" xfId="0" applyNumberFormat="1" applyFont="1" applyFill="1" applyBorder="1"/>
    <xf numFmtId="0" fontId="4" fillId="6" borderId="8" xfId="0" applyNumberFormat="1" applyFont="1" applyFill="1" applyBorder="1" applyAlignment="1"/>
    <xf numFmtId="0" fontId="4" fillId="6" borderId="0" xfId="0" applyNumberFormat="1" applyFont="1" applyFill="1" applyBorder="1" applyAlignment="1"/>
    <xf numFmtId="0" fontId="4" fillId="0" borderId="0" xfId="0" applyNumberFormat="1" applyFont="1" applyAlignment="1">
      <alignment wrapText="1"/>
    </xf>
    <xf numFmtId="0" fontId="3" fillId="0" borderId="0" xfId="0" applyNumberFormat="1" applyFont="1" applyAlignment="1">
      <alignment wrapText="1"/>
    </xf>
    <xf numFmtId="0" fontId="3" fillId="5" borderId="0" xfId="0" applyNumberFormat="1" applyFont="1" applyFill="1"/>
    <xf numFmtId="0" fontId="3" fillId="5" borderId="0" xfId="0" applyNumberFormat="1" applyFont="1" applyFill="1" applyBorder="1"/>
    <xf numFmtId="0" fontId="9" fillId="0" borderId="0" xfId="0" applyNumberFormat="1" applyFont="1" applyBorder="1" applyAlignment="1">
      <alignment wrapText="1"/>
    </xf>
    <xf numFmtId="0" fontId="4" fillId="0" borderId="9" xfId="0" applyNumberFormat="1" applyFont="1" applyBorder="1" applyAlignment="1">
      <alignment wrapText="1"/>
    </xf>
    <xf numFmtId="0" fontId="3" fillId="0" borderId="10" xfId="0" applyNumberFormat="1" applyFont="1" applyBorder="1" applyAlignment="1">
      <alignment wrapText="1"/>
    </xf>
    <xf numFmtId="0" fontId="3" fillId="0" borderId="11" xfId="0" applyNumberFormat="1" applyFont="1" applyFill="1" applyBorder="1" applyAlignment="1">
      <alignment wrapText="1"/>
    </xf>
    <xf numFmtId="0" fontId="4" fillId="0" borderId="7" xfId="0" applyNumberFormat="1" applyFont="1" applyBorder="1" applyAlignment="1">
      <alignment wrapText="1"/>
    </xf>
    <xf numFmtId="0" fontId="3" fillId="0" borderId="23" xfId="0" applyNumberFormat="1" applyFont="1" applyFill="1" applyBorder="1" applyAlignment="1">
      <alignment wrapText="1"/>
    </xf>
    <xf numFmtId="0" fontId="3" fillId="0" borderId="7" xfId="0" applyNumberFormat="1" applyFont="1" applyBorder="1" applyAlignment="1">
      <alignment wrapText="1"/>
    </xf>
    <xf numFmtId="0" fontId="3" fillId="0" borderId="9" xfId="0" applyNumberFormat="1" applyFont="1" applyBorder="1" applyAlignment="1">
      <alignment wrapText="1"/>
    </xf>
    <xf numFmtId="0" fontId="9" fillId="4" borderId="1" xfId="0" applyNumberFormat="1" applyFont="1" applyFill="1" applyBorder="1" applyAlignment="1" applyProtection="1">
      <alignment wrapText="1"/>
      <protection locked="0"/>
    </xf>
    <xf numFmtId="0" fontId="9" fillId="4" borderId="14" xfId="0" applyNumberFormat="1" applyFont="1" applyFill="1" applyBorder="1" applyAlignment="1" applyProtection="1">
      <alignment wrapText="1"/>
      <protection locked="0"/>
    </xf>
    <xf numFmtId="0" fontId="9" fillId="4" borderId="54" xfId="0" applyNumberFormat="1" applyFont="1" applyFill="1" applyBorder="1" applyAlignment="1" applyProtection="1">
      <alignment wrapText="1"/>
      <protection locked="0"/>
    </xf>
    <xf numFmtId="0" fontId="3" fillId="0" borderId="32" xfId="0" applyNumberFormat="1" applyFont="1" applyBorder="1" applyAlignment="1">
      <alignment wrapText="1"/>
    </xf>
    <xf numFmtId="0" fontId="3" fillId="0" borderId="0" xfId="0" applyNumberFormat="1" applyFont="1" applyBorder="1" applyAlignment="1">
      <alignment horizontal="left" wrapText="1"/>
    </xf>
    <xf numFmtId="0" fontId="3" fillId="0" borderId="8" xfId="0" applyNumberFormat="1" applyFont="1" applyFill="1" applyBorder="1" applyAlignment="1">
      <alignment wrapText="1"/>
    </xf>
    <xf numFmtId="0" fontId="3" fillId="0" borderId="9" xfId="0" applyNumberFormat="1" applyFont="1" applyBorder="1" applyAlignment="1">
      <alignment horizontal="left" wrapText="1"/>
    </xf>
    <xf numFmtId="0" fontId="3" fillId="0" borderId="7" xfId="0" applyNumberFormat="1" applyFont="1" applyBorder="1" applyAlignment="1">
      <alignment horizontal="left" wrapText="1"/>
    </xf>
    <xf numFmtId="0" fontId="9" fillId="4" borderId="15" xfId="0" applyNumberFormat="1" applyFont="1" applyFill="1" applyBorder="1" applyAlignment="1" applyProtection="1">
      <alignment wrapText="1"/>
      <protection locked="0"/>
    </xf>
    <xf numFmtId="0" fontId="26" fillId="0" borderId="7" xfId="0" applyNumberFormat="1" applyFont="1" applyBorder="1" applyAlignment="1">
      <alignment wrapText="1"/>
    </xf>
    <xf numFmtId="0" fontId="3" fillId="0" borderId="31" xfId="0" applyNumberFormat="1" applyFont="1" applyBorder="1" applyAlignment="1">
      <alignment wrapText="1"/>
    </xf>
    <xf numFmtId="0" fontId="3" fillId="0" borderId="33" xfId="0" applyNumberFormat="1" applyFont="1" applyFill="1" applyBorder="1" applyAlignment="1">
      <alignment wrapText="1"/>
    </xf>
    <xf numFmtId="0" fontId="9" fillId="0" borderId="32" xfId="0" applyNumberFormat="1" applyFont="1" applyFill="1" applyBorder="1"/>
    <xf numFmtId="0" fontId="3" fillId="0" borderId="0" xfId="0" applyNumberFormat="1" applyFont="1" applyAlignment="1"/>
    <xf numFmtId="0" fontId="11" fillId="0" borderId="9" xfId="0" quotePrefix="1" applyNumberFormat="1" applyFont="1" applyBorder="1"/>
    <xf numFmtId="0" fontId="3" fillId="0" borderId="34" xfId="0" applyNumberFormat="1" applyFont="1" applyBorder="1" applyAlignment="1">
      <alignment horizontal="left"/>
    </xf>
    <xf numFmtId="0" fontId="3" fillId="0" borderId="32" xfId="0" applyNumberFormat="1" applyFont="1" applyFill="1" applyBorder="1"/>
    <xf numFmtId="0" fontId="3" fillId="0" borderId="41" xfId="0" applyNumberFormat="1" applyFont="1" applyBorder="1" applyAlignment="1"/>
    <xf numFmtId="0" fontId="15" fillId="6" borderId="9" xfId="0" applyNumberFormat="1" applyFont="1" applyFill="1" applyBorder="1" applyAlignment="1">
      <alignment wrapText="1"/>
    </xf>
    <xf numFmtId="0" fontId="15" fillId="6" borderId="0" xfId="0" applyNumberFormat="1" applyFont="1" applyFill="1" applyAlignment="1">
      <alignment wrapText="1"/>
    </xf>
    <xf numFmtId="0" fontId="15" fillId="5" borderId="0" xfId="0" applyNumberFormat="1" applyFont="1" applyFill="1" applyAlignment="1">
      <alignment wrapText="1"/>
    </xf>
    <xf numFmtId="0" fontId="15" fillId="6" borderId="7" xfId="0" applyNumberFormat="1" applyFont="1" applyFill="1" applyBorder="1" applyAlignment="1">
      <alignment wrapText="1"/>
    </xf>
    <xf numFmtId="0" fontId="11" fillId="6" borderId="69" xfId="0" applyNumberFormat="1" applyFont="1" applyFill="1" applyBorder="1" applyAlignment="1">
      <alignment horizontal="center" wrapText="1"/>
    </xf>
    <xf numFmtId="0" fontId="11" fillId="6" borderId="49" xfId="0" applyNumberFormat="1" applyFont="1" applyFill="1" applyBorder="1" applyAlignment="1">
      <alignment horizontal="center" wrapText="1"/>
    </xf>
    <xf numFmtId="0" fontId="15" fillId="6" borderId="70" xfId="0" applyNumberFormat="1" applyFont="1" applyFill="1" applyBorder="1" applyAlignment="1">
      <alignment wrapText="1"/>
    </xf>
    <xf numFmtId="0" fontId="15" fillId="0" borderId="34" xfId="0" applyNumberFormat="1" applyFont="1" applyBorder="1" applyAlignment="1">
      <alignment wrapText="1"/>
    </xf>
    <xf numFmtId="0" fontId="20" fillId="9" borderId="1" xfId="2" applyNumberFormat="1" applyFont="1" applyFill="1" applyBorder="1" applyAlignment="1">
      <alignment horizontal="center" wrapText="1"/>
    </xf>
    <xf numFmtId="0" fontId="15" fillId="6" borderId="84" xfId="0" applyNumberFormat="1" applyFont="1" applyFill="1" applyBorder="1" applyAlignment="1">
      <alignment horizontal="left" wrapText="1"/>
    </xf>
    <xf numFmtId="0" fontId="15" fillId="6" borderId="0" xfId="0" applyNumberFormat="1" applyFont="1" applyFill="1" applyBorder="1" applyAlignment="1">
      <alignment wrapText="1"/>
    </xf>
    <xf numFmtId="0" fontId="15" fillId="0" borderId="0" xfId="0" applyNumberFormat="1" applyFont="1" applyAlignment="1">
      <alignment wrapText="1"/>
    </xf>
    <xf numFmtId="0" fontId="15" fillId="0" borderId="0" xfId="0" applyNumberFormat="1" applyFont="1" applyBorder="1" applyAlignment="1">
      <alignment wrapText="1"/>
    </xf>
    <xf numFmtId="0" fontId="15" fillId="6" borderId="72" xfId="0" applyNumberFormat="1" applyFont="1" applyFill="1" applyBorder="1" applyAlignment="1">
      <alignment wrapText="1"/>
    </xf>
    <xf numFmtId="0" fontId="15" fillId="0" borderId="72" xfId="0" applyNumberFormat="1" applyFont="1" applyBorder="1" applyAlignment="1">
      <alignment wrapText="1"/>
    </xf>
    <xf numFmtId="0" fontId="15" fillId="0" borderId="72" xfId="0" applyNumberFormat="1" applyFont="1" applyFill="1" applyBorder="1" applyAlignment="1">
      <alignment wrapText="1"/>
    </xf>
    <xf numFmtId="0" fontId="15" fillId="6" borderId="31" xfId="0" applyNumberFormat="1" applyFont="1" applyFill="1" applyBorder="1" applyAlignment="1">
      <alignment wrapText="1"/>
    </xf>
    <xf numFmtId="0" fontId="15" fillId="0" borderId="32" xfId="0" applyNumberFormat="1" applyFont="1" applyBorder="1" applyAlignment="1">
      <alignment wrapText="1"/>
    </xf>
    <xf numFmtId="0" fontId="15" fillId="0" borderId="33" xfId="0" applyNumberFormat="1" applyFont="1" applyBorder="1" applyAlignment="1">
      <alignment wrapText="1"/>
    </xf>
    <xf numFmtId="0" fontId="15" fillId="0" borderId="7" xfId="0" applyNumberFormat="1" applyFont="1" applyBorder="1" applyAlignment="1">
      <alignment wrapText="1"/>
    </xf>
    <xf numFmtId="0" fontId="15" fillId="0" borderId="44" xfId="0" applyNumberFormat="1" applyFont="1" applyBorder="1" applyAlignment="1">
      <alignment horizontal="centerContinuous" wrapText="1"/>
    </xf>
    <xf numFmtId="0" fontId="15" fillId="0" borderId="41" xfId="0" applyNumberFormat="1" applyFont="1" applyBorder="1" applyAlignment="1">
      <alignment wrapText="1"/>
    </xf>
    <xf numFmtId="0" fontId="20" fillId="9" borderId="1" xfId="2" applyNumberFormat="1" applyFont="1" applyFill="1" applyBorder="1" applyAlignment="1">
      <alignment horizontal="center" vertical="center" wrapText="1"/>
    </xf>
    <xf numFmtId="0" fontId="11" fillId="0" borderId="7" xfId="0" applyNumberFormat="1" applyFont="1" applyBorder="1" applyAlignment="1">
      <alignment wrapText="1"/>
    </xf>
    <xf numFmtId="0" fontId="20" fillId="9" borderId="2" xfId="2" applyNumberFormat="1" applyFont="1" applyFill="1" applyBorder="1" applyAlignment="1">
      <alignment horizontal="center" wrapText="1"/>
    </xf>
    <xf numFmtId="0" fontId="15" fillId="6" borderId="12" xfId="0" applyNumberFormat="1" applyFont="1" applyFill="1" applyBorder="1" applyAlignment="1">
      <alignment horizontal="center" wrapText="1"/>
    </xf>
    <xf numFmtId="0" fontId="15" fillId="6" borderId="1" xfId="0" applyNumberFormat="1" applyFont="1" applyFill="1" applyBorder="1" applyAlignment="1">
      <alignment horizontal="center" wrapText="1"/>
    </xf>
    <xf numFmtId="0" fontId="19" fillId="7" borderId="12" xfId="2" applyNumberFormat="1" applyFont="1" applyFill="1" applyBorder="1" applyAlignment="1">
      <alignment horizontal="center" wrapText="1"/>
    </xf>
    <xf numFmtId="0" fontId="19" fillId="7" borderId="1" xfId="2" applyNumberFormat="1" applyFont="1" applyFill="1" applyBorder="1" applyAlignment="1">
      <alignment horizontal="center" wrapText="1"/>
    </xf>
    <xf numFmtId="0" fontId="20" fillId="9" borderId="48" xfId="2" applyNumberFormat="1" applyFont="1" applyFill="1" applyBorder="1" applyAlignment="1">
      <alignment horizontal="center" wrapText="1"/>
    </xf>
    <xf numFmtId="0" fontId="20" fillId="4" borderId="1" xfId="2" applyNumberFormat="1" applyFont="1" applyFill="1" applyBorder="1" applyAlignment="1" applyProtection="1">
      <alignment horizontal="center" wrapText="1"/>
      <protection locked="0"/>
    </xf>
    <xf numFmtId="0" fontId="15" fillId="0" borderId="9" xfId="2" applyNumberFormat="1" applyFont="1" applyFill="1" applyBorder="1" applyAlignment="1">
      <alignment horizontal="left" wrapText="1"/>
    </xf>
    <xf numFmtId="0" fontId="15" fillId="0" borderId="10" xfId="2" applyNumberFormat="1" applyFont="1" applyFill="1" applyBorder="1" applyAlignment="1">
      <alignment horizontal="left" wrapText="1"/>
    </xf>
    <xf numFmtId="0" fontId="15" fillId="0" borderId="11" xfId="2" applyNumberFormat="1" applyFont="1" applyFill="1" applyBorder="1" applyAlignment="1">
      <alignment horizontal="left" wrapText="1"/>
    </xf>
    <xf numFmtId="0" fontId="15" fillId="0" borderId="7" xfId="2" applyNumberFormat="1" applyFont="1" applyFill="1" applyBorder="1" applyAlignment="1">
      <alignment horizontal="center" wrapText="1"/>
    </xf>
    <xf numFmtId="0" fontId="15" fillId="0" borderId="0" xfId="2" applyNumberFormat="1" applyFont="1" applyFill="1" applyBorder="1" applyAlignment="1">
      <alignment horizontal="left" wrapText="1"/>
    </xf>
    <xf numFmtId="0" fontId="15" fillId="0" borderId="1" xfId="2" applyNumberFormat="1" applyFont="1" applyFill="1" applyBorder="1" applyAlignment="1">
      <alignment horizontal="left" wrapText="1"/>
    </xf>
    <xf numFmtId="0" fontId="20" fillId="9" borderId="1" xfId="2" applyNumberFormat="1" applyFont="1" applyFill="1" applyBorder="1" applyAlignment="1">
      <alignment horizontal="left" wrapText="1"/>
    </xf>
    <xf numFmtId="0" fontId="15" fillId="0" borderId="8" xfId="2" applyNumberFormat="1" applyFont="1" applyFill="1" applyBorder="1" applyAlignment="1">
      <alignment horizontal="center" wrapText="1"/>
    </xf>
    <xf numFmtId="0" fontId="20" fillId="9" borderId="48" xfId="2" applyNumberFormat="1" applyFont="1" applyFill="1" applyBorder="1" applyAlignment="1">
      <alignment horizontal="center" vertical="center" wrapText="1"/>
    </xf>
    <xf numFmtId="0" fontId="15" fillId="0" borderId="78" xfId="0" applyNumberFormat="1" applyFont="1" applyBorder="1" applyAlignment="1">
      <alignment wrapText="1"/>
    </xf>
    <xf numFmtId="0" fontId="15" fillId="4" borderId="78" xfId="2" applyNumberFormat="1" applyFont="1" applyFill="1" applyBorder="1" applyAlignment="1" applyProtection="1">
      <alignment horizontal="center" vertical="center" wrapText="1"/>
      <protection locked="0"/>
    </xf>
    <xf numFmtId="0" fontId="15" fillId="0" borderId="1" xfId="0" applyNumberFormat="1" applyFont="1" applyBorder="1" applyAlignment="1">
      <alignment wrapText="1"/>
    </xf>
    <xf numFmtId="0" fontId="15" fillId="19" borderId="1" xfId="0" applyNumberFormat="1" applyFont="1" applyFill="1" applyBorder="1" applyAlignment="1" applyProtection="1">
      <alignment horizontal="center" vertical="center" wrapText="1"/>
      <protection locked="0"/>
    </xf>
    <xf numFmtId="0" fontId="15" fillId="0" borderId="0" xfId="0" applyNumberFormat="1" applyFont="1" applyFill="1" applyBorder="1" applyAlignment="1">
      <alignment wrapText="1"/>
    </xf>
    <xf numFmtId="0" fontId="15" fillId="0" borderId="31" xfId="2" applyNumberFormat="1" applyFont="1" applyFill="1" applyBorder="1" applyAlignment="1">
      <alignment horizontal="center" wrapText="1"/>
    </xf>
    <xf numFmtId="0" fontId="15" fillId="0" borderId="32" xfId="2" applyNumberFormat="1" applyFont="1" applyFill="1" applyBorder="1" applyAlignment="1">
      <alignment horizontal="left" wrapText="1"/>
    </xf>
    <xf numFmtId="0" fontId="15" fillId="0" borderId="33" xfId="2" applyNumberFormat="1" applyFont="1" applyFill="1" applyBorder="1" applyAlignment="1">
      <alignment horizontal="center" wrapText="1"/>
    </xf>
    <xf numFmtId="0" fontId="15" fillId="0" borderId="41" xfId="0" applyNumberFormat="1" applyFont="1" applyBorder="1" applyAlignment="1">
      <alignment vertical="top" wrapText="1"/>
    </xf>
    <xf numFmtId="0" fontId="20" fillId="9" borderId="2" xfId="2" applyNumberFormat="1" applyFont="1" applyFill="1" applyBorder="1" applyAlignment="1">
      <alignment horizontal="center" vertical="center" wrapText="1"/>
    </xf>
    <xf numFmtId="0" fontId="15" fillId="0" borderId="31" xfId="0" applyNumberFormat="1" applyFont="1" applyBorder="1" applyAlignment="1">
      <alignment wrapText="1"/>
    </xf>
    <xf numFmtId="0" fontId="15" fillId="6" borderId="20" xfId="0" applyNumberFormat="1" applyFont="1" applyFill="1" applyBorder="1" applyAlignment="1">
      <alignment vertical="center" wrapText="1"/>
    </xf>
    <xf numFmtId="0" fontId="15" fillId="4" borderId="2" xfId="0" applyNumberFormat="1" applyFont="1" applyFill="1" applyBorder="1" applyAlignment="1" applyProtection="1">
      <alignment horizontal="center" vertical="center" wrapText="1"/>
      <protection locked="0"/>
    </xf>
    <xf numFmtId="0" fontId="15" fillId="0" borderId="0" xfId="0" applyNumberFormat="1" applyFont="1" applyBorder="1" applyAlignment="1">
      <alignment vertical="center" wrapText="1"/>
    </xf>
    <xf numFmtId="0" fontId="15" fillId="0" borderId="7" xfId="0" applyNumberFormat="1" applyFont="1" applyBorder="1" applyAlignment="1">
      <alignment vertical="center" wrapText="1"/>
    </xf>
    <xf numFmtId="0" fontId="15" fillId="6" borderId="73" xfId="0" applyNumberFormat="1" applyFont="1" applyFill="1" applyBorder="1" applyAlignment="1"/>
    <xf numFmtId="0" fontId="15" fillId="6" borderId="10" xfId="0" applyNumberFormat="1" applyFont="1" applyFill="1" applyBorder="1" applyAlignment="1">
      <alignment wrapText="1"/>
    </xf>
    <xf numFmtId="0" fontId="15" fillId="6" borderId="20" xfId="0" applyNumberFormat="1" applyFont="1" applyFill="1" applyBorder="1" applyAlignment="1">
      <alignment wrapText="1"/>
    </xf>
    <xf numFmtId="0" fontId="20" fillId="9" borderId="1" xfId="2" applyNumberFormat="1" applyFont="1" applyFill="1" applyBorder="1" applyAlignment="1">
      <alignment vertical="center" wrapText="1"/>
    </xf>
    <xf numFmtId="0" fontId="40" fillId="9" borderId="1" xfId="2" applyNumberFormat="1" applyFont="1" applyFill="1" applyBorder="1" applyAlignment="1">
      <alignment horizontal="center" wrapText="1"/>
    </xf>
    <xf numFmtId="0" fontId="15" fillId="6" borderId="41" xfId="0" applyNumberFormat="1" applyFont="1" applyFill="1" applyBorder="1" applyAlignment="1">
      <alignment wrapText="1"/>
    </xf>
    <xf numFmtId="0" fontId="11" fillId="6" borderId="10" xfId="0" applyNumberFormat="1" applyFont="1" applyFill="1" applyBorder="1" applyAlignment="1">
      <alignment horizontal="centerContinuous" wrapText="1"/>
    </xf>
    <xf numFmtId="0" fontId="15" fillId="6" borderId="10" xfId="0" applyNumberFormat="1" applyFont="1" applyFill="1" applyBorder="1" applyAlignment="1">
      <alignment horizontal="centerContinuous" wrapText="1"/>
    </xf>
    <xf numFmtId="0" fontId="15" fillId="6" borderId="11" xfId="0" applyNumberFormat="1" applyFont="1" applyFill="1" applyBorder="1" applyAlignment="1">
      <alignment wrapText="1"/>
    </xf>
    <xf numFmtId="0" fontId="15" fillId="0" borderId="9" xfId="2" applyNumberFormat="1" applyFont="1" applyFill="1" applyBorder="1" applyAlignment="1" applyProtection="1">
      <alignment horizontal="left" wrapText="1"/>
    </xf>
    <xf numFmtId="0" fontId="15" fillId="0" borderId="10" xfId="2" applyNumberFormat="1" applyFont="1" applyFill="1" applyBorder="1" applyAlignment="1" applyProtection="1">
      <alignment horizontal="left" wrapText="1"/>
    </xf>
    <xf numFmtId="0" fontId="15" fillId="0" borderId="10" xfId="2" applyNumberFormat="1" applyFont="1" applyFill="1" applyBorder="1" applyAlignment="1" applyProtection="1">
      <alignment horizontal="center" wrapText="1"/>
    </xf>
    <xf numFmtId="0" fontId="15" fillId="0" borderId="11" xfId="2" applyNumberFormat="1" applyFont="1" applyFill="1" applyBorder="1" applyAlignment="1" applyProtection="1">
      <alignment horizontal="center" wrapText="1"/>
    </xf>
    <xf numFmtId="0" fontId="15" fillId="0" borderId="0" xfId="2" applyNumberFormat="1" applyFont="1" applyFill="1" applyBorder="1" applyAlignment="1" applyProtection="1">
      <alignment horizontal="left" wrapText="1"/>
    </xf>
    <xf numFmtId="0" fontId="15" fillId="0" borderId="8" xfId="2" applyNumberFormat="1" applyFont="1" applyFill="1" applyBorder="1" applyAlignment="1" applyProtection="1">
      <alignment horizontal="center" wrapText="1"/>
    </xf>
    <xf numFmtId="0" fontId="15" fillId="6" borderId="1" xfId="0" applyNumberFormat="1" applyFont="1" applyFill="1" applyBorder="1" applyAlignment="1">
      <alignment vertical="center" wrapText="1"/>
    </xf>
    <xf numFmtId="0" fontId="15" fillId="4" borderId="1" xfId="2" applyNumberFormat="1" applyFont="1" applyFill="1" applyBorder="1" applyAlignment="1" applyProtection="1">
      <alignment horizontal="center" vertical="center" wrapText="1"/>
      <protection locked="0"/>
    </xf>
    <xf numFmtId="0" fontId="15" fillId="0" borderId="7" xfId="2" applyNumberFormat="1" applyFont="1" applyFill="1" applyBorder="1" applyAlignment="1" applyProtection="1">
      <alignment horizontal="left" wrapText="1"/>
    </xf>
    <xf numFmtId="0" fontId="15" fillId="5" borderId="0" xfId="0" applyNumberFormat="1" applyFont="1" applyFill="1" applyAlignment="1">
      <alignment vertical="center" wrapText="1"/>
    </xf>
    <xf numFmtId="0" fontId="15" fillId="6" borderId="7" xfId="0" applyNumberFormat="1" applyFont="1" applyFill="1" applyBorder="1" applyAlignment="1">
      <alignment vertical="center" wrapText="1"/>
    </xf>
    <xf numFmtId="0" fontId="15" fillId="0" borderId="1" xfId="0" applyNumberFormat="1" applyFont="1" applyBorder="1" applyAlignment="1">
      <alignment vertical="center" wrapText="1"/>
    </xf>
    <xf numFmtId="0" fontId="11" fillId="0" borderId="1" xfId="2" applyNumberFormat="1" applyFont="1" applyFill="1" applyBorder="1" applyAlignment="1" applyProtection="1">
      <alignment horizontal="left" wrapText="1"/>
    </xf>
    <xf numFmtId="0" fontId="20" fillId="9" borderId="1" xfId="2" applyNumberFormat="1" applyFont="1" applyFill="1" applyBorder="1" applyAlignment="1" applyProtection="1">
      <alignment horizontal="left" wrapText="1"/>
    </xf>
    <xf numFmtId="0" fontId="15" fillId="4" borderId="1" xfId="2" applyNumberFormat="1" applyFont="1" applyFill="1" applyBorder="1" applyAlignment="1" applyProtection="1">
      <alignment horizontal="center" wrapText="1"/>
      <protection locked="0"/>
    </xf>
    <xf numFmtId="0" fontId="15" fillId="0" borderId="7" xfId="2" applyNumberFormat="1" applyFont="1" applyFill="1" applyBorder="1" applyAlignment="1" applyProtection="1">
      <alignment horizontal="center" wrapText="1"/>
    </xf>
    <xf numFmtId="0" fontId="15" fillId="0" borderId="1" xfId="2" applyNumberFormat="1" applyFont="1" applyFill="1" applyBorder="1" applyAlignment="1" applyProtection="1">
      <alignment horizontal="left" wrapText="1"/>
    </xf>
    <xf numFmtId="0" fontId="20" fillId="9" borderId="14" xfId="2" applyNumberFormat="1" applyFont="1" applyFill="1" applyBorder="1" applyAlignment="1" applyProtection="1">
      <alignment horizontal="center" wrapText="1"/>
    </xf>
    <xf numFmtId="0" fontId="15" fillId="0" borderId="31" xfId="2" applyNumberFormat="1" applyFont="1" applyFill="1" applyBorder="1" applyAlignment="1" applyProtection="1">
      <alignment horizontal="center" wrapText="1"/>
    </xf>
    <xf numFmtId="0" fontId="15" fillId="0" borderId="32" xfId="2" applyNumberFormat="1" applyFont="1" applyFill="1" applyBorder="1" applyAlignment="1" applyProtection="1">
      <alignment horizontal="left" wrapText="1"/>
    </xf>
    <xf numFmtId="0" fontId="15" fillId="0" borderId="33" xfId="2" applyNumberFormat="1" applyFont="1" applyFill="1" applyBorder="1" applyAlignment="1" applyProtection="1">
      <alignment horizontal="center" wrapText="1"/>
    </xf>
    <xf numFmtId="0" fontId="20" fillId="9" borderId="78" xfId="2" applyNumberFormat="1" applyFont="1" applyFill="1" applyBorder="1" applyAlignment="1">
      <alignment horizontal="center" wrapText="1"/>
    </xf>
    <xf numFmtId="0" fontId="15" fillId="19" borderId="1" xfId="0" applyNumberFormat="1" applyFont="1" applyFill="1" applyBorder="1" applyAlignment="1" applyProtection="1">
      <alignment wrapText="1"/>
      <protection locked="0"/>
    </xf>
    <xf numFmtId="0" fontId="15" fillId="0" borderId="1" xfId="0" applyNumberFormat="1" applyFont="1" applyFill="1" applyBorder="1" applyAlignment="1">
      <alignment horizontal="center" wrapText="1"/>
    </xf>
    <xf numFmtId="0" fontId="11" fillId="0" borderId="1" xfId="0" applyNumberFormat="1" applyFont="1" applyBorder="1" applyAlignment="1">
      <alignment horizontal="center" vertical="center" wrapText="1"/>
    </xf>
    <xf numFmtId="0" fontId="20" fillId="9" borderId="31" xfId="2" applyNumberFormat="1" applyFont="1" applyFill="1" applyBorder="1" applyAlignment="1">
      <alignment horizontal="center" wrapText="1"/>
    </xf>
    <xf numFmtId="0" fontId="3" fillId="0" borderId="111" xfId="0" applyNumberFormat="1" applyFont="1" applyBorder="1"/>
    <xf numFmtId="0" fontId="30" fillId="20" borderId="1" xfId="0" applyNumberFormat="1" applyFont="1" applyFill="1" applyBorder="1" applyProtection="1"/>
    <xf numFmtId="0" fontId="30" fillId="20" borderId="54" xfId="0" applyNumberFormat="1" applyFont="1" applyFill="1" applyBorder="1" applyProtection="1"/>
    <xf numFmtId="0" fontId="4" fillId="0" borderId="12" xfId="0" applyNumberFormat="1" applyFont="1" applyBorder="1" applyAlignment="1">
      <alignment horizontal="center" vertical="center"/>
    </xf>
    <xf numFmtId="0" fontId="33" fillId="0" borderId="0" xfId="11" applyFont="1" applyAlignment="1" applyProtection="1">
      <alignment horizontal="left" vertical="center"/>
      <protection locked="0"/>
    </xf>
    <xf numFmtId="0" fontId="3" fillId="0" borderId="40" xfId="0" applyFont="1" applyBorder="1" applyAlignment="1">
      <alignment vertical="center"/>
    </xf>
    <xf numFmtId="0" fontId="3" fillId="0" borderId="41" xfId="0" applyFont="1" applyBorder="1" applyAlignment="1">
      <alignment vertical="center"/>
    </xf>
    <xf numFmtId="0" fontId="9" fillId="0" borderId="43" xfId="0" applyFont="1" applyBorder="1" applyAlignment="1">
      <alignment vertical="center" wrapText="1"/>
    </xf>
    <xf numFmtId="0" fontId="36" fillId="18" borderId="0" xfId="17" applyFont="1" applyFill="1"/>
    <xf numFmtId="0" fontId="36" fillId="18" borderId="0" xfId="17" applyFont="1" applyFill="1" applyAlignment="1"/>
    <xf numFmtId="0" fontId="36" fillId="18" borderId="0" xfId="17" applyNumberFormat="1" applyFont="1" applyFill="1"/>
    <xf numFmtId="14" fontId="36" fillId="18" borderId="0" xfId="17" applyNumberFormat="1" applyFont="1" applyFill="1"/>
    <xf numFmtId="0" fontId="6" fillId="0" borderId="42" xfId="17" applyNumberFormat="1" applyFont="1" applyBorder="1" applyAlignment="1">
      <alignment horizontal="center" wrapText="1"/>
    </xf>
    <xf numFmtId="14" fontId="36" fillId="0" borderId="112" xfId="17" applyNumberFormat="1" applyFont="1" applyBorder="1" applyAlignment="1">
      <alignment horizontal="center" wrapText="1"/>
    </xf>
    <xf numFmtId="0" fontId="3" fillId="0" borderId="113" xfId="0" applyFont="1" applyBorder="1" applyAlignment="1">
      <alignment horizontal="left" vertical="center"/>
    </xf>
    <xf numFmtId="0" fontId="3" fillId="0" borderId="114" xfId="0" applyFont="1" applyBorder="1" applyAlignment="1">
      <alignment vertical="center"/>
    </xf>
    <xf numFmtId="0" fontId="4" fillId="0" borderId="97" xfId="19" applyFont="1" applyBorder="1" applyAlignment="1">
      <alignment horizontal="center" vertical="center"/>
    </xf>
    <xf numFmtId="0" fontId="4" fillId="0" borderId="59" xfId="19" applyFont="1" applyBorder="1" applyAlignment="1">
      <alignment horizontal="center" vertical="center"/>
    </xf>
    <xf numFmtId="0" fontId="3" fillId="0" borderId="111" xfId="17" applyFont="1" applyBorder="1"/>
    <xf numFmtId="0" fontId="19" fillId="19" borderId="16" xfId="14" applyFont="1" applyFill="1" applyBorder="1" applyAlignment="1" applyProtection="1">
      <alignment horizontal="left" vertical="center"/>
      <protection locked="0"/>
    </xf>
    <xf numFmtId="14" fontId="9" fillId="4" borderId="14" xfId="0" applyNumberFormat="1" applyFont="1" applyFill="1" applyBorder="1" applyProtection="1">
      <protection locked="0"/>
    </xf>
    <xf numFmtId="0" fontId="31" fillId="18" borderId="0" xfId="0" applyFont="1" applyFill="1"/>
    <xf numFmtId="0" fontId="4" fillId="0" borderId="97" xfId="17" applyFont="1" applyFill="1" applyBorder="1" applyAlignment="1">
      <alignment horizontal="center" vertical="center"/>
    </xf>
    <xf numFmtId="0" fontId="4" fillId="0" borderId="49" xfId="17" applyFont="1" applyFill="1" applyBorder="1" applyAlignment="1">
      <alignment horizontal="center" vertical="center"/>
    </xf>
    <xf numFmtId="0" fontId="4" fillId="0" borderId="49" xfId="17" applyFont="1" applyBorder="1" applyAlignment="1">
      <alignment horizontal="center" vertical="center"/>
    </xf>
    <xf numFmtId="0" fontId="4" fillId="0" borderId="59" xfId="17" applyFont="1" applyFill="1" applyBorder="1" applyAlignment="1">
      <alignment horizontal="center" vertical="center"/>
    </xf>
    <xf numFmtId="0" fontId="36" fillId="0" borderId="102" xfId="19" applyFont="1" applyBorder="1" applyAlignment="1">
      <alignment vertical="center"/>
    </xf>
    <xf numFmtId="0" fontId="48" fillId="0" borderId="103" xfId="19" applyFont="1" applyBorder="1" applyAlignment="1">
      <alignment horizontal="left" vertical="center" wrapText="1"/>
    </xf>
    <xf numFmtId="0" fontId="9" fillId="4" borderId="12" xfId="14" applyFont="1" applyFill="1" applyBorder="1" applyAlignment="1" applyProtection="1">
      <alignment horizontal="left" vertical="top"/>
      <protection locked="0"/>
    </xf>
    <xf numFmtId="0" fontId="9" fillId="4" borderId="1" xfId="14" applyFont="1" applyFill="1" applyBorder="1" applyAlignment="1" applyProtection="1">
      <alignment horizontal="left" vertical="top"/>
      <protection locked="0"/>
    </xf>
    <xf numFmtId="14" fontId="9" fillId="4" borderId="1" xfId="14" applyNumberFormat="1" applyFont="1" applyFill="1" applyBorder="1" applyAlignment="1" applyProtection="1">
      <alignment horizontal="left" vertical="top"/>
      <protection locked="0"/>
    </xf>
    <xf numFmtId="14" fontId="9" fillId="4" borderId="14" xfId="14" applyNumberFormat="1" applyFont="1" applyFill="1" applyBorder="1" applyAlignment="1" applyProtection="1">
      <alignment horizontal="left" vertical="top"/>
      <protection locked="0"/>
    </xf>
    <xf numFmtId="10" fontId="9" fillId="4" borderId="1" xfId="14" applyNumberFormat="1" applyFont="1" applyFill="1" applyBorder="1" applyAlignment="1" applyProtection="1">
      <alignment horizontal="left" vertical="top"/>
      <protection locked="0"/>
    </xf>
    <xf numFmtId="0" fontId="9" fillId="4" borderId="54" xfId="14" applyFont="1" applyFill="1" applyBorder="1" applyAlignment="1" applyProtection="1">
      <alignment horizontal="left" vertical="top"/>
      <protection locked="0"/>
    </xf>
    <xf numFmtId="0" fontId="9" fillId="4" borderId="13" xfId="14" applyFont="1" applyFill="1" applyBorder="1" applyAlignment="1" applyProtection="1">
      <alignment horizontal="left" vertical="top"/>
      <protection locked="0"/>
    </xf>
    <xf numFmtId="0" fontId="33" fillId="8" borderId="0" xfId="11" applyFill="1" applyBorder="1" applyAlignment="1" applyProtection="1">
      <alignment vertical="center"/>
      <protection locked="0"/>
    </xf>
    <xf numFmtId="0" fontId="30" fillId="20" borderId="14" xfId="2" applyNumberFormat="1" applyFont="1" applyFill="1" applyBorder="1" applyAlignment="1">
      <alignment horizontal="center"/>
    </xf>
    <xf numFmtId="0" fontId="40" fillId="20" borderId="60" xfId="0" applyFont="1" applyFill="1" applyBorder="1" applyAlignment="1">
      <alignment wrapText="1"/>
    </xf>
    <xf numFmtId="0" fontId="40" fillId="20" borderId="14" xfId="0" applyFont="1" applyFill="1" applyBorder="1" applyAlignment="1">
      <alignment wrapText="1"/>
    </xf>
    <xf numFmtId="0" fontId="40" fillId="20" borderId="61" xfId="0" applyFont="1" applyFill="1" applyBorder="1" applyAlignment="1">
      <alignment wrapText="1"/>
    </xf>
    <xf numFmtId="0" fontId="11" fillId="6" borderId="97" xfId="0" applyFont="1" applyFill="1" applyBorder="1" applyAlignment="1">
      <alignment horizontal="center" wrapText="1"/>
    </xf>
    <xf numFmtId="0" fontId="11" fillId="6" borderId="51" xfId="0" applyFont="1" applyFill="1" applyBorder="1" applyAlignment="1">
      <alignment horizontal="center" wrapText="1"/>
    </xf>
    <xf numFmtId="0" fontId="15" fillId="6" borderId="115" xfId="0" applyFont="1" applyFill="1" applyBorder="1" applyAlignment="1">
      <alignment wrapText="1"/>
    </xf>
    <xf numFmtId="0" fontId="11" fillId="6" borderId="34" xfId="0" applyFont="1" applyFill="1" applyBorder="1" applyAlignment="1">
      <alignment horizontal="center" wrapText="1"/>
    </xf>
    <xf numFmtId="0" fontId="15" fillId="6" borderId="116" xfId="0" applyFont="1" applyFill="1" applyBorder="1" applyAlignment="1">
      <alignment wrapText="1"/>
    </xf>
    <xf numFmtId="0" fontId="11" fillId="6" borderId="35" xfId="0" applyFont="1" applyFill="1" applyBorder="1" applyAlignment="1">
      <alignment horizontal="center" wrapText="1"/>
    </xf>
    <xf numFmtId="0" fontId="15" fillId="6" borderId="117" xfId="0" applyFont="1" applyFill="1" applyBorder="1" applyAlignment="1">
      <alignment horizontal="center" wrapText="1"/>
    </xf>
    <xf numFmtId="0" fontId="15" fillId="6" borderId="118" xfId="0" applyFont="1" applyFill="1" applyBorder="1" applyAlignment="1"/>
    <xf numFmtId="0" fontId="15" fillId="6" borderId="119" xfId="0" applyFont="1" applyFill="1" applyBorder="1" applyAlignment="1">
      <alignment wrapText="1"/>
    </xf>
    <xf numFmtId="0" fontId="15" fillId="6" borderId="120" xfId="0" applyFont="1" applyFill="1" applyBorder="1" applyAlignment="1">
      <alignment wrapText="1"/>
    </xf>
    <xf numFmtId="0" fontId="40" fillId="20" borderId="71" xfId="2" applyNumberFormat="1" applyFont="1" applyFill="1" applyBorder="1" applyAlignment="1">
      <alignment horizontal="center" wrapText="1"/>
    </xf>
    <xf numFmtId="0" fontId="40" fillId="20" borderId="2" xfId="2" applyNumberFormat="1" applyFont="1" applyFill="1" applyBorder="1" applyAlignment="1">
      <alignment horizontal="center" wrapText="1"/>
    </xf>
    <xf numFmtId="0" fontId="40" fillId="20" borderId="2" xfId="2" applyNumberFormat="1" applyFont="1" applyFill="1" applyBorder="1" applyAlignment="1">
      <alignment horizontal="center" vertical="center" wrapText="1"/>
    </xf>
    <xf numFmtId="14" fontId="3" fillId="4" borderId="27" xfId="0" applyNumberFormat="1" applyFont="1" applyFill="1" applyBorder="1" applyAlignment="1" applyProtection="1">
      <alignment horizontal="center"/>
      <protection locked="0"/>
    </xf>
    <xf numFmtId="14" fontId="3" fillId="4" borderId="36" xfId="0" applyNumberFormat="1" applyFont="1" applyFill="1" applyBorder="1" applyAlignment="1" applyProtection="1">
      <alignment horizontal="center"/>
      <protection locked="0"/>
    </xf>
    <xf numFmtId="0" fontId="3" fillId="0" borderId="1" xfId="0" applyFont="1" applyBorder="1" applyAlignment="1">
      <alignment horizontal="center" vertical="center" wrapText="1"/>
    </xf>
    <xf numFmtId="0" fontId="3" fillId="23" borderId="1" xfId="0" applyFont="1" applyFill="1" applyBorder="1" applyAlignment="1">
      <alignment horizontal="center" vertical="center" wrapText="1"/>
    </xf>
    <xf numFmtId="0" fontId="3" fillId="23" borderId="89" xfId="0" applyFont="1" applyFill="1" applyBorder="1" applyAlignment="1">
      <alignment horizontal="center" vertical="center" wrapText="1"/>
    </xf>
    <xf numFmtId="0" fontId="3" fillId="23" borderId="60"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2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15" xfId="0" applyFont="1" applyBorder="1" applyAlignment="1">
      <alignment horizontal="center" vertical="center" wrapText="1"/>
    </xf>
    <xf numFmtId="0" fontId="4" fillId="23" borderId="121" xfId="0" applyFont="1" applyFill="1" applyBorder="1" applyAlignment="1">
      <alignment horizontal="center" vertical="center" wrapText="1"/>
    </xf>
    <xf numFmtId="0" fontId="4" fillId="23" borderId="89" xfId="0" applyFont="1" applyFill="1" applyBorder="1" applyAlignment="1">
      <alignment horizontal="center" vertical="center" wrapText="1"/>
    </xf>
    <xf numFmtId="0" fontId="4" fillId="23" borderId="60" xfId="0" applyFont="1" applyFill="1" applyBorder="1" applyAlignment="1">
      <alignment horizontal="center" vertical="center" wrapText="1"/>
    </xf>
    <xf numFmtId="0" fontId="31" fillId="18" borderId="0" xfId="0" applyFont="1" applyFill="1" applyAlignment="1">
      <alignment horizontal="center" vertical="center" wrapText="1"/>
    </xf>
    <xf numFmtId="0" fontId="31" fillId="18" borderId="0" xfId="0" applyFont="1" applyFill="1" applyAlignment="1">
      <alignment vertical="center" wrapText="1"/>
    </xf>
    <xf numFmtId="0" fontId="42" fillId="0" borderId="0" xfId="11" applyFont="1" applyAlignment="1" applyProtection="1">
      <alignment vertical="center"/>
    </xf>
    <xf numFmtId="0" fontId="16" fillId="0" borderId="0" xfId="11" applyFont="1" applyAlignment="1" applyProtection="1"/>
    <xf numFmtId="0" fontId="3" fillId="21" borderId="0" xfId="0" applyNumberFormat="1" applyFont="1" applyFill="1" applyBorder="1" applyAlignment="1" applyProtection="1">
      <alignment wrapText="1"/>
    </xf>
    <xf numFmtId="0" fontId="3" fillId="4" borderId="61" xfId="0" applyNumberFormat="1" applyFont="1" applyFill="1" applyBorder="1" applyProtection="1">
      <protection locked="0"/>
    </xf>
    <xf numFmtId="0" fontId="0" fillId="0" borderId="0" xfId="0" applyProtection="1"/>
    <xf numFmtId="0" fontId="33" fillId="0" borderId="0" xfId="11" applyAlignment="1" applyProtection="1">
      <protection locked="0"/>
    </xf>
    <xf numFmtId="0" fontId="20" fillId="9" borderId="2" xfId="2" applyFont="1" applyFill="1" applyBorder="1" applyAlignment="1">
      <alignment horizontal="center" vertical="center" wrapText="1"/>
    </xf>
    <xf numFmtId="0" fontId="6" fillId="0" borderId="122" xfId="17" applyNumberFormat="1" applyFont="1" applyBorder="1" applyAlignment="1">
      <alignment horizontal="center" wrapText="1"/>
    </xf>
    <xf numFmtId="14" fontId="36" fillId="0" borderId="123" xfId="17" applyNumberFormat="1" applyFont="1" applyBorder="1" applyAlignment="1">
      <alignment horizontal="center" wrapText="1"/>
    </xf>
    <xf numFmtId="14" fontId="5" fillId="0" borderId="0" xfId="14" applyNumberFormat="1" applyFont="1" applyFill="1" applyBorder="1" applyProtection="1">
      <alignment horizontal="center" vertical="center"/>
    </xf>
    <xf numFmtId="14" fontId="5" fillId="0" borderId="0" xfId="14" applyNumberFormat="1" applyFont="1" applyFill="1" applyBorder="1" applyAlignment="1" applyProtection="1">
      <alignment horizontal="left" vertical="center"/>
    </xf>
    <xf numFmtId="0" fontId="9" fillId="4" borderId="15" xfId="14" applyFont="1" applyFill="1" applyBorder="1" applyAlignment="1" applyProtection="1">
      <alignment horizontal="left" vertical="center"/>
      <protection locked="0"/>
    </xf>
    <xf numFmtId="49" fontId="3" fillId="4" borderId="27" xfId="0" applyNumberFormat="1" applyFont="1" applyFill="1" applyBorder="1" applyProtection="1">
      <protection locked="0"/>
    </xf>
    <xf numFmtId="49" fontId="3" fillId="4" borderId="36" xfId="0" applyNumberFormat="1" applyFont="1" applyFill="1" applyBorder="1" applyProtection="1">
      <protection locked="0"/>
    </xf>
    <xf numFmtId="0" fontId="3" fillId="4" borderId="27" xfId="0" applyFont="1" applyFill="1" applyBorder="1" applyAlignment="1" applyProtection="1">
      <alignment horizontal="left" vertical="top" wrapText="1"/>
      <protection locked="0"/>
    </xf>
    <xf numFmtId="0" fontId="3" fillId="0" borderId="41" xfId="0" applyFont="1" applyBorder="1" applyAlignment="1">
      <alignment vertical="center" wrapText="1"/>
    </xf>
    <xf numFmtId="0" fontId="3" fillId="4" borderId="36" xfId="0" applyNumberFormat="1" applyFont="1" applyFill="1" applyBorder="1" applyProtection="1">
      <protection locked="0"/>
    </xf>
    <xf numFmtId="0" fontId="3" fillId="4" borderId="27" xfId="0" applyNumberFormat="1" applyFont="1" applyFill="1" applyBorder="1" applyProtection="1">
      <protection locked="0"/>
    </xf>
    <xf numFmtId="0" fontId="3" fillId="0" borderId="122" xfId="0" applyNumberFormat="1" applyFont="1" applyBorder="1" applyAlignment="1">
      <alignment horizontal="left"/>
    </xf>
    <xf numFmtId="0" fontId="3" fillId="4" borderId="69" xfId="0" applyNumberFormat="1" applyFont="1" applyFill="1" applyBorder="1" applyProtection="1">
      <protection locked="0"/>
    </xf>
    <xf numFmtId="0" fontId="4" fillId="6" borderId="32" xfId="0" applyNumberFormat="1" applyFont="1" applyFill="1" applyBorder="1" applyAlignment="1"/>
    <xf numFmtId="0" fontId="4" fillId="6" borderId="33" xfId="0" applyNumberFormat="1" applyFont="1" applyFill="1" applyBorder="1" applyAlignment="1"/>
    <xf numFmtId="0" fontId="3" fillId="6" borderId="32" xfId="0" applyNumberFormat="1" applyFont="1" applyFill="1" applyBorder="1" applyProtection="1"/>
    <xf numFmtId="0" fontId="3" fillId="6" borderId="33" xfId="0" applyNumberFormat="1" applyFont="1" applyFill="1" applyBorder="1" applyProtection="1"/>
    <xf numFmtId="0" fontId="33" fillId="0" borderId="124" xfId="11" applyBorder="1" applyAlignment="1" applyProtection="1">
      <alignment vertical="center"/>
      <protection locked="0"/>
    </xf>
    <xf numFmtId="14" fontId="9" fillId="4" borderId="54" xfId="14" applyNumberFormat="1" applyFont="1" applyFill="1" applyBorder="1" applyAlignment="1" applyProtection="1">
      <alignment horizontal="left" vertical="top"/>
      <protection locked="0"/>
    </xf>
    <xf numFmtId="14" fontId="9" fillId="4" borderId="15" xfId="14" applyNumberFormat="1" applyFont="1" applyFill="1" applyBorder="1" applyAlignment="1" applyProtection="1">
      <alignment horizontal="left" vertical="top"/>
      <protection locked="0"/>
    </xf>
    <xf numFmtId="0" fontId="4" fillId="0" borderId="3" xfId="0" applyFont="1" applyBorder="1" applyAlignment="1">
      <alignment horizontal="center"/>
    </xf>
    <xf numFmtId="0" fontId="4" fillId="0" borderId="4" xfId="0" applyFont="1" applyBorder="1" applyAlignment="1">
      <alignment horizontal="center"/>
    </xf>
    <xf numFmtId="10" fontId="30" fillId="20" borderId="1" xfId="0" applyNumberFormat="1" applyFont="1" applyFill="1" applyBorder="1" applyProtection="1"/>
    <xf numFmtId="10" fontId="30" fillId="20" borderId="54" xfId="0" applyNumberFormat="1" applyFont="1" applyFill="1" applyBorder="1" applyProtection="1"/>
    <xf numFmtId="0" fontId="3" fillId="0" borderId="0" xfId="0" applyFont="1" applyFill="1" applyBorder="1" applyAlignment="1">
      <alignment horizontal="left" vertical="center" wrapText="1"/>
    </xf>
    <xf numFmtId="0" fontId="3" fillId="4" borderId="1" xfId="0" applyFont="1" applyFill="1" applyBorder="1" applyAlignment="1" applyProtection="1">
      <alignment horizontal="left" vertical="center" wrapText="1"/>
      <protection locked="0"/>
    </xf>
    <xf numFmtId="0" fontId="3" fillId="4" borderId="78" xfId="0" applyFont="1" applyFill="1" applyBorder="1" applyAlignment="1" applyProtection="1">
      <alignment horizontal="left" vertical="center" wrapText="1"/>
      <protection locked="0"/>
    </xf>
    <xf numFmtId="0" fontId="3" fillId="0" borderId="121" xfId="0" applyFont="1" applyFill="1" applyBorder="1" applyAlignment="1">
      <alignment horizontal="left" vertical="center" wrapText="1"/>
    </xf>
    <xf numFmtId="0" fontId="3" fillId="4" borderId="89" xfId="0" applyFont="1" applyFill="1" applyBorder="1" applyAlignment="1" applyProtection="1">
      <alignment horizontal="left" vertical="center" wrapText="1"/>
      <protection locked="0"/>
    </xf>
    <xf numFmtId="0" fontId="3" fillId="0" borderId="13" xfId="0" applyFont="1" applyBorder="1" applyAlignment="1">
      <alignment horizontal="left" vertical="center" wrapText="1"/>
    </xf>
    <xf numFmtId="0" fontId="3" fillId="4" borderId="54" xfId="0" applyFont="1" applyFill="1" applyBorder="1" applyAlignment="1" applyProtection="1">
      <alignment horizontal="left" vertical="top" wrapText="1"/>
      <protection locked="0"/>
    </xf>
    <xf numFmtId="0" fontId="3" fillId="4" borderId="75" xfId="0" applyFont="1" applyFill="1" applyBorder="1" applyAlignment="1" applyProtection="1">
      <alignment horizontal="left" vertical="center" wrapText="1"/>
      <protection locked="0"/>
    </xf>
    <xf numFmtId="0" fontId="3" fillId="0" borderId="41" xfId="17" applyNumberFormat="1" applyFont="1" applyFill="1" applyBorder="1"/>
    <xf numFmtId="0" fontId="0" fillId="0" borderId="0" xfId="0" applyAlignment="1"/>
    <xf numFmtId="0" fontId="3" fillId="0" borderId="41" xfId="0" applyFont="1" applyBorder="1" applyAlignment="1">
      <alignment horizontal="left" wrapText="1"/>
    </xf>
    <xf numFmtId="0" fontId="3" fillId="4" borderId="14" xfId="0" applyNumberFormat="1" applyFont="1" applyFill="1" applyBorder="1" applyAlignment="1" applyProtection="1">
      <alignment vertical="center"/>
      <protection locked="0"/>
    </xf>
    <xf numFmtId="0" fontId="0" fillId="0" borderId="0" xfId="0" applyAlignment="1">
      <alignment vertical="center" wrapText="1"/>
    </xf>
    <xf numFmtId="0" fontId="3" fillId="0" borderId="42" xfId="0" applyFont="1" applyBorder="1" applyAlignment="1">
      <alignment horizontal="left" wrapText="1"/>
    </xf>
    <xf numFmtId="0" fontId="0" fillId="0" borderId="0" xfId="0" applyAlignment="1">
      <alignment horizontal="center"/>
    </xf>
    <xf numFmtId="0" fontId="0" fillId="0" borderId="0" xfId="0" applyFill="1" applyAlignment="1">
      <alignment vertical="center"/>
    </xf>
    <xf numFmtId="0" fontId="11" fillId="0" borderId="8" xfId="0" applyFont="1" applyFill="1" applyBorder="1" applyAlignment="1">
      <alignment horizontal="left"/>
    </xf>
    <xf numFmtId="0" fontId="11" fillId="0" borderId="7" xfId="0" applyFont="1" applyFill="1" applyBorder="1" applyAlignment="1">
      <alignment horizontal="left"/>
    </xf>
    <xf numFmtId="0" fontId="0" fillId="0" borderId="7" xfId="0" applyBorder="1"/>
    <xf numFmtId="0" fontId="0" fillId="0" borderId="8" xfId="0" applyBorder="1"/>
    <xf numFmtId="0" fontId="3" fillId="0" borderId="12" xfId="0" applyFont="1" applyBorder="1" applyAlignment="1">
      <alignment horizontal="left" wrapText="1"/>
    </xf>
    <xf numFmtId="0" fontId="3" fillId="4" borderId="1" xfId="0" applyNumberFormat="1" applyFont="1" applyFill="1" applyBorder="1" applyAlignment="1" applyProtection="1">
      <alignment vertical="center"/>
      <protection locked="0"/>
    </xf>
    <xf numFmtId="0" fontId="3" fillId="0" borderId="13" xfId="0" applyFont="1" applyBorder="1" applyAlignment="1">
      <alignment horizontal="left" wrapText="1"/>
    </xf>
    <xf numFmtId="0" fontId="0" fillId="0" borderId="0" xfId="0" applyBorder="1"/>
    <xf numFmtId="0" fontId="4" fillId="0" borderId="7" xfId="0" applyFont="1" applyFill="1" applyBorder="1" applyAlignment="1">
      <alignment horizontal="left"/>
    </xf>
    <xf numFmtId="0" fontId="0" fillId="0" borderId="31" xfId="0" applyBorder="1"/>
    <xf numFmtId="0" fontId="0" fillId="0" borderId="32" xfId="0" applyBorder="1"/>
    <xf numFmtId="0" fontId="0" fillId="0" borderId="32" xfId="0" applyBorder="1" applyAlignment="1"/>
    <xf numFmtId="0" fontId="0" fillId="0" borderId="32" xfId="0" applyFill="1" applyBorder="1"/>
    <xf numFmtId="0" fontId="0" fillId="0" borderId="33" xfId="0" applyBorder="1"/>
    <xf numFmtId="0" fontId="0" fillId="0" borderId="0" xfId="0" applyFill="1"/>
    <xf numFmtId="0" fontId="11" fillId="0" borderId="0" xfId="0" applyFont="1" applyFill="1" applyBorder="1" applyAlignment="1">
      <alignment horizontal="left"/>
    </xf>
    <xf numFmtId="0" fontId="0" fillId="0" borderId="9" xfId="0" applyBorder="1"/>
    <xf numFmtId="0" fontId="11" fillId="0" borderId="60" xfId="0" applyNumberFormat="1" applyFont="1" applyBorder="1" applyAlignment="1">
      <alignment horizontal="center" vertical="center" wrapText="1"/>
    </xf>
    <xf numFmtId="0" fontId="3" fillId="0" borderId="12" xfId="0" applyNumberFormat="1" applyFont="1" applyBorder="1"/>
    <xf numFmtId="0" fontId="3" fillId="0" borderId="13" xfId="0" applyNumberFormat="1" applyFont="1" applyBorder="1"/>
    <xf numFmtId="0" fontId="5" fillId="0" borderId="8" xfId="0" applyNumberFormat="1" applyFont="1" applyFill="1" applyBorder="1" applyAlignment="1" applyProtection="1"/>
    <xf numFmtId="0" fontId="0" fillId="0" borderId="31" xfId="0" applyBorder="1" applyAlignment="1">
      <alignment horizontal="center"/>
    </xf>
    <xf numFmtId="0" fontId="0" fillId="0" borderId="32" xfId="0" applyBorder="1" applyAlignment="1">
      <alignment horizontal="center"/>
    </xf>
    <xf numFmtId="0" fontId="3" fillId="0" borderId="10" xfId="0" applyFont="1" applyBorder="1" applyAlignment="1">
      <alignment vertical="center"/>
    </xf>
    <xf numFmtId="0" fontId="3" fillId="4" borderId="1" xfId="0" applyNumberFormat="1" applyFont="1" applyFill="1" applyBorder="1" applyAlignment="1" applyProtection="1">
      <alignment vertical="center" wrapText="1"/>
      <protection locked="0"/>
    </xf>
    <xf numFmtId="0" fontId="3" fillId="4" borderId="14" xfId="0" applyNumberFormat="1" applyFont="1" applyFill="1" applyBorder="1" applyAlignment="1" applyProtection="1">
      <alignment vertical="center" wrapText="1"/>
      <protection locked="0"/>
    </xf>
    <xf numFmtId="0" fontId="3" fillId="4" borderId="54" xfId="0" applyNumberFormat="1" applyFont="1" applyFill="1" applyBorder="1" applyAlignment="1" applyProtection="1">
      <alignment vertical="center" wrapText="1"/>
      <protection locked="0"/>
    </xf>
    <xf numFmtId="0" fontId="3" fillId="4" borderId="15" xfId="0" applyNumberFormat="1" applyFont="1" applyFill="1" applyBorder="1" applyAlignment="1" applyProtection="1">
      <alignment vertical="center" wrapText="1"/>
      <protection locked="0"/>
    </xf>
    <xf numFmtId="0" fontId="3" fillId="4" borderId="15" xfId="0" applyNumberFormat="1" applyFont="1" applyFill="1" applyBorder="1" applyAlignment="1" applyProtection="1">
      <alignment horizontal="left" vertical="center"/>
      <protection locked="0"/>
    </xf>
    <xf numFmtId="0" fontId="3" fillId="4" borderId="14" xfId="0" applyNumberFormat="1" applyFont="1" applyFill="1" applyBorder="1" applyAlignment="1" applyProtection="1">
      <alignment horizontal="left" vertical="center"/>
      <protection locked="0"/>
    </xf>
    <xf numFmtId="0" fontId="31" fillId="18" borderId="0" xfId="17" applyFont="1" applyFill="1" applyAlignment="1">
      <alignment vertical="center"/>
    </xf>
    <xf numFmtId="0" fontId="3" fillId="4" borderId="49" xfId="0" applyFont="1" applyFill="1" applyBorder="1" applyAlignment="1" applyProtection="1">
      <alignment horizontal="left" vertical="top" wrapText="1"/>
      <protection locked="0"/>
    </xf>
    <xf numFmtId="0" fontId="3" fillId="0" borderId="111" xfId="0" applyFont="1" applyBorder="1" applyAlignment="1">
      <alignment horizontal="left"/>
    </xf>
    <xf numFmtId="165" fontId="21" fillId="9" borderId="27" xfId="20" quotePrefix="1" applyNumberFormat="1" applyFont="1" applyFill="1" applyBorder="1" applyAlignment="1">
      <alignment horizontal="center"/>
    </xf>
    <xf numFmtId="165" fontId="21" fillId="9" borderId="14" xfId="20" quotePrefix="1" applyNumberFormat="1" applyFont="1" applyFill="1" applyBorder="1" applyAlignment="1">
      <alignment horizontal="center"/>
    </xf>
    <xf numFmtId="165" fontId="41" fillId="20" borderId="33" xfId="20" quotePrefix="1" applyNumberFormat="1" applyFont="1" applyFill="1" applyBorder="1" applyAlignment="1">
      <alignment horizontal="center"/>
    </xf>
    <xf numFmtId="164" fontId="21" fillId="9" borderId="14" xfId="20" quotePrefix="1" applyNumberFormat="1" applyFont="1" applyFill="1" applyBorder="1" applyAlignment="1">
      <alignment horizontal="center"/>
    </xf>
    <xf numFmtId="0" fontId="3" fillId="0" borderId="32" xfId="0" applyFont="1" applyFill="1" applyBorder="1" applyAlignment="1" applyProtection="1">
      <alignment horizontal="left" vertical="top" wrapText="1"/>
    </xf>
    <xf numFmtId="0" fontId="3" fillId="0" borderId="33"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10" xfId="0" applyFont="1" applyFill="1" applyBorder="1" applyAlignment="1" applyProtection="1">
      <alignment horizontal="left" vertical="top" wrapText="1"/>
    </xf>
    <xf numFmtId="0" fontId="3" fillId="0" borderId="11"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3" fillId="4" borderId="1" xfId="0" applyFont="1" applyFill="1" applyBorder="1" applyAlignment="1" applyProtection="1">
      <alignment horizontal="left" vertical="top" wrapText="1"/>
      <protection locked="0"/>
    </xf>
    <xf numFmtId="0" fontId="3" fillId="0" borderId="12" xfId="0" applyFont="1" applyBorder="1" applyAlignment="1">
      <alignment horizontal="left" vertical="center" wrapText="1"/>
    </xf>
    <xf numFmtId="0" fontId="9" fillId="0" borderId="125" xfId="0" applyFont="1" applyBorder="1" applyAlignment="1">
      <alignment vertical="center" wrapText="1"/>
    </xf>
    <xf numFmtId="0" fontId="3" fillId="4" borderId="92" xfId="0" applyFont="1" applyFill="1" applyBorder="1" applyAlignment="1" applyProtection="1">
      <alignment horizontal="left" vertical="center" wrapText="1"/>
      <protection locked="0"/>
    </xf>
    <xf numFmtId="0" fontId="3" fillId="0" borderId="1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2" xfId="0" applyFont="1" applyFill="1" applyBorder="1" applyAlignment="1" applyProtection="1">
      <alignment horizontal="left" vertical="center" wrapText="1"/>
    </xf>
    <xf numFmtId="0" fontId="0" fillId="0" borderId="0" xfId="0" quotePrefix="1"/>
    <xf numFmtId="0" fontId="3" fillId="0" borderId="126" xfId="0" applyFont="1" applyBorder="1" applyAlignment="1">
      <alignment horizontal="left" vertical="center" wrapText="1"/>
    </xf>
    <xf numFmtId="0" fontId="3" fillId="0" borderId="12" xfId="0" applyFont="1" applyBorder="1" applyAlignment="1">
      <alignment horizontal="left" vertical="center" wrapText="1"/>
    </xf>
    <xf numFmtId="0" fontId="3" fillId="4" borderId="1" xfId="0" applyNumberFormat="1" applyFont="1" applyFill="1" applyBorder="1" applyAlignment="1" applyProtection="1">
      <alignment horizontal="center"/>
      <protection locked="0"/>
    </xf>
    <xf numFmtId="0" fontId="3" fillId="4" borderId="14" xfId="0" applyNumberFormat="1" applyFont="1" applyFill="1" applyBorder="1" applyAlignment="1" applyProtection="1">
      <alignment horizontal="center"/>
      <protection locked="0"/>
    </xf>
    <xf numFmtId="0" fontId="9" fillId="4" borderId="1" xfId="0" applyNumberFormat="1" applyFont="1" applyFill="1" applyBorder="1" applyAlignment="1" applyProtection="1">
      <alignment horizontal="center"/>
      <protection locked="0"/>
    </xf>
    <xf numFmtId="0" fontId="4" fillId="0" borderId="0" xfId="0" applyNumberFormat="1" applyFont="1" applyBorder="1" applyAlignment="1"/>
    <xf numFmtId="0" fontId="3" fillId="0" borderId="35" xfId="0" applyNumberFormat="1" applyFont="1" applyBorder="1" applyAlignment="1">
      <alignment horizontal="left" wrapText="1"/>
    </xf>
    <xf numFmtId="0" fontId="3" fillId="4" borderId="54" xfId="0" applyNumberFormat="1" applyFont="1" applyFill="1" applyBorder="1" applyAlignment="1" applyProtection="1">
      <alignment horizontal="center"/>
      <protection locked="0"/>
    </xf>
    <xf numFmtId="0" fontId="3" fillId="4" borderId="15" xfId="0" applyNumberFormat="1" applyFont="1" applyFill="1" applyBorder="1" applyAlignment="1" applyProtection="1">
      <alignment horizontal="center"/>
      <protection locked="0"/>
    </xf>
    <xf numFmtId="0" fontId="0" fillId="18" borderId="0" xfId="0" applyFill="1"/>
    <xf numFmtId="0" fontId="3" fillId="6" borderId="10" xfId="0" applyNumberFormat="1" applyFont="1" applyFill="1" applyBorder="1"/>
    <xf numFmtId="0" fontId="4" fillId="6" borderId="10" xfId="0" applyNumberFormat="1" applyFont="1" applyFill="1" applyBorder="1" applyAlignment="1"/>
    <xf numFmtId="0" fontId="4" fillId="0" borderId="60" xfId="0" applyNumberFormat="1" applyFont="1" applyBorder="1" applyAlignment="1">
      <alignment horizontal="center" wrapText="1"/>
    </xf>
    <xf numFmtId="0" fontId="9" fillId="0" borderId="7" xfId="0" applyNumberFormat="1" applyFont="1" applyBorder="1"/>
    <xf numFmtId="0" fontId="10" fillId="0" borderId="1" xfId="0" applyNumberFormat="1" applyFont="1" applyBorder="1" applyAlignment="1">
      <alignment horizontal="center"/>
    </xf>
    <xf numFmtId="0" fontId="10" fillId="0" borderId="14" xfId="0" applyNumberFormat="1" applyFont="1" applyBorder="1" applyAlignment="1">
      <alignment horizontal="center"/>
    </xf>
    <xf numFmtId="0" fontId="9" fillId="0" borderId="41" xfId="0" applyNumberFormat="1" applyFont="1" applyBorder="1" applyAlignment="1">
      <alignment horizontal="left"/>
    </xf>
    <xf numFmtId="0" fontId="9" fillId="4" borderId="14" xfId="2" applyNumberFormat="1" applyFont="1" applyFill="1" applyBorder="1" applyAlignment="1" applyProtection="1">
      <alignment horizontal="center"/>
      <protection locked="0"/>
    </xf>
    <xf numFmtId="0" fontId="9" fillId="0" borderId="0" xfId="0" applyNumberFormat="1" applyFont="1" applyBorder="1"/>
    <xf numFmtId="0" fontId="9" fillId="0" borderId="8" xfId="0" applyNumberFormat="1" applyFont="1" applyBorder="1"/>
    <xf numFmtId="0" fontId="9" fillId="0" borderId="42" xfId="0" applyNumberFormat="1" applyFont="1" applyBorder="1" applyAlignment="1">
      <alignment horizontal="left"/>
    </xf>
    <xf numFmtId="0" fontId="9" fillId="4" borderId="54" xfId="2" applyNumberFormat="1" applyFont="1" applyFill="1" applyBorder="1" applyAlignment="1" applyProtection="1">
      <alignment horizontal="center"/>
      <protection locked="0"/>
    </xf>
    <xf numFmtId="0" fontId="9" fillId="0" borderId="32" xfId="0" applyNumberFormat="1" applyFont="1" applyBorder="1"/>
    <xf numFmtId="0" fontId="9" fillId="0" borderId="33" xfId="0" applyNumberFormat="1" applyFont="1" applyBorder="1"/>
    <xf numFmtId="0" fontId="9" fillId="0" borderId="0" xfId="0" applyNumberFormat="1" applyFont="1" applyBorder="1" applyAlignment="1">
      <alignment horizontal="left"/>
    </xf>
    <xf numFmtId="0" fontId="9" fillId="0" borderId="9" xfId="0" applyNumberFormat="1" applyFont="1" applyBorder="1" applyAlignment="1">
      <alignment horizontal="left"/>
    </xf>
    <xf numFmtId="0" fontId="9" fillId="0" borderId="7" xfId="0" applyNumberFormat="1" applyFont="1" applyBorder="1" applyAlignment="1">
      <alignment horizontal="left"/>
    </xf>
    <xf numFmtId="0" fontId="9" fillId="4" borderId="15" xfId="2" applyNumberFormat="1" applyFont="1" applyFill="1" applyBorder="1" applyAlignment="1" applyProtection="1">
      <alignment horizontal="center"/>
      <protection locked="0"/>
    </xf>
    <xf numFmtId="0" fontId="9" fillId="0" borderId="38" xfId="0" applyNumberFormat="1" applyFont="1" applyBorder="1"/>
    <xf numFmtId="0" fontId="9" fillId="0" borderId="9" xfId="0" applyNumberFormat="1" applyFont="1" applyBorder="1"/>
    <xf numFmtId="0" fontId="9" fillId="0" borderId="42" xfId="0" applyNumberFormat="1" applyFont="1" applyBorder="1" applyAlignment="1">
      <alignment wrapText="1"/>
    </xf>
    <xf numFmtId="0" fontId="9" fillId="0" borderId="0" xfId="0" applyNumberFormat="1" applyFont="1" applyAlignment="1"/>
    <xf numFmtId="0" fontId="10" fillId="0" borderId="0" xfId="0" applyNumberFormat="1" applyFont="1"/>
    <xf numFmtId="0" fontId="10" fillId="0" borderId="9" xfId="0" applyNumberFormat="1" applyFont="1" applyBorder="1"/>
    <xf numFmtId="0" fontId="9" fillId="0" borderId="10" xfId="0" applyNumberFormat="1" applyFont="1" applyBorder="1"/>
    <xf numFmtId="0" fontId="9" fillId="0" borderId="11" xfId="0" applyNumberFormat="1" applyFont="1" applyFill="1" applyBorder="1"/>
    <xf numFmtId="0" fontId="10" fillId="0" borderId="7" xfId="0" applyNumberFormat="1" applyFont="1" applyBorder="1"/>
    <xf numFmtId="0" fontId="9" fillId="0" borderId="23" xfId="0" applyNumberFormat="1" applyFont="1" applyFill="1" applyBorder="1"/>
    <xf numFmtId="0" fontId="9" fillId="0" borderId="8" xfId="0" applyNumberFormat="1" applyFont="1" applyFill="1" applyBorder="1"/>
    <xf numFmtId="0" fontId="52" fillId="0" borderId="7" xfId="0" applyNumberFormat="1" applyFont="1" applyBorder="1"/>
    <xf numFmtId="0" fontId="3" fillId="0" borderId="69" xfId="0" applyNumberFormat="1" applyFont="1" applyFill="1" applyBorder="1" applyAlignment="1" applyProtection="1">
      <alignment horizontal="center"/>
    </xf>
    <xf numFmtId="0" fontId="3" fillId="0" borderId="16" xfId="0" applyNumberFormat="1" applyFont="1" applyFill="1" applyBorder="1" applyAlignment="1" applyProtection="1">
      <alignment horizontal="center"/>
    </xf>
    <xf numFmtId="0" fontId="3" fillId="0" borderId="0" xfId="0" applyNumberFormat="1" applyFont="1" applyBorder="1" applyAlignment="1" applyProtection="1">
      <alignment horizontal="center"/>
    </xf>
    <xf numFmtId="0" fontId="3" fillId="0" borderId="8" xfId="0" applyNumberFormat="1" applyFont="1" applyBorder="1" applyAlignment="1" applyProtection="1">
      <alignment horizontal="center"/>
    </xf>
    <xf numFmtId="0" fontId="3" fillId="0" borderId="32" xfId="0" applyNumberFormat="1" applyFont="1" applyBorder="1" applyAlignment="1" applyProtection="1">
      <alignment horizontal="center"/>
    </xf>
    <xf numFmtId="0" fontId="3" fillId="0" borderId="33" xfId="0" applyNumberFormat="1" applyFont="1" applyBorder="1" applyAlignment="1" applyProtection="1">
      <alignment horizontal="center"/>
    </xf>
    <xf numFmtId="0" fontId="3" fillId="0" borderId="64" xfId="0" applyNumberFormat="1" applyFont="1" applyBorder="1"/>
    <xf numFmtId="0" fontId="9" fillId="4" borderId="78" xfId="0" applyNumberFormat="1" applyFont="1" applyFill="1" applyBorder="1" applyAlignment="1" applyProtection="1">
      <alignment horizontal="center"/>
      <protection locked="0"/>
    </xf>
    <xf numFmtId="0" fontId="3" fillId="0" borderId="127" xfId="0" applyNumberFormat="1" applyFont="1" applyBorder="1" applyAlignment="1">
      <alignment wrapText="1"/>
    </xf>
    <xf numFmtId="0" fontId="3" fillId="0" borderId="128" xfId="0" applyNumberFormat="1" applyFont="1" applyBorder="1" applyAlignment="1">
      <alignment horizontal="left" wrapText="1"/>
    </xf>
    <xf numFmtId="0" fontId="3" fillId="0" borderId="111" xfId="0" applyFont="1" applyBorder="1" applyAlignment="1">
      <alignment vertical="center"/>
    </xf>
    <xf numFmtId="0" fontId="3" fillId="4" borderId="1" xfId="0" applyNumberFormat="1" applyFont="1" applyFill="1" applyBorder="1" applyProtection="1">
      <protection locked="0"/>
    </xf>
    <xf numFmtId="0" fontId="3" fillId="4" borderId="14" xfId="0" applyNumberFormat="1" applyFont="1" applyFill="1" applyBorder="1" applyProtection="1">
      <protection locked="0"/>
    </xf>
    <xf numFmtId="0" fontId="3" fillId="4" borderId="54" xfId="0" applyNumberFormat="1" applyFont="1" applyFill="1" applyBorder="1" applyProtection="1">
      <protection locked="0"/>
    </xf>
    <xf numFmtId="0" fontId="3" fillId="4" borderId="15" xfId="0" applyNumberFormat="1" applyFont="1" applyFill="1" applyBorder="1" applyProtection="1">
      <protection locked="0"/>
    </xf>
    <xf numFmtId="0" fontId="9" fillId="4" borderId="1" xfId="2" applyNumberFormat="1" applyFont="1" applyFill="1" applyBorder="1" applyAlignment="1" applyProtection="1">
      <alignment horizontal="center"/>
      <protection locked="0"/>
    </xf>
    <xf numFmtId="0" fontId="9" fillId="4" borderId="14" xfId="2" applyNumberFormat="1" applyFont="1" applyFill="1" applyBorder="1" applyAlignment="1" applyProtection="1">
      <alignment horizontal="center"/>
      <protection locked="0"/>
    </xf>
    <xf numFmtId="0" fontId="5" fillId="9" borderId="61" xfId="0" applyNumberFormat="1" applyFont="1" applyFill="1" applyBorder="1" applyAlignment="1" applyProtection="1">
      <alignment horizontal="center"/>
    </xf>
    <xf numFmtId="0" fontId="15" fillId="0" borderId="0" xfId="17" applyFont="1" applyFill="1" applyBorder="1" applyAlignment="1">
      <alignment horizontal="left" wrapText="1"/>
    </xf>
    <xf numFmtId="0" fontId="15" fillId="0" borderId="0" xfId="0" applyFont="1" applyFill="1" applyAlignment="1">
      <alignment wrapText="1"/>
    </xf>
    <xf numFmtId="0" fontId="11" fillId="0" borderId="0" xfId="0" applyFont="1" applyFill="1" applyAlignment="1">
      <alignment wrapText="1"/>
    </xf>
    <xf numFmtId="0" fontId="18" fillId="0" borderId="0" xfId="10" applyFont="1" applyFill="1" applyBorder="1" applyAlignment="1">
      <alignment horizontal="left" vertical="center" wrapText="1"/>
    </xf>
    <xf numFmtId="0" fontId="15" fillId="0" borderId="0" xfId="0" applyFont="1" applyFill="1" applyBorder="1" applyAlignment="1">
      <alignment wrapText="1"/>
    </xf>
    <xf numFmtId="0" fontId="15" fillId="0" borderId="0" xfId="0" applyFont="1" applyFill="1" applyAlignment="1"/>
    <xf numFmtId="0" fontId="11" fillId="0" borderId="39" xfId="0" applyNumberFormat="1" applyFont="1" applyBorder="1" applyAlignment="1">
      <alignment horizontal="left"/>
    </xf>
    <xf numFmtId="0" fontId="15" fillId="0" borderId="0" xfId="0" applyNumberFormat="1" applyFont="1" applyBorder="1" applyAlignment="1">
      <alignment horizontal="centerContinuous" wrapText="1"/>
    </xf>
    <xf numFmtId="0" fontId="15" fillId="0" borderId="0" xfId="2" applyNumberFormat="1" applyFont="1" applyFill="1" applyBorder="1" applyAlignment="1" applyProtection="1">
      <alignment horizontal="center" wrapText="1"/>
    </xf>
    <xf numFmtId="0" fontId="15" fillId="0" borderId="0" xfId="0" applyNumberFormat="1" applyFont="1" applyFill="1" applyBorder="1" applyAlignment="1">
      <alignment vertical="center" wrapText="1"/>
    </xf>
    <xf numFmtId="0" fontId="11" fillId="0" borderId="73" xfId="0" applyNumberFormat="1" applyFont="1" applyBorder="1" applyAlignment="1">
      <alignment horizontal="left"/>
    </xf>
    <xf numFmtId="0" fontId="15" fillId="0" borderId="44" xfId="0" applyNumberFormat="1" applyFont="1" applyFill="1" applyBorder="1" applyAlignment="1">
      <alignment wrapText="1"/>
    </xf>
    <xf numFmtId="0" fontId="15" fillId="0" borderId="44" xfId="0" applyFont="1" applyBorder="1" applyAlignment="1">
      <alignment wrapText="1"/>
    </xf>
    <xf numFmtId="0" fontId="15" fillId="0" borderId="8" xfId="0" applyNumberFormat="1" applyFont="1" applyFill="1" applyBorder="1" applyAlignment="1">
      <alignment wrapText="1"/>
    </xf>
    <xf numFmtId="0" fontId="15" fillId="0" borderId="0" xfId="0" applyNumberFormat="1" applyFont="1" applyFill="1" applyAlignment="1">
      <alignment wrapText="1"/>
    </xf>
    <xf numFmtId="0" fontId="15" fillId="0" borderId="32" xfId="0" applyNumberFormat="1" applyFont="1" applyFill="1" applyBorder="1" applyAlignment="1">
      <alignment wrapText="1"/>
    </xf>
    <xf numFmtId="0" fontId="15" fillId="0" borderId="33" xfId="0" applyNumberFormat="1" applyFont="1" applyFill="1" applyBorder="1" applyAlignment="1">
      <alignment wrapText="1"/>
    </xf>
    <xf numFmtId="0" fontId="15" fillId="0" borderId="0" xfId="0" applyFont="1" applyFill="1" applyBorder="1" applyAlignment="1">
      <alignment horizontal="centerContinuous" wrapText="1"/>
    </xf>
    <xf numFmtId="0" fontId="15" fillId="0" borderId="44" xfId="0" applyNumberFormat="1" applyFont="1" applyFill="1" applyBorder="1" applyAlignment="1">
      <alignment horizontal="centerContinuous" wrapText="1"/>
    </xf>
    <xf numFmtId="0" fontId="15" fillId="0" borderId="7" xfId="0" applyNumberFormat="1" applyFont="1" applyFill="1" applyBorder="1" applyAlignment="1">
      <alignment wrapText="1"/>
    </xf>
    <xf numFmtId="0" fontId="15" fillId="0" borderId="0" xfId="0" applyNumberFormat="1" applyFont="1" applyFill="1" applyBorder="1" applyAlignment="1">
      <alignment horizontal="centerContinuous" wrapText="1"/>
    </xf>
    <xf numFmtId="0" fontId="15" fillId="0" borderId="0" xfId="0" applyNumberFormat="1" applyFont="1" applyFill="1" applyAlignment="1">
      <alignment vertical="center" wrapText="1"/>
    </xf>
    <xf numFmtId="0" fontId="15" fillId="0" borderId="16" xfId="0" applyNumberFormat="1" applyFont="1" applyFill="1" applyBorder="1" applyAlignment="1">
      <alignment wrapText="1"/>
    </xf>
    <xf numFmtId="0" fontId="40" fillId="20" borderId="1" xfId="2" applyNumberFormat="1" applyFont="1" applyFill="1" applyBorder="1" applyAlignment="1">
      <alignment horizontal="center" wrapText="1"/>
    </xf>
    <xf numFmtId="0" fontId="40" fillId="20" borderId="27" xfId="2" applyNumberFormat="1" applyFont="1" applyFill="1" applyBorder="1" applyAlignment="1">
      <alignment horizontal="center" wrapText="1"/>
    </xf>
    <xf numFmtId="0" fontId="36" fillId="0" borderId="98" xfId="19" applyNumberFormat="1" applyFont="1" applyBorder="1" applyAlignment="1">
      <alignment horizontal="left" vertical="center" wrapText="1"/>
    </xf>
    <xf numFmtId="2" fontId="25" fillId="0" borderId="0" xfId="15" applyNumberFormat="1" applyFont="1" applyBorder="1" applyAlignment="1">
      <alignment wrapText="1"/>
    </xf>
    <xf numFmtId="2" fontId="25" fillId="0" borderId="8" xfId="15" applyNumberFormat="1" applyFont="1" applyBorder="1" applyAlignment="1">
      <alignment wrapText="1"/>
    </xf>
    <xf numFmtId="2" fontId="25" fillId="0" borderId="32" xfId="15" applyNumberFormat="1" applyFont="1" applyBorder="1" applyAlignment="1">
      <alignment wrapText="1"/>
    </xf>
    <xf numFmtId="2" fontId="25" fillId="0" borderId="33" xfId="15" applyNumberFormat="1" applyFont="1" applyBorder="1" applyAlignment="1">
      <alignment wrapText="1"/>
    </xf>
    <xf numFmtId="0" fontId="4" fillId="0" borderId="1" xfId="0" applyFont="1" applyFill="1" applyBorder="1" applyAlignment="1">
      <alignment horizontal="left" vertical="center" wrapText="1"/>
    </xf>
    <xf numFmtId="0" fontId="3" fillId="4" borderId="1" xfId="0" applyFont="1" applyFill="1" applyBorder="1" applyAlignment="1" applyProtection="1">
      <alignment horizontal="center" vertical="center" wrapText="1"/>
      <protection locked="0"/>
    </xf>
    <xf numFmtId="0" fontId="3" fillId="0" borderId="12" xfId="0" applyFont="1" applyFill="1" applyBorder="1" applyAlignment="1">
      <alignment horizontal="left" vertical="center" wrapText="1"/>
    </xf>
    <xf numFmtId="0" fontId="3" fillId="0" borderId="7" xfId="0" applyFont="1" applyFill="1" applyBorder="1" applyAlignment="1" applyProtection="1">
      <alignment horizontal="left" vertical="top" wrapText="1"/>
    </xf>
    <xf numFmtId="0" fontId="4" fillId="0" borderId="12" xfId="0" applyFont="1" applyFill="1" applyBorder="1" applyAlignment="1">
      <alignment horizontal="left" vertical="center" wrapText="1"/>
    </xf>
    <xf numFmtId="0" fontId="3" fillId="0" borderId="0" xfId="0" applyFont="1" applyFill="1" applyBorder="1" applyAlignment="1" applyProtection="1">
      <alignment horizontal="left" vertical="center" wrapText="1"/>
    </xf>
    <xf numFmtId="2" fontId="5" fillId="9" borderId="54" xfId="14" quotePrefix="1" applyNumberFormat="1" applyFont="1" applyFill="1" applyBorder="1" applyAlignment="1" applyProtection="1">
      <alignment horizontal="right" vertical="center"/>
    </xf>
    <xf numFmtId="0" fontId="3" fillId="4" borderId="1" xfId="0" applyFont="1" applyFill="1" applyBorder="1" applyAlignment="1" applyProtection="1">
      <alignment horizontal="right" vertical="center" wrapText="1"/>
      <protection locked="0"/>
    </xf>
    <xf numFmtId="0" fontId="15" fillId="18" borderId="1" xfId="0" applyNumberFormat="1" applyFont="1" applyFill="1" applyBorder="1" applyAlignment="1">
      <alignment horizontal="center" wrapText="1"/>
    </xf>
    <xf numFmtId="0" fontId="11" fillId="18" borderId="1" xfId="0" applyNumberFormat="1" applyFont="1" applyFill="1" applyBorder="1" applyAlignment="1">
      <alignment horizontal="center" wrapText="1"/>
    </xf>
    <xf numFmtId="0" fontId="3" fillId="4" borderId="27" xfId="0" applyFont="1" applyFill="1" applyBorder="1" applyProtection="1">
      <protection locked="0"/>
    </xf>
    <xf numFmtId="0" fontId="3" fillId="4" borderId="1" xfId="0" applyNumberFormat="1" applyFont="1" applyFill="1" applyBorder="1" applyProtection="1">
      <protection locked="0"/>
    </xf>
    <xf numFmtId="0" fontId="3" fillId="4" borderId="14" xfId="0" applyNumberFormat="1" applyFont="1" applyFill="1" applyBorder="1" applyProtection="1">
      <protection locked="0"/>
    </xf>
    <xf numFmtId="0" fontId="3" fillId="4" borderId="54" xfId="0" applyNumberFormat="1" applyFont="1" applyFill="1" applyBorder="1" applyProtection="1">
      <protection locked="0"/>
    </xf>
    <xf numFmtId="0" fontId="3" fillId="4" borderId="15" xfId="0" applyNumberFormat="1" applyFont="1" applyFill="1" applyBorder="1" applyProtection="1">
      <protection locked="0"/>
    </xf>
    <xf numFmtId="0" fontId="3" fillId="0" borderId="0" xfId="16" applyFont="1" applyBorder="1" applyAlignment="1" applyProtection="1">
      <alignment horizontal="left"/>
    </xf>
    <xf numFmtId="0" fontId="11" fillId="24" borderId="5" xfId="0" applyFont="1" applyFill="1" applyBorder="1" applyAlignment="1"/>
    <xf numFmtId="0" fontId="11" fillId="24" borderId="38" xfId="0" applyFont="1" applyFill="1" applyBorder="1" applyAlignment="1"/>
    <xf numFmtId="0" fontId="11" fillId="24" borderId="38" xfId="0" applyFont="1" applyFill="1" applyBorder="1" applyAlignment="1">
      <alignment horizontal="right"/>
    </xf>
    <xf numFmtId="165" fontId="30" fillId="20" borderId="2" xfId="0" applyNumberFormat="1" applyFont="1" applyFill="1" applyBorder="1" applyAlignment="1" applyProtection="1">
      <alignment horizontal="center"/>
    </xf>
    <xf numFmtId="0" fontId="51" fillId="0" borderId="0" xfId="11" applyNumberFormat="1" applyFont="1" applyAlignment="1" applyProtection="1"/>
    <xf numFmtId="0" fontId="11" fillId="23" borderId="5" xfId="0" applyFont="1" applyFill="1" applyBorder="1" applyAlignment="1"/>
    <xf numFmtId="0" fontId="11" fillId="23" borderId="38" xfId="0" applyFont="1" applyFill="1" applyBorder="1" applyAlignment="1"/>
    <xf numFmtId="0" fontId="11" fillId="23" borderId="38" xfId="0" applyFont="1" applyFill="1" applyBorder="1" applyAlignment="1">
      <alignment horizontal="right"/>
    </xf>
    <xf numFmtId="0" fontId="11" fillId="23" borderId="6" xfId="0" applyFont="1" applyFill="1" applyBorder="1" applyAlignment="1"/>
    <xf numFmtId="0" fontId="9" fillId="25" borderId="27" xfId="0" applyNumberFormat="1" applyFont="1" applyFill="1" applyBorder="1" applyAlignment="1"/>
    <xf numFmtId="0" fontId="11" fillId="23" borderId="5" xfId="0" quotePrefix="1" applyNumberFormat="1" applyFont="1" applyFill="1" applyBorder="1" applyAlignment="1"/>
    <xf numFmtId="0" fontId="11" fillId="23" borderId="38" xfId="0" quotePrefix="1" applyNumberFormat="1" applyFont="1" applyFill="1" applyBorder="1" applyAlignment="1"/>
    <xf numFmtId="0" fontId="11" fillId="23" borderId="6" xfId="0" quotePrefix="1" applyNumberFormat="1" applyFont="1" applyFill="1" applyBorder="1" applyAlignment="1"/>
    <xf numFmtId="0" fontId="3" fillId="4" borderId="1" xfId="0" applyNumberFormat="1" applyFont="1" applyFill="1" applyBorder="1" applyProtection="1">
      <protection locked="0"/>
    </xf>
    <xf numFmtId="0" fontId="3" fillId="4" borderId="14" xfId="0" applyNumberFormat="1" applyFont="1" applyFill="1" applyBorder="1" applyProtection="1">
      <protection locked="0"/>
    </xf>
    <xf numFmtId="0" fontId="3" fillId="4" borderId="54" xfId="0" applyNumberFormat="1" applyFont="1" applyFill="1" applyBorder="1" applyProtection="1">
      <protection locked="0"/>
    </xf>
    <xf numFmtId="0" fontId="3" fillId="4" borderId="15" xfId="0" applyNumberFormat="1" applyFont="1" applyFill="1" applyBorder="1" applyProtection="1">
      <protection locked="0"/>
    </xf>
    <xf numFmtId="0" fontId="3" fillId="0" borderId="0" xfId="0" applyFont="1" applyAlignment="1">
      <alignment horizontal="center"/>
    </xf>
    <xf numFmtId="0" fontId="11" fillId="23" borderId="5" xfId="0" quotePrefix="1" applyNumberFormat="1" applyFont="1" applyFill="1" applyBorder="1" applyAlignment="1"/>
    <xf numFmtId="0" fontId="11" fillId="23" borderId="38" xfId="0" quotePrefix="1" applyNumberFormat="1" applyFont="1" applyFill="1" applyBorder="1" applyAlignment="1"/>
    <xf numFmtId="0" fontId="11" fillId="23" borderId="6" xfId="0" quotePrefix="1" applyNumberFormat="1" applyFont="1" applyFill="1" applyBorder="1" applyAlignment="1"/>
    <xf numFmtId="0" fontId="24" fillId="0" borderId="0" xfId="11" applyFont="1" applyAlignment="1" applyProtection="1"/>
    <xf numFmtId="0" fontId="9" fillId="0" borderId="12" xfId="0" applyFont="1" applyBorder="1" applyAlignment="1">
      <alignment vertical="center" wrapText="1"/>
    </xf>
    <xf numFmtId="0" fontId="9" fillId="0" borderId="13" xfId="0" applyFont="1" applyBorder="1" applyAlignment="1">
      <alignment vertical="center" wrapText="1"/>
    </xf>
    <xf numFmtId="0" fontId="10" fillId="16" borderId="9" xfId="10" applyFont="1" applyBorder="1" applyAlignment="1">
      <alignment horizontal="left" vertical="center"/>
    </xf>
    <xf numFmtId="0" fontId="10" fillId="16" borderId="11" xfId="10" applyFont="1" applyBorder="1" applyAlignment="1">
      <alignment horizontal="left" vertical="center"/>
    </xf>
    <xf numFmtId="0" fontId="10" fillId="16" borderId="9" xfId="10" applyFont="1" applyBorder="1" applyAlignment="1">
      <alignment horizontal="left" vertical="center" wrapText="1"/>
    </xf>
    <xf numFmtId="0" fontId="10" fillId="16" borderId="11" xfId="10" applyFont="1" applyBorder="1" applyAlignment="1">
      <alignment horizontal="left" vertical="center" wrapText="1"/>
    </xf>
    <xf numFmtId="0" fontId="3" fillId="0" borderId="121" xfId="0" applyFont="1" applyBorder="1" applyAlignment="1">
      <alignment vertical="center"/>
    </xf>
    <xf numFmtId="0" fontId="3" fillId="0" borderId="12" xfId="0" applyFont="1" applyBorder="1" applyAlignment="1">
      <alignment vertical="center"/>
    </xf>
    <xf numFmtId="0" fontId="3" fillId="0" borderId="121" xfId="0" applyFont="1" applyBorder="1" applyAlignment="1">
      <alignment vertical="center" wrapText="1"/>
    </xf>
    <xf numFmtId="0" fontId="3" fillId="0" borderId="12" xfId="0" applyFont="1" applyBorder="1" applyAlignment="1">
      <alignment vertical="center" wrapText="1"/>
    </xf>
    <xf numFmtId="0" fontId="30" fillId="20" borderId="60" xfId="0" applyFont="1" applyFill="1" applyBorder="1" applyAlignment="1">
      <alignment vertical="top" wrapText="1"/>
    </xf>
    <xf numFmtId="0" fontId="30" fillId="20" borderId="14" xfId="0" applyFont="1" applyFill="1" applyBorder="1" applyAlignment="1">
      <alignment vertical="top" wrapText="1"/>
    </xf>
    <xf numFmtId="0" fontId="30" fillId="20" borderId="15" xfId="0" applyFont="1" applyFill="1" applyBorder="1" applyAlignment="1">
      <alignment vertical="top" wrapText="1"/>
    </xf>
    <xf numFmtId="0" fontId="30" fillId="20" borderId="60" xfId="0" applyFont="1" applyFill="1" applyBorder="1" applyAlignment="1">
      <alignment vertical="top"/>
    </xf>
    <xf numFmtId="0" fontId="30" fillId="20" borderId="14" xfId="0" applyFont="1" applyFill="1" applyBorder="1" applyAlignment="1">
      <alignment vertical="top"/>
    </xf>
    <xf numFmtId="0" fontId="3" fillId="0" borderId="0" xfId="17" applyFont="1" applyAlignment="1">
      <alignment horizontal="right"/>
    </xf>
    <xf numFmtId="0" fontId="4" fillId="0" borderId="0" xfId="0" applyFont="1" applyAlignment="1">
      <alignment horizontal="center"/>
    </xf>
    <xf numFmtId="0" fontId="3" fillId="0" borderId="0" xfId="0" applyFont="1" applyAlignment="1">
      <alignment horizontal="center" wrapText="1"/>
    </xf>
    <xf numFmtId="0" fontId="3" fillId="0" borderId="10" xfId="0" applyFont="1" applyBorder="1"/>
    <xf numFmtId="0" fontId="3" fillId="0" borderId="10" xfId="0" applyFont="1" applyFill="1" applyBorder="1" applyProtection="1"/>
    <xf numFmtId="0" fontId="3" fillId="0" borderId="11" xfId="0" applyFont="1" applyBorder="1" applyProtection="1"/>
    <xf numFmtId="0" fontId="3" fillId="0" borderId="31" xfId="0" applyFont="1" applyBorder="1" applyAlignment="1">
      <alignment horizontal="left"/>
    </xf>
    <xf numFmtId="0" fontId="3" fillId="0" borderId="130" xfId="0" applyNumberFormat="1" applyFont="1" applyBorder="1" applyAlignment="1">
      <alignment wrapText="1"/>
    </xf>
    <xf numFmtId="0" fontId="9" fillId="4" borderId="60" xfId="0" applyNumberFormat="1" applyFont="1" applyFill="1" applyBorder="1" applyAlignment="1" applyProtection="1">
      <alignment horizontal="center"/>
      <protection locked="0"/>
    </xf>
    <xf numFmtId="0" fontId="9" fillId="0" borderId="42" xfId="0" applyNumberFormat="1" applyFont="1" applyBorder="1" applyAlignment="1"/>
    <xf numFmtId="0" fontId="9" fillId="4" borderId="57" xfId="2" applyNumberFormat="1" applyFont="1" applyFill="1" applyBorder="1" applyAlignment="1" applyProtection="1">
      <alignment horizontal="center"/>
      <protection locked="0"/>
    </xf>
    <xf numFmtId="0" fontId="3" fillId="26" borderId="14" xfId="0" applyNumberFormat="1" applyFont="1" applyFill="1" applyBorder="1" applyAlignment="1" applyProtection="1">
      <alignment vertical="center" wrapText="1"/>
    </xf>
    <xf numFmtId="0" fontId="31" fillId="0" borderId="0" xfId="0" applyFont="1" applyBorder="1" applyAlignment="1"/>
    <xf numFmtId="0" fontId="31" fillId="0" borderId="0" xfId="0" applyFont="1" applyBorder="1" applyAlignment="1">
      <alignment horizontal="left"/>
    </xf>
    <xf numFmtId="0" fontId="39" fillId="0" borderId="132" xfId="0" applyFont="1" applyBorder="1" applyAlignment="1"/>
    <xf numFmtId="0" fontId="39" fillId="0" borderId="132" xfId="0" applyFont="1" applyBorder="1"/>
    <xf numFmtId="0" fontId="39" fillId="0" borderId="49" xfId="0" applyFont="1" applyBorder="1"/>
    <xf numFmtId="0" fontId="60" fillId="0" borderId="1" xfId="0" applyFont="1" applyBorder="1" applyAlignment="1"/>
    <xf numFmtId="0" fontId="60" fillId="0" borderId="50" xfId="0" applyFont="1" applyBorder="1" applyAlignment="1">
      <alignment horizontal="left"/>
    </xf>
    <xf numFmtId="0" fontId="31" fillId="0" borderId="50" xfId="0" applyFont="1" applyBorder="1" applyAlignment="1">
      <alignment horizontal="left"/>
    </xf>
    <xf numFmtId="0" fontId="31" fillId="0" borderId="48" xfId="0" applyFont="1" applyBorder="1" applyAlignment="1">
      <alignment horizontal="left"/>
    </xf>
    <xf numFmtId="0" fontId="31" fillId="0" borderId="88" xfId="0" applyFont="1" applyBorder="1" applyAlignment="1">
      <alignment horizontal="left"/>
    </xf>
    <xf numFmtId="0" fontId="31" fillId="0" borderId="74" xfId="0" applyFont="1" applyBorder="1" applyAlignment="1">
      <alignment horizontal="left"/>
    </xf>
    <xf numFmtId="0" fontId="31" fillId="0" borderId="75" xfId="0" applyFont="1" applyBorder="1" applyAlignment="1">
      <alignment horizontal="left"/>
    </xf>
    <xf numFmtId="0" fontId="31" fillId="0" borderId="21" xfId="0" applyFont="1" applyBorder="1" applyAlignment="1">
      <alignment horizontal="left"/>
    </xf>
    <xf numFmtId="0" fontId="31" fillId="0" borderId="76" xfId="0" applyFont="1" applyBorder="1" applyAlignment="1">
      <alignment horizontal="left"/>
    </xf>
    <xf numFmtId="0" fontId="31" fillId="0" borderId="69" xfId="0" applyFont="1" applyBorder="1" applyAlignment="1">
      <alignment horizontal="left"/>
    </xf>
    <xf numFmtId="0" fontId="31" fillId="0" borderId="44" xfId="0" applyFont="1" applyBorder="1" applyAlignment="1">
      <alignment horizontal="left"/>
    </xf>
    <xf numFmtId="0" fontId="31" fillId="0" borderId="77" xfId="0" applyFont="1" applyBorder="1" applyAlignment="1">
      <alignment horizontal="left"/>
    </xf>
    <xf numFmtId="0" fontId="3" fillId="0" borderId="31" xfId="0" applyNumberFormat="1" applyFont="1" applyBorder="1" applyAlignment="1"/>
    <xf numFmtId="0" fontId="3" fillId="4" borderId="15" xfId="0" applyNumberFormat="1" applyFont="1" applyFill="1" applyBorder="1" applyAlignment="1" applyProtection="1">
      <protection locked="0"/>
    </xf>
    <xf numFmtId="0" fontId="9" fillId="0" borderId="133" xfId="0" applyFont="1" applyBorder="1" applyAlignment="1">
      <alignment horizontal="left" vertical="center"/>
    </xf>
    <xf numFmtId="0" fontId="31" fillId="0" borderId="0" xfId="0" applyFont="1" applyAlignment="1">
      <alignment horizontal="center"/>
    </xf>
    <xf numFmtId="0" fontId="38" fillId="0" borderId="0" xfId="0" applyFont="1" applyAlignment="1">
      <alignment horizontal="center"/>
    </xf>
    <xf numFmtId="0" fontId="9" fillId="0" borderId="0" xfId="0" applyFont="1" applyAlignment="1">
      <alignment horizontal="center"/>
    </xf>
    <xf numFmtId="0" fontId="10" fillId="6" borderId="9" xfId="10" applyFont="1" applyFill="1" applyBorder="1" applyAlignment="1">
      <alignment horizontal="left" vertical="center"/>
    </xf>
    <xf numFmtId="0" fontId="10" fillId="6" borderId="134" xfId="10" applyFont="1" applyFill="1" applyBorder="1" applyAlignment="1">
      <alignment horizontal="left" vertical="center"/>
    </xf>
    <xf numFmtId="0" fontId="62" fillId="0" borderId="81" xfId="11" applyFont="1" applyBorder="1" applyAlignment="1" applyProtection="1">
      <alignment vertical="center"/>
    </xf>
    <xf numFmtId="0" fontId="9" fillId="0" borderId="81" xfId="0" applyFont="1" applyBorder="1" applyAlignment="1">
      <alignment vertical="center"/>
    </xf>
    <xf numFmtId="0" fontId="62" fillId="0" borderId="80" xfId="11" applyFont="1" applyBorder="1" applyAlignment="1" applyProtection="1">
      <alignment vertical="center"/>
    </xf>
    <xf numFmtId="0" fontId="62" fillId="0" borderId="82" xfId="11" applyFont="1" applyBorder="1" applyAlignment="1" applyProtection="1">
      <alignment vertical="center"/>
    </xf>
    <xf numFmtId="0" fontId="52" fillId="0" borderId="0" xfId="0" applyFont="1" applyAlignment="1">
      <alignment vertical="center"/>
    </xf>
    <xf numFmtId="0" fontId="2" fillId="16" borderId="0" xfId="10" applyFont="1" applyBorder="1" applyAlignment="1">
      <alignment horizontal="left" vertical="center"/>
    </xf>
    <xf numFmtId="0" fontId="48" fillId="0" borderId="0" xfId="19" applyFont="1" applyBorder="1" applyAlignment="1">
      <alignment horizontal="left"/>
    </xf>
    <xf numFmtId="0" fontId="36" fillId="0" borderId="0" xfId="19" applyNumberFormat="1" applyFont="1" applyBorder="1" applyAlignment="1">
      <alignment horizontal="left"/>
    </xf>
    <xf numFmtId="14" fontId="36" fillId="0" borderId="0" xfId="19" applyNumberFormat="1" applyFont="1" applyBorder="1" applyAlignment="1">
      <alignment horizontal="left"/>
    </xf>
    <xf numFmtId="0" fontId="36" fillId="0" borderId="0" xfId="19" applyNumberFormat="1" applyFont="1" applyBorder="1" applyAlignment="1">
      <alignment horizontal="left" vertical="center" wrapText="1"/>
    </xf>
    <xf numFmtId="0" fontId="10" fillId="16" borderId="0" xfId="10" applyFont="1" applyBorder="1" applyAlignment="1">
      <alignment horizontal="left" vertical="center"/>
    </xf>
    <xf numFmtId="0" fontId="4" fillId="0" borderId="0" xfId="19" applyFont="1" applyBorder="1" applyAlignment="1">
      <alignment horizontal="center" vertical="center"/>
    </xf>
    <xf numFmtId="0" fontId="9" fillId="0" borderId="0" xfId="0" applyFont="1" applyBorder="1" applyAlignment="1">
      <alignment vertical="center" wrapText="1"/>
    </xf>
    <xf numFmtId="0" fontId="24" fillId="0" borderId="0" xfId="11" applyFont="1" applyBorder="1" applyAlignment="1" applyProtection="1">
      <alignment vertical="center"/>
      <protection locked="0"/>
    </xf>
    <xf numFmtId="0" fontId="62" fillId="0" borderId="0" xfId="11" applyFont="1" applyBorder="1" applyAlignment="1" applyProtection="1">
      <alignment vertical="center"/>
    </xf>
    <xf numFmtId="0" fontId="33" fillId="0" borderId="0" xfId="11" applyBorder="1" applyAlignment="1" applyProtection="1">
      <alignment vertical="center"/>
      <protection locked="0"/>
    </xf>
    <xf numFmtId="0" fontId="63" fillId="0" borderId="0" xfId="0" applyFont="1" applyBorder="1" applyAlignment="1">
      <alignment horizontal="left" vertical="center"/>
    </xf>
    <xf numFmtId="0" fontId="3" fillId="0" borderId="13" xfId="0" applyFont="1" applyBorder="1" applyAlignment="1">
      <alignment vertical="center"/>
    </xf>
    <xf numFmtId="0" fontId="11" fillId="23" borderId="5" xfId="0" applyNumberFormat="1" applyFont="1" applyFill="1" applyBorder="1" applyAlignment="1"/>
    <xf numFmtId="0" fontId="11" fillId="23" borderId="38" xfId="0" applyNumberFormat="1" applyFont="1" applyFill="1" applyBorder="1" applyAlignment="1"/>
    <xf numFmtId="0" fontId="11" fillId="23" borderId="6" xfId="0" applyNumberFormat="1" applyFont="1" applyFill="1" applyBorder="1" applyAlignment="1"/>
    <xf numFmtId="0" fontId="18" fillId="23" borderId="5" xfId="0" quotePrefix="1" applyNumberFormat="1" applyFont="1" applyFill="1" applyBorder="1" applyAlignment="1"/>
    <xf numFmtId="0" fontId="18" fillId="23" borderId="38" xfId="0" quotePrefix="1" applyNumberFormat="1" applyFont="1" applyFill="1" applyBorder="1" applyAlignment="1"/>
    <xf numFmtId="0" fontId="18" fillId="23" borderId="6" xfId="0" quotePrefix="1" applyNumberFormat="1" applyFont="1" applyFill="1" applyBorder="1" applyAlignment="1"/>
    <xf numFmtId="0" fontId="11" fillId="23" borderId="9" xfId="0" quotePrefix="1" applyNumberFormat="1" applyFont="1" applyFill="1" applyBorder="1" applyAlignment="1"/>
    <xf numFmtId="0" fontId="11" fillId="23" borderId="10" xfId="0" applyNumberFormat="1" applyFont="1" applyFill="1" applyBorder="1" applyAlignment="1"/>
    <xf numFmtId="0" fontId="11" fillId="23" borderId="11" xfId="0" applyNumberFormat="1" applyFont="1" applyFill="1" applyBorder="1" applyAlignment="1"/>
    <xf numFmtId="0" fontId="10" fillId="16" borderId="95" xfId="10" applyFont="1" applyBorder="1" applyAlignment="1">
      <alignment horizontal="left" vertical="center"/>
    </xf>
    <xf numFmtId="0" fontId="30" fillId="20" borderId="2" xfId="0" applyFont="1" applyFill="1" applyBorder="1" applyAlignment="1">
      <alignment horizontal="center" vertical="top" wrapText="1"/>
    </xf>
    <xf numFmtId="0" fontId="4" fillId="0" borderId="0" xfId="0" applyFont="1" applyBorder="1" applyAlignment="1">
      <alignment horizontal="left" vertical="center" wrapText="1"/>
    </xf>
    <xf numFmtId="0" fontId="3" fillId="0" borderId="0" xfId="0" applyFont="1" applyBorder="1" applyAlignment="1">
      <alignment horizontal="center" vertical="center" wrapText="1"/>
    </xf>
    <xf numFmtId="0" fontId="64" fillId="0" borderId="59" xfId="0" applyFont="1" applyBorder="1" applyAlignment="1">
      <alignment horizontal="left" vertical="center"/>
    </xf>
    <xf numFmtId="0" fontId="64" fillId="0" borderId="7" xfId="0" applyFont="1" applyBorder="1" applyAlignment="1">
      <alignment vertical="center"/>
    </xf>
    <xf numFmtId="0" fontId="65" fillId="0" borderId="0" xfId="0" applyFont="1" applyBorder="1" applyAlignment="1">
      <alignment horizontal="left" vertical="center"/>
    </xf>
    <xf numFmtId="0" fontId="66" fillId="0" borderId="0" xfId="0" applyFont="1" applyAlignment="1">
      <alignment vertical="center"/>
    </xf>
    <xf numFmtId="0" fontId="64" fillId="0" borderId="0" xfId="0" applyFont="1" applyAlignment="1">
      <alignment vertical="center"/>
    </xf>
    <xf numFmtId="0" fontId="65" fillId="0" borderId="0" xfId="0" applyFont="1" applyAlignment="1">
      <alignment vertical="center"/>
    </xf>
    <xf numFmtId="0" fontId="3" fillId="0" borderId="45" xfId="0" applyNumberFormat="1" applyFont="1" applyBorder="1"/>
    <xf numFmtId="0" fontId="3" fillId="0" borderId="88" xfId="0" applyNumberFormat="1" applyFont="1" applyBorder="1"/>
    <xf numFmtId="0" fontId="3" fillId="0" borderId="129" xfId="0" applyNumberFormat="1" applyFont="1" applyBorder="1"/>
    <xf numFmtId="0" fontId="39" fillId="23" borderId="3" xfId="0" applyFont="1" applyFill="1" applyBorder="1" applyAlignment="1">
      <alignment horizontal="center" vertical="center"/>
    </xf>
    <xf numFmtId="0" fontId="30" fillId="22" borderId="71" xfId="19" applyFont="1" applyFill="1" applyBorder="1" applyAlignment="1" applyProtection="1">
      <alignment horizontal="center" vertical="center"/>
    </xf>
    <xf numFmtId="165" fontId="31" fillId="19" borderId="72" xfId="1" applyNumberFormat="1" applyFont="1" applyFill="1" applyBorder="1" applyAlignment="1" applyProtection="1">
      <alignment horizontal="center" vertical="center"/>
    </xf>
    <xf numFmtId="0" fontId="30" fillId="20" borderId="72" xfId="3" applyFont="1" applyFill="1" applyBorder="1" applyAlignment="1" applyProtection="1">
      <alignment horizontal="center" vertical="center"/>
    </xf>
    <xf numFmtId="0" fontId="9" fillId="0" borderId="72" xfId="19" applyFont="1" applyFill="1" applyBorder="1" applyAlignment="1" applyProtection="1">
      <alignment horizontal="center" vertical="center"/>
    </xf>
    <xf numFmtId="0" fontId="4" fillId="0" borderId="0" xfId="0" applyFont="1" applyBorder="1" applyAlignment="1">
      <alignment vertical="center" wrapText="1"/>
    </xf>
    <xf numFmtId="0" fontId="39" fillId="0" borderId="0" xfId="0" applyFont="1" applyAlignment="1">
      <alignment vertical="center" wrapText="1"/>
    </xf>
    <xf numFmtId="0" fontId="61" fillId="0" borderId="0" xfId="0" applyFont="1"/>
    <xf numFmtId="0" fontId="3" fillId="0" borderId="0" xfId="0" applyFont="1" applyBorder="1" applyAlignment="1">
      <alignment horizontal="center" vertical="center" wrapText="1"/>
    </xf>
    <xf numFmtId="0" fontId="9" fillId="4" borderId="1" xfId="0" applyNumberFormat="1" applyFont="1" applyFill="1" applyBorder="1" applyAlignment="1" applyProtection="1">
      <alignment horizontal="center" vertical="center"/>
      <protection locked="0"/>
    </xf>
    <xf numFmtId="0" fontId="64" fillId="0" borderId="0" xfId="0" applyFont="1" applyAlignment="1">
      <alignment vertical="center" wrapText="1"/>
    </xf>
    <xf numFmtId="0" fontId="65" fillId="0" borderId="0" xfId="0" applyFont="1" applyAlignment="1">
      <alignment vertical="center" wrapText="1"/>
    </xf>
    <xf numFmtId="0" fontId="66" fillId="0" borderId="0" xfId="0" applyFont="1" applyAlignment="1">
      <alignment vertical="center" wrapText="1"/>
    </xf>
    <xf numFmtId="0" fontId="3" fillId="0" borderId="12" xfId="19" applyFont="1" applyBorder="1" applyAlignment="1">
      <alignment horizontal="center"/>
    </xf>
    <xf numFmtId="0" fontId="31" fillId="0" borderId="13" xfId="19" applyFont="1" applyBorder="1" applyAlignment="1">
      <alignment horizontal="center"/>
    </xf>
    <xf numFmtId="0" fontId="9" fillId="0" borderId="113" xfId="0" applyFont="1" applyBorder="1" applyAlignment="1">
      <alignment horizontal="left" vertical="center"/>
    </xf>
    <xf numFmtId="0" fontId="30" fillId="20" borderId="60" xfId="0" applyFont="1" applyFill="1" applyBorder="1" applyAlignment="1">
      <alignment horizontal="center" vertical="top" wrapText="1"/>
    </xf>
    <xf numFmtId="0" fontId="30" fillId="20" borderId="15" xfId="0" applyFont="1" applyFill="1" applyBorder="1" applyAlignment="1">
      <alignment horizontal="center" vertical="top" wrapText="1"/>
    </xf>
    <xf numFmtId="0" fontId="30" fillId="20" borderId="60" xfId="0" applyFont="1" applyFill="1" applyBorder="1" applyAlignment="1">
      <alignment horizontal="center" vertical="center" wrapText="1"/>
    </xf>
    <xf numFmtId="0" fontId="30" fillId="20" borderId="14" xfId="0" applyFont="1" applyFill="1" applyBorder="1" applyAlignment="1">
      <alignment horizontal="center" vertical="center" wrapText="1"/>
    </xf>
    <xf numFmtId="0" fontId="30" fillId="20" borderId="15" xfId="0" applyFont="1" applyFill="1" applyBorder="1" applyAlignment="1">
      <alignment horizontal="center" vertical="center" wrapText="1"/>
    </xf>
    <xf numFmtId="0" fontId="30" fillId="20" borderId="60" xfId="0" applyFont="1" applyFill="1" applyBorder="1" applyAlignment="1">
      <alignment horizontal="center" vertical="top"/>
    </xf>
    <xf numFmtId="0" fontId="30" fillId="20" borderId="15" xfId="0" applyFont="1" applyFill="1" applyBorder="1" applyAlignment="1">
      <alignment horizontal="center" vertical="top"/>
    </xf>
    <xf numFmtId="0" fontId="9" fillId="0" borderId="82" xfId="0" applyFont="1" applyBorder="1" applyAlignment="1">
      <alignment vertical="center"/>
    </xf>
    <xf numFmtId="0" fontId="24" fillId="0" borderId="80" xfId="11" applyFont="1" applyBorder="1" applyAlignment="1" applyProtection="1">
      <alignment vertical="center"/>
      <protection locked="0"/>
    </xf>
    <xf numFmtId="0" fontId="9" fillId="0" borderId="135" xfId="0" applyFont="1" applyBorder="1" applyAlignment="1">
      <alignment horizontal="left" vertical="center"/>
    </xf>
    <xf numFmtId="0" fontId="9" fillId="0" borderId="135" xfId="0" applyFont="1" applyBorder="1" applyAlignment="1">
      <alignment vertical="center"/>
    </xf>
    <xf numFmtId="0" fontId="4" fillId="0" borderId="150" xfId="0" applyFont="1" applyBorder="1" applyAlignment="1">
      <alignment horizontal="left" vertical="center" wrapText="1"/>
    </xf>
    <xf numFmtId="0" fontId="26" fillId="0" borderId="137" xfId="0" applyFont="1" applyBorder="1" applyAlignment="1">
      <alignment vertical="center"/>
    </xf>
    <xf numFmtId="0" fontId="26" fillId="0" borderId="140" xfId="0" applyFont="1" applyBorder="1" applyAlignment="1">
      <alignment vertical="center"/>
    </xf>
    <xf numFmtId="0" fontId="26" fillId="0" borderId="141" xfId="0" applyFont="1" applyBorder="1" applyAlignment="1">
      <alignment vertical="center"/>
    </xf>
    <xf numFmtId="0" fontId="9" fillId="0" borderId="151" xfId="0" applyFont="1" applyBorder="1" applyAlignment="1">
      <alignment horizontal="left" vertical="center"/>
    </xf>
    <xf numFmtId="0" fontId="9" fillId="0" borderId="139" xfId="0" applyFont="1" applyBorder="1" applyAlignment="1">
      <alignment vertical="center"/>
    </xf>
    <xf numFmtId="0" fontId="9" fillId="0" borderId="139" xfId="0" applyFont="1" applyBorder="1" applyAlignment="1">
      <alignment horizontal="left" vertical="center"/>
    </xf>
    <xf numFmtId="0" fontId="9" fillId="0" borderId="152" xfId="0" applyFont="1" applyBorder="1" applyAlignment="1">
      <alignment horizontal="left" vertical="center"/>
    </xf>
    <xf numFmtId="0" fontId="9" fillId="0" borderId="153" xfId="0" applyFont="1" applyBorder="1" applyAlignment="1">
      <alignment horizontal="left" vertical="center"/>
    </xf>
    <xf numFmtId="0" fontId="9" fillId="0" borderId="143" xfId="0" applyFont="1" applyBorder="1" applyAlignment="1">
      <alignment vertical="center"/>
    </xf>
    <xf numFmtId="0" fontId="9" fillId="0" borderId="143" xfId="0" applyFont="1" applyBorder="1" applyAlignment="1">
      <alignment horizontal="left" vertical="center"/>
    </xf>
    <xf numFmtId="0" fontId="18" fillId="27" borderId="101" xfId="0" applyFont="1" applyFill="1" applyBorder="1" applyAlignment="1" applyProtection="1">
      <alignment horizontal="center" vertical="center"/>
    </xf>
    <xf numFmtId="0" fontId="38" fillId="0" borderId="152" xfId="0" applyFont="1" applyBorder="1" applyAlignment="1">
      <alignment horizontal="left" vertical="center"/>
    </xf>
    <xf numFmtId="0" fontId="38" fillId="0" borderId="135" xfId="0" applyFont="1" applyBorder="1" applyAlignment="1">
      <alignment vertical="center"/>
    </xf>
    <xf numFmtId="0" fontId="38" fillId="0" borderId="135" xfId="0" applyFont="1" applyBorder="1" applyAlignment="1">
      <alignment horizontal="left" vertical="center"/>
    </xf>
    <xf numFmtId="0" fontId="38" fillId="0" borderId="143" xfId="0" applyFont="1" applyBorder="1" applyAlignment="1">
      <alignment horizontal="left" vertical="center"/>
    </xf>
    <xf numFmtId="0" fontId="38" fillId="0" borderId="143" xfId="0" applyFont="1" applyBorder="1" applyAlignment="1">
      <alignment vertical="center"/>
    </xf>
    <xf numFmtId="0" fontId="3" fillId="4" borderId="1" xfId="0" applyNumberFormat="1" applyFont="1" applyFill="1" applyBorder="1" applyProtection="1">
      <protection locked="0"/>
    </xf>
    <xf numFmtId="0" fontId="3" fillId="4" borderId="1" xfId="0" applyNumberFormat="1" applyFont="1" applyFill="1" applyBorder="1" applyProtection="1">
      <protection locked="0"/>
    </xf>
    <xf numFmtId="0" fontId="15" fillId="0" borderId="0" xfId="0" applyNumberFormat="1" applyFont="1" applyFill="1" applyAlignment="1"/>
    <xf numFmtId="0" fontId="3" fillId="0" borderId="85" xfId="0" applyFont="1" applyBorder="1" applyAlignment="1">
      <alignment vertical="center"/>
    </xf>
    <xf numFmtId="0" fontId="30" fillId="20" borderId="131" xfId="0" applyFont="1" applyFill="1" applyBorder="1" applyAlignment="1">
      <alignment horizontal="center" vertical="center" wrapText="1"/>
    </xf>
    <xf numFmtId="0" fontId="15" fillId="6" borderId="0" xfId="0" applyNumberFormat="1" applyFont="1" applyFill="1" applyBorder="1" applyAlignment="1">
      <alignment horizontal="left" wrapText="1"/>
    </xf>
    <xf numFmtId="0" fontId="15" fillId="6" borderId="0" xfId="0" applyNumberFormat="1" applyFont="1" applyFill="1" applyBorder="1" applyAlignment="1">
      <alignment horizontal="left"/>
    </xf>
    <xf numFmtId="0" fontId="15" fillId="0" borderId="0" xfId="0" applyNumberFormat="1" applyFont="1" applyFill="1" applyBorder="1" applyAlignment="1">
      <alignment horizontal="left" wrapText="1"/>
    </xf>
    <xf numFmtId="0" fontId="3" fillId="4" borderId="1" xfId="0" applyNumberFormat="1" applyFont="1" applyFill="1" applyBorder="1" applyProtection="1">
      <protection locked="0"/>
    </xf>
    <xf numFmtId="0" fontId="3" fillId="4" borderId="1" xfId="0" applyNumberFormat="1" applyFont="1" applyFill="1" applyBorder="1" applyProtection="1">
      <protection locked="0"/>
    </xf>
    <xf numFmtId="0" fontId="3" fillId="0" borderId="68" xfId="0" applyNumberFormat="1" applyFont="1" applyBorder="1"/>
    <xf numFmtId="0" fontId="19" fillId="26" borderId="71" xfId="2" applyNumberFormat="1" applyFont="1" applyFill="1" applyBorder="1" applyAlignment="1">
      <alignment horizontal="center" wrapText="1"/>
    </xf>
    <xf numFmtId="0" fontId="15" fillId="26" borderId="34" xfId="0" applyNumberFormat="1" applyFont="1" applyFill="1" applyBorder="1" applyAlignment="1">
      <alignment wrapText="1"/>
    </xf>
    <xf numFmtId="0" fontId="40" fillId="26" borderId="1" xfId="2" applyNumberFormat="1" applyFont="1" applyFill="1" applyBorder="1" applyAlignment="1">
      <alignment horizontal="center" wrapText="1"/>
    </xf>
    <xf numFmtId="0" fontId="40" fillId="26" borderId="27" xfId="2" applyNumberFormat="1" applyFont="1" applyFill="1" applyBorder="1" applyAlignment="1">
      <alignment horizontal="center" wrapText="1"/>
    </xf>
    <xf numFmtId="0" fontId="19" fillId="26" borderId="34" xfId="0" applyNumberFormat="1" applyFont="1" applyFill="1" applyBorder="1" applyAlignment="1">
      <alignment wrapText="1"/>
    </xf>
    <xf numFmtId="0" fontId="40" fillId="26" borderId="1" xfId="2" applyNumberFormat="1" applyFont="1" applyFill="1" applyBorder="1" applyAlignment="1" applyProtection="1">
      <alignment horizontal="center" wrapText="1"/>
    </xf>
    <xf numFmtId="0" fontId="18" fillId="28" borderId="72" xfId="19" applyFont="1" applyFill="1" applyBorder="1" applyAlignment="1" applyProtection="1">
      <alignment horizontal="center" vertical="center"/>
    </xf>
    <xf numFmtId="0" fontId="3" fillId="0" borderId="0" xfId="0" applyFont="1" applyBorder="1" applyAlignment="1">
      <alignment horizontal="center" vertical="center" wrapText="1"/>
    </xf>
    <xf numFmtId="0" fontId="3" fillId="4" borderId="1" xfId="0" applyNumberFormat="1" applyFont="1" applyFill="1" applyBorder="1" applyAlignment="1" applyProtection="1">
      <alignment horizontal="center"/>
      <protection locked="0"/>
    </xf>
    <xf numFmtId="0" fontId="3" fillId="4" borderId="27" xfId="0" applyNumberFormat="1" applyFont="1" applyFill="1" applyBorder="1" applyAlignment="1" applyProtection="1">
      <alignment horizontal="center"/>
      <protection locked="0"/>
    </xf>
    <xf numFmtId="0" fontId="3" fillId="4" borderId="50" xfId="0" applyNumberFormat="1" applyFont="1" applyFill="1" applyBorder="1" applyAlignment="1" applyProtection="1">
      <alignment horizontal="center"/>
      <protection locked="0"/>
    </xf>
    <xf numFmtId="0" fontId="3" fillId="4" borderId="37" xfId="0" applyNumberFormat="1" applyFont="1" applyFill="1" applyBorder="1" applyAlignment="1" applyProtection="1">
      <alignment horizontal="center"/>
      <protection locked="0"/>
    </xf>
    <xf numFmtId="0" fontId="3" fillId="4" borderId="1" xfId="0" applyNumberFormat="1" applyFont="1" applyFill="1" applyBorder="1" applyProtection="1">
      <protection locked="0"/>
    </xf>
    <xf numFmtId="0" fontId="9" fillId="0" borderId="154" xfId="0" applyFont="1" applyBorder="1" applyAlignment="1">
      <alignment vertical="center"/>
    </xf>
    <xf numFmtId="0" fontId="9" fillId="0" borderId="156" xfId="0" applyFont="1" applyBorder="1" applyAlignment="1">
      <alignment vertical="center"/>
    </xf>
    <xf numFmtId="0" fontId="38" fillId="0" borderId="156" xfId="0" applyFont="1" applyBorder="1" applyAlignment="1">
      <alignment vertical="center"/>
    </xf>
    <xf numFmtId="0" fontId="38" fillId="0" borderId="157" xfId="0" applyFont="1" applyBorder="1" applyAlignment="1">
      <alignment vertical="center"/>
    </xf>
    <xf numFmtId="0" fontId="3" fillId="0" borderId="21" xfId="0" applyFont="1" applyBorder="1" applyAlignment="1">
      <alignment horizontal="center" vertical="center" wrapText="1"/>
    </xf>
    <xf numFmtId="0" fontId="3" fillId="0" borderId="76" xfId="0" applyFont="1" applyBorder="1" applyAlignment="1">
      <alignment horizontal="center" vertical="center" wrapText="1"/>
    </xf>
    <xf numFmtId="0" fontId="31" fillId="0" borderId="21" xfId="0" applyFont="1" applyBorder="1" applyAlignment="1">
      <alignment horizontal="center"/>
    </xf>
    <xf numFmtId="0" fontId="31" fillId="0" borderId="0" xfId="0" applyFont="1" applyBorder="1" applyAlignment="1">
      <alignment horizontal="center"/>
    </xf>
    <xf numFmtId="0" fontId="31" fillId="0" borderId="76" xfId="0" applyFont="1" applyBorder="1" applyAlignment="1">
      <alignment horizontal="center"/>
    </xf>
    <xf numFmtId="0" fontId="9" fillId="0" borderId="21" xfId="0" applyFont="1" applyBorder="1" applyAlignment="1">
      <alignment horizontal="center"/>
    </xf>
    <xf numFmtId="0" fontId="9" fillId="0" borderId="0" xfId="0" applyFont="1" applyBorder="1" applyAlignment="1">
      <alignment horizontal="center"/>
    </xf>
    <xf numFmtId="0" fontId="9" fillId="0" borderId="76" xfId="0" applyFont="1" applyBorder="1" applyAlignment="1">
      <alignment horizontal="center"/>
    </xf>
    <xf numFmtId="0" fontId="38" fillId="0" borderId="21" xfId="0" applyFont="1" applyBorder="1" applyAlignment="1">
      <alignment horizontal="center"/>
    </xf>
    <xf numFmtId="0" fontId="38" fillId="0" borderId="0" xfId="0" applyFont="1" applyBorder="1" applyAlignment="1">
      <alignment horizontal="center"/>
    </xf>
    <xf numFmtId="0" fontId="38" fillId="0" borderId="76" xfId="0" applyFont="1" applyBorder="1" applyAlignment="1">
      <alignment horizontal="center"/>
    </xf>
    <xf numFmtId="0" fontId="9" fillId="0" borderId="69" xfId="0" applyFont="1" applyBorder="1" applyAlignment="1">
      <alignment horizontal="center"/>
    </xf>
    <xf numFmtId="0" fontId="9" fillId="0" borderId="44" xfId="0" applyFont="1" applyBorder="1" applyAlignment="1">
      <alignment horizontal="center"/>
    </xf>
    <xf numFmtId="0" fontId="9" fillId="0" borderId="77" xfId="0" applyFont="1" applyBorder="1" applyAlignment="1">
      <alignment horizontal="center"/>
    </xf>
    <xf numFmtId="0" fontId="3" fillId="0" borderId="47" xfId="0" applyNumberFormat="1" applyFont="1" applyBorder="1" applyAlignment="1">
      <alignment horizontal="left"/>
    </xf>
    <xf numFmtId="0" fontId="9" fillId="4" borderId="78" xfId="0" applyNumberFormat="1" applyFont="1" applyFill="1" applyBorder="1" applyProtection="1">
      <protection locked="0"/>
    </xf>
    <xf numFmtId="0" fontId="3" fillId="4" borderId="78" xfId="0" applyNumberFormat="1" applyFont="1" applyFill="1" applyBorder="1" applyProtection="1">
      <protection locked="0"/>
    </xf>
    <xf numFmtId="0" fontId="9" fillId="0" borderId="47" xfId="0" applyNumberFormat="1" applyFont="1" applyBorder="1" applyAlignment="1">
      <alignment horizontal="left"/>
    </xf>
    <xf numFmtId="0" fontId="9" fillId="4" borderId="78" xfId="2" applyNumberFormat="1" applyFont="1" applyFill="1" applyBorder="1" applyAlignment="1" applyProtection="1">
      <alignment horizontal="center"/>
      <protection locked="0"/>
    </xf>
    <xf numFmtId="0" fontId="9" fillId="4" borderId="78" xfId="0" applyNumberFormat="1" applyFont="1" applyFill="1" applyBorder="1" applyAlignment="1" applyProtection="1">
      <alignment wrapText="1"/>
      <protection locked="0"/>
    </xf>
    <xf numFmtId="0" fontId="3" fillId="0" borderId="125" xfId="0" applyNumberFormat="1" applyFont="1" applyBorder="1" applyAlignment="1">
      <alignment wrapText="1"/>
    </xf>
    <xf numFmtId="0" fontId="9" fillId="4" borderId="134" xfId="0" applyNumberFormat="1" applyFont="1" applyFill="1" applyBorder="1" applyAlignment="1" applyProtection="1">
      <alignment horizontal="center"/>
      <protection locked="0"/>
    </xf>
    <xf numFmtId="0" fontId="68" fillId="0" borderId="0" xfId="0" applyNumberFormat="1" applyFont="1" applyFill="1" applyBorder="1" applyAlignment="1">
      <alignment horizontal="left" wrapText="1"/>
    </xf>
    <xf numFmtId="0" fontId="68" fillId="6" borderId="0" xfId="0" applyNumberFormat="1" applyFont="1" applyFill="1" applyBorder="1" applyAlignment="1">
      <alignment horizontal="left" wrapText="1"/>
    </xf>
    <xf numFmtId="0" fontId="68" fillId="0" borderId="0" xfId="0" applyNumberFormat="1" applyFont="1" applyFill="1" applyAlignment="1"/>
    <xf numFmtId="0" fontId="5" fillId="9" borderId="54" xfId="0" applyNumberFormat="1" applyFont="1" applyFill="1" applyBorder="1" applyAlignment="1" applyProtection="1"/>
    <xf numFmtId="0" fontId="19" fillId="6" borderId="0" xfId="0" applyNumberFormat="1" applyFont="1" applyFill="1" applyBorder="1" applyAlignment="1">
      <alignment horizontal="left" wrapText="1"/>
    </xf>
    <xf numFmtId="0" fontId="3" fillId="0" borderId="12" xfId="0" applyNumberFormat="1" applyFont="1" applyBorder="1" applyAlignment="1">
      <alignment wrapText="1"/>
    </xf>
    <xf numFmtId="0" fontId="3" fillId="0" borderId="126" xfId="0" applyNumberFormat="1" applyFont="1" applyBorder="1" applyAlignment="1">
      <alignment wrapText="1"/>
    </xf>
    <xf numFmtId="0" fontId="9" fillId="4" borderId="27" xfId="0" applyNumberFormat="1" applyFont="1" applyFill="1" applyBorder="1" applyAlignment="1" applyProtection="1">
      <alignment horizontal="center"/>
      <protection locked="0"/>
    </xf>
    <xf numFmtId="0" fontId="3" fillId="0" borderId="7" xfId="17" applyNumberFormat="1" applyFont="1" applyBorder="1"/>
    <xf numFmtId="0" fontId="9" fillId="4" borderId="88" xfId="0" applyNumberFormat="1" applyFont="1" applyFill="1" applyBorder="1" applyAlignment="1" applyProtection="1">
      <alignment horizontal="center"/>
      <protection locked="0"/>
    </xf>
    <xf numFmtId="0" fontId="3" fillId="4" borderId="27" xfId="0" applyFont="1" applyFill="1" applyBorder="1" applyProtection="1">
      <protection locked="0"/>
    </xf>
    <xf numFmtId="0" fontId="3" fillId="4" borderId="27" xfId="0" quotePrefix="1" applyFont="1" applyFill="1" applyBorder="1" applyProtection="1">
      <protection locked="0"/>
    </xf>
    <xf numFmtId="16" fontId="3" fillId="4" borderId="1" xfId="0" quotePrefix="1" applyNumberFormat="1" applyFont="1" applyFill="1" applyBorder="1" applyAlignment="1" applyProtection="1">
      <alignment horizontal="left" vertical="center" wrapText="1"/>
      <protection locked="0"/>
    </xf>
    <xf numFmtId="17" fontId="3" fillId="4" borderId="27" xfId="0" quotePrefix="1" applyNumberFormat="1" applyFont="1" applyFill="1" applyBorder="1" applyProtection="1">
      <protection locked="0"/>
    </xf>
    <xf numFmtId="0" fontId="4" fillId="0" borderId="49" xfId="23" applyFont="1" applyFill="1" applyBorder="1">
      <alignment horizontal="center" vertical="center" wrapText="1"/>
    </xf>
    <xf numFmtId="0" fontId="3" fillId="0" borderId="59" xfId="0" applyFont="1" applyBorder="1"/>
    <xf numFmtId="0" fontId="4" fillId="0" borderId="1" xfId="23" applyFont="1" applyBorder="1">
      <alignment horizontal="center" vertical="center" wrapText="1"/>
    </xf>
    <xf numFmtId="0" fontId="3" fillId="0" borderId="1" xfId="0" applyFont="1" applyFill="1" applyBorder="1" applyAlignment="1">
      <alignment horizontal="center"/>
    </xf>
    <xf numFmtId="165" fontId="41" fillId="20" borderId="54" xfId="20" quotePrefix="1" applyNumberFormat="1" applyFont="1" applyFill="1" applyBorder="1" applyAlignment="1">
      <alignment horizontal="center"/>
    </xf>
    <xf numFmtId="0" fontId="3" fillId="0" borderId="1" xfId="0" applyFont="1" applyFill="1" applyBorder="1"/>
    <xf numFmtId="0" fontId="3" fillId="0" borderId="14" xfId="0" applyFont="1" applyBorder="1"/>
    <xf numFmtId="0" fontId="3" fillId="0" borderId="54" xfId="0" applyFont="1" applyFill="1" applyBorder="1" applyAlignment="1">
      <alignment horizontal="center"/>
    </xf>
    <xf numFmtId="0" fontId="3" fillId="0" borderId="15" xfId="0" applyFont="1" applyBorder="1"/>
    <xf numFmtId="0" fontId="3" fillId="4" borderId="1" xfId="0" applyFont="1" applyFill="1" applyBorder="1" applyAlignment="1" applyProtection="1">
      <alignment horizontal="left" vertical="top" wrapText="1"/>
      <protection locked="0"/>
    </xf>
    <xf numFmtId="0" fontId="3" fillId="0" borderId="12" xfId="0" applyFont="1" applyBorder="1" applyAlignment="1">
      <alignment horizontal="left" vertical="center" wrapText="1"/>
    </xf>
    <xf numFmtId="0" fontId="3" fillId="0" borderId="0"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protection locked="0"/>
    </xf>
    <xf numFmtId="0" fontId="39" fillId="0" borderId="0" xfId="0" applyFont="1" applyBorder="1"/>
    <xf numFmtId="0" fontId="3" fillId="18" borderId="0" xfId="0" applyFont="1" applyFill="1" applyBorder="1" applyAlignment="1">
      <alignment vertical="center"/>
    </xf>
    <xf numFmtId="0" fontId="33" fillId="0" borderId="0" xfId="11" applyFill="1" applyBorder="1" applyAlignment="1" applyProtection="1">
      <alignment horizontal="left" vertical="top"/>
      <protection locked="0"/>
    </xf>
    <xf numFmtId="0" fontId="31" fillId="0" borderId="75" xfId="0" applyFont="1" applyBorder="1" applyAlignment="1">
      <alignment horizontal="center" vertical="center" wrapText="1"/>
    </xf>
    <xf numFmtId="0" fontId="31" fillId="0" borderId="76" xfId="0" applyFont="1" applyBorder="1" applyAlignment="1">
      <alignment horizontal="center" vertical="center" wrapText="1"/>
    </xf>
    <xf numFmtId="0" fontId="39" fillId="0" borderId="137" xfId="0" applyFont="1" applyBorder="1" applyAlignment="1">
      <alignment horizontal="center" vertical="center" wrapText="1"/>
    </xf>
    <xf numFmtId="0" fontId="39" fillId="0" borderId="144" xfId="0" applyFont="1" applyBorder="1" applyAlignment="1">
      <alignment horizontal="center" vertical="center" wrapText="1"/>
    </xf>
    <xf numFmtId="0" fontId="31" fillId="0" borderId="138" xfId="0" applyFont="1" applyBorder="1" applyAlignment="1">
      <alignment horizontal="center" vertical="center" wrapText="1"/>
    </xf>
    <xf numFmtId="0" fontId="31" fillId="0" borderId="145" xfId="0" applyFont="1" applyBorder="1" applyAlignment="1">
      <alignment horizontal="center" vertical="center" wrapText="1"/>
    </xf>
    <xf numFmtId="0" fontId="31" fillId="0" borderId="139" xfId="0" applyFont="1" applyBorder="1" applyAlignment="1">
      <alignment horizontal="center" vertical="center" wrapText="1"/>
    </xf>
    <xf numFmtId="0" fontId="31" fillId="0" borderId="146" xfId="0" applyFont="1" applyBorder="1" applyAlignment="1">
      <alignment horizontal="center" vertical="center" wrapText="1"/>
    </xf>
    <xf numFmtId="0" fontId="31" fillId="0" borderId="88"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132"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132"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49" xfId="0" applyFont="1" applyBorder="1" applyAlignment="1">
      <alignment horizontal="center" vertical="center" wrapText="1"/>
    </xf>
    <xf numFmtId="0" fontId="3" fillId="0" borderId="135" xfId="0" applyFont="1" applyBorder="1" applyAlignment="1">
      <alignment horizontal="center" vertical="center" wrapText="1"/>
    </xf>
    <xf numFmtId="0" fontId="3" fillId="0" borderId="14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139" xfId="0" applyFont="1" applyBorder="1" applyAlignment="1">
      <alignment horizontal="center" vertical="center" wrapText="1"/>
    </xf>
    <xf numFmtId="0" fontId="31" fillId="0" borderId="154" xfId="0" applyFont="1" applyBorder="1" applyAlignment="1">
      <alignment horizontal="center" vertical="center" wrapText="1"/>
    </xf>
    <xf numFmtId="0" fontId="31" fillId="0" borderId="155" xfId="0" applyFont="1" applyBorder="1" applyAlignment="1">
      <alignment horizontal="center" vertical="center" wrapText="1"/>
    </xf>
    <xf numFmtId="0" fontId="9" fillId="10" borderId="9" xfId="10" applyFont="1" applyFill="1" applyBorder="1" applyAlignment="1">
      <alignment horizontal="left" vertical="center" wrapText="1"/>
    </xf>
    <xf numFmtId="0" fontId="9" fillId="10" borderId="11" xfId="10" applyFont="1" applyFill="1" applyBorder="1" applyAlignment="1">
      <alignment horizontal="left" vertical="center" wrapText="1"/>
    </xf>
    <xf numFmtId="0" fontId="9" fillId="10" borderId="7" xfId="10" applyFont="1" applyFill="1" applyBorder="1" applyAlignment="1">
      <alignment horizontal="left" vertical="center" wrapText="1"/>
    </xf>
    <xf numFmtId="0" fontId="9" fillId="10" borderId="8" xfId="10" applyFont="1" applyFill="1" applyBorder="1" applyAlignment="1">
      <alignment horizontal="left" vertical="center" wrapText="1"/>
    </xf>
    <xf numFmtId="0" fontId="9" fillId="10" borderId="31" xfId="10" applyFont="1" applyFill="1" applyBorder="1" applyAlignment="1">
      <alignment horizontal="left" vertical="center" wrapText="1"/>
    </xf>
    <xf numFmtId="0" fontId="9" fillId="10" borderId="33" xfId="10" applyFont="1" applyFill="1" applyBorder="1" applyAlignment="1">
      <alignment horizontal="left" vertical="center" wrapText="1"/>
    </xf>
    <xf numFmtId="0" fontId="18" fillId="16" borderId="5" xfId="10" applyFont="1" applyBorder="1" applyAlignment="1">
      <alignment horizontal="left" vertical="center"/>
    </xf>
    <xf numFmtId="0" fontId="18" fillId="16" borderId="6" xfId="10" applyFont="1" applyBorder="1" applyAlignment="1">
      <alignment horizontal="left" vertical="center"/>
    </xf>
    <xf numFmtId="0" fontId="3" fillId="0" borderId="148"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142" xfId="0" applyFont="1" applyBorder="1" applyAlignment="1">
      <alignment horizontal="center" vertical="center" wrapText="1"/>
    </xf>
    <xf numFmtId="0" fontId="10" fillId="16" borderId="5" xfId="10" applyFont="1" applyBorder="1" applyAlignment="1">
      <alignment horizontal="left" vertical="center"/>
    </xf>
    <xf numFmtId="0" fontId="10" fillId="16" borderId="38" xfId="10" applyFont="1" applyBorder="1" applyAlignment="1">
      <alignment horizontal="left" vertical="center"/>
    </xf>
    <xf numFmtId="0" fontId="10" fillId="16" borderId="6" xfId="10" applyFont="1" applyBorder="1" applyAlignment="1">
      <alignment horizontal="left" vertical="center"/>
    </xf>
    <xf numFmtId="0" fontId="4" fillId="0" borderId="137" xfId="0" applyFont="1" applyBorder="1" applyAlignment="1">
      <alignment horizontal="left" vertical="center" wrapText="1"/>
    </xf>
    <xf numFmtId="0" fontId="4" fillId="0" borderId="140" xfId="0" applyFont="1" applyBorder="1" applyAlignment="1">
      <alignment horizontal="left" vertical="center" wrapText="1"/>
    </xf>
    <xf numFmtId="0" fontId="4" fillId="0" borderId="141" xfId="0" applyFont="1" applyBorder="1" applyAlignment="1">
      <alignment horizontal="left" vertical="center" wrapText="1"/>
    </xf>
    <xf numFmtId="0" fontId="3" fillId="0" borderId="138" xfId="0" applyFont="1" applyBorder="1" applyAlignment="1">
      <alignment horizontal="center" vertical="center" wrapText="1"/>
    </xf>
    <xf numFmtId="0" fontId="10" fillId="10" borderId="9" xfId="10" applyFont="1" applyFill="1" applyBorder="1" applyAlignment="1" applyProtection="1">
      <alignment horizontal="left" vertical="center" wrapText="1"/>
    </xf>
    <xf numFmtId="0" fontId="10" fillId="10" borderId="11" xfId="10" applyFont="1" applyFill="1" applyBorder="1" applyAlignment="1" applyProtection="1">
      <alignment horizontal="left" vertical="center" wrapText="1"/>
    </xf>
    <xf numFmtId="0" fontId="10" fillId="10" borderId="31" xfId="10" applyFont="1" applyFill="1" applyBorder="1" applyAlignment="1" applyProtection="1">
      <alignment horizontal="left" vertical="center" wrapText="1"/>
    </xf>
    <xf numFmtId="0" fontId="10" fillId="10" borderId="33" xfId="10" applyFont="1" applyFill="1" applyBorder="1" applyAlignment="1" applyProtection="1">
      <alignment horizontal="left" vertical="center" wrapText="1"/>
    </xf>
    <xf numFmtId="0" fontId="4" fillId="0" borderId="147" xfId="0" applyFont="1" applyBorder="1" applyAlignment="1">
      <alignment horizontal="left" vertical="center" wrapText="1"/>
    </xf>
    <xf numFmtId="0" fontId="2" fillId="16" borderId="5" xfId="10" applyFont="1" applyBorder="1" applyAlignment="1">
      <alignment horizontal="left" vertical="center"/>
    </xf>
    <xf numFmtId="0" fontId="2" fillId="16" borderId="6" xfId="10" applyFont="1" applyBorder="1" applyAlignment="1">
      <alignment horizontal="left" vertical="center"/>
    </xf>
    <xf numFmtId="0" fontId="33" fillId="0" borderId="5" xfId="11" applyBorder="1" applyAlignment="1" applyProtection="1">
      <alignment horizontal="left" vertical="center"/>
      <protection locked="0"/>
    </xf>
    <xf numFmtId="0" fontId="33" fillId="0" borderId="38" xfId="11" applyBorder="1" applyAlignment="1" applyProtection="1">
      <alignment horizontal="left" vertical="center"/>
      <protection locked="0"/>
    </xf>
    <xf numFmtId="0" fontId="33" fillId="0" borderId="6" xfId="11" applyBorder="1" applyAlignment="1" applyProtection="1">
      <alignment horizontal="left" vertical="center"/>
      <protection locked="0"/>
    </xf>
    <xf numFmtId="0" fontId="39" fillId="23" borderId="5" xfId="0" applyFont="1" applyFill="1" applyBorder="1" applyAlignment="1">
      <alignment horizontal="center"/>
    </xf>
    <xf numFmtId="0" fontId="39" fillId="23" borderId="11" xfId="0" applyFont="1" applyFill="1" applyBorder="1" applyAlignment="1">
      <alignment horizontal="center"/>
    </xf>
    <xf numFmtId="0" fontId="39" fillId="23" borderId="20" xfId="0" applyFont="1" applyFill="1" applyBorder="1" applyAlignment="1">
      <alignment horizontal="center" vertical="center"/>
    </xf>
    <xf numFmtId="0" fontId="39" fillId="23" borderId="73" xfId="0" applyFont="1" applyFill="1" applyBorder="1" applyAlignment="1">
      <alignment horizontal="center" vertical="center"/>
    </xf>
    <xf numFmtId="0" fontId="39" fillId="23" borderId="86" xfId="0" applyFont="1" applyFill="1" applyBorder="1" applyAlignment="1">
      <alignment horizontal="center" vertical="center"/>
    </xf>
    <xf numFmtId="0" fontId="3" fillId="0" borderId="158" xfId="0" applyFont="1" applyBorder="1" applyAlignment="1">
      <alignment horizontal="center" vertical="center" wrapText="1"/>
    </xf>
    <xf numFmtId="0" fontId="3" fillId="0" borderId="156" xfId="0" applyFont="1" applyBorder="1" applyAlignment="1">
      <alignment horizontal="center" vertical="center" wrapText="1"/>
    </xf>
    <xf numFmtId="0" fontId="3" fillId="0" borderId="157" xfId="0" applyFont="1" applyBorder="1" applyAlignment="1">
      <alignment horizontal="center" vertical="center" wrapText="1"/>
    </xf>
    <xf numFmtId="0" fontId="3" fillId="0" borderId="154" xfId="0" applyFont="1" applyBorder="1" applyAlignment="1">
      <alignment horizontal="center" vertical="center" wrapText="1"/>
    </xf>
    <xf numFmtId="0" fontId="3" fillId="0" borderId="0" xfId="16" applyFont="1" applyFill="1" applyBorder="1" applyAlignment="1" applyProtection="1">
      <alignment horizontal="left"/>
    </xf>
    <xf numFmtId="0" fontId="10" fillId="8" borderId="9" xfId="10" applyFont="1" applyFill="1" applyBorder="1" applyAlignment="1" applyProtection="1">
      <alignment horizontal="left" vertical="center" wrapText="1"/>
    </xf>
    <xf numFmtId="0" fontId="10" fillId="8" borderId="10" xfId="10" applyFont="1" applyFill="1" applyBorder="1" applyAlignment="1" applyProtection="1">
      <alignment horizontal="left" vertical="center" wrapText="1"/>
    </xf>
    <xf numFmtId="0" fontId="10" fillId="8" borderId="11" xfId="10" applyFont="1" applyFill="1" applyBorder="1" applyAlignment="1" applyProtection="1">
      <alignment horizontal="left" vertical="center" wrapText="1"/>
    </xf>
    <xf numFmtId="0" fontId="10" fillId="8" borderId="7" xfId="10" applyFont="1" applyFill="1" applyBorder="1" applyAlignment="1" applyProtection="1">
      <alignment horizontal="left" vertical="center" wrapText="1"/>
    </xf>
    <xf numFmtId="0" fontId="10" fillId="8" borderId="0" xfId="10" applyFont="1" applyFill="1" applyBorder="1" applyAlignment="1" applyProtection="1">
      <alignment horizontal="left" vertical="center" wrapText="1"/>
    </xf>
    <xf numFmtId="0" fontId="10" fillId="8" borderId="8" xfId="10" applyFont="1" applyFill="1" applyBorder="1" applyAlignment="1" applyProtection="1">
      <alignment horizontal="left" vertical="center" wrapText="1"/>
    </xf>
    <xf numFmtId="0" fontId="3" fillId="0" borderId="20" xfId="19" applyFont="1" applyBorder="1" applyAlignment="1">
      <alignment horizontal="left"/>
    </xf>
    <xf numFmtId="0" fontId="3" fillId="0" borderId="48" xfId="19" applyFont="1" applyBorder="1" applyAlignment="1">
      <alignment horizontal="left"/>
    </xf>
    <xf numFmtId="0" fontId="4" fillId="0" borderId="20" xfId="19" applyFont="1" applyBorder="1" applyAlignment="1">
      <alignment horizontal="center"/>
    </xf>
    <xf numFmtId="0" fontId="4" fillId="0" borderId="48" xfId="19" applyFont="1" applyBorder="1" applyAlignment="1">
      <alignment horizontal="center"/>
    </xf>
    <xf numFmtId="0" fontId="3" fillId="0" borderId="20" xfId="16" applyFont="1" applyBorder="1" applyAlignment="1" applyProtection="1">
      <alignment horizontal="left"/>
    </xf>
    <xf numFmtId="0" fontId="3" fillId="0" borderId="48" xfId="16" applyFont="1" applyBorder="1" applyAlignment="1" applyProtection="1">
      <alignment horizontal="left"/>
    </xf>
    <xf numFmtId="0" fontId="3" fillId="0" borderId="86" xfId="16" applyFont="1" applyBorder="1" applyAlignment="1" applyProtection="1">
      <alignment horizontal="left"/>
    </xf>
    <xf numFmtId="0" fontId="3" fillId="0" borderId="87" xfId="16" applyFont="1" applyBorder="1" applyAlignment="1" applyProtection="1">
      <alignment horizontal="left"/>
    </xf>
    <xf numFmtId="0" fontId="67" fillId="0" borderId="0" xfId="0" applyFont="1" applyFill="1" applyAlignment="1">
      <alignment horizontal="center"/>
    </xf>
    <xf numFmtId="0" fontId="10" fillId="16" borderId="7" xfId="10" applyFont="1" applyBorder="1" applyAlignment="1">
      <alignment horizontal="center" vertical="center"/>
    </xf>
    <xf numFmtId="0" fontId="10" fillId="16" borderId="0" xfId="10" applyFont="1" applyBorder="1" applyAlignment="1">
      <alignment horizontal="center" vertical="center"/>
    </xf>
    <xf numFmtId="0" fontId="3" fillId="4" borderId="73" xfId="0" applyFont="1" applyFill="1" applyBorder="1" applyAlignment="1" applyProtection="1">
      <alignment horizontal="left" vertical="center" wrapText="1"/>
      <protection locked="0"/>
    </xf>
    <xf numFmtId="0" fontId="3" fillId="4" borderId="74" xfId="0" applyFont="1" applyFill="1" applyBorder="1" applyAlignment="1" applyProtection="1">
      <alignment horizontal="left" vertical="center" wrapText="1"/>
      <protection locked="0"/>
    </xf>
    <xf numFmtId="0" fontId="3" fillId="4" borderId="45" xfId="0" applyFont="1" applyFill="1" applyBorder="1" applyAlignment="1" applyProtection="1">
      <alignment horizontal="left" vertical="center" wrapText="1"/>
      <protection locked="0"/>
    </xf>
    <xf numFmtId="0" fontId="3" fillId="4" borderId="7" xfId="0" applyFont="1" applyFill="1" applyBorder="1" applyAlignment="1" applyProtection="1">
      <alignment horizontal="left" vertical="center" wrapText="1"/>
      <protection locked="0"/>
    </xf>
    <xf numFmtId="0" fontId="3" fillId="4" borderId="0" xfId="0" applyFont="1" applyFill="1" applyBorder="1" applyAlignment="1" applyProtection="1">
      <alignment horizontal="left" vertical="center" wrapText="1"/>
      <protection locked="0"/>
    </xf>
    <xf numFmtId="0" fontId="3" fillId="4" borderId="8" xfId="0" applyFont="1" applyFill="1" applyBorder="1" applyAlignment="1" applyProtection="1">
      <alignment horizontal="left" vertical="center" wrapText="1"/>
      <protection locked="0"/>
    </xf>
    <xf numFmtId="0" fontId="3" fillId="4" borderId="39" xfId="0" applyFont="1" applyFill="1" applyBorder="1" applyAlignment="1" applyProtection="1">
      <alignment horizontal="left" vertical="center" wrapText="1"/>
      <protection locked="0"/>
    </xf>
    <xf numFmtId="0" fontId="3" fillId="4" borderId="44" xfId="0" applyFont="1" applyFill="1" applyBorder="1" applyAlignment="1" applyProtection="1">
      <alignment horizontal="left" vertical="center" wrapText="1"/>
      <protection locked="0"/>
    </xf>
    <xf numFmtId="0" fontId="3" fillId="4" borderId="16" xfId="0" applyFont="1" applyFill="1" applyBorder="1" applyAlignment="1" applyProtection="1">
      <alignment horizontal="left" vertical="center" wrapText="1"/>
      <protection locked="0"/>
    </xf>
    <xf numFmtId="0" fontId="3" fillId="4" borderId="31" xfId="0" applyFont="1" applyFill="1" applyBorder="1" applyAlignment="1" applyProtection="1">
      <alignment horizontal="left" vertical="center" wrapText="1"/>
      <protection locked="0"/>
    </xf>
    <xf numFmtId="0" fontId="3" fillId="4" borderId="32" xfId="0" applyFont="1" applyFill="1" applyBorder="1" applyAlignment="1" applyProtection="1">
      <alignment horizontal="left" vertical="center" wrapText="1"/>
      <protection locked="0"/>
    </xf>
    <xf numFmtId="0" fontId="3" fillId="4" borderId="33" xfId="0" applyFont="1" applyFill="1" applyBorder="1" applyAlignment="1" applyProtection="1">
      <alignment horizontal="left" vertical="center" wrapText="1"/>
      <protection locked="0"/>
    </xf>
    <xf numFmtId="0" fontId="4" fillId="23" borderId="5" xfId="0" applyFont="1" applyFill="1" applyBorder="1" applyAlignment="1">
      <alignment horizontal="left" vertical="center"/>
    </xf>
    <xf numFmtId="0" fontId="4" fillId="23" borderId="38" xfId="0" applyFont="1" applyFill="1" applyBorder="1" applyAlignment="1">
      <alignment horizontal="left" vertical="center"/>
    </xf>
    <xf numFmtId="0" fontId="4" fillId="23" borderId="6" xfId="0" applyFont="1" applyFill="1" applyBorder="1" applyAlignment="1">
      <alignment horizontal="left" vertical="center"/>
    </xf>
    <xf numFmtId="0" fontId="3" fillId="4" borderId="73" xfId="0" applyFont="1" applyFill="1" applyBorder="1" applyAlignment="1" applyProtection="1">
      <alignment horizontal="left" vertical="top" wrapText="1"/>
      <protection locked="0"/>
    </xf>
    <xf numFmtId="0" fontId="3" fillId="4" borderId="74" xfId="0" applyFont="1" applyFill="1" applyBorder="1" applyAlignment="1" applyProtection="1">
      <alignment horizontal="left" vertical="top" wrapText="1"/>
      <protection locked="0"/>
    </xf>
    <xf numFmtId="0" fontId="3" fillId="4" borderId="45"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39" xfId="0" applyFont="1" applyFill="1" applyBorder="1" applyAlignment="1" applyProtection="1">
      <alignment horizontal="left" vertical="top" wrapText="1"/>
      <protection locked="0"/>
    </xf>
    <xf numFmtId="0" fontId="3" fillId="4" borderId="4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32" xfId="0" applyFont="1" applyFill="1" applyBorder="1" applyAlignment="1" applyProtection="1">
      <alignment horizontal="left" vertical="top" wrapText="1"/>
      <protection locked="0"/>
    </xf>
    <xf numFmtId="0" fontId="3" fillId="4" borderId="33"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0" fontId="3" fillId="4" borderId="14" xfId="0" applyFont="1" applyFill="1" applyBorder="1" applyAlignment="1" applyProtection="1">
      <alignment horizontal="left" vertical="top" wrapText="1"/>
      <protection locked="0"/>
    </xf>
    <xf numFmtId="0" fontId="3" fillId="0" borderId="12" xfId="0" applyFont="1" applyBorder="1" applyAlignment="1">
      <alignment horizontal="left" vertical="center" wrapText="1"/>
    </xf>
    <xf numFmtId="0" fontId="33" fillId="8" borderId="0" xfId="11" applyFill="1" applyBorder="1" applyAlignment="1" applyProtection="1">
      <alignment horizontal="left" vertical="center"/>
      <protection locked="0"/>
    </xf>
    <xf numFmtId="0" fontId="42" fillId="0" borderId="0" xfId="11" applyFont="1" applyAlignment="1" applyProtection="1">
      <alignment horizontal="left" vertical="center"/>
      <protection locked="0"/>
    </xf>
    <xf numFmtId="0" fontId="4" fillId="23" borderId="9" xfId="0" applyFont="1" applyFill="1" applyBorder="1" applyAlignment="1">
      <alignment horizontal="left" vertical="center"/>
    </xf>
    <xf numFmtId="0" fontId="4" fillId="23" borderId="10" xfId="0" applyFont="1" applyFill="1" applyBorder="1" applyAlignment="1">
      <alignment horizontal="left" vertical="center"/>
    </xf>
    <xf numFmtId="0" fontId="4" fillId="23" borderId="11" xfId="0" applyFont="1" applyFill="1" applyBorder="1" applyAlignment="1">
      <alignment horizontal="left" vertical="center"/>
    </xf>
    <xf numFmtId="0" fontId="3" fillId="4" borderId="27" xfId="0" applyFont="1" applyFill="1" applyBorder="1" applyAlignment="1" applyProtection="1">
      <alignment horizontal="left" vertical="top" wrapText="1"/>
      <protection locked="0"/>
    </xf>
    <xf numFmtId="0" fontId="3" fillId="4" borderId="50" xfId="0" applyFont="1" applyFill="1" applyBorder="1" applyAlignment="1" applyProtection="1">
      <alignment horizontal="left" vertical="top" wrapText="1"/>
      <protection locked="0"/>
    </xf>
    <xf numFmtId="0" fontId="3" fillId="4" borderId="37"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center" wrapText="1"/>
    </xf>
    <xf numFmtId="0" fontId="3" fillId="4" borderId="1" xfId="0" applyFont="1" applyFill="1" applyBorder="1" applyAlignment="1" applyProtection="1">
      <alignment horizontal="center" vertical="center" wrapText="1"/>
      <protection locked="0"/>
    </xf>
    <xf numFmtId="0" fontId="4" fillId="23" borderId="5" xfId="0" applyFont="1" applyFill="1" applyBorder="1" applyAlignment="1">
      <alignment horizontal="left" vertical="center" wrapText="1"/>
    </xf>
    <xf numFmtId="0" fontId="4" fillId="23" borderId="38" xfId="0" applyFont="1" applyFill="1" applyBorder="1" applyAlignment="1">
      <alignment horizontal="left" vertical="center" wrapText="1"/>
    </xf>
    <xf numFmtId="0" fontId="4" fillId="23" borderId="6" xfId="0" applyFont="1" applyFill="1" applyBorder="1" applyAlignment="1">
      <alignment horizontal="left" vertical="center" wrapText="1"/>
    </xf>
    <xf numFmtId="0" fontId="31" fillId="4" borderId="7" xfId="0" applyFont="1" applyFill="1" applyBorder="1" applyAlignment="1" applyProtection="1">
      <alignment horizontal="center" vertical="center" wrapText="1"/>
      <protection locked="0"/>
    </xf>
    <xf numFmtId="0" fontId="31" fillId="4" borderId="0" xfId="0" applyFont="1" applyFill="1" applyBorder="1" applyAlignment="1" applyProtection="1">
      <alignment horizontal="center" vertical="center" wrapText="1"/>
      <protection locked="0"/>
    </xf>
    <xf numFmtId="0" fontId="31" fillId="4" borderId="8" xfId="0" applyFont="1" applyFill="1" applyBorder="1" applyAlignment="1" applyProtection="1">
      <alignment horizontal="center" vertical="center" wrapText="1"/>
      <protection locked="0"/>
    </xf>
    <xf numFmtId="0" fontId="31" fillId="4" borderId="31" xfId="0" applyFont="1" applyFill="1" applyBorder="1" applyAlignment="1" applyProtection="1">
      <alignment horizontal="center" vertical="center" wrapText="1"/>
      <protection locked="0"/>
    </xf>
    <xf numFmtId="0" fontId="31" fillId="4" borderId="32" xfId="0" applyFont="1" applyFill="1" applyBorder="1" applyAlignment="1" applyProtection="1">
      <alignment horizontal="center" vertical="center" wrapText="1"/>
      <protection locked="0"/>
    </xf>
    <xf numFmtId="0" fontId="31" fillId="4" borderId="33" xfId="0" applyFont="1" applyFill="1" applyBorder="1" applyAlignment="1" applyProtection="1">
      <alignment horizontal="center" vertical="center" wrapText="1"/>
      <protection locked="0"/>
    </xf>
    <xf numFmtId="0" fontId="31" fillId="4" borderId="9"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1" xfId="0" applyFont="1" applyFill="1" applyBorder="1" applyAlignment="1" applyProtection="1">
      <alignment horizontal="center" vertical="center"/>
      <protection locked="0"/>
    </xf>
    <xf numFmtId="0" fontId="31" fillId="4" borderId="7" xfId="0" applyFont="1" applyFill="1" applyBorder="1" applyAlignment="1" applyProtection="1">
      <alignment horizontal="center" vertical="center"/>
      <protection locked="0"/>
    </xf>
    <xf numFmtId="0" fontId="31" fillId="4" borderId="0" xfId="0" applyFont="1" applyFill="1" applyBorder="1" applyAlignment="1" applyProtection="1">
      <alignment horizontal="center" vertical="center"/>
      <protection locked="0"/>
    </xf>
    <xf numFmtId="0" fontId="31" fillId="4" borderId="8" xfId="0" applyFont="1" applyFill="1" applyBorder="1" applyAlignment="1" applyProtection="1">
      <alignment horizontal="center" vertical="center"/>
      <protection locked="0"/>
    </xf>
    <xf numFmtId="0" fontId="31" fillId="4" borderId="31" xfId="0" applyFont="1" applyFill="1" applyBorder="1" applyAlignment="1" applyProtection="1">
      <alignment horizontal="center" vertical="center"/>
      <protection locked="0"/>
    </xf>
    <xf numFmtId="0" fontId="31" fillId="4" borderId="32" xfId="0" applyFont="1" applyFill="1" applyBorder="1" applyAlignment="1" applyProtection="1">
      <alignment horizontal="center" vertical="center"/>
      <protection locked="0"/>
    </xf>
    <xf numFmtId="0" fontId="31" fillId="4" borderId="33" xfId="0" applyFont="1" applyFill="1" applyBorder="1" applyAlignment="1" applyProtection="1">
      <alignment horizontal="center" vertical="center"/>
      <protection locked="0"/>
    </xf>
    <xf numFmtId="0" fontId="31" fillId="4" borderId="9" xfId="0" applyFont="1" applyFill="1" applyBorder="1" applyAlignment="1" applyProtection="1">
      <alignment horizontal="center" vertical="center" wrapText="1"/>
      <protection locked="0"/>
    </xf>
    <xf numFmtId="0" fontId="31" fillId="4" borderId="10" xfId="0" applyFont="1" applyFill="1" applyBorder="1" applyAlignment="1" applyProtection="1">
      <alignment horizontal="center" vertical="center" wrapText="1"/>
      <protection locked="0"/>
    </xf>
    <xf numFmtId="0" fontId="31" fillId="4" borderId="11" xfId="0" applyFont="1" applyFill="1" applyBorder="1" applyAlignment="1" applyProtection="1">
      <alignment horizontal="center" vertical="center" wrapText="1"/>
      <protection locked="0"/>
    </xf>
    <xf numFmtId="0" fontId="31" fillId="4" borderId="9" xfId="0" applyFont="1" applyFill="1" applyBorder="1" applyAlignment="1" applyProtection="1">
      <alignment horizontal="left" vertical="center" wrapText="1"/>
      <protection locked="0"/>
    </xf>
    <xf numFmtId="0" fontId="31" fillId="4" borderId="10" xfId="0" applyFont="1" applyFill="1" applyBorder="1" applyAlignment="1" applyProtection="1">
      <alignment horizontal="left" vertical="center" wrapText="1"/>
      <protection locked="0"/>
    </xf>
    <xf numFmtId="0" fontId="31" fillId="4" borderId="11" xfId="0" applyFont="1" applyFill="1" applyBorder="1" applyAlignment="1" applyProtection="1">
      <alignment horizontal="left" vertical="center" wrapText="1"/>
      <protection locked="0"/>
    </xf>
    <xf numFmtId="0" fontId="31" fillId="4" borderId="7" xfId="0" applyFont="1" applyFill="1" applyBorder="1" applyAlignment="1" applyProtection="1">
      <alignment horizontal="left" vertical="center" wrapText="1"/>
      <protection locked="0"/>
    </xf>
    <xf numFmtId="0" fontId="31" fillId="4" borderId="0" xfId="0" applyFont="1" applyFill="1" applyBorder="1" applyAlignment="1" applyProtection="1">
      <alignment horizontal="left" vertical="center" wrapText="1"/>
      <protection locked="0"/>
    </xf>
    <xf numFmtId="0" fontId="31" fillId="4" borderId="8" xfId="0" applyFont="1" applyFill="1" applyBorder="1" applyAlignment="1" applyProtection="1">
      <alignment horizontal="left" vertical="center" wrapText="1"/>
      <protection locked="0"/>
    </xf>
    <xf numFmtId="0" fontId="31" fillId="4" borderId="31" xfId="0" applyFont="1" applyFill="1" applyBorder="1" applyAlignment="1" applyProtection="1">
      <alignment horizontal="left" vertical="center" wrapText="1"/>
      <protection locked="0"/>
    </xf>
    <xf numFmtId="0" fontId="31" fillId="4" borderId="32" xfId="0" applyFont="1" applyFill="1" applyBorder="1" applyAlignment="1" applyProtection="1">
      <alignment horizontal="left" vertical="center" wrapText="1"/>
      <protection locked="0"/>
    </xf>
    <xf numFmtId="0" fontId="31" fillId="4" borderId="33" xfId="0" applyFont="1" applyFill="1" applyBorder="1" applyAlignment="1" applyProtection="1">
      <alignment horizontal="left" vertical="center" wrapText="1"/>
      <protection locked="0"/>
    </xf>
    <xf numFmtId="0" fontId="4" fillId="23" borderId="5" xfId="0" applyFont="1" applyFill="1" applyBorder="1" applyAlignment="1">
      <alignment horizontal="left" vertical="top" wrapText="1"/>
    </xf>
    <xf numFmtId="0" fontId="4" fillId="23" borderId="38" xfId="0" applyFont="1" applyFill="1" applyBorder="1" applyAlignment="1">
      <alignment horizontal="left" vertical="top" wrapText="1"/>
    </xf>
    <xf numFmtId="0" fontId="4" fillId="23" borderId="6" xfId="0" applyFont="1" applyFill="1" applyBorder="1" applyAlignment="1">
      <alignment horizontal="left" vertical="top" wrapText="1"/>
    </xf>
    <xf numFmtId="0" fontId="15" fillId="8" borderId="7" xfId="0" applyFont="1" applyFill="1" applyBorder="1" applyAlignment="1">
      <alignment horizontal="right" vertical="center"/>
    </xf>
    <xf numFmtId="0" fontId="15" fillId="8" borderId="0" xfId="0" applyFont="1" applyFill="1" applyBorder="1" applyAlignment="1">
      <alignment horizontal="right" vertical="center"/>
    </xf>
    <xf numFmtId="0" fontId="4" fillId="23" borderId="5" xfId="0" applyFont="1" applyFill="1" applyBorder="1" applyAlignment="1">
      <alignment horizontal="left"/>
    </xf>
    <xf numFmtId="0" fontId="4" fillId="23" borderId="38" xfId="0" applyFont="1" applyFill="1" applyBorder="1" applyAlignment="1">
      <alignment horizontal="left"/>
    </xf>
    <xf numFmtId="0" fontId="4" fillId="23" borderId="6" xfId="0" applyFont="1" applyFill="1" applyBorder="1" applyAlignment="1">
      <alignment horizontal="left"/>
    </xf>
    <xf numFmtId="0" fontId="4" fillId="0" borderId="69" xfId="0" applyFont="1" applyBorder="1" applyAlignment="1">
      <alignment horizontal="center"/>
    </xf>
    <xf numFmtId="0" fontId="4" fillId="0" borderId="77" xfId="0" applyFont="1" applyBorder="1" applyAlignment="1">
      <alignment horizontal="center"/>
    </xf>
    <xf numFmtId="0" fontId="3" fillId="4" borderId="27" xfId="0" applyFont="1" applyFill="1" applyBorder="1" applyProtection="1">
      <protection locked="0"/>
    </xf>
    <xf numFmtId="0" fontId="3" fillId="4" borderId="48" xfId="0" applyFont="1" applyFill="1" applyBorder="1" applyProtection="1">
      <protection locked="0"/>
    </xf>
    <xf numFmtId="0" fontId="4" fillId="0" borderId="25" xfId="0" applyNumberFormat="1" applyFont="1" applyBorder="1" applyAlignment="1">
      <alignment horizontal="center"/>
    </xf>
    <xf numFmtId="0" fontId="4" fillId="0" borderId="4" xfId="0" applyNumberFormat="1" applyFont="1" applyBorder="1" applyAlignment="1">
      <alignment horizontal="center"/>
    </xf>
    <xf numFmtId="165" fontId="30" fillId="20" borderId="27" xfId="0" applyNumberFormat="1" applyFont="1" applyFill="1" applyBorder="1" applyProtection="1"/>
    <xf numFmtId="165" fontId="30" fillId="20" borderId="48" xfId="0" applyNumberFormat="1" applyFont="1" applyFill="1" applyBorder="1" applyProtection="1"/>
    <xf numFmtId="0" fontId="3" fillId="4" borderId="27" xfId="0" applyNumberFormat="1" applyFont="1" applyFill="1" applyBorder="1" applyAlignment="1" applyProtection="1">
      <alignment horizontal="center"/>
      <protection locked="0"/>
    </xf>
    <xf numFmtId="0" fontId="3" fillId="4" borderId="50" xfId="0" applyNumberFormat="1" applyFont="1" applyFill="1" applyBorder="1" applyAlignment="1" applyProtection="1">
      <alignment horizontal="center"/>
      <protection locked="0"/>
    </xf>
    <xf numFmtId="0" fontId="3" fillId="4" borderId="37" xfId="0" applyNumberFormat="1" applyFont="1" applyFill="1" applyBorder="1" applyAlignment="1" applyProtection="1">
      <alignment horizontal="center"/>
      <protection locked="0"/>
    </xf>
    <xf numFmtId="0" fontId="3" fillId="4" borderId="1" xfId="0" applyNumberFormat="1" applyFont="1" applyFill="1" applyBorder="1" applyAlignment="1" applyProtection="1">
      <alignment horizontal="center"/>
      <protection locked="0"/>
    </xf>
    <xf numFmtId="0" fontId="3" fillId="4" borderId="14" xfId="0" applyNumberFormat="1" applyFont="1" applyFill="1" applyBorder="1" applyAlignment="1" applyProtection="1">
      <alignment horizontal="center"/>
      <protection locked="0"/>
    </xf>
    <xf numFmtId="0" fontId="5" fillId="9" borderId="54" xfId="0" applyNumberFormat="1" applyFont="1" applyFill="1" applyBorder="1" applyAlignment="1" applyProtection="1">
      <alignment horizontal="center"/>
    </xf>
    <xf numFmtId="0" fontId="5" fillId="9" borderId="15" xfId="0" applyNumberFormat="1" applyFont="1" applyFill="1" applyBorder="1" applyAlignment="1" applyProtection="1">
      <alignment horizontal="center"/>
    </xf>
    <xf numFmtId="0" fontId="4" fillId="0" borderId="25" xfId="0" applyFont="1" applyBorder="1" applyAlignment="1">
      <alignment horizontal="center"/>
    </xf>
    <xf numFmtId="0" fontId="4" fillId="0" borderId="4" xfId="0" applyFont="1" applyBorder="1" applyAlignment="1">
      <alignment horizontal="center"/>
    </xf>
    <xf numFmtId="0" fontId="4" fillId="23" borderId="5" xfId="0" applyNumberFormat="1" applyFont="1" applyFill="1" applyBorder="1" applyAlignment="1">
      <alignment horizontal="left"/>
    </xf>
    <xf numFmtId="0" fontId="4" fillId="23" borderId="38" xfId="0" applyNumberFormat="1" applyFont="1" applyFill="1" applyBorder="1" applyAlignment="1">
      <alignment horizontal="left"/>
    </xf>
    <xf numFmtId="0" fontId="4" fillId="23" borderId="6" xfId="0" applyNumberFormat="1" applyFont="1" applyFill="1" applyBorder="1" applyAlignment="1">
      <alignment horizontal="left"/>
    </xf>
    <xf numFmtId="0" fontId="5" fillId="9" borderId="27" xfId="0" applyNumberFormat="1" applyFont="1" applyFill="1" applyBorder="1" applyAlignment="1">
      <alignment horizontal="center"/>
    </xf>
    <xf numFmtId="0" fontId="5" fillId="9" borderId="50" xfId="0" applyNumberFormat="1" applyFont="1" applyFill="1" applyBorder="1" applyAlignment="1">
      <alignment horizontal="center"/>
    </xf>
    <xf numFmtId="0" fontId="5" fillId="9" borderId="37" xfId="0" applyNumberFormat="1" applyFont="1" applyFill="1" applyBorder="1" applyAlignment="1">
      <alignment horizontal="center"/>
    </xf>
    <xf numFmtId="0" fontId="11" fillId="24" borderId="5" xfId="0" quotePrefix="1" applyNumberFormat="1" applyFont="1" applyFill="1" applyBorder="1" applyAlignment="1">
      <alignment horizontal="left"/>
    </xf>
    <xf numFmtId="0" fontId="11" fillId="24" borderId="38" xfId="0" quotePrefix="1" applyNumberFormat="1" applyFont="1" applyFill="1" applyBorder="1" applyAlignment="1">
      <alignment horizontal="left"/>
    </xf>
    <xf numFmtId="0" fontId="11" fillId="24" borderId="6" xfId="0" quotePrefix="1" applyNumberFormat="1" applyFont="1" applyFill="1" applyBorder="1" applyAlignment="1">
      <alignment horizontal="left"/>
    </xf>
    <xf numFmtId="0" fontId="4" fillId="24" borderId="5" xfId="0" applyNumberFormat="1" applyFont="1" applyFill="1" applyBorder="1" applyAlignment="1">
      <alignment horizontal="left"/>
    </xf>
    <xf numFmtId="0" fontId="4" fillId="24" borderId="38" xfId="0" applyNumberFormat="1" applyFont="1" applyFill="1" applyBorder="1" applyAlignment="1">
      <alignment horizontal="left"/>
    </xf>
    <xf numFmtId="0" fontId="4" fillId="24" borderId="6" xfId="0" applyNumberFormat="1" applyFont="1" applyFill="1" applyBorder="1" applyAlignment="1">
      <alignment horizontal="left"/>
    </xf>
    <xf numFmtId="0" fontId="39" fillId="0" borderId="1" xfId="0" applyFont="1" applyFill="1" applyBorder="1" applyAlignment="1" applyProtection="1">
      <alignment horizontal="center" vertical="center" wrapText="1"/>
    </xf>
    <xf numFmtId="0" fontId="39" fillId="0" borderId="14" xfId="0" applyFont="1" applyFill="1" applyBorder="1" applyAlignment="1" applyProtection="1">
      <alignment horizontal="center" vertical="center" wrapText="1"/>
    </xf>
    <xf numFmtId="0" fontId="5" fillId="9" borderId="36" xfId="0" applyNumberFormat="1" applyFont="1" applyFill="1" applyBorder="1" applyAlignment="1">
      <alignment horizontal="center"/>
    </xf>
    <xf numFmtId="0" fontId="5" fillId="9" borderId="96" xfId="0" applyNumberFormat="1" applyFont="1" applyFill="1" applyBorder="1" applyAlignment="1">
      <alignment horizontal="center"/>
    </xf>
    <xf numFmtId="0" fontId="5" fillId="9" borderId="57" xfId="0" applyNumberFormat="1" applyFont="1" applyFill="1" applyBorder="1" applyAlignment="1">
      <alignment horizontal="center"/>
    </xf>
    <xf numFmtId="0" fontId="11" fillId="23" borderId="5" xfId="0" quotePrefix="1" applyFont="1" applyFill="1" applyBorder="1" applyAlignment="1">
      <alignment horizontal="left"/>
    </xf>
    <xf numFmtId="0" fontId="11" fillId="23" borderId="38" xfId="0" quotePrefix="1" applyFont="1" applyFill="1" applyBorder="1" applyAlignment="1">
      <alignment horizontal="left"/>
    </xf>
    <xf numFmtId="0" fontId="11" fillId="23" borderId="6" xfId="0" quotePrefix="1" applyFont="1" applyFill="1" applyBorder="1" applyAlignment="1">
      <alignment horizontal="left"/>
    </xf>
    <xf numFmtId="0" fontId="5" fillId="20" borderId="54" xfId="0" applyNumberFormat="1" applyFont="1" applyFill="1" applyBorder="1" applyAlignment="1" applyProtection="1">
      <alignment horizontal="center"/>
    </xf>
    <xf numFmtId="0" fontId="5" fillId="20" borderId="15" xfId="0" applyNumberFormat="1" applyFont="1" applyFill="1" applyBorder="1" applyAlignment="1" applyProtection="1">
      <alignment horizontal="center"/>
    </xf>
    <xf numFmtId="0" fontId="5" fillId="9" borderId="1" xfId="0" applyNumberFormat="1" applyFont="1" applyFill="1" applyBorder="1" applyAlignment="1" applyProtection="1">
      <alignment horizontal="center"/>
    </xf>
    <xf numFmtId="0" fontId="5" fillId="9" borderId="14" xfId="0" applyNumberFormat="1" applyFont="1" applyFill="1" applyBorder="1" applyAlignment="1" applyProtection="1">
      <alignment horizontal="center"/>
    </xf>
    <xf numFmtId="0" fontId="9" fillId="4" borderId="1" xfId="0" applyNumberFormat="1" applyFont="1" applyFill="1" applyBorder="1" applyAlignment="1" applyProtection="1">
      <alignment horizontal="center" vertical="center"/>
      <protection locked="0"/>
    </xf>
    <xf numFmtId="0" fontId="9" fillId="4" borderId="14" xfId="0" applyNumberFormat="1" applyFont="1" applyFill="1" applyBorder="1" applyAlignment="1" applyProtection="1">
      <alignment horizontal="center" vertical="center"/>
      <protection locked="0"/>
    </xf>
    <xf numFmtId="0" fontId="30" fillId="20" borderId="1" xfId="2" applyNumberFormat="1" applyFont="1" applyFill="1" applyBorder="1" applyAlignment="1">
      <alignment horizontal="center" vertical="center"/>
    </xf>
    <xf numFmtId="0" fontId="30" fillId="20" borderId="14" xfId="2" applyNumberFormat="1" applyFont="1" applyFill="1" applyBorder="1" applyAlignment="1">
      <alignment horizontal="center" vertical="center"/>
    </xf>
    <xf numFmtId="0" fontId="3" fillId="4" borderId="1" xfId="0" applyNumberFormat="1" applyFont="1" applyFill="1" applyBorder="1" applyAlignment="1" applyProtection="1">
      <alignment vertical="center"/>
      <protection locked="0"/>
    </xf>
    <xf numFmtId="0" fontId="3" fillId="4" borderId="14" xfId="0" applyNumberFormat="1" applyFont="1" applyFill="1" applyBorder="1" applyAlignment="1" applyProtection="1">
      <alignment vertical="center"/>
      <protection locked="0"/>
    </xf>
    <xf numFmtId="0" fontId="3" fillId="4" borderId="54" xfId="0" applyNumberFormat="1" applyFont="1" applyFill="1" applyBorder="1" applyAlignment="1" applyProtection="1">
      <alignment vertical="center"/>
      <protection locked="0"/>
    </xf>
    <xf numFmtId="0" fontId="3" fillId="4" borderId="15" xfId="0" applyNumberFormat="1" applyFont="1" applyFill="1" applyBorder="1" applyAlignment="1" applyProtection="1">
      <alignment vertical="center"/>
      <protection locked="0"/>
    </xf>
    <xf numFmtId="0" fontId="11" fillId="23" borderId="5" xfId="0" quotePrefix="1" applyNumberFormat="1" applyFont="1" applyFill="1" applyBorder="1" applyAlignment="1">
      <alignment horizontal="left"/>
    </xf>
    <xf numFmtId="0" fontId="11" fillId="23" borderId="6" xfId="0" quotePrefix="1" applyNumberFormat="1" applyFont="1" applyFill="1" applyBorder="1" applyAlignment="1">
      <alignment horizontal="left"/>
    </xf>
    <xf numFmtId="0" fontId="24" fillId="0" borderId="0" xfId="11" applyNumberFormat="1" applyFont="1" applyAlignment="1" applyProtection="1">
      <alignment horizontal="center"/>
    </xf>
    <xf numFmtId="0" fontId="9" fillId="4" borderId="1" xfId="0" applyNumberFormat="1" applyFont="1" applyFill="1" applyBorder="1" applyAlignment="1" applyProtection="1">
      <alignment horizontal="center"/>
      <protection locked="0"/>
    </xf>
    <xf numFmtId="0" fontId="9" fillId="4" borderId="14" xfId="0" applyNumberFormat="1" applyFont="1" applyFill="1" applyBorder="1" applyAlignment="1" applyProtection="1">
      <alignment horizontal="center"/>
      <protection locked="0"/>
    </xf>
    <xf numFmtId="0" fontId="4" fillId="23" borderId="9" xfId="0" applyNumberFormat="1" applyFont="1" applyFill="1" applyBorder="1" applyAlignment="1">
      <alignment horizontal="left"/>
    </xf>
    <xf numFmtId="0" fontId="4" fillId="23" borderId="10" xfId="0" applyNumberFormat="1" applyFont="1" applyFill="1" applyBorder="1" applyAlignment="1">
      <alignment horizontal="left"/>
    </xf>
    <xf numFmtId="0" fontId="4" fillId="23" borderId="11" xfId="0" applyNumberFormat="1" applyFont="1" applyFill="1" applyBorder="1" applyAlignment="1">
      <alignment horizontal="left"/>
    </xf>
    <xf numFmtId="0" fontId="3" fillId="0" borderId="20" xfId="0" applyNumberFormat="1" applyFont="1" applyBorder="1" applyAlignment="1">
      <alignment horizontal="center"/>
    </xf>
    <xf numFmtId="0" fontId="3" fillId="0" borderId="50" xfId="0" applyNumberFormat="1" applyFont="1" applyBorder="1" applyAlignment="1">
      <alignment horizontal="center"/>
    </xf>
    <xf numFmtId="0" fontId="3" fillId="0" borderId="37" xfId="0" applyNumberFormat="1" applyFont="1" applyBorder="1" applyAlignment="1">
      <alignment horizontal="center"/>
    </xf>
    <xf numFmtId="166" fontId="30" fillId="20" borderId="27" xfId="24" applyNumberFormat="1" applyFont="1" applyFill="1" applyBorder="1" applyAlignment="1" applyProtection="1">
      <alignment horizontal="center"/>
    </xf>
    <xf numFmtId="166" fontId="30" fillId="20" borderId="37" xfId="24" applyNumberFormat="1" applyFont="1" applyFill="1" applyBorder="1" applyAlignment="1" applyProtection="1">
      <alignment horizontal="center"/>
    </xf>
    <xf numFmtId="0" fontId="5" fillId="25" borderId="27" xfId="0" applyNumberFormat="1" applyFont="1" applyFill="1" applyBorder="1" applyAlignment="1">
      <alignment horizontal="center"/>
    </xf>
    <xf numFmtId="0" fontId="5" fillId="25" borderId="37" xfId="0" applyNumberFormat="1" applyFont="1" applyFill="1" applyBorder="1" applyAlignment="1">
      <alignment horizontal="center"/>
    </xf>
    <xf numFmtId="0" fontId="4" fillId="0" borderId="90" xfId="0" applyNumberFormat="1" applyFont="1" applyBorder="1" applyAlignment="1">
      <alignment horizontal="center"/>
    </xf>
    <xf numFmtId="0" fontId="4" fillId="0" borderId="89" xfId="0" applyNumberFormat="1" applyFont="1" applyBorder="1" applyAlignment="1">
      <alignment horizontal="center"/>
    </xf>
    <xf numFmtId="0" fontId="4" fillId="0" borderId="60" xfId="0" applyNumberFormat="1" applyFont="1" applyBorder="1" applyAlignment="1">
      <alignment horizontal="center"/>
    </xf>
    <xf numFmtId="0" fontId="5" fillId="9" borderId="129" xfId="0" applyNumberFormat="1" applyFont="1" applyFill="1" applyBorder="1" applyAlignment="1" applyProtection="1">
      <alignment horizontal="center"/>
    </xf>
    <xf numFmtId="0" fontId="5" fillId="9" borderId="32" xfId="0" applyNumberFormat="1" applyFont="1" applyFill="1" applyBorder="1" applyAlignment="1" applyProtection="1">
      <alignment horizontal="center"/>
    </xf>
    <xf numFmtId="0" fontId="5" fillId="9" borderId="33" xfId="0" applyNumberFormat="1" applyFont="1" applyFill="1" applyBorder="1" applyAlignment="1" applyProtection="1">
      <alignment horizontal="center"/>
    </xf>
    <xf numFmtId="0" fontId="3" fillId="4" borderId="69" xfId="0" applyNumberFormat="1" applyFont="1" applyFill="1" applyBorder="1" applyAlignment="1" applyProtection="1">
      <alignment horizontal="center"/>
      <protection locked="0"/>
    </xf>
    <xf numFmtId="0" fontId="3" fillId="4" borderId="44" xfId="0" applyNumberFormat="1" applyFont="1" applyFill="1" applyBorder="1" applyAlignment="1" applyProtection="1">
      <alignment horizontal="center"/>
      <protection locked="0"/>
    </xf>
    <xf numFmtId="0" fontId="3" fillId="4" borderId="16" xfId="0" applyNumberFormat="1" applyFont="1" applyFill="1" applyBorder="1" applyAlignment="1" applyProtection="1">
      <alignment horizontal="center"/>
      <protection locked="0"/>
    </xf>
    <xf numFmtId="0" fontId="3" fillId="6" borderId="27" xfId="0" applyNumberFormat="1" applyFont="1" applyFill="1" applyBorder="1" applyAlignment="1" applyProtection="1">
      <alignment horizontal="center"/>
    </xf>
    <xf numFmtId="0" fontId="3" fillId="6" borderId="37" xfId="0" applyNumberFormat="1" applyFont="1" applyFill="1" applyBorder="1" applyAlignment="1" applyProtection="1">
      <alignment horizontal="center"/>
    </xf>
    <xf numFmtId="0" fontId="4" fillId="0" borderId="89" xfId="0" applyNumberFormat="1" applyFont="1" applyFill="1" applyBorder="1" applyAlignment="1">
      <alignment horizontal="center" wrapText="1"/>
    </xf>
    <xf numFmtId="0" fontId="4" fillId="0" borderId="89" xfId="0" applyNumberFormat="1" applyFont="1" applyFill="1" applyBorder="1" applyAlignment="1">
      <alignment horizontal="center"/>
    </xf>
    <xf numFmtId="0" fontId="4" fillId="0" borderId="60" xfId="0" applyNumberFormat="1" applyFont="1" applyFill="1" applyBorder="1" applyAlignment="1">
      <alignment horizontal="center"/>
    </xf>
    <xf numFmtId="0" fontId="4" fillId="0" borderId="93" xfId="0" applyNumberFormat="1" applyFont="1" applyBorder="1" applyAlignment="1">
      <alignment horizontal="center"/>
    </xf>
    <xf numFmtId="0" fontId="3" fillId="4" borderId="49" xfId="0" applyNumberFormat="1" applyFont="1" applyFill="1" applyBorder="1" applyAlignment="1" applyProtection="1">
      <alignment horizontal="center"/>
      <protection locked="0"/>
    </xf>
    <xf numFmtId="0" fontId="3" fillId="4" borderId="59" xfId="0" applyNumberFormat="1" applyFont="1" applyFill="1" applyBorder="1" applyAlignment="1" applyProtection="1">
      <alignment horizontal="center"/>
      <protection locked="0"/>
    </xf>
    <xf numFmtId="0" fontId="4" fillId="0" borderId="1" xfId="0" applyNumberFormat="1" applyFont="1" applyBorder="1" applyAlignment="1" applyProtection="1">
      <alignment horizontal="center" wrapText="1"/>
    </xf>
    <xf numFmtId="0" fontId="4" fillId="0" borderId="14" xfId="0" applyNumberFormat="1" applyFont="1" applyBorder="1" applyAlignment="1" applyProtection="1">
      <alignment horizontal="center" wrapText="1"/>
    </xf>
    <xf numFmtId="0" fontId="3" fillId="4" borderId="1" xfId="0" applyNumberFormat="1" applyFont="1" applyFill="1" applyBorder="1" applyProtection="1">
      <protection locked="0"/>
    </xf>
    <xf numFmtId="0" fontId="3" fillId="4" borderId="14" xfId="0" applyNumberFormat="1" applyFont="1" applyFill="1" applyBorder="1" applyProtection="1">
      <protection locked="0"/>
    </xf>
    <xf numFmtId="0" fontId="3" fillId="4" borderId="54" xfId="0" applyNumberFormat="1" applyFont="1" applyFill="1" applyBorder="1" applyProtection="1">
      <protection locked="0"/>
    </xf>
    <xf numFmtId="0" fontId="3" fillId="4" borderId="15" xfId="0" applyNumberFormat="1" applyFont="1" applyFill="1" applyBorder="1" applyProtection="1">
      <protection locked="0"/>
    </xf>
    <xf numFmtId="0" fontId="4" fillId="6" borderId="27" xfId="0" applyNumberFormat="1" applyFont="1" applyFill="1" applyBorder="1" applyAlignment="1">
      <alignment horizontal="center"/>
    </xf>
    <xf numFmtId="0" fontId="4" fillId="6" borderId="37" xfId="0" applyNumberFormat="1" applyFont="1" applyFill="1" applyBorder="1" applyAlignment="1">
      <alignment horizontal="center"/>
    </xf>
    <xf numFmtId="0" fontId="3" fillId="4" borderId="27" xfId="0" applyNumberFormat="1" applyFont="1" applyFill="1" applyBorder="1" applyProtection="1">
      <protection locked="0"/>
    </xf>
    <xf numFmtId="0" fontId="3" fillId="4" borderId="50" xfId="0" applyNumberFormat="1" applyFont="1" applyFill="1" applyBorder="1" applyProtection="1">
      <protection locked="0"/>
    </xf>
    <xf numFmtId="0" fontId="3" fillId="4" borderId="37" xfId="0" applyNumberFormat="1" applyFont="1" applyFill="1" applyBorder="1" applyProtection="1">
      <protection locked="0"/>
    </xf>
    <xf numFmtId="0" fontId="3" fillId="4" borderId="129" xfId="0" applyNumberFormat="1" applyFont="1" applyFill="1" applyBorder="1" applyProtection="1">
      <protection locked="0"/>
    </xf>
    <xf numFmtId="0" fontId="3" fillId="4" borderId="32" xfId="0" applyNumberFormat="1" applyFont="1" applyFill="1" applyBorder="1" applyProtection="1">
      <protection locked="0"/>
    </xf>
    <xf numFmtId="0" fontId="3" fillId="4" borderId="33" xfId="0" applyNumberFormat="1" applyFont="1" applyFill="1" applyBorder="1" applyProtection="1">
      <protection locked="0"/>
    </xf>
    <xf numFmtId="0" fontId="4" fillId="0" borderId="27" xfId="0" applyNumberFormat="1" applyFont="1" applyBorder="1" applyAlignment="1" applyProtection="1">
      <alignment horizontal="center" wrapText="1"/>
    </xf>
    <xf numFmtId="0" fontId="4" fillId="0" borderId="50" xfId="0" applyNumberFormat="1" applyFont="1" applyBorder="1" applyAlignment="1" applyProtection="1">
      <alignment horizontal="center" wrapText="1"/>
    </xf>
    <xf numFmtId="0" fontId="4" fillId="0" borderId="37" xfId="0" applyNumberFormat="1" applyFont="1" applyBorder="1" applyAlignment="1" applyProtection="1">
      <alignment horizontal="center" wrapText="1"/>
    </xf>
    <xf numFmtId="0" fontId="24" fillId="0" borderId="0" xfId="11" applyNumberFormat="1" applyFont="1" applyAlignment="1" applyProtection="1">
      <alignment horizontal="center" wrapText="1"/>
    </xf>
    <xf numFmtId="0" fontId="9" fillId="4" borderId="1" xfId="0" applyNumberFormat="1" applyFont="1" applyFill="1" applyBorder="1" applyAlignment="1" applyProtection="1">
      <alignment horizontal="center" wrapText="1"/>
      <protection locked="0"/>
    </xf>
    <xf numFmtId="0" fontId="9" fillId="4" borderId="14" xfId="0" applyNumberFormat="1" applyFont="1" applyFill="1" applyBorder="1" applyAlignment="1" applyProtection="1">
      <alignment horizontal="center" wrapText="1"/>
      <protection locked="0"/>
    </xf>
    <xf numFmtId="0" fontId="5" fillId="9" borderId="54" xfId="0" applyNumberFormat="1" applyFont="1" applyFill="1" applyBorder="1" applyAlignment="1" applyProtection="1">
      <alignment horizontal="center" wrapText="1"/>
    </xf>
    <xf numFmtId="0" fontId="5" fillId="9" borderId="15" xfId="0" applyNumberFormat="1" applyFont="1" applyFill="1" applyBorder="1" applyAlignment="1" applyProtection="1">
      <alignment horizontal="center" wrapText="1"/>
    </xf>
    <xf numFmtId="0" fontId="4" fillId="23" borderId="5" xfId="0" applyNumberFormat="1" applyFont="1" applyFill="1" applyBorder="1" applyAlignment="1">
      <alignment horizontal="left" wrapText="1"/>
    </xf>
    <xf numFmtId="0" fontId="4" fillId="23" borderId="38" xfId="0" applyNumberFormat="1" applyFont="1" applyFill="1" applyBorder="1" applyAlignment="1">
      <alignment horizontal="left" wrapText="1"/>
    </xf>
    <xf numFmtId="0" fontId="4" fillId="23" borderId="6" xfId="0" applyNumberFormat="1" applyFont="1" applyFill="1" applyBorder="1" applyAlignment="1">
      <alignment horizontal="left" wrapText="1"/>
    </xf>
    <xf numFmtId="0" fontId="10" fillId="0" borderId="90" xfId="0" applyNumberFormat="1" applyFont="1" applyBorder="1" applyAlignment="1">
      <alignment horizontal="center"/>
    </xf>
    <xf numFmtId="0" fontId="10" fillId="0" borderId="89" xfId="0" applyNumberFormat="1" applyFont="1" applyBorder="1" applyAlignment="1">
      <alignment horizontal="center"/>
    </xf>
    <xf numFmtId="0" fontId="10" fillId="0" borderId="60" xfId="0" applyNumberFormat="1" applyFont="1" applyBorder="1" applyAlignment="1">
      <alignment horizontal="center"/>
    </xf>
    <xf numFmtId="0" fontId="10" fillId="23" borderId="5" xfId="0" applyNumberFormat="1" applyFont="1" applyFill="1" applyBorder="1" applyAlignment="1">
      <alignment horizontal="left"/>
    </xf>
    <xf numFmtId="0" fontId="10" fillId="23" borderId="38" xfId="0" applyNumberFormat="1" applyFont="1" applyFill="1" applyBorder="1" applyAlignment="1">
      <alignment horizontal="left"/>
    </xf>
    <xf numFmtId="0" fontId="10" fillId="23" borderId="6" xfId="0" applyNumberFormat="1" applyFont="1" applyFill="1" applyBorder="1" applyAlignment="1">
      <alignment horizontal="left"/>
    </xf>
    <xf numFmtId="0" fontId="9" fillId="4" borderId="1" xfId="2" applyNumberFormat="1" applyFont="1" applyFill="1" applyBorder="1" applyAlignment="1" applyProtection="1">
      <alignment horizontal="center"/>
      <protection locked="0"/>
    </xf>
    <xf numFmtId="0" fontId="9" fillId="4" borderId="14" xfId="2" applyNumberFormat="1" applyFont="1" applyFill="1" applyBorder="1" applyAlignment="1" applyProtection="1">
      <alignment horizontal="center"/>
      <protection locked="0"/>
    </xf>
    <xf numFmtId="0" fontId="5" fillId="9" borderId="54" xfId="2" applyNumberFormat="1" applyFont="1" applyFill="1" applyBorder="1" applyAlignment="1" applyProtection="1">
      <alignment horizontal="center"/>
    </xf>
    <xf numFmtId="0" fontId="5" fillId="9" borderId="15" xfId="2" applyNumberFormat="1" applyFont="1" applyFill="1" applyBorder="1" applyAlignment="1" applyProtection="1">
      <alignment horizontal="center"/>
    </xf>
    <xf numFmtId="0" fontId="4" fillId="0" borderId="10" xfId="0" applyNumberFormat="1" applyFont="1" applyBorder="1" applyAlignment="1">
      <alignment horizontal="center"/>
    </xf>
    <xf numFmtId="0" fontId="4" fillId="0" borderId="11" xfId="0" applyNumberFormat="1" applyFont="1" applyBorder="1" applyAlignment="1">
      <alignment horizontal="center"/>
    </xf>
    <xf numFmtId="0" fontId="4" fillId="0" borderId="10" xfId="0" applyNumberFormat="1" applyFont="1" applyBorder="1" applyAlignment="1">
      <alignment horizontal="center" wrapText="1"/>
    </xf>
    <xf numFmtId="0" fontId="4" fillId="0" borderId="11" xfId="0" applyNumberFormat="1" applyFont="1" applyBorder="1" applyAlignment="1">
      <alignment horizontal="center" wrapText="1"/>
    </xf>
    <xf numFmtId="0" fontId="3" fillId="4" borderId="36" xfId="0" applyNumberFormat="1" applyFont="1" applyFill="1" applyBorder="1" applyAlignment="1" applyProtection="1">
      <alignment horizontal="center"/>
      <protection locked="0"/>
    </xf>
    <xf numFmtId="0" fontId="3" fillId="4" borderId="96" xfId="0" applyNumberFormat="1" applyFont="1" applyFill="1" applyBorder="1" applyAlignment="1" applyProtection="1">
      <alignment horizontal="center"/>
      <protection locked="0"/>
    </xf>
    <xf numFmtId="0" fontId="3" fillId="4" borderId="57" xfId="0" applyNumberFormat="1" applyFont="1" applyFill="1" applyBorder="1" applyAlignment="1" applyProtection="1">
      <alignment horizontal="center"/>
      <protection locked="0"/>
    </xf>
    <xf numFmtId="0" fontId="4" fillId="0" borderId="93" xfId="0" applyNumberFormat="1" applyFont="1" applyFill="1" applyBorder="1" applyAlignment="1">
      <alignment horizontal="center" wrapText="1"/>
    </xf>
    <xf numFmtId="0" fontId="4" fillId="0" borderId="25" xfId="0" applyNumberFormat="1" applyFont="1" applyFill="1" applyBorder="1" applyAlignment="1">
      <alignment horizontal="center" wrapText="1"/>
    </xf>
    <xf numFmtId="0" fontId="4" fillId="0" borderId="4" xfId="0" applyNumberFormat="1" applyFont="1" applyFill="1" applyBorder="1" applyAlignment="1">
      <alignment horizontal="center" wrapText="1"/>
    </xf>
    <xf numFmtId="0" fontId="5" fillId="9" borderId="36" xfId="0" applyNumberFormat="1" applyFont="1" applyFill="1" applyBorder="1" applyAlignment="1" applyProtection="1">
      <alignment horizontal="center"/>
    </xf>
    <xf numFmtId="0" fontId="5" fillId="9" borderId="96" xfId="0" applyNumberFormat="1" applyFont="1" applyFill="1" applyBorder="1" applyAlignment="1" applyProtection="1">
      <alignment horizontal="center"/>
    </xf>
    <xf numFmtId="0" fontId="5" fillId="9" borderId="57" xfId="0" applyNumberFormat="1" applyFont="1" applyFill="1" applyBorder="1" applyAlignment="1" applyProtection="1">
      <alignment horizontal="center"/>
    </xf>
    <xf numFmtId="0" fontId="42" fillId="0" borderId="0" xfId="11" applyFont="1" applyAlignment="1" applyProtection="1">
      <alignment horizontal="center" vertical="center"/>
      <protection locked="0"/>
    </xf>
    <xf numFmtId="0" fontId="3" fillId="4" borderId="54" xfId="0" applyNumberFormat="1" applyFont="1" applyFill="1" applyBorder="1" applyAlignment="1" applyProtection="1">
      <alignment horizontal="center"/>
      <protection locked="0"/>
    </xf>
    <xf numFmtId="0" fontId="3" fillId="4" borderId="15" xfId="0" applyNumberFormat="1" applyFont="1" applyFill="1" applyBorder="1" applyAlignment="1" applyProtection="1">
      <alignment horizontal="center"/>
      <protection locked="0"/>
    </xf>
    <xf numFmtId="0" fontId="3" fillId="4" borderId="27" xfId="0" applyNumberFormat="1" applyFont="1" applyFill="1" applyBorder="1" applyAlignment="1" applyProtection="1">
      <alignment horizontal="center" vertical="center"/>
      <protection locked="0"/>
    </xf>
    <xf numFmtId="0" fontId="3" fillId="4" borderId="50" xfId="0" applyNumberFormat="1" applyFont="1" applyFill="1" applyBorder="1" applyAlignment="1" applyProtection="1">
      <alignment horizontal="center" vertical="center"/>
      <protection locked="0"/>
    </xf>
    <xf numFmtId="0" fontId="3" fillId="4" borderId="37" xfId="0" applyNumberFormat="1" applyFont="1" applyFill="1" applyBorder="1" applyAlignment="1" applyProtection="1">
      <alignment horizontal="center" vertical="center"/>
      <protection locked="0"/>
    </xf>
    <xf numFmtId="0" fontId="3" fillId="4" borderId="36" xfId="0" applyNumberFormat="1" applyFont="1" applyFill="1" applyBorder="1" applyAlignment="1" applyProtection="1">
      <alignment horizontal="center" vertical="center"/>
      <protection locked="0"/>
    </xf>
    <xf numFmtId="0" fontId="3" fillId="4" borderId="96" xfId="0" applyNumberFormat="1" applyFont="1" applyFill="1" applyBorder="1" applyAlignment="1" applyProtection="1">
      <alignment horizontal="center" vertical="center"/>
      <protection locked="0"/>
    </xf>
    <xf numFmtId="0" fontId="3" fillId="4" borderId="57" xfId="0" applyNumberFormat="1" applyFont="1" applyFill="1" applyBorder="1" applyAlignment="1" applyProtection="1">
      <alignment horizontal="center" vertical="center"/>
      <protection locked="0"/>
    </xf>
    <xf numFmtId="0" fontId="11" fillId="23" borderId="5" xfId="0" applyFont="1" applyFill="1" applyBorder="1" applyAlignment="1">
      <alignment horizontal="left"/>
    </xf>
    <xf numFmtId="0" fontId="11" fillId="23" borderId="38" xfId="0" applyFont="1" applyFill="1" applyBorder="1" applyAlignment="1">
      <alignment horizontal="left"/>
    </xf>
    <xf numFmtId="0" fontId="11" fillId="23" borderId="6" xfId="0" applyFont="1" applyFill="1" applyBorder="1" applyAlignment="1">
      <alignment horizontal="left"/>
    </xf>
    <xf numFmtId="0" fontId="11" fillId="0" borderId="93" xfId="0" applyNumberFormat="1" applyFont="1" applyBorder="1" applyAlignment="1">
      <alignment horizontal="center" vertical="center" wrapText="1"/>
    </xf>
    <xf numFmtId="0" fontId="11" fillId="0" borderId="90" xfId="0" applyNumberFormat="1" applyFont="1" applyBorder="1" applyAlignment="1">
      <alignment horizontal="center" vertical="center" wrapText="1"/>
    </xf>
    <xf numFmtId="165" fontId="40" fillId="20" borderId="1" xfId="0" applyNumberFormat="1" applyFont="1" applyFill="1" applyBorder="1" applyAlignment="1" applyProtection="1">
      <alignment horizontal="center" wrapText="1"/>
    </xf>
    <xf numFmtId="165" fontId="40" fillId="20" borderId="5" xfId="2" applyNumberFormat="1" applyFont="1" applyFill="1" applyBorder="1" applyAlignment="1">
      <alignment horizontal="center" vertical="center" wrapText="1"/>
    </xf>
    <xf numFmtId="165" fontId="40" fillId="20" borderId="6" xfId="2" applyNumberFormat="1" applyFont="1" applyFill="1" applyBorder="1" applyAlignment="1">
      <alignment horizontal="center" vertical="center" wrapText="1"/>
    </xf>
    <xf numFmtId="0" fontId="11" fillId="23" borderId="5" xfId="0" applyNumberFormat="1" applyFont="1" applyFill="1" applyBorder="1" applyAlignment="1">
      <alignment horizontal="left" wrapText="1"/>
    </xf>
    <xf numFmtId="0" fontId="11" fillId="23" borderId="38" xfId="0" applyNumberFormat="1" applyFont="1" applyFill="1" applyBorder="1" applyAlignment="1">
      <alignment horizontal="left" wrapText="1"/>
    </xf>
    <xf numFmtId="0" fontId="11" fillId="23" borderId="6" xfId="0" applyNumberFormat="1" applyFont="1" applyFill="1" applyBorder="1" applyAlignment="1">
      <alignment horizontal="left" wrapText="1"/>
    </xf>
    <xf numFmtId="0" fontId="2" fillId="23" borderId="5" xfId="10" applyFont="1" applyFill="1" applyBorder="1" applyAlignment="1">
      <alignment horizontal="left" vertical="center"/>
    </xf>
    <xf numFmtId="0" fontId="2" fillId="23" borderId="6" xfId="10" applyFont="1" applyFill="1" applyBorder="1" applyAlignment="1">
      <alignment horizontal="left" vertical="center"/>
    </xf>
    <xf numFmtId="0" fontId="11" fillId="6" borderId="93" xfId="0" applyFont="1" applyFill="1" applyBorder="1" applyAlignment="1">
      <alignment horizontal="center"/>
    </xf>
    <xf numFmtId="0" fontId="11" fillId="6" borderId="25" xfId="0" applyFont="1" applyFill="1" applyBorder="1" applyAlignment="1">
      <alignment horizontal="center"/>
    </xf>
    <xf numFmtId="0" fontId="11" fillId="6" borderId="4" xfId="0" applyFont="1" applyFill="1" applyBorder="1" applyAlignment="1">
      <alignment horizontal="center"/>
    </xf>
    <xf numFmtId="0" fontId="18" fillId="23" borderId="5" xfId="0" applyFont="1" applyFill="1" applyBorder="1" applyAlignment="1">
      <alignment horizontal="left" wrapText="1"/>
    </xf>
    <xf numFmtId="0" fontId="18" fillId="23" borderId="38" xfId="0" applyFont="1" applyFill="1" applyBorder="1" applyAlignment="1">
      <alignment horizontal="left" wrapText="1"/>
    </xf>
    <xf numFmtId="0" fontId="18" fillId="23" borderId="6" xfId="0" applyFont="1" applyFill="1" applyBorder="1" applyAlignment="1">
      <alignment horizontal="left" wrapText="1"/>
    </xf>
    <xf numFmtId="0" fontId="15" fillId="0" borderId="78" xfId="0" applyNumberFormat="1" applyFont="1" applyBorder="1" applyAlignment="1">
      <alignment horizontal="left" wrapText="1"/>
    </xf>
    <xf numFmtId="0" fontId="15" fillId="0" borderId="49" xfId="0" applyNumberFormat="1" applyFont="1" applyBorder="1" applyAlignment="1">
      <alignment horizontal="left" wrapText="1"/>
    </xf>
    <xf numFmtId="0" fontId="15" fillId="4" borderId="78" xfId="2" applyNumberFormat="1" applyFont="1" applyFill="1" applyBorder="1" applyAlignment="1" applyProtection="1">
      <alignment horizontal="center" vertical="center" wrapText="1"/>
      <protection locked="0"/>
    </xf>
    <xf numFmtId="0" fontId="15" fillId="4" borderId="49" xfId="2" applyNumberFormat="1" applyFont="1" applyFill="1" applyBorder="1" applyAlignment="1" applyProtection="1">
      <alignment horizontal="center" vertical="center" wrapText="1"/>
      <protection locked="0"/>
    </xf>
    <xf numFmtId="0" fontId="15" fillId="0" borderId="1" xfId="0" applyNumberFormat="1" applyFont="1" applyFill="1" applyBorder="1" applyAlignment="1">
      <alignment horizontal="left" vertical="center" wrapText="1"/>
    </xf>
    <xf numFmtId="0" fontId="15" fillId="0" borderId="27" xfId="0" applyNumberFormat="1" applyFont="1" applyFill="1" applyBorder="1" applyAlignment="1">
      <alignment horizontal="left" vertical="center" wrapText="1"/>
    </xf>
    <xf numFmtId="0" fontId="15" fillId="6" borderId="70" xfId="0" applyNumberFormat="1" applyFont="1" applyFill="1" applyBorder="1" applyAlignment="1">
      <alignment horizontal="left" vertical="center" wrapText="1"/>
    </xf>
    <xf numFmtId="0" fontId="15" fillId="6" borderId="94" xfId="0" applyNumberFormat="1" applyFont="1" applyFill="1" applyBorder="1" applyAlignment="1">
      <alignment horizontal="left" vertical="center" wrapText="1"/>
    </xf>
    <xf numFmtId="0" fontId="15" fillId="6" borderId="73" xfId="0" applyNumberFormat="1" applyFont="1" applyFill="1" applyBorder="1" applyAlignment="1">
      <alignment horizontal="left" vertical="center" wrapText="1"/>
    </xf>
    <xf numFmtId="0" fontId="15" fillId="6" borderId="39" xfId="0" applyNumberFormat="1" applyFont="1" applyFill="1" applyBorder="1" applyAlignment="1">
      <alignment horizontal="left" vertical="center" wrapText="1"/>
    </xf>
    <xf numFmtId="0" fontId="15" fillId="4" borderId="95" xfId="2" applyFont="1" applyFill="1" applyBorder="1" applyAlignment="1" applyProtection="1">
      <alignment horizontal="center" vertical="center" wrapText="1"/>
      <protection locked="0"/>
    </xf>
    <xf numFmtId="0" fontId="15" fillId="4" borderId="24" xfId="2" applyFont="1" applyFill="1" applyBorder="1" applyAlignment="1" applyProtection="1">
      <alignment horizontal="center" vertical="center" wrapText="1"/>
      <protection locked="0"/>
    </xf>
    <xf numFmtId="0" fontId="11" fillId="6" borderId="5" xfId="0" applyNumberFormat="1" applyFont="1" applyFill="1" applyBorder="1" applyAlignment="1">
      <alignment horizontal="center" wrapText="1"/>
    </xf>
    <xf numFmtId="0" fontId="11" fillId="6" borderId="38" xfId="0" applyNumberFormat="1" applyFont="1" applyFill="1" applyBorder="1" applyAlignment="1">
      <alignment horizontal="center" wrapText="1"/>
    </xf>
    <xf numFmtId="0" fontId="11" fillId="6" borderId="6" xfId="0" applyNumberFormat="1" applyFont="1" applyFill="1" applyBorder="1" applyAlignment="1">
      <alignment horizontal="center" wrapText="1"/>
    </xf>
    <xf numFmtId="0" fontId="11" fillId="6" borderId="91" xfId="0" applyNumberFormat="1" applyFont="1" applyFill="1" applyBorder="1" applyAlignment="1">
      <alignment horizontal="center" vertical="center" wrapText="1"/>
    </xf>
    <xf numFmtId="0" fontId="11" fillId="6" borderId="10" xfId="0" applyNumberFormat="1" applyFont="1" applyFill="1" applyBorder="1" applyAlignment="1">
      <alignment horizontal="center" vertical="center" wrapText="1"/>
    </xf>
    <xf numFmtId="0" fontId="11" fillId="6" borderId="92" xfId="0" applyNumberFormat="1" applyFont="1" applyFill="1" applyBorder="1" applyAlignment="1">
      <alignment horizontal="center" vertical="center" wrapText="1"/>
    </xf>
    <xf numFmtId="0" fontId="11" fillId="6" borderId="69" xfId="0" applyNumberFormat="1" applyFont="1" applyFill="1" applyBorder="1" applyAlignment="1">
      <alignment horizontal="center" vertical="center" wrapText="1"/>
    </xf>
    <xf numFmtId="0" fontId="11" fillId="6" borderId="44" xfId="0" applyNumberFormat="1" applyFont="1" applyFill="1" applyBorder="1" applyAlignment="1">
      <alignment horizontal="center" vertical="center" wrapText="1"/>
    </xf>
    <xf numFmtId="0" fontId="11" fillId="6" borderId="77" xfId="0" applyNumberFormat="1" applyFont="1" applyFill="1" applyBorder="1" applyAlignment="1">
      <alignment horizontal="center" vertical="center" wrapText="1"/>
    </xf>
    <xf numFmtId="0" fontId="11" fillId="6" borderId="88" xfId="0" applyNumberFormat="1" applyFont="1" applyFill="1" applyBorder="1" applyAlignment="1">
      <alignment horizontal="center" vertical="center" wrapText="1"/>
    </xf>
    <xf numFmtId="0" fontId="11" fillId="6" borderId="75" xfId="0" applyNumberFormat="1" applyFont="1" applyFill="1" applyBorder="1" applyAlignment="1">
      <alignment horizontal="center" vertical="center" wrapText="1"/>
    </xf>
    <xf numFmtId="0" fontId="11" fillId="6" borderId="11" xfId="0" applyNumberFormat="1" applyFont="1" applyFill="1" applyBorder="1" applyAlignment="1">
      <alignment horizontal="center" vertical="center" wrapText="1"/>
    </xf>
    <xf numFmtId="0" fontId="11" fillId="6" borderId="21" xfId="0" applyNumberFormat="1" applyFont="1" applyFill="1" applyBorder="1" applyAlignment="1">
      <alignment horizontal="center" vertical="center" wrapText="1"/>
    </xf>
    <xf numFmtId="0" fontId="11" fillId="6" borderId="8" xfId="0" applyNumberFormat="1" applyFont="1" applyFill="1" applyBorder="1" applyAlignment="1">
      <alignment horizontal="center" vertical="center" wrapText="1"/>
    </xf>
    <xf numFmtId="0" fontId="18" fillId="16" borderId="38" xfId="10" applyFont="1" applyBorder="1" applyAlignment="1">
      <alignment horizontal="left" vertical="center"/>
    </xf>
    <xf numFmtId="0" fontId="10" fillId="16" borderId="5" xfId="10" applyFont="1" applyBorder="1" applyAlignment="1">
      <alignment horizontal="left" vertical="top"/>
    </xf>
    <xf numFmtId="0" fontId="10" fillId="16" borderId="38" xfId="10" applyFont="1" applyBorder="1" applyAlignment="1">
      <alignment horizontal="left" vertical="top"/>
    </xf>
    <xf numFmtId="0" fontId="10" fillId="16" borderId="6" xfId="10" applyFont="1" applyBorder="1" applyAlignment="1">
      <alignment horizontal="left" vertical="top"/>
    </xf>
    <xf numFmtId="0" fontId="3" fillId="4" borderId="12" xfId="0" applyFont="1" applyFill="1" applyBorder="1" applyAlignment="1" applyProtection="1">
      <alignment horizontal="left" vertical="top"/>
      <protection locked="0"/>
    </xf>
    <xf numFmtId="0" fontId="3" fillId="4" borderId="1" xfId="0" applyFont="1" applyFill="1" applyBorder="1" applyAlignment="1" applyProtection="1">
      <alignment horizontal="left" vertical="top"/>
      <protection locked="0"/>
    </xf>
    <xf numFmtId="0" fontId="3" fillId="4" borderId="14" xfId="0" applyFont="1" applyFill="1" applyBorder="1" applyAlignment="1" applyProtection="1">
      <alignment horizontal="left" vertical="top"/>
      <protection locked="0"/>
    </xf>
    <xf numFmtId="0" fontId="3" fillId="4" borderId="97" xfId="0" applyFont="1" applyFill="1" applyBorder="1" applyAlignment="1" applyProtection="1">
      <alignment horizontal="left" vertical="top"/>
      <protection locked="0"/>
    </xf>
    <xf numFmtId="0" fontId="3" fillId="4" borderId="49" xfId="0" applyFont="1" applyFill="1" applyBorder="1" applyAlignment="1" applyProtection="1">
      <alignment horizontal="left" vertical="top"/>
      <protection locked="0"/>
    </xf>
    <xf numFmtId="0" fontId="3" fillId="4" borderId="59" xfId="0" applyFont="1" applyFill="1" applyBorder="1" applyAlignment="1" applyProtection="1">
      <alignment horizontal="left" vertical="top"/>
      <protection locked="0"/>
    </xf>
    <xf numFmtId="0" fontId="3" fillId="4" borderId="13" xfId="0" applyFont="1" applyFill="1" applyBorder="1" applyAlignment="1" applyProtection="1">
      <alignment horizontal="left" vertical="top"/>
      <protection locked="0"/>
    </xf>
    <xf numFmtId="0" fontId="3" fillId="4" borderId="54" xfId="0" applyFont="1" applyFill="1" applyBorder="1" applyAlignment="1" applyProtection="1">
      <alignment horizontal="left" vertical="top"/>
      <protection locked="0"/>
    </xf>
    <xf numFmtId="0" fontId="3" fillId="4" borderId="15" xfId="0" applyFont="1" applyFill="1" applyBorder="1" applyAlignment="1" applyProtection="1">
      <alignment horizontal="left" vertical="top"/>
      <protection locked="0"/>
    </xf>
    <xf numFmtId="0" fontId="3" fillId="0" borderId="20" xfId="0" applyFont="1" applyBorder="1" applyAlignment="1">
      <alignment horizontal="left"/>
    </xf>
    <xf numFmtId="0" fontId="3" fillId="0" borderId="50" xfId="0" applyFont="1" applyBorder="1" applyAlignment="1">
      <alignment horizontal="left"/>
    </xf>
    <xf numFmtId="0" fontId="3" fillId="0" borderId="86" xfId="0" applyFont="1" applyBorder="1" applyAlignment="1">
      <alignment horizontal="left"/>
    </xf>
    <xf numFmtId="0" fontId="3" fillId="0" borderId="96" xfId="0" applyFont="1" applyBorder="1" applyAlignment="1">
      <alignment horizontal="left"/>
    </xf>
    <xf numFmtId="0" fontId="9" fillId="8" borderId="97" xfId="10" applyFont="1" applyFill="1" applyBorder="1" applyAlignment="1" applyProtection="1">
      <alignment horizontal="left" vertical="center" wrapText="1"/>
    </xf>
    <xf numFmtId="0" fontId="9" fillId="8" borderId="49" xfId="10" applyFont="1" applyFill="1" applyBorder="1" applyAlignment="1" applyProtection="1">
      <alignment horizontal="left" vertical="center" wrapText="1"/>
    </xf>
    <xf numFmtId="0" fontId="9" fillId="8" borderId="59" xfId="10" applyFont="1" applyFill="1" applyBorder="1" applyAlignment="1" applyProtection="1">
      <alignment horizontal="left" vertical="center" wrapText="1"/>
    </xf>
    <xf numFmtId="0" fontId="9" fillId="8" borderId="12" xfId="10" applyFont="1" applyFill="1" applyBorder="1" applyAlignment="1" applyProtection="1">
      <alignment horizontal="left" vertical="center" wrapText="1"/>
    </xf>
    <xf numFmtId="0" fontId="9" fillId="8" borderId="1" xfId="10" applyFont="1" applyFill="1" applyBorder="1" applyAlignment="1" applyProtection="1">
      <alignment horizontal="left" vertical="center" wrapText="1"/>
    </xf>
    <xf numFmtId="0" fontId="9" fillId="8" borderId="14" xfId="10" applyFont="1" applyFill="1" applyBorder="1" applyAlignment="1" applyProtection="1">
      <alignment horizontal="left" vertical="center" wrapText="1"/>
    </xf>
    <xf numFmtId="0" fontId="4" fillId="0" borderId="20" xfId="0" applyFont="1" applyBorder="1" applyAlignment="1">
      <alignment horizontal="center"/>
    </xf>
    <xf numFmtId="0" fontId="4" fillId="0" borderId="50" xfId="0" applyFont="1" applyBorder="1" applyAlignment="1">
      <alignment horizontal="center"/>
    </xf>
    <xf numFmtId="0" fontId="3" fillId="23" borderId="1" xfId="0" applyFont="1" applyFill="1" applyBorder="1" applyAlignment="1">
      <alignment horizontal="center" vertical="center" wrapText="1"/>
    </xf>
    <xf numFmtId="0" fontId="31" fillId="23" borderId="1" xfId="0" applyFont="1" applyFill="1" applyBorder="1" applyAlignment="1">
      <alignment horizontal="center" vertical="center" wrapText="1"/>
    </xf>
    <xf numFmtId="0" fontId="31" fillId="23" borderId="14" xfId="0" applyFont="1" applyFill="1" applyBorder="1" applyAlignment="1">
      <alignment horizontal="center" vertical="center" wrapText="1"/>
    </xf>
    <xf numFmtId="0" fontId="3" fillId="23" borderId="3" xfId="0" applyFont="1" applyFill="1" applyBorder="1" applyAlignment="1">
      <alignment horizontal="center" vertical="center" wrapText="1"/>
    </xf>
    <xf numFmtId="0" fontId="3" fillId="23" borderId="90" xfId="0" applyFont="1" applyFill="1" applyBorder="1" applyAlignment="1">
      <alignment horizontal="center" vertical="center" wrapText="1"/>
    </xf>
    <xf numFmtId="0" fontId="3" fillId="23" borderId="20" xfId="0" applyFont="1" applyFill="1" applyBorder="1" applyAlignment="1">
      <alignment horizontal="center" vertical="center" wrapText="1"/>
    </xf>
    <xf numFmtId="0" fontId="3" fillId="23" borderId="48" xfId="0" applyFont="1" applyFill="1" applyBorder="1" applyAlignment="1">
      <alignment horizontal="center" vertical="center" wrapText="1"/>
    </xf>
  </cellXfs>
  <cellStyles count="25">
    <cellStyle name="40% - Accent1" xfId="1" builtinId="31"/>
    <cellStyle name="60% - Accent1" xfId="2" builtinId="32"/>
    <cellStyle name="60% - Accent2" xfId="3" builtinId="36"/>
    <cellStyle name="Auto Populated Cells" xfId="4" xr:uid="{00000000-0005-0000-0000-000003000000}"/>
    <cellStyle name="Calculation 2" xfId="5" xr:uid="{00000000-0005-0000-0000-000004000000}"/>
    <cellStyle name="Conditional Cell" xfId="6" xr:uid="{00000000-0005-0000-0000-000005000000}"/>
    <cellStyle name="Explanatory Text 2" xfId="7" xr:uid="{00000000-0005-0000-0000-000006000000}"/>
    <cellStyle name="Explanatory Text 3" xfId="8" xr:uid="{00000000-0005-0000-0000-000007000000}"/>
    <cellStyle name="Fixed Values" xfId="9" xr:uid="{00000000-0005-0000-0000-000008000000}"/>
    <cellStyle name="Heading 4 2" xfId="10" xr:uid="{00000000-0005-0000-0000-000009000000}"/>
    <cellStyle name="Hyperlink" xfId="11" builtinId="8"/>
    <cellStyle name="Hyperlink 2" xfId="12" xr:uid="{00000000-0005-0000-0000-00000B000000}"/>
    <cellStyle name="Input 2" xfId="13" xr:uid="{00000000-0005-0000-0000-00000C000000}"/>
    <cellStyle name="Input 3" xfId="14" xr:uid="{00000000-0005-0000-0000-00000D000000}"/>
    <cellStyle name="Normal" xfId="0" builtinId="0"/>
    <cellStyle name="Normal 2" xfId="15" xr:uid="{00000000-0005-0000-0000-00000F000000}"/>
    <cellStyle name="Normal 2 2" xfId="16" xr:uid="{00000000-0005-0000-0000-000010000000}"/>
    <cellStyle name="Normal 3" xfId="17" xr:uid="{00000000-0005-0000-0000-000011000000}"/>
    <cellStyle name="Normal 3 2" xfId="18" xr:uid="{00000000-0005-0000-0000-000012000000}"/>
    <cellStyle name="Normal 4" xfId="19" xr:uid="{00000000-0005-0000-0000-000013000000}"/>
    <cellStyle name="Output 2" xfId="20" xr:uid="{00000000-0005-0000-0000-000014000000}"/>
    <cellStyle name="Percent" xfId="24" builtinId="5"/>
    <cellStyle name="Revision Needed" xfId="21" xr:uid="{00000000-0005-0000-0000-000016000000}"/>
    <cellStyle name="Tab Header" xfId="22" xr:uid="{00000000-0005-0000-0000-000017000000}"/>
    <cellStyle name="Table Header" xfId="23" xr:uid="{00000000-0005-0000-0000-000018000000}"/>
  </cellStyles>
  <dxfs count="84">
    <dxf>
      <fill>
        <patternFill patternType="darkUp">
          <bgColor theme="0" tint="-0.14996795556505021"/>
        </patternFill>
      </fill>
    </dxf>
    <dxf>
      <fill>
        <patternFill patternType="darkUp">
          <bgColor theme="0" tint="-0.14996795556505021"/>
        </patternFill>
      </fill>
    </dxf>
    <dxf>
      <fill>
        <patternFill patternType="darkUp">
          <bgColor theme="0" tint="-0.14993743705557422"/>
        </patternFill>
      </fill>
    </dxf>
    <dxf>
      <fill>
        <patternFill patternType="darkUp">
          <fgColor indexed="64"/>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fgColor indexed="64"/>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3743705557422"/>
        </patternFill>
      </fill>
    </dxf>
    <dxf>
      <fill>
        <patternFill patternType="darkUp">
          <bgColor theme="0" tint="-0.14993743705557422"/>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fgColor indexed="64"/>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fgColor indexed="64"/>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3743705557422"/>
        </patternFill>
      </fill>
    </dxf>
    <dxf>
      <fill>
        <patternFill patternType="darkUp">
          <bgColor theme="0" tint="-0.14993743705557422"/>
        </patternFill>
      </fill>
    </dxf>
    <dxf>
      <fill>
        <patternFill patternType="darkUp">
          <bgColor theme="0" tint="-0.14996795556505021"/>
        </patternFill>
      </fill>
    </dxf>
    <dxf>
      <fill>
        <patternFill patternType="darkUp">
          <bgColor theme="0" tint="-0.14996795556505021"/>
        </patternFill>
      </fill>
    </dxf>
    <dxf>
      <fill>
        <patternFill patternType="darkUp">
          <fgColor theme="1"/>
          <bgColor theme="0" tint="-0.14996795556505021"/>
        </patternFill>
      </fill>
    </dxf>
    <dxf>
      <fill>
        <patternFill patternType="darkUp">
          <fgColor theme="1"/>
          <bgColor theme="0" tint="-0.14996795556505021"/>
        </patternFill>
      </fill>
    </dxf>
    <dxf>
      <fill>
        <patternFill patternType="darkUp">
          <fgColor theme="1"/>
          <bgColor theme="0" tint="-0.14996795556505021"/>
        </patternFill>
      </fill>
    </dxf>
    <dxf>
      <fill>
        <patternFill patternType="darkUp">
          <fgColor theme="1"/>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3743705557422"/>
        </patternFill>
      </fill>
    </dxf>
    <dxf>
      <fill>
        <patternFill patternType="darkUp">
          <bgColor theme="0" tint="-0.14996795556505021"/>
        </patternFill>
      </fill>
    </dxf>
    <dxf>
      <fill>
        <patternFill patternType="darkUp">
          <bgColor theme="0" tint="-0.14993743705557422"/>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3743705557422"/>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fgColor theme="1" tint="0.24994659260841701"/>
          <bgColor theme="0" tint="-0.14996795556505021"/>
        </patternFill>
      </fill>
    </dxf>
    <dxf>
      <fill>
        <patternFill patternType="darkUp">
          <bgColor theme="0" tint="-0.14996795556505021"/>
        </patternFill>
      </fill>
    </dxf>
    <dxf>
      <fill>
        <patternFill patternType="darkUp">
          <bgColor theme="0" tint="-0.14993743705557422"/>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3743705557422"/>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bgColor theme="0" tint="-0.24994659260841701"/>
        </patternFill>
      </fill>
    </dxf>
    <dxf>
      <fill>
        <patternFill patternType="darkUp">
          <bgColor theme="0" tint="-0.14996795556505021"/>
        </patternFill>
      </fill>
    </dxf>
    <dxf>
      <fill>
        <patternFill patternType="darkUp">
          <fgColor auto="1"/>
          <bgColor theme="0" tint="-0.14996795556505021"/>
        </patternFill>
      </fill>
    </dxf>
    <dxf>
      <fill>
        <patternFill patternType="darkUp">
          <bgColor theme="0" tint="-0.14996795556505021"/>
        </patternFill>
      </fill>
    </dxf>
    <dxf>
      <fill>
        <patternFill patternType="darkUp">
          <bgColor theme="0" tint="-0.14996795556505021"/>
        </patternFill>
      </fill>
    </dxf>
    <dxf>
      <fill>
        <patternFill>
          <bgColor rgb="FF92D050"/>
        </patternFill>
      </fill>
    </dxf>
    <dxf>
      <fill>
        <patternFill>
          <bgColor rgb="FF92D050"/>
        </patternFill>
      </fill>
    </dxf>
    <dxf>
      <fill>
        <patternFill patternType="darkUp">
          <bgColor theme="0" tint="-0.14996795556505021"/>
        </patternFill>
      </fill>
    </dxf>
    <dxf>
      <fill>
        <patternFill patternType="darkUp">
          <bgColor theme="0" tint="-0.14996795556505021"/>
        </patternFill>
      </fill>
    </dxf>
    <dxf>
      <fill>
        <patternFill patternType="darkUp">
          <bgColor theme="0" tint="-0.14996795556505021"/>
        </patternFill>
      </fill>
    </dxf>
    <dxf>
      <fill>
        <patternFill patternType="darkUp">
          <fgColor theme="1"/>
          <bgColor theme="0" tint="-0.14996795556505021"/>
        </patternFill>
      </fill>
    </dxf>
  </dxfs>
  <tableStyles count="0" defaultTableStyle="TableStyleMedium9" defaultPivotStyle="PivotStyleLight16"/>
  <colors>
    <mruColors>
      <color rgb="FF99CCFF"/>
      <color rgb="FF800000"/>
      <color rgb="FFFF8080"/>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cfr.gpoaccess.gov/cgi/t/text/text-idx?c=ecfr&amp;sid=9cf4e46bf8f101e9a944d0d973134bd4&amp;rgn=div9&amp;view=text&amp;node=10:3.0.1.4.18.2.9.6.21&amp;idno=10"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s://www.ecfr.gov/cgi-bin/text-idx?SID=43a6f08aaa1a43e340465e25e1ba3626&amp;mc=true&amp;node=pt10.3.430&amp;rgn=div5"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W95"/>
  <sheetViews>
    <sheetView tabSelected="1" zoomScale="85" zoomScaleNormal="85" workbookViewId="0">
      <selection activeCell="B11" sqref="B11:F11"/>
    </sheetView>
  </sheetViews>
  <sheetFormatPr defaultColWidth="9.140625" defaultRowHeight="16.5" x14ac:dyDescent="0.25"/>
  <cols>
    <col min="1" max="1" width="2.7109375" style="23" customWidth="1"/>
    <col min="2" max="2" width="40.5703125" style="23" customWidth="1"/>
    <col min="3" max="3" width="85.85546875" style="23" customWidth="1"/>
    <col min="4" max="4" width="27.85546875" style="23" hidden="1" customWidth="1"/>
    <col min="5" max="5" width="12.42578125" style="23" customWidth="1"/>
    <col min="6" max="8" width="15.5703125" style="23" customWidth="1"/>
    <col min="9" max="10" width="14" style="23" customWidth="1"/>
    <col min="11" max="21" width="15.5703125" style="23" customWidth="1"/>
    <col min="22" max="22" width="9.140625" style="23"/>
    <col min="23" max="23" width="3.42578125" style="23" customWidth="1"/>
    <col min="24" max="16384" width="9.140625" style="23"/>
  </cols>
  <sheetData>
    <row r="1" spans="1:23" ht="18" thickBot="1" x14ac:dyDescent="0.3">
      <c r="A1" s="30"/>
    </row>
    <row r="2" spans="1:23" ht="18" thickBot="1" x14ac:dyDescent="0.3">
      <c r="B2" s="1016" t="s">
        <v>449</v>
      </c>
      <c r="C2" s="1017"/>
      <c r="D2" s="809"/>
      <c r="W2" s="37"/>
    </row>
    <row r="3" spans="1:23" x14ac:dyDescent="0.3">
      <c r="B3" s="253" t="s">
        <v>450</v>
      </c>
      <c r="C3" s="254" t="str">
        <f>'Version Control'!C3</f>
        <v>Residential Central Air Conditioners and Heat Pumps</v>
      </c>
      <c r="D3" s="810"/>
      <c r="W3" s="37"/>
    </row>
    <row r="4" spans="1:23" x14ac:dyDescent="0.3">
      <c r="B4" s="244" t="s">
        <v>136</v>
      </c>
      <c r="C4" s="245" t="str">
        <f>'Version Control'!C4</f>
        <v>v2.6</v>
      </c>
      <c r="D4" s="811"/>
      <c r="W4" s="37"/>
    </row>
    <row r="5" spans="1:23" ht="17.25" x14ac:dyDescent="0.3">
      <c r="A5" s="177"/>
      <c r="B5" s="244" t="s">
        <v>373</v>
      </c>
      <c r="C5" s="246">
        <f>'Version Control'!C5</f>
        <v>43553</v>
      </c>
      <c r="D5" s="812"/>
      <c r="W5" s="37"/>
    </row>
    <row r="6" spans="1:23" x14ac:dyDescent="0.3">
      <c r="B6" s="247" t="s">
        <v>135</v>
      </c>
      <c r="C6" s="248" t="str">
        <f ca="1">MID(CELL("filename",$A$1), FIND("]", CELL("filename", $A$1))+ 1, 255)</f>
        <v>Instructions</v>
      </c>
      <c r="D6" s="810"/>
      <c r="W6" s="37"/>
    </row>
    <row r="7" spans="1:23" ht="17.25" thickBot="1" x14ac:dyDescent="0.3">
      <c r="B7" s="255" t="s">
        <v>134</v>
      </c>
      <c r="C7" s="709" t="str">
        <f ca="1">MID(CELL("FILENAME"),FIND("[",CELL("FILENAME"))+1,FIND("]",CELL("FILENAME"))-FIND("[",CELL("FILENAME"))-1)</f>
        <v>Residential Central Air Conditioners and Heat Pumps_Notebook.xlsx</v>
      </c>
      <c r="D7" s="813"/>
      <c r="W7" s="37"/>
    </row>
    <row r="8" spans="1:23" ht="17.25" x14ac:dyDescent="0.25">
      <c r="E8" s="179"/>
      <c r="F8" s="36"/>
      <c r="G8" s="36"/>
      <c r="W8" s="37"/>
    </row>
    <row r="9" spans="1:23" ht="18" thickBot="1" x14ac:dyDescent="0.3">
      <c r="E9" s="179"/>
      <c r="F9" s="36"/>
      <c r="G9" s="36"/>
      <c r="W9" s="37"/>
    </row>
    <row r="10" spans="1:23" ht="17.25" customHeight="1" thickBot="1" x14ac:dyDescent="0.3">
      <c r="B10" s="1004" t="s">
        <v>141</v>
      </c>
      <c r="C10" s="1005"/>
      <c r="D10" s="1005"/>
      <c r="E10" s="1005"/>
      <c r="F10" s="1006"/>
      <c r="G10" s="36"/>
      <c r="W10" s="37"/>
    </row>
    <row r="11" spans="1:23" ht="30" customHeight="1" thickBot="1" x14ac:dyDescent="0.3">
      <c r="B11" s="1018" t="s">
        <v>381</v>
      </c>
      <c r="C11" s="1019"/>
      <c r="D11" s="1019"/>
      <c r="E11" s="1019"/>
      <c r="F11" s="1020"/>
      <c r="G11" s="36"/>
      <c r="W11" s="37"/>
    </row>
    <row r="12" spans="1:23" ht="17.25" thickBot="1" x14ac:dyDescent="0.3">
      <c r="E12" s="36"/>
      <c r="F12" s="178"/>
      <c r="G12" s="36"/>
      <c r="W12" s="37"/>
    </row>
    <row r="13" spans="1:23" ht="18" thickBot="1" x14ac:dyDescent="0.3">
      <c r="B13" s="1004" t="s">
        <v>1</v>
      </c>
      <c r="C13" s="1006"/>
      <c r="D13" s="814"/>
      <c r="E13" s="36"/>
      <c r="F13" s="178"/>
      <c r="G13" s="36"/>
      <c r="W13" s="37"/>
    </row>
    <row r="14" spans="1:23" s="89" customFormat="1" ht="17.25" x14ac:dyDescent="0.25">
      <c r="B14" s="473" t="s">
        <v>362</v>
      </c>
      <c r="C14" s="474" t="s">
        <v>363</v>
      </c>
      <c r="D14" s="815"/>
      <c r="F14" s="90"/>
      <c r="W14" s="37"/>
    </row>
    <row r="15" spans="1:23" x14ac:dyDescent="0.25">
      <c r="B15" s="471" t="s">
        <v>275</v>
      </c>
      <c r="C15" s="472" t="s">
        <v>425</v>
      </c>
      <c r="D15" s="36"/>
      <c r="E15" s="180"/>
      <c r="F15" s="181"/>
      <c r="G15" s="36"/>
      <c r="W15" s="37"/>
    </row>
    <row r="16" spans="1:23" ht="17.25" x14ac:dyDescent="0.25">
      <c r="B16" s="96" t="s">
        <v>276</v>
      </c>
      <c r="C16" s="91" t="s">
        <v>426</v>
      </c>
      <c r="D16" s="36"/>
      <c r="E16" s="180"/>
      <c r="F16" s="182"/>
      <c r="G16" s="36"/>
      <c r="W16" s="37"/>
    </row>
    <row r="17" spans="2:23" x14ac:dyDescent="0.25">
      <c r="B17" s="26" t="s">
        <v>2</v>
      </c>
      <c r="C17" s="91" t="s">
        <v>427</v>
      </c>
      <c r="D17" s="36"/>
      <c r="E17" s="36"/>
      <c r="F17" s="36"/>
      <c r="G17" s="36"/>
      <c r="W17" s="37"/>
    </row>
    <row r="18" spans="2:23" x14ac:dyDescent="0.25">
      <c r="B18" s="28" t="s">
        <v>4</v>
      </c>
      <c r="C18" s="92" t="s">
        <v>428</v>
      </c>
      <c r="D18" s="21"/>
      <c r="F18" s="193"/>
      <c r="L18" s="36"/>
      <c r="M18" s="36"/>
      <c r="N18" s="36"/>
      <c r="W18" s="37"/>
    </row>
    <row r="19" spans="2:23" x14ac:dyDescent="0.25">
      <c r="B19" s="26" t="s">
        <v>3</v>
      </c>
      <c r="C19" s="91" t="s">
        <v>429</v>
      </c>
      <c r="D19" s="36"/>
      <c r="E19" s="36"/>
      <c r="F19" s="36"/>
      <c r="G19" s="36"/>
      <c r="W19" s="37"/>
    </row>
    <row r="20" spans="2:23" x14ac:dyDescent="0.25">
      <c r="B20" s="26" t="s">
        <v>277</v>
      </c>
      <c r="C20" s="91" t="s">
        <v>5</v>
      </c>
      <c r="D20" s="36"/>
      <c r="E20" s="36"/>
      <c r="H20" s="36"/>
      <c r="I20" s="36"/>
      <c r="J20" s="36"/>
      <c r="K20" s="36"/>
      <c r="W20" s="37"/>
    </row>
    <row r="21" spans="2:23" x14ac:dyDescent="0.25">
      <c r="B21" s="28" t="s">
        <v>694</v>
      </c>
      <c r="C21" s="93" t="s">
        <v>411</v>
      </c>
      <c r="D21" s="36"/>
      <c r="E21" s="36"/>
      <c r="F21" s="36"/>
      <c r="G21" s="36"/>
      <c r="H21" s="36"/>
      <c r="I21" s="36"/>
      <c r="J21" s="36"/>
      <c r="K21" s="36"/>
      <c r="W21" s="37"/>
    </row>
    <row r="22" spans="2:23" x14ac:dyDescent="0.25">
      <c r="B22" s="28" t="s">
        <v>695</v>
      </c>
      <c r="C22" s="93" t="s">
        <v>412</v>
      </c>
      <c r="D22" s="36"/>
      <c r="E22" s="36"/>
      <c r="F22" s="36"/>
      <c r="G22" s="36"/>
      <c r="H22" s="36"/>
      <c r="I22" s="36"/>
      <c r="J22" s="36"/>
      <c r="K22" s="36"/>
      <c r="W22" s="37"/>
    </row>
    <row r="23" spans="2:23" x14ac:dyDescent="0.25">
      <c r="B23" s="28" t="s">
        <v>696</v>
      </c>
      <c r="C23" s="93" t="s">
        <v>410</v>
      </c>
      <c r="D23" s="36"/>
      <c r="E23" s="36"/>
      <c r="F23" s="36"/>
      <c r="G23" s="36"/>
      <c r="H23" s="36"/>
      <c r="I23" s="36"/>
      <c r="J23" s="36"/>
      <c r="K23" s="36"/>
      <c r="W23" s="37"/>
    </row>
    <row r="24" spans="2:23" x14ac:dyDescent="0.25">
      <c r="B24" s="28" t="s">
        <v>698</v>
      </c>
      <c r="C24" s="93" t="s">
        <v>414</v>
      </c>
      <c r="D24" s="36"/>
      <c r="E24" s="36"/>
      <c r="F24" s="36"/>
      <c r="G24" s="36"/>
      <c r="H24" s="36"/>
      <c r="I24" s="36"/>
      <c r="J24" s="36"/>
      <c r="K24" s="36"/>
      <c r="W24" s="37"/>
    </row>
    <row r="25" spans="2:23" x14ac:dyDescent="0.25">
      <c r="B25" s="28" t="s">
        <v>691</v>
      </c>
      <c r="C25" s="93" t="s">
        <v>413</v>
      </c>
      <c r="D25" s="36"/>
      <c r="E25" s="36"/>
      <c r="F25" s="36"/>
      <c r="G25" s="36"/>
      <c r="H25" s="36"/>
      <c r="I25" s="36"/>
      <c r="J25" s="36"/>
      <c r="K25" s="36"/>
      <c r="W25" s="37"/>
    </row>
    <row r="26" spans="2:23" ht="33" x14ac:dyDescent="0.25">
      <c r="B26" s="28" t="s">
        <v>685</v>
      </c>
      <c r="C26" s="93" t="s">
        <v>415</v>
      </c>
      <c r="D26" s="36"/>
      <c r="E26" s="36"/>
      <c r="F26" s="36"/>
      <c r="I26" s="36"/>
      <c r="J26" s="36"/>
      <c r="K26" s="36"/>
      <c r="W26" s="37"/>
    </row>
    <row r="27" spans="2:23" ht="33" x14ac:dyDescent="0.25">
      <c r="B27" s="28" t="s">
        <v>699</v>
      </c>
      <c r="C27" s="93" t="s">
        <v>416</v>
      </c>
      <c r="D27" s="36"/>
      <c r="E27" s="36"/>
      <c r="F27" s="36"/>
      <c r="G27" s="36"/>
      <c r="H27" s="36"/>
      <c r="I27" s="36"/>
      <c r="J27" s="36"/>
      <c r="K27" s="36"/>
      <c r="W27" s="37"/>
    </row>
    <row r="28" spans="2:23" x14ac:dyDescent="0.25">
      <c r="B28" s="28" t="s">
        <v>700</v>
      </c>
      <c r="C28" s="93" t="s">
        <v>417</v>
      </c>
      <c r="D28" s="36"/>
      <c r="E28" s="36"/>
      <c r="F28" s="36"/>
      <c r="G28" s="36"/>
      <c r="H28" s="36"/>
      <c r="I28" s="36"/>
      <c r="J28" s="36"/>
      <c r="K28" s="36"/>
      <c r="W28" s="37"/>
    </row>
    <row r="29" spans="2:23" x14ac:dyDescent="0.25">
      <c r="B29" s="28" t="s">
        <v>701</v>
      </c>
      <c r="C29" s="93" t="s">
        <v>418</v>
      </c>
      <c r="D29" s="36"/>
      <c r="E29" s="36"/>
      <c r="F29" s="36"/>
      <c r="G29" s="36"/>
      <c r="H29" s="36"/>
      <c r="I29" s="36"/>
      <c r="J29" s="36"/>
      <c r="K29" s="36"/>
      <c r="W29" s="37"/>
    </row>
    <row r="30" spans="2:23" x14ac:dyDescent="0.25">
      <c r="B30" s="28" t="s">
        <v>697</v>
      </c>
      <c r="C30" s="93" t="s">
        <v>419</v>
      </c>
      <c r="D30" s="36"/>
      <c r="E30" s="36"/>
      <c r="F30" s="36"/>
      <c r="G30" s="36"/>
      <c r="H30" s="36"/>
      <c r="I30" s="36"/>
      <c r="J30" s="36"/>
      <c r="K30" s="36"/>
      <c r="W30" s="37"/>
    </row>
    <row r="31" spans="2:23" x14ac:dyDescent="0.25">
      <c r="B31" s="28" t="s">
        <v>686</v>
      </c>
      <c r="C31" s="93" t="s">
        <v>526</v>
      </c>
      <c r="D31" s="36"/>
      <c r="E31" s="36"/>
      <c r="F31" s="36"/>
      <c r="G31" s="36"/>
      <c r="H31" s="36"/>
      <c r="I31" s="36"/>
      <c r="J31" s="36"/>
      <c r="K31" s="36"/>
      <c r="W31" s="37"/>
    </row>
    <row r="32" spans="2:23" x14ac:dyDescent="0.25">
      <c r="B32" s="28" t="s">
        <v>278</v>
      </c>
      <c r="C32" s="93" t="s">
        <v>364</v>
      </c>
      <c r="D32" s="36"/>
      <c r="E32" s="36"/>
      <c r="F32" s="36"/>
      <c r="G32" s="36"/>
      <c r="H32" s="36"/>
      <c r="I32" s="36"/>
      <c r="J32" s="36"/>
      <c r="K32" s="36"/>
      <c r="W32" s="37"/>
    </row>
    <row r="33" spans="2:23" x14ac:dyDescent="0.25">
      <c r="B33" s="28" t="s">
        <v>282</v>
      </c>
      <c r="C33" s="94" t="s">
        <v>430</v>
      </c>
      <c r="D33" s="36"/>
      <c r="E33" s="36"/>
      <c r="F33" s="36"/>
      <c r="G33" s="36"/>
      <c r="H33" s="36"/>
      <c r="I33" s="36"/>
      <c r="J33" s="36"/>
      <c r="K33" s="36"/>
      <c r="W33" s="37"/>
    </row>
    <row r="34" spans="2:23" x14ac:dyDescent="0.25">
      <c r="B34" s="28" t="s">
        <v>493</v>
      </c>
      <c r="C34" s="94" t="s">
        <v>494</v>
      </c>
      <c r="D34" s="36"/>
      <c r="E34" s="36"/>
      <c r="F34" s="36"/>
      <c r="G34" s="36"/>
      <c r="H34" s="36"/>
      <c r="I34" s="36"/>
      <c r="J34" s="36"/>
      <c r="K34" s="36"/>
      <c r="W34" s="37"/>
    </row>
    <row r="35" spans="2:23" x14ac:dyDescent="0.25">
      <c r="B35" s="28" t="s">
        <v>281</v>
      </c>
      <c r="C35" s="94" t="s">
        <v>420</v>
      </c>
      <c r="D35" s="816"/>
      <c r="E35" s="36"/>
      <c r="F35" s="36"/>
      <c r="G35" s="36"/>
      <c r="H35" s="36"/>
      <c r="I35" s="36"/>
      <c r="J35" s="36"/>
      <c r="K35" s="36"/>
      <c r="W35" s="37"/>
    </row>
    <row r="36" spans="2:23" x14ac:dyDescent="0.25">
      <c r="B36" s="28" t="s">
        <v>279</v>
      </c>
      <c r="C36" s="94" t="s">
        <v>421</v>
      </c>
      <c r="D36" s="816"/>
      <c r="E36" s="36"/>
      <c r="F36" s="36"/>
      <c r="G36" s="36"/>
      <c r="H36" s="36"/>
      <c r="I36" s="36"/>
      <c r="J36" s="36"/>
      <c r="K36" s="36"/>
      <c r="W36" s="37"/>
    </row>
    <row r="37" spans="2:23" x14ac:dyDescent="0.25">
      <c r="B37" s="203" t="s">
        <v>756</v>
      </c>
      <c r="C37" s="204" t="s">
        <v>757</v>
      </c>
      <c r="D37" s="816"/>
      <c r="E37" s="36"/>
      <c r="F37" s="36"/>
      <c r="G37" s="36"/>
      <c r="H37" s="36"/>
      <c r="I37" s="36"/>
      <c r="J37" s="36"/>
      <c r="K37" s="36"/>
      <c r="W37" s="37"/>
    </row>
    <row r="38" spans="2:23" x14ac:dyDescent="0.25">
      <c r="B38" s="203" t="s">
        <v>408</v>
      </c>
      <c r="C38" s="204" t="s">
        <v>409</v>
      </c>
      <c r="D38" s="816"/>
      <c r="E38" s="36"/>
      <c r="F38" s="36"/>
      <c r="G38" s="36"/>
      <c r="H38" s="36"/>
      <c r="I38" s="36"/>
      <c r="J38" s="36"/>
      <c r="K38" s="36"/>
      <c r="W38" s="37"/>
    </row>
    <row r="39" spans="2:23" ht="17.25" thickBot="1" x14ac:dyDescent="0.3">
      <c r="B39" s="29" t="s">
        <v>280</v>
      </c>
      <c r="C39" s="95" t="s">
        <v>422</v>
      </c>
      <c r="D39" s="816"/>
      <c r="E39" s="36"/>
      <c r="F39" s="36"/>
      <c r="G39" s="36"/>
      <c r="H39" s="36"/>
      <c r="I39" s="36"/>
      <c r="J39" s="36"/>
      <c r="K39" s="36"/>
      <c r="W39" s="37"/>
    </row>
    <row r="40" spans="2:23" ht="17.25" thickBot="1" x14ac:dyDescent="0.3">
      <c r="B40" s="21"/>
      <c r="C40" s="22"/>
      <c r="D40" s="816"/>
      <c r="E40" s="36"/>
      <c r="F40" s="36"/>
      <c r="G40" s="36"/>
      <c r="H40" s="36"/>
      <c r="I40" s="36"/>
      <c r="J40" s="36"/>
      <c r="K40" s="36"/>
      <c r="W40" s="37"/>
    </row>
    <row r="41" spans="2:23" ht="18" thickBot="1" x14ac:dyDescent="0.4">
      <c r="B41" s="1021" t="s">
        <v>291</v>
      </c>
      <c r="C41" s="1022"/>
      <c r="D41" s="816"/>
      <c r="E41" s="36"/>
      <c r="F41" s="36"/>
      <c r="G41" s="36"/>
      <c r="H41" s="36"/>
      <c r="I41" s="36"/>
      <c r="J41" s="36"/>
      <c r="K41" s="36"/>
      <c r="W41" s="37"/>
    </row>
    <row r="42" spans="2:23" ht="16.5" customHeight="1" x14ac:dyDescent="0.25">
      <c r="B42" s="844" t="s">
        <v>445</v>
      </c>
      <c r="C42" s="845" t="s">
        <v>446</v>
      </c>
      <c r="D42" s="816"/>
      <c r="E42" s="36"/>
      <c r="F42" s="36"/>
      <c r="G42" s="36"/>
      <c r="H42" s="36"/>
      <c r="I42" s="36"/>
      <c r="J42" s="36"/>
      <c r="K42" s="36"/>
      <c r="W42" s="37"/>
    </row>
    <row r="43" spans="2:23" x14ac:dyDescent="0.25">
      <c r="B43" s="1023" t="s">
        <v>447</v>
      </c>
      <c r="C43" s="846" t="s">
        <v>260</v>
      </c>
      <c r="D43" s="816"/>
      <c r="E43" s="36"/>
      <c r="F43" s="36"/>
      <c r="G43" s="36"/>
      <c r="H43" s="36"/>
      <c r="I43" s="36"/>
      <c r="J43" s="36"/>
      <c r="K43" s="36"/>
      <c r="W43" s="37"/>
    </row>
    <row r="44" spans="2:23" x14ac:dyDescent="0.25">
      <c r="B44" s="1023"/>
      <c r="C44" s="847" t="s">
        <v>448</v>
      </c>
      <c r="D44" s="816"/>
      <c r="E44" s="36"/>
      <c r="F44" s="36"/>
      <c r="G44" s="36"/>
      <c r="H44" s="36"/>
      <c r="I44" s="36"/>
      <c r="J44" s="36"/>
      <c r="K44" s="36"/>
      <c r="W44" s="37"/>
    </row>
    <row r="45" spans="2:23" x14ac:dyDescent="0.25">
      <c r="B45" s="1023"/>
      <c r="C45" s="848" t="s">
        <v>431</v>
      </c>
      <c r="D45" s="816"/>
      <c r="E45" s="36"/>
      <c r="F45" s="36"/>
      <c r="G45" s="36"/>
      <c r="H45" s="36"/>
      <c r="I45" s="36"/>
      <c r="J45" s="36"/>
      <c r="K45" s="36"/>
      <c r="W45" s="37"/>
    </row>
    <row r="46" spans="2:23" ht="18" x14ac:dyDescent="0.25">
      <c r="B46" s="1024"/>
      <c r="C46" s="905" t="s">
        <v>432</v>
      </c>
      <c r="D46" s="816"/>
      <c r="E46" s="36"/>
      <c r="F46" s="36"/>
      <c r="G46" s="36"/>
      <c r="H46" s="36"/>
      <c r="I46" s="36"/>
      <c r="J46" s="36"/>
      <c r="K46" s="36"/>
      <c r="W46" s="37"/>
    </row>
    <row r="47" spans="2:23" ht="18.75" thickBot="1" x14ac:dyDescent="0.3">
      <c r="B47" s="1025"/>
      <c r="C47" s="882" t="s">
        <v>745</v>
      </c>
      <c r="D47" s="816"/>
      <c r="E47" s="36"/>
      <c r="F47" s="36"/>
      <c r="G47" s="36"/>
      <c r="H47" s="36"/>
      <c r="I47" s="36"/>
      <c r="J47" s="36"/>
      <c r="K47" s="36"/>
      <c r="W47" s="37"/>
    </row>
    <row r="48" spans="2:23" ht="17.25" thickBot="1" x14ac:dyDescent="0.3">
      <c r="B48" s="21"/>
      <c r="C48" s="22"/>
      <c r="D48" s="816"/>
      <c r="E48" s="36"/>
      <c r="F48" s="36"/>
      <c r="G48" s="36"/>
      <c r="H48" s="36"/>
      <c r="I48" s="36"/>
      <c r="J48" s="36"/>
      <c r="K48" s="36"/>
      <c r="W48" s="37"/>
    </row>
    <row r="49" spans="1:23" ht="18.75" thickBot="1" x14ac:dyDescent="0.3">
      <c r="B49" s="999" t="s">
        <v>423</v>
      </c>
      <c r="C49" s="1000"/>
      <c r="D49" s="816"/>
      <c r="W49" s="37"/>
    </row>
    <row r="50" spans="1:23" ht="15" customHeight="1" x14ac:dyDescent="0.25">
      <c r="B50" s="993" t="s">
        <v>365</v>
      </c>
      <c r="C50" s="994"/>
      <c r="D50" s="816"/>
      <c r="W50" s="37"/>
    </row>
    <row r="51" spans="1:23" ht="15" customHeight="1" x14ac:dyDescent="0.25">
      <c r="B51" s="995"/>
      <c r="C51" s="996"/>
      <c r="D51" s="816"/>
      <c r="W51" s="37"/>
    </row>
    <row r="52" spans="1:23" ht="21.75" customHeight="1" thickBot="1" x14ac:dyDescent="0.3">
      <c r="B52" s="997"/>
      <c r="C52" s="998"/>
      <c r="D52" s="816"/>
      <c r="W52" s="37"/>
    </row>
    <row r="53" spans="1:23" ht="18.75" customHeight="1" x14ac:dyDescent="0.25">
      <c r="B53" s="1011" t="s">
        <v>424</v>
      </c>
      <c r="C53" s="1012"/>
      <c r="D53" s="816"/>
      <c r="W53" s="37"/>
    </row>
    <row r="54" spans="1:23" ht="18.75" customHeight="1" thickBot="1" x14ac:dyDescent="0.3">
      <c r="B54" s="1013"/>
      <c r="C54" s="1014"/>
      <c r="D54" s="816"/>
      <c r="R54" s="23" t="s">
        <v>741</v>
      </c>
      <c r="W54" s="37"/>
    </row>
    <row r="55" spans="1:23" ht="15" customHeight="1" x14ac:dyDescent="0.25">
      <c r="B55" s="802"/>
      <c r="C55" s="803"/>
      <c r="D55" s="816"/>
      <c r="W55" s="37"/>
    </row>
    <row r="56" spans="1:23" ht="50.25" hidden="1" customHeight="1" x14ac:dyDescent="0.35">
      <c r="B56" s="183"/>
      <c r="C56" s="184"/>
      <c r="D56" s="854" t="s">
        <v>740</v>
      </c>
      <c r="E56" s="855" t="s">
        <v>735</v>
      </c>
      <c r="F56" s="856" t="str">
        <f t="shared" ref="F56:U56" si="0">F57&amp;F59&amp;F62</f>
        <v>Single-SpeedFixed-Speed or Constant-Air-Volume-RateFixed-Speed or Constant-Air-Volume-Rate</v>
      </c>
      <c r="G56" s="856" t="str">
        <f t="shared" si="0"/>
        <v>Single-SpeedFixed-Speed or Constant-Air-Volume-RateVariable Speed</v>
      </c>
      <c r="H56" s="856" t="str">
        <f t="shared" si="0"/>
        <v>Single-SpeedVariable SpeedFixed-Speed or Constant-Air-Volume-Rate</v>
      </c>
      <c r="I56" s="856" t="str">
        <f t="shared" si="0"/>
        <v>Single-SpeedVariable SpeedVariable Speed</v>
      </c>
      <c r="J56" s="856" t="str">
        <f t="shared" si="0"/>
        <v>Single-SpeedCoil-OnlyFixed-Speed or Constant-Air-Volume-Rate</v>
      </c>
      <c r="K56" s="856" t="str">
        <f t="shared" si="0"/>
        <v>Single-SpeedCoil-OnlyVariable Speed</v>
      </c>
      <c r="L56" s="856" t="str">
        <f t="shared" si="0"/>
        <v>Two-SpeedFixed-Speed or Constant-Air-Volume-RateFixed-Speed or Constant-Air-Volume-Rate</v>
      </c>
      <c r="M56" s="856" t="str">
        <f t="shared" si="0"/>
        <v>Two-SpeedFixed-Speed or Constant-Air-Volume-RateVariable Speed</v>
      </c>
      <c r="N56" s="856" t="str">
        <f t="shared" si="0"/>
        <v>Two-SpeedVariable SpeedFixed-Speed or Constant-Air-Volume-Rate</v>
      </c>
      <c r="O56" s="856" t="str">
        <f t="shared" si="0"/>
        <v>Two-SpeedVariable SpeedVariable Speed</v>
      </c>
      <c r="P56" s="856" t="str">
        <f t="shared" ref="P56:Q56" si="1">P57&amp;P59&amp;P62</f>
        <v>Two-SpeedCoil-OnlyFixed-Speed or Constant-Air-Volume-Rate</v>
      </c>
      <c r="Q56" s="856" t="str">
        <f t="shared" si="1"/>
        <v>Two-SpeedCoil-OnlyVariable Speed</v>
      </c>
      <c r="R56" s="856" t="str">
        <f t="shared" si="0"/>
        <v>Variable-SpeedFixed-Speed or Constant-Air-Volume-RateFixed-Speed or Constant-Air-Volume-Rate</v>
      </c>
      <c r="S56" s="856" t="str">
        <f t="shared" si="0"/>
        <v>Variable-SpeedFixed-Speed or Constant-Air-Volume-RateVariable Speed</v>
      </c>
      <c r="T56" s="856" t="str">
        <f t="shared" si="0"/>
        <v>Variable-SpeedVariable SpeedFixed-Speed or Constant-Air-Volume-Rate</v>
      </c>
      <c r="U56" s="856" t="str">
        <f t="shared" si="0"/>
        <v>Variable-SpeedVariable SpeedVariable Speed</v>
      </c>
      <c r="W56" s="37"/>
    </row>
    <row r="57" spans="1:23" ht="15" customHeight="1" x14ac:dyDescent="0.25">
      <c r="B57" s="185" t="s">
        <v>288</v>
      </c>
      <c r="C57" s="186" t="s">
        <v>289</v>
      </c>
      <c r="D57" s="816"/>
      <c r="E57" s="970" t="s">
        <v>687</v>
      </c>
      <c r="F57" s="972" t="str">
        <f t="shared" ref="F57:K57" si="2">INDEX(Compressor_Types,1)</f>
        <v>Single-Speed</v>
      </c>
      <c r="G57" s="974" t="str">
        <f t="shared" si="2"/>
        <v>Single-Speed</v>
      </c>
      <c r="H57" s="974" t="str">
        <f t="shared" si="2"/>
        <v>Single-Speed</v>
      </c>
      <c r="I57" s="974" t="str">
        <f t="shared" si="2"/>
        <v>Single-Speed</v>
      </c>
      <c r="J57" s="974" t="str">
        <f t="shared" si="2"/>
        <v>Single-Speed</v>
      </c>
      <c r="K57" s="974" t="str">
        <f t="shared" si="2"/>
        <v>Single-Speed</v>
      </c>
      <c r="L57" s="974" t="str">
        <f t="shared" ref="L57:Q57" si="3">INDEX(Compressor_Types,2)</f>
        <v>Two-Speed</v>
      </c>
      <c r="M57" s="974" t="str">
        <f t="shared" si="3"/>
        <v>Two-Speed</v>
      </c>
      <c r="N57" s="974" t="str">
        <f t="shared" si="3"/>
        <v>Two-Speed</v>
      </c>
      <c r="O57" s="974" t="str">
        <f t="shared" si="3"/>
        <v>Two-Speed</v>
      </c>
      <c r="P57" s="974" t="str">
        <f t="shared" si="3"/>
        <v>Two-Speed</v>
      </c>
      <c r="Q57" s="991" t="str">
        <f t="shared" si="3"/>
        <v>Two-Speed</v>
      </c>
      <c r="R57" s="976" t="str">
        <f>INDEX(Compressor_Types,3)</f>
        <v>Variable-Speed</v>
      </c>
      <c r="S57" s="978" t="str">
        <f>INDEX(Compressor_Types,3)</f>
        <v>Variable-Speed</v>
      </c>
      <c r="T57" s="978" t="str">
        <f>INDEX(Compressor_Types,3)</f>
        <v>Variable-Speed</v>
      </c>
      <c r="U57" s="968" t="str">
        <f>INDEX(Compressor_Types,3)</f>
        <v>Variable-Speed</v>
      </c>
      <c r="W57" s="37"/>
    </row>
    <row r="58" spans="1:23" ht="15" customHeight="1" x14ac:dyDescent="0.25">
      <c r="B58" s="187"/>
      <c r="C58" s="188"/>
      <c r="D58" s="816"/>
      <c r="E58" s="971"/>
      <c r="F58" s="973"/>
      <c r="G58" s="975"/>
      <c r="H58" s="975"/>
      <c r="I58" s="975"/>
      <c r="J58" s="975"/>
      <c r="K58" s="975"/>
      <c r="L58" s="975"/>
      <c r="M58" s="975"/>
      <c r="N58" s="975"/>
      <c r="O58" s="975"/>
      <c r="P58" s="975"/>
      <c r="Q58" s="992"/>
      <c r="R58" s="977"/>
      <c r="S58" s="979"/>
      <c r="T58" s="979"/>
      <c r="U58" s="969"/>
      <c r="W58" s="37"/>
    </row>
    <row r="59" spans="1:23" ht="16.5" customHeight="1" x14ac:dyDescent="0.25">
      <c r="B59" s="24" t="s">
        <v>6</v>
      </c>
      <c r="C59" s="189" t="s">
        <v>276</v>
      </c>
      <c r="D59" s="816"/>
      <c r="E59" s="1007" t="s">
        <v>720</v>
      </c>
      <c r="F59" s="1010" t="str">
        <f>INDEX(ID_Fan_Types,1)</f>
        <v>Fixed-Speed or Constant-Air-Volume-Rate</v>
      </c>
      <c r="G59" s="990" t="str">
        <f>INDEX(ID_Fan_Types,1)</f>
        <v>Fixed-Speed or Constant-Air-Volume-Rate</v>
      </c>
      <c r="H59" s="990" t="str">
        <f>INDEX(ID_Fan_Types,2)</f>
        <v>Variable Speed</v>
      </c>
      <c r="I59" s="990" t="str">
        <f>INDEX(ID_Fan_Types,2)</f>
        <v>Variable Speed</v>
      </c>
      <c r="J59" s="990" t="str">
        <f>INDEX(ID_Fan_Types,3)</f>
        <v>Coil-Only</v>
      </c>
      <c r="K59" s="990" t="str">
        <f>INDEX(ID_Fan_Types,3)</f>
        <v>Coil-Only</v>
      </c>
      <c r="L59" s="990" t="str">
        <f>INDEX(ID_Fan_Types,1)</f>
        <v>Fixed-Speed or Constant-Air-Volume-Rate</v>
      </c>
      <c r="M59" s="990" t="str">
        <f>INDEX(ID_Fan_Types,1)</f>
        <v>Fixed-Speed or Constant-Air-Volume-Rate</v>
      </c>
      <c r="N59" s="990" t="str">
        <f>INDEX(ID_Fan_Types,2)</f>
        <v>Variable Speed</v>
      </c>
      <c r="O59" s="990" t="str">
        <f>INDEX(ID_Fan_Types,2)</f>
        <v>Variable Speed</v>
      </c>
      <c r="P59" s="990" t="str">
        <f>INDEX(ID_Fan_Types,3)</f>
        <v>Coil-Only</v>
      </c>
      <c r="Q59" s="1029" t="str">
        <f>INDEX(ID_Fan_Types,3)</f>
        <v>Coil-Only</v>
      </c>
      <c r="R59" s="980" t="str">
        <f>INDEX(Fan_Types,1)</f>
        <v>Fixed-Speed or Constant-Air-Volume-Rate</v>
      </c>
      <c r="S59" s="980" t="str">
        <f>INDEX(Fan_Types,1)</f>
        <v>Fixed-Speed or Constant-Air-Volume-Rate</v>
      </c>
      <c r="T59" s="980" t="str">
        <f>INDEX(Fan_Types,2)</f>
        <v>Variable Speed</v>
      </c>
      <c r="U59" s="980" t="str">
        <f>INDEX(Fan_Types,2)</f>
        <v>Variable Speed</v>
      </c>
      <c r="W59" s="37"/>
    </row>
    <row r="60" spans="1:23" ht="16.5" customHeight="1" x14ac:dyDescent="0.25">
      <c r="B60" s="26" t="s">
        <v>7</v>
      </c>
      <c r="C60" s="190" t="s">
        <v>2</v>
      </c>
      <c r="D60" s="817"/>
      <c r="E60" s="1008"/>
      <c r="F60" s="1002"/>
      <c r="G60" s="984"/>
      <c r="H60" s="984"/>
      <c r="I60" s="984"/>
      <c r="J60" s="984"/>
      <c r="K60" s="984"/>
      <c r="L60" s="984"/>
      <c r="M60" s="984"/>
      <c r="N60" s="984"/>
      <c r="O60" s="984"/>
      <c r="P60" s="984"/>
      <c r="Q60" s="1027"/>
      <c r="R60" s="981"/>
      <c r="S60" s="981"/>
      <c r="T60" s="981"/>
      <c r="U60" s="981"/>
      <c r="W60" s="37"/>
    </row>
    <row r="61" spans="1:23" ht="16.5" customHeight="1" x14ac:dyDescent="0.25">
      <c r="B61" s="26" t="s">
        <v>8</v>
      </c>
      <c r="C61" s="190" t="s">
        <v>4</v>
      </c>
      <c r="D61" s="817"/>
      <c r="E61" s="1009"/>
      <c r="F61" s="1003"/>
      <c r="G61" s="985"/>
      <c r="H61" s="985"/>
      <c r="I61" s="985"/>
      <c r="J61" s="985"/>
      <c r="K61" s="985"/>
      <c r="L61" s="985"/>
      <c r="M61" s="985"/>
      <c r="N61" s="985"/>
      <c r="O61" s="985"/>
      <c r="P61" s="985"/>
      <c r="Q61" s="1028"/>
      <c r="R61" s="982"/>
      <c r="S61" s="982"/>
      <c r="T61" s="982"/>
      <c r="U61" s="982"/>
      <c r="W61" s="37"/>
    </row>
    <row r="62" spans="1:23" ht="16.5" customHeight="1" x14ac:dyDescent="0.25">
      <c r="B62" s="26" t="s">
        <v>9</v>
      </c>
      <c r="C62" s="190" t="s">
        <v>3</v>
      </c>
      <c r="D62" s="817"/>
      <c r="E62" s="1015" t="s">
        <v>688</v>
      </c>
      <c r="F62" s="1001" t="str">
        <f>INDEX(Fan_Types,1)</f>
        <v>Fixed-Speed or Constant-Air-Volume-Rate</v>
      </c>
      <c r="G62" s="983" t="str">
        <f>INDEX(Fan_Types,2)</f>
        <v>Variable Speed</v>
      </c>
      <c r="H62" s="983" t="str">
        <f>INDEX(Fan_Types,1)</f>
        <v>Fixed-Speed or Constant-Air-Volume-Rate</v>
      </c>
      <c r="I62" s="983" t="str">
        <f>INDEX(Fan_Types,2)</f>
        <v>Variable Speed</v>
      </c>
      <c r="J62" s="983" t="str">
        <f>INDEX(Fan_Types,1)</f>
        <v>Fixed-Speed or Constant-Air-Volume-Rate</v>
      </c>
      <c r="K62" s="983" t="str">
        <f>INDEX(Fan_Types,2)</f>
        <v>Variable Speed</v>
      </c>
      <c r="L62" s="983" t="str">
        <f>INDEX(Fan_Types,1)</f>
        <v>Fixed-Speed or Constant-Air-Volume-Rate</v>
      </c>
      <c r="M62" s="983" t="str">
        <f>INDEX(Fan_Types,2)</f>
        <v>Variable Speed</v>
      </c>
      <c r="N62" s="983" t="str">
        <f>INDEX(Fan_Types,1)</f>
        <v>Fixed-Speed or Constant-Air-Volume-Rate</v>
      </c>
      <c r="O62" s="983" t="str">
        <f>INDEX(Fan_Types,2)</f>
        <v>Variable Speed</v>
      </c>
      <c r="P62" s="983" t="str">
        <f>INDEX(Fan_Types,1)</f>
        <v>Fixed-Speed or Constant-Air-Volume-Rate</v>
      </c>
      <c r="Q62" s="1026" t="str">
        <f>INDEX(Fan_Types,2)</f>
        <v>Variable Speed</v>
      </c>
      <c r="R62" s="986" t="str">
        <f>INDEX(Fan_Types,1)</f>
        <v>Fixed-Speed or Constant-Air-Volume-Rate</v>
      </c>
      <c r="S62" s="981" t="str">
        <f>INDEX(Fan_Types,2)</f>
        <v>Variable Speed</v>
      </c>
      <c r="T62" s="981" t="str">
        <f>INDEX(Fan_Types,1)</f>
        <v>Fixed-Speed or Constant-Air-Volume-Rate</v>
      </c>
      <c r="U62" s="988" t="str">
        <f>INDEX(Fan_Types,2)</f>
        <v>Variable Speed</v>
      </c>
      <c r="W62" s="37"/>
    </row>
    <row r="63" spans="1:23" x14ac:dyDescent="0.25">
      <c r="A63" s="36"/>
      <c r="B63" s="27" t="s">
        <v>10</v>
      </c>
      <c r="C63" s="868" t="s">
        <v>277</v>
      </c>
      <c r="D63" s="817"/>
      <c r="E63" s="1008"/>
      <c r="F63" s="1002"/>
      <c r="G63" s="984"/>
      <c r="H63" s="984"/>
      <c r="I63" s="984"/>
      <c r="J63" s="984"/>
      <c r="K63" s="984"/>
      <c r="L63" s="984"/>
      <c r="M63" s="984"/>
      <c r="N63" s="984"/>
      <c r="O63" s="984"/>
      <c r="P63" s="984"/>
      <c r="Q63" s="1027"/>
      <c r="R63" s="986"/>
      <c r="S63" s="981"/>
      <c r="T63" s="981"/>
      <c r="U63" s="988"/>
      <c r="W63" s="37"/>
    </row>
    <row r="64" spans="1:23" ht="17.25" x14ac:dyDescent="0.25">
      <c r="B64" s="798" t="s">
        <v>11</v>
      </c>
      <c r="C64" s="867" t="s">
        <v>290</v>
      </c>
      <c r="D64" s="839" t="s">
        <v>740</v>
      </c>
      <c r="E64" s="1009"/>
      <c r="F64" s="1003"/>
      <c r="G64" s="985"/>
      <c r="H64" s="985"/>
      <c r="I64" s="985"/>
      <c r="J64" s="985"/>
      <c r="K64" s="985"/>
      <c r="L64" s="985"/>
      <c r="M64" s="985"/>
      <c r="N64" s="985"/>
      <c r="O64" s="985"/>
      <c r="P64" s="985"/>
      <c r="Q64" s="1028"/>
      <c r="R64" s="987"/>
      <c r="S64" s="982"/>
      <c r="T64" s="982"/>
      <c r="U64" s="989"/>
      <c r="W64" s="37"/>
    </row>
    <row r="65" spans="1:23" ht="15.6" hidden="1" x14ac:dyDescent="0.35">
      <c r="B65" s="836" t="s">
        <v>740</v>
      </c>
      <c r="C65" s="835" t="s">
        <v>739</v>
      </c>
      <c r="D65" s="837" t="s">
        <v>736</v>
      </c>
      <c r="E65" s="871"/>
      <c r="F65" s="834"/>
      <c r="G65" s="834"/>
      <c r="H65" s="834"/>
      <c r="I65" s="834"/>
      <c r="J65" s="852"/>
      <c r="K65" s="852"/>
      <c r="L65" s="834"/>
      <c r="M65" s="834"/>
      <c r="N65" s="834"/>
      <c r="O65" s="834"/>
      <c r="P65" s="852"/>
      <c r="Q65" s="852"/>
      <c r="R65" s="916"/>
      <c r="S65" s="906"/>
      <c r="T65" s="906"/>
      <c r="U65" s="917"/>
      <c r="W65" s="37"/>
    </row>
    <row r="66" spans="1:23" ht="17.25" x14ac:dyDescent="0.3">
      <c r="A66" s="36"/>
      <c r="B66" s="859" t="s">
        <v>261</v>
      </c>
      <c r="C66" s="807" t="s">
        <v>694</v>
      </c>
      <c r="D66" s="838" t="str">
        <f t="shared" ref="D66:D88" si="4">C66&amp;E66</f>
        <v>A Tests1st Test</v>
      </c>
      <c r="E66" s="872" t="s">
        <v>702</v>
      </c>
      <c r="F66" s="875" t="s">
        <v>52</v>
      </c>
      <c r="G66" s="876" t="s">
        <v>52</v>
      </c>
      <c r="H66" s="877" t="s">
        <v>705</v>
      </c>
      <c r="I66" s="876" t="s">
        <v>705</v>
      </c>
      <c r="J66" s="877" t="s">
        <v>52</v>
      </c>
      <c r="K66" s="876" t="s">
        <v>52</v>
      </c>
      <c r="L66" s="877" t="s">
        <v>705</v>
      </c>
      <c r="M66" s="876" t="s">
        <v>705</v>
      </c>
      <c r="N66" s="877" t="s">
        <v>705</v>
      </c>
      <c r="O66" s="876" t="s">
        <v>705</v>
      </c>
      <c r="P66" s="877" t="s">
        <v>705</v>
      </c>
      <c r="Q66" s="912" t="s">
        <v>705</v>
      </c>
      <c r="R66" s="918" t="s">
        <v>705</v>
      </c>
      <c r="S66" s="919" t="s">
        <v>705</v>
      </c>
      <c r="T66" s="919" t="s">
        <v>705</v>
      </c>
      <c r="U66" s="920" t="s">
        <v>705</v>
      </c>
      <c r="W66" s="37"/>
    </row>
    <row r="67" spans="1:23" ht="17.25" x14ac:dyDescent="0.3">
      <c r="A67" s="36"/>
      <c r="B67" s="798"/>
      <c r="C67" s="805" t="str">
        <f>C66</f>
        <v>A Tests</v>
      </c>
      <c r="D67" s="838" t="str">
        <f t="shared" si="4"/>
        <v>A Tests2nd Test</v>
      </c>
      <c r="E67" s="873" t="s">
        <v>703</v>
      </c>
      <c r="F67" s="878" t="s">
        <v>706</v>
      </c>
      <c r="G67" s="870" t="s">
        <v>706</v>
      </c>
      <c r="H67" s="869" t="s">
        <v>707</v>
      </c>
      <c r="I67" s="870" t="s">
        <v>707</v>
      </c>
      <c r="J67" s="869" t="s">
        <v>706</v>
      </c>
      <c r="K67" s="870" t="s">
        <v>706</v>
      </c>
      <c r="L67" s="869" t="s">
        <v>706</v>
      </c>
      <c r="M67" s="870" t="s">
        <v>706</v>
      </c>
      <c r="N67" s="869" t="s">
        <v>706</v>
      </c>
      <c r="O67" s="870" t="s">
        <v>706</v>
      </c>
      <c r="P67" s="869" t="s">
        <v>706</v>
      </c>
      <c r="Q67" s="913" t="s">
        <v>706</v>
      </c>
      <c r="R67" s="918" t="s">
        <v>706</v>
      </c>
      <c r="S67" s="919" t="s">
        <v>706</v>
      </c>
      <c r="T67" s="919" t="s">
        <v>706</v>
      </c>
      <c r="U67" s="920" t="s">
        <v>706</v>
      </c>
      <c r="W67" s="37"/>
    </row>
    <row r="68" spans="1:23" ht="17.25" x14ac:dyDescent="0.3">
      <c r="B68" s="32" t="s">
        <v>262</v>
      </c>
      <c r="C68" s="804" t="s">
        <v>695</v>
      </c>
      <c r="D68" s="838" t="str">
        <f t="shared" si="4"/>
        <v>B Tests1st Test</v>
      </c>
      <c r="E68" s="873" t="s">
        <v>702</v>
      </c>
      <c r="F68" s="878" t="s">
        <v>190</v>
      </c>
      <c r="G68" s="870" t="s">
        <v>190</v>
      </c>
      <c r="H68" s="869" t="s">
        <v>708</v>
      </c>
      <c r="I68" s="870" t="s">
        <v>708</v>
      </c>
      <c r="J68" s="869" t="s">
        <v>190</v>
      </c>
      <c r="K68" s="870" t="s">
        <v>190</v>
      </c>
      <c r="L68" s="869" t="s">
        <v>708</v>
      </c>
      <c r="M68" s="870" t="s">
        <v>708</v>
      </c>
      <c r="N68" s="869" t="s">
        <v>708</v>
      </c>
      <c r="O68" s="870" t="s">
        <v>708</v>
      </c>
      <c r="P68" s="869" t="s">
        <v>708</v>
      </c>
      <c r="Q68" s="913" t="s">
        <v>708</v>
      </c>
      <c r="R68" s="918" t="s">
        <v>708</v>
      </c>
      <c r="S68" s="919" t="s">
        <v>708</v>
      </c>
      <c r="T68" s="919" t="s">
        <v>708</v>
      </c>
      <c r="U68" s="920" t="s">
        <v>708</v>
      </c>
      <c r="W68" s="37"/>
    </row>
    <row r="69" spans="1:23" ht="17.25" x14ac:dyDescent="0.3">
      <c r="B69" s="32"/>
      <c r="C69" s="805" t="str">
        <f>C68</f>
        <v>B Tests</v>
      </c>
      <c r="D69" s="838" t="str">
        <f t="shared" si="4"/>
        <v>B Tests2nd Test</v>
      </c>
      <c r="E69" s="873" t="s">
        <v>703</v>
      </c>
      <c r="F69" s="878" t="s">
        <v>706</v>
      </c>
      <c r="G69" s="870" t="s">
        <v>706</v>
      </c>
      <c r="H69" s="869" t="s">
        <v>709</v>
      </c>
      <c r="I69" s="870" t="s">
        <v>709</v>
      </c>
      <c r="J69" s="869" t="s">
        <v>706</v>
      </c>
      <c r="K69" s="870" t="s">
        <v>706</v>
      </c>
      <c r="L69" s="869" t="s">
        <v>709</v>
      </c>
      <c r="M69" s="870" t="s">
        <v>709</v>
      </c>
      <c r="N69" s="869" t="s">
        <v>709</v>
      </c>
      <c r="O69" s="870" t="s">
        <v>709</v>
      </c>
      <c r="P69" s="869" t="s">
        <v>709</v>
      </c>
      <c r="Q69" s="913" t="s">
        <v>709</v>
      </c>
      <c r="R69" s="918" t="s">
        <v>709</v>
      </c>
      <c r="S69" s="919" t="s">
        <v>709</v>
      </c>
      <c r="T69" s="919" t="s">
        <v>709</v>
      </c>
      <c r="U69" s="920" t="s">
        <v>709</v>
      </c>
      <c r="W69" s="37"/>
    </row>
    <row r="70" spans="1:23" ht="17.25" x14ac:dyDescent="0.3">
      <c r="B70" s="32" t="s">
        <v>263</v>
      </c>
      <c r="C70" s="804" t="s">
        <v>691</v>
      </c>
      <c r="D70" s="838" t="str">
        <f t="shared" si="4"/>
        <v>F1 Test</v>
      </c>
      <c r="E70" s="873"/>
      <c r="F70" s="878" t="s">
        <v>706</v>
      </c>
      <c r="G70" s="870" t="s">
        <v>706</v>
      </c>
      <c r="H70" s="869" t="s">
        <v>706</v>
      </c>
      <c r="I70" s="870" t="s">
        <v>706</v>
      </c>
      <c r="J70" s="869" t="s">
        <v>706</v>
      </c>
      <c r="K70" s="870" t="s">
        <v>706</v>
      </c>
      <c r="L70" s="869" t="s">
        <v>706</v>
      </c>
      <c r="M70" s="870" t="s">
        <v>706</v>
      </c>
      <c r="N70" s="869" t="s">
        <v>711</v>
      </c>
      <c r="O70" s="870" t="s">
        <v>711</v>
      </c>
      <c r="P70" s="869" t="s">
        <v>706</v>
      </c>
      <c r="Q70" s="913" t="s">
        <v>706</v>
      </c>
      <c r="R70" s="921" t="s">
        <v>711</v>
      </c>
      <c r="S70" s="922" t="s">
        <v>711</v>
      </c>
      <c r="T70" s="922" t="s">
        <v>711</v>
      </c>
      <c r="U70" s="923" t="s">
        <v>711</v>
      </c>
      <c r="W70" s="37"/>
    </row>
    <row r="71" spans="1:23" ht="17.25" x14ac:dyDescent="0.3">
      <c r="B71" s="32" t="s">
        <v>264</v>
      </c>
      <c r="C71" s="804" t="s">
        <v>163</v>
      </c>
      <c r="D71" s="838" t="str">
        <f t="shared" si="4"/>
        <v>Ev Test</v>
      </c>
      <c r="E71" s="873"/>
      <c r="F71" s="878" t="s">
        <v>706</v>
      </c>
      <c r="G71" s="870" t="s">
        <v>706</v>
      </c>
      <c r="H71" s="869" t="s">
        <v>706</v>
      </c>
      <c r="I71" s="870" t="s">
        <v>706</v>
      </c>
      <c r="J71" s="869" t="s">
        <v>706</v>
      </c>
      <c r="K71" s="870" t="s">
        <v>706</v>
      </c>
      <c r="L71" s="869" t="s">
        <v>706</v>
      </c>
      <c r="M71" s="870" t="s">
        <v>706</v>
      </c>
      <c r="N71" s="869" t="s">
        <v>706</v>
      </c>
      <c r="O71" s="870" t="s">
        <v>706</v>
      </c>
      <c r="P71" s="869" t="s">
        <v>706</v>
      </c>
      <c r="Q71" s="913" t="s">
        <v>706</v>
      </c>
      <c r="R71" s="921" t="s">
        <v>710</v>
      </c>
      <c r="S71" s="922" t="s">
        <v>710</v>
      </c>
      <c r="T71" s="922" t="s">
        <v>710</v>
      </c>
      <c r="U71" s="923" t="s">
        <v>710</v>
      </c>
      <c r="W71" s="37"/>
    </row>
    <row r="72" spans="1:23" ht="17.25" x14ac:dyDescent="0.3">
      <c r="B72" s="32" t="s">
        <v>265</v>
      </c>
      <c r="C72" s="804" t="s">
        <v>696</v>
      </c>
      <c r="D72" s="838" t="str">
        <f t="shared" si="4"/>
        <v>Optional C Tests1st Test</v>
      </c>
      <c r="E72" s="873" t="s">
        <v>702</v>
      </c>
      <c r="F72" s="883" t="s">
        <v>721</v>
      </c>
      <c r="G72" s="884" t="s">
        <v>721</v>
      </c>
      <c r="H72" s="885" t="s">
        <v>722</v>
      </c>
      <c r="I72" s="884" t="s">
        <v>722</v>
      </c>
      <c r="J72" s="885" t="s">
        <v>721</v>
      </c>
      <c r="K72" s="884" t="s">
        <v>721</v>
      </c>
      <c r="L72" s="885" t="s">
        <v>723</v>
      </c>
      <c r="M72" s="884" t="s">
        <v>723</v>
      </c>
      <c r="N72" s="885" t="s">
        <v>723</v>
      </c>
      <c r="O72" s="884" t="s">
        <v>723</v>
      </c>
      <c r="P72" s="885" t="s">
        <v>723</v>
      </c>
      <c r="Q72" s="914" t="s">
        <v>723</v>
      </c>
      <c r="R72" s="921" t="s">
        <v>706</v>
      </c>
      <c r="S72" s="922" t="s">
        <v>706</v>
      </c>
      <c r="T72" s="922" t="s">
        <v>706</v>
      </c>
      <c r="U72" s="923" t="s">
        <v>706</v>
      </c>
      <c r="W72" s="37"/>
    </row>
    <row r="73" spans="1:23" ht="17.25" x14ac:dyDescent="0.3">
      <c r="B73" s="32"/>
      <c r="C73" s="805" t="str">
        <f>C72</f>
        <v>Optional C Tests</v>
      </c>
      <c r="D73" s="838" t="str">
        <f t="shared" si="4"/>
        <v>Optional C Tests2nd Test</v>
      </c>
      <c r="E73" s="873" t="s">
        <v>703</v>
      </c>
      <c r="F73" s="878" t="s">
        <v>706</v>
      </c>
      <c r="G73" s="870" t="s">
        <v>706</v>
      </c>
      <c r="H73" s="869" t="s">
        <v>706</v>
      </c>
      <c r="I73" s="870" t="s">
        <v>706</v>
      </c>
      <c r="J73" s="869" t="s">
        <v>706</v>
      </c>
      <c r="K73" s="870" t="s">
        <v>706</v>
      </c>
      <c r="L73" s="885" t="s">
        <v>722</v>
      </c>
      <c r="M73" s="884" t="s">
        <v>722</v>
      </c>
      <c r="N73" s="885" t="s">
        <v>722</v>
      </c>
      <c r="O73" s="884" t="s">
        <v>722</v>
      </c>
      <c r="P73" s="885" t="s">
        <v>722</v>
      </c>
      <c r="Q73" s="914" t="s">
        <v>722</v>
      </c>
      <c r="R73" s="921" t="s">
        <v>706</v>
      </c>
      <c r="S73" s="922" t="s">
        <v>706</v>
      </c>
      <c r="T73" s="922" t="s">
        <v>706</v>
      </c>
      <c r="U73" s="923" t="s">
        <v>706</v>
      </c>
      <c r="W73" s="37"/>
    </row>
    <row r="74" spans="1:23" ht="17.25" x14ac:dyDescent="0.3">
      <c r="B74" s="32" t="s">
        <v>266</v>
      </c>
      <c r="C74" s="804" t="s">
        <v>698</v>
      </c>
      <c r="D74" s="838" t="str">
        <f t="shared" si="4"/>
        <v>Optional D Tests1st Test</v>
      </c>
      <c r="E74" s="873" t="s">
        <v>702</v>
      </c>
      <c r="F74" s="883" t="s">
        <v>724</v>
      </c>
      <c r="G74" s="884" t="s">
        <v>724</v>
      </c>
      <c r="H74" s="885" t="s">
        <v>725</v>
      </c>
      <c r="I74" s="884" t="s">
        <v>725</v>
      </c>
      <c r="J74" s="885" t="s">
        <v>724</v>
      </c>
      <c r="K74" s="884" t="s">
        <v>724</v>
      </c>
      <c r="L74" s="885" t="s">
        <v>726</v>
      </c>
      <c r="M74" s="884" t="s">
        <v>726</v>
      </c>
      <c r="N74" s="885" t="s">
        <v>726</v>
      </c>
      <c r="O74" s="884" t="s">
        <v>726</v>
      </c>
      <c r="P74" s="885" t="s">
        <v>726</v>
      </c>
      <c r="Q74" s="914" t="s">
        <v>726</v>
      </c>
      <c r="R74" s="921" t="s">
        <v>706</v>
      </c>
      <c r="S74" s="922" t="s">
        <v>706</v>
      </c>
      <c r="T74" s="922" t="s">
        <v>706</v>
      </c>
      <c r="U74" s="923" t="s">
        <v>706</v>
      </c>
      <c r="W74" s="37"/>
    </row>
    <row r="75" spans="1:23" ht="17.25" x14ac:dyDescent="0.3">
      <c r="B75" s="32"/>
      <c r="C75" s="805" t="str">
        <f>C74</f>
        <v>Optional D Tests</v>
      </c>
      <c r="D75" s="838" t="str">
        <f t="shared" si="4"/>
        <v>Optional D Tests2nd Test</v>
      </c>
      <c r="E75" s="873" t="s">
        <v>703</v>
      </c>
      <c r="F75" s="878" t="s">
        <v>706</v>
      </c>
      <c r="G75" s="870" t="s">
        <v>706</v>
      </c>
      <c r="H75" s="869" t="s">
        <v>706</v>
      </c>
      <c r="I75" s="870" t="s">
        <v>706</v>
      </c>
      <c r="J75" s="869" t="s">
        <v>706</v>
      </c>
      <c r="K75" s="870" t="s">
        <v>706</v>
      </c>
      <c r="L75" s="885" t="s">
        <v>725</v>
      </c>
      <c r="M75" s="884" t="s">
        <v>725</v>
      </c>
      <c r="N75" s="885" t="s">
        <v>725</v>
      </c>
      <c r="O75" s="884" t="s">
        <v>725</v>
      </c>
      <c r="P75" s="885" t="s">
        <v>725</v>
      </c>
      <c r="Q75" s="914" t="s">
        <v>725</v>
      </c>
      <c r="R75" s="921" t="s">
        <v>706</v>
      </c>
      <c r="S75" s="922" t="s">
        <v>706</v>
      </c>
      <c r="T75" s="922" t="s">
        <v>706</v>
      </c>
      <c r="U75" s="923" t="s">
        <v>706</v>
      </c>
      <c r="W75" s="37"/>
    </row>
    <row r="76" spans="1:23" ht="17.25" x14ac:dyDescent="0.3">
      <c r="B76" s="32" t="s">
        <v>267</v>
      </c>
      <c r="C76" s="804" t="s">
        <v>692</v>
      </c>
      <c r="D76" s="838" t="str">
        <f t="shared" si="4"/>
        <v>Optional G1 Test</v>
      </c>
      <c r="E76" s="873"/>
      <c r="F76" s="878" t="s">
        <v>706</v>
      </c>
      <c r="G76" s="870" t="s">
        <v>706</v>
      </c>
      <c r="H76" s="869" t="s">
        <v>706</v>
      </c>
      <c r="I76" s="870" t="s">
        <v>706</v>
      </c>
      <c r="J76" s="869" t="s">
        <v>706</v>
      </c>
      <c r="K76" s="870" t="s">
        <v>706</v>
      </c>
      <c r="L76" s="869" t="s">
        <v>706</v>
      </c>
      <c r="M76" s="870" t="s">
        <v>706</v>
      </c>
      <c r="N76" s="869" t="s">
        <v>706</v>
      </c>
      <c r="O76" s="870" t="s">
        <v>706</v>
      </c>
      <c r="P76" s="869" t="s">
        <v>706</v>
      </c>
      <c r="Q76" s="913" t="s">
        <v>706</v>
      </c>
      <c r="R76" s="924" t="s">
        <v>727</v>
      </c>
      <c r="S76" s="925" t="s">
        <v>727</v>
      </c>
      <c r="T76" s="925" t="s">
        <v>727</v>
      </c>
      <c r="U76" s="926" t="s">
        <v>727</v>
      </c>
      <c r="W76" s="37"/>
    </row>
    <row r="77" spans="1:23" ht="17.25" x14ac:dyDescent="0.3">
      <c r="B77" s="32" t="s">
        <v>268</v>
      </c>
      <c r="C77" s="804" t="s">
        <v>693</v>
      </c>
      <c r="D77" s="838" t="str">
        <f t="shared" si="4"/>
        <v>Optional I1 Test</v>
      </c>
      <c r="E77" s="873"/>
      <c r="F77" s="878" t="s">
        <v>706</v>
      </c>
      <c r="G77" s="870" t="s">
        <v>706</v>
      </c>
      <c r="H77" s="869" t="s">
        <v>706</v>
      </c>
      <c r="I77" s="870" t="s">
        <v>706</v>
      </c>
      <c r="J77" s="869" t="s">
        <v>706</v>
      </c>
      <c r="K77" s="870" t="s">
        <v>706</v>
      </c>
      <c r="L77" s="869" t="s">
        <v>706</v>
      </c>
      <c r="M77" s="870" t="s">
        <v>706</v>
      </c>
      <c r="N77" s="869" t="s">
        <v>706</v>
      </c>
      <c r="O77" s="870" t="s">
        <v>706</v>
      </c>
      <c r="P77" s="869" t="s">
        <v>706</v>
      </c>
      <c r="Q77" s="913" t="s">
        <v>706</v>
      </c>
      <c r="R77" s="924" t="s">
        <v>728</v>
      </c>
      <c r="S77" s="925" t="s">
        <v>728</v>
      </c>
      <c r="T77" s="925" t="s">
        <v>728</v>
      </c>
      <c r="U77" s="926" t="s">
        <v>728</v>
      </c>
      <c r="W77" s="37"/>
    </row>
    <row r="78" spans="1:23" ht="17.25" x14ac:dyDescent="0.3">
      <c r="B78" s="32" t="s">
        <v>269</v>
      </c>
      <c r="C78" s="804" t="s">
        <v>685</v>
      </c>
      <c r="D78" s="838" t="str">
        <f t="shared" si="4"/>
        <v>H0-1 Test</v>
      </c>
      <c r="E78" s="873"/>
      <c r="F78" s="878" t="s">
        <v>706</v>
      </c>
      <c r="G78" s="870" t="s">
        <v>706</v>
      </c>
      <c r="H78" s="869" t="s">
        <v>706</v>
      </c>
      <c r="I78" s="870" t="s">
        <v>706</v>
      </c>
      <c r="J78" s="869" t="s">
        <v>706</v>
      </c>
      <c r="K78" s="870" t="s">
        <v>706</v>
      </c>
      <c r="L78" s="869" t="s">
        <v>712</v>
      </c>
      <c r="M78" s="870" t="s">
        <v>712</v>
      </c>
      <c r="N78" s="869" t="s">
        <v>712</v>
      </c>
      <c r="O78" s="870" t="s">
        <v>712</v>
      </c>
      <c r="P78" s="869" t="s">
        <v>712</v>
      </c>
      <c r="Q78" s="913" t="s">
        <v>712</v>
      </c>
      <c r="R78" s="921" t="s">
        <v>712</v>
      </c>
      <c r="S78" s="922" t="s">
        <v>712</v>
      </c>
      <c r="T78" s="922" t="s">
        <v>712</v>
      </c>
      <c r="U78" s="923" t="s">
        <v>712</v>
      </c>
      <c r="W78" s="37"/>
    </row>
    <row r="79" spans="1:23" ht="17.25" x14ac:dyDescent="0.3">
      <c r="B79" s="32" t="s">
        <v>270</v>
      </c>
      <c r="C79" s="804" t="s">
        <v>699</v>
      </c>
      <c r="D79" s="838" t="str">
        <f t="shared" si="4"/>
        <v>H1 Tests1st Test</v>
      </c>
      <c r="E79" s="873" t="s">
        <v>702</v>
      </c>
      <c r="F79" s="878" t="s">
        <v>406</v>
      </c>
      <c r="G79" s="870" t="s">
        <v>406</v>
      </c>
      <c r="H79" s="869" t="s">
        <v>390</v>
      </c>
      <c r="I79" s="870" t="s">
        <v>390</v>
      </c>
      <c r="J79" s="869" t="s">
        <v>406</v>
      </c>
      <c r="K79" s="870" t="s">
        <v>406</v>
      </c>
      <c r="L79" s="869" t="s">
        <v>390</v>
      </c>
      <c r="M79" s="870" t="s">
        <v>390</v>
      </c>
      <c r="N79" s="869" t="s">
        <v>390</v>
      </c>
      <c r="O79" s="870" t="s">
        <v>390</v>
      </c>
      <c r="P79" s="869" t="s">
        <v>390</v>
      </c>
      <c r="Q79" s="913" t="s">
        <v>390</v>
      </c>
      <c r="R79" s="918" t="s">
        <v>404</v>
      </c>
      <c r="S79" s="919" t="s">
        <v>404</v>
      </c>
      <c r="T79" s="919" t="s">
        <v>404</v>
      </c>
      <c r="U79" s="920" t="s">
        <v>404</v>
      </c>
      <c r="W79" s="37"/>
    </row>
    <row r="80" spans="1:23" ht="17.25" x14ac:dyDescent="0.3">
      <c r="B80" s="32"/>
      <c r="C80" s="805" t="str">
        <f>C79</f>
        <v>H1 Tests</v>
      </c>
      <c r="D80" s="838" t="str">
        <f t="shared" si="4"/>
        <v>H1 Tests2nd Test</v>
      </c>
      <c r="E80" s="873" t="s">
        <v>703</v>
      </c>
      <c r="F80" s="878" t="s">
        <v>706</v>
      </c>
      <c r="G80" s="870" t="s">
        <v>706</v>
      </c>
      <c r="H80" s="869" t="s">
        <v>404</v>
      </c>
      <c r="I80" s="870" t="s">
        <v>404</v>
      </c>
      <c r="J80" s="869" t="s">
        <v>706</v>
      </c>
      <c r="K80" s="870" t="s">
        <v>706</v>
      </c>
      <c r="L80" s="869" t="s">
        <v>404</v>
      </c>
      <c r="M80" s="870" t="s">
        <v>404</v>
      </c>
      <c r="N80" s="869" t="s">
        <v>404</v>
      </c>
      <c r="O80" s="870" t="s">
        <v>404</v>
      </c>
      <c r="P80" s="869" t="s">
        <v>404</v>
      </c>
      <c r="Q80" s="913" t="s">
        <v>404</v>
      </c>
      <c r="R80" s="918" t="s">
        <v>405</v>
      </c>
      <c r="S80" s="919" t="s">
        <v>405</v>
      </c>
      <c r="T80" s="919" t="s">
        <v>405</v>
      </c>
      <c r="U80" s="920" t="s">
        <v>405</v>
      </c>
      <c r="W80" s="37"/>
    </row>
    <row r="81" spans="1:23" ht="17.25" x14ac:dyDescent="0.3">
      <c r="B81" s="32"/>
      <c r="C81" s="805" t="str">
        <f>C79</f>
        <v>H1 Tests</v>
      </c>
      <c r="D81" s="838" t="str">
        <f t="shared" si="4"/>
        <v>H1 Tests3rd Test</v>
      </c>
      <c r="E81" s="873" t="s">
        <v>704</v>
      </c>
      <c r="F81" s="878" t="s">
        <v>706</v>
      </c>
      <c r="G81" s="870" t="s">
        <v>706</v>
      </c>
      <c r="H81" s="869" t="s">
        <v>706</v>
      </c>
      <c r="I81" s="870" t="s">
        <v>706</v>
      </c>
      <c r="J81" s="869" t="s">
        <v>706</v>
      </c>
      <c r="K81" s="870" t="s">
        <v>706</v>
      </c>
      <c r="L81" s="869" t="s">
        <v>706</v>
      </c>
      <c r="M81" s="870" t="s">
        <v>706</v>
      </c>
      <c r="N81" s="869" t="s">
        <v>706</v>
      </c>
      <c r="O81" s="870" t="s">
        <v>706</v>
      </c>
      <c r="P81" s="869" t="s">
        <v>706</v>
      </c>
      <c r="Q81" s="913" t="s">
        <v>706</v>
      </c>
      <c r="R81" s="924" t="s">
        <v>729</v>
      </c>
      <c r="S81" s="925" t="s">
        <v>729</v>
      </c>
      <c r="T81" s="925" t="s">
        <v>729</v>
      </c>
      <c r="U81" s="926" t="s">
        <v>729</v>
      </c>
      <c r="W81" s="37"/>
    </row>
    <row r="82" spans="1:23" ht="17.25" x14ac:dyDescent="0.3">
      <c r="B82" s="32" t="s">
        <v>271</v>
      </c>
      <c r="C82" s="804" t="s">
        <v>700</v>
      </c>
      <c r="D82" s="838" t="str">
        <f t="shared" si="4"/>
        <v>H2 Tests1st Test</v>
      </c>
      <c r="E82" s="873" t="s">
        <v>702</v>
      </c>
      <c r="F82" s="878" t="s">
        <v>713</v>
      </c>
      <c r="G82" s="870" t="s">
        <v>713</v>
      </c>
      <c r="H82" s="869" t="s">
        <v>714</v>
      </c>
      <c r="I82" s="870" t="s">
        <v>714</v>
      </c>
      <c r="J82" s="869" t="s">
        <v>713</v>
      </c>
      <c r="K82" s="870" t="s">
        <v>713</v>
      </c>
      <c r="L82" s="869" t="s">
        <v>714</v>
      </c>
      <c r="M82" s="870" t="s">
        <v>714</v>
      </c>
      <c r="N82" s="869" t="s">
        <v>714</v>
      </c>
      <c r="O82" s="870" t="s">
        <v>714</v>
      </c>
      <c r="P82" s="869" t="s">
        <v>714</v>
      </c>
      <c r="Q82" s="913" t="s">
        <v>714</v>
      </c>
      <c r="R82" s="921" t="s">
        <v>715</v>
      </c>
      <c r="S82" s="922" t="s">
        <v>715</v>
      </c>
      <c r="T82" s="922" t="s">
        <v>715</v>
      </c>
      <c r="U82" s="923" t="s">
        <v>715</v>
      </c>
      <c r="W82" s="37"/>
    </row>
    <row r="83" spans="1:23" ht="17.25" x14ac:dyDescent="0.3">
      <c r="B83" s="32"/>
      <c r="C83" s="805" t="str">
        <f>C82</f>
        <v>H2 Tests</v>
      </c>
      <c r="D83" s="838" t="str">
        <f t="shared" si="4"/>
        <v>H2 Tests2nd Test</v>
      </c>
      <c r="E83" s="873" t="s">
        <v>703</v>
      </c>
      <c r="F83" s="878" t="s">
        <v>706</v>
      </c>
      <c r="G83" s="870" t="s">
        <v>706</v>
      </c>
      <c r="H83" s="885" t="s">
        <v>731</v>
      </c>
      <c r="I83" s="884" t="s">
        <v>731</v>
      </c>
      <c r="J83" s="869" t="s">
        <v>706</v>
      </c>
      <c r="K83" s="870" t="s">
        <v>706</v>
      </c>
      <c r="L83" s="869" t="s">
        <v>716</v>
      </c>
      <c r="M83" s="870" t="s">
        <v>716</v>
      </c>
      <c r="N83" s="869" t="s">
        <v>716</v>
      </c>
      <c r="O83" s="870" t="s">
        <v>716</v>
      </c>
      <c r="P83" s="869" t="s">
        <v>716</v>
      </c>
      <c r="Q83" s="913" t="s">
        <v>716</v>
      </c>
      <c r="R83" s="924" t="s">
        <v>730</v>
      </c>
      <c r="S83" s="925" t="s">
        <v>730</v>
      </c>
      <c r="T83" s="925" t="s">
        <v>730</v>
      </c>
      <c r="U83" s="926" t="s">
        <v>730</v>
      </c>
      <c r="W83" s="37"/>
    </row>
    <row r="84" spans="1:23" ht="17.25" x14ac:dyDescent="0.3">
      <c r="B84" s="32" t="s">
        <v>272</v>
      </c>
      <c r="C84" s="804" t="s">
        <v>701</v>
      </c>
      <c r="D84" s="838" t="str">
        <f t="shared" si="4"/>
        <v>H3 Tests1st Test</v>
      </c>
      <c r="E84" s="873" t="s">
        <v>702</v>
      </c>
      <c r="F84" s="878" t="s">
        <v>717</v>
      </c>
      <c r="G84" s="870" t="s">
        <v>717</v>
      </c>
      <c r="H84" s="869" t="s">
        <v>718</v>
      </c>
      <c r="I84" s="870" t="s">
        <v>718</v>
      </c>
      <c r="J84" s="869" t="s">
        <v>717</v>
      </c>
      <c r="K84" s="870" t="s">
        <v>717</v>
      </c>
      <c r="L84" s="869" t="s">
        <v>718</v>
      </c>
      <c r="M84" s="870" t="s">
        <v>718</v>
      </c>
      <c r="N84" s="869" t="s">
        <v>718</v>
      </c>
      <c r="O84" s="870" t="s">
        <v>718</v>
      </c>
      <c r="P84" s="869" t="s">
        <v>718</v>
      </c>
      <c r="Q84" s="913" t="s">
        <v>718</v>
      </c>
      <c r="R84" s="921" t="s">
        <v>718</v>
      </c>
      <c r="S84" s="922" t="s">
        <v>718</v>
      </c>
      <c r="T84" s="922" t="s">
        <v>718</v>
      </c>
      <c r="U84" s="923" t="s">
        <v>718</v>
      </c>
      <c r="W84" s="37"/>
    </row>
    <row r="85" spans="1:23" ht="17.25" x14ac:dyDescent="0.3">
      <c r="B85" s="32"/>
      <c r="C85" s="805" t="str">
        <f>C84</f>
        <v>H3 Tests</v>
      </c>
      <c r="D85" s="838" t="str">
        <f t="shared" si="4"/>
        <v>H3 Tests2nd Test</v>
      </c>
      <c r="E85" s="873" t="s">
        <v>703</v>
      </c>
      <c r="F85" s="878" t="s">
        <v>706</v>
      </c>
      <c r="G85" s="870" t="s">
        <v>706</v>
      </c>
      <c r="H85" s="869" t="s">
        <v>719</v>
      </c>
      <c r="I85" s="870" t="s">
        <v>719</v>
      </c>
      <c r="J85" s="869" t="s">
        <v>706</v>
      </c>
      <c r="K85" s="870" t="s">
        <v>706</v>
      </c>
      <c r="L85" s="869" t="s">
        <v>719</v>
      </c>
      <c r="M85" s="870" t="s">
        <v>719</v>
      </c>
      <c r="N85" s="869" t="s">
        <v>719</v>
      </c>
      <c r="O85" s="870" t="s">
        <v>719</v>
      </c>
      <c r="P85" s="869" t="s">
        <v>719</v>
      </c>
      <c r="Q85" s="913" t="s">
        <v>719</v>
      </c>
      <c r="R85" s="921" t="s">
        <v>706</v>
      </c>
      <c r="S85" s="922" t="s">
        <v>706</v>
      </c>
      <c r="T85" s="922" t="s">
        <v>706</v>
      </c>
      <c r="U85" s="923" t="s">
        <v>706</v>
      </c>
      <c r="W85" s="37"/>
    </row>
    <row r="86" spans="1:23" ht="17.25" x14ac:dyDescent="0.3">
      <c r="B86" s="32" t="s">
        <v>273</v>
      </c>
      <c r="C86" s="804" t="s">
        <v>690</v>
      </c>
      <c r="D86" s="838" t="str">
        <f t="shared" si="4"/>
        <v>Optional H0C-1 Test</v>
      </c>
      <c r="E86" s="873"/>
      <c r="F86" s="878" t="s">
        <v>706</v>
      </c>
      <c r="G86" s="870" t="s">
        <v>706</v>
      </c>
      <c r="H86" s="869" t="s">
        <v>706</v>
      </c>
      <c r="I86" s="870" t="s">
        <v>706</v>
      </c>
      <c r="J86" s="869" t="s">
        <v>706</v>
      </c>
      <c r="K86" s="870" t="s">
        <v>706</v>
      </c>
      <c r="L86" s="869" t="s">
        <v>706</v>
      </c>
      <c r="M86" s="870" t="s">
        <v>706</v>
      </c>
      <c r="N86" s="869" t="s">
        <v>706</v>
      </c>
      <c r="O86" s="870" t="s">
        <v>706</v>
      </c>
      <c r="P86" s="869" t="s">
        <v>706</v>
      </c>
      <c r="Q86" s="913" t="s">
        <v>706</v>
      </c>
      <c r="R86" s="924" t="s">
        <v>734</v>
      </c>
      <c r="S86" s="925" t="s">
        <v>734</v>
      </c>
      <c r="T86" s="925" t="s">
        <v>734</v>
      </c>
      <c r="U86" s="926" t="s">
        <v>734</v>
      </c>
      <c r="W86" s="37"/>
    </row>
    <row r="87" spans="1:23" ht="17.25" x14ac:dyDescent="0.3">
      <c r="B87" s="32" t="s">
        <v>274</v>
      </c>
      <c r="C87" s="804" t="s">
        <v>697</v>
      </c>
      <c r="D87" s="838" t="str">
        <f t="shared" si="4"/>
        <v>Optional H1C Tests1st Test</v>
      </c>
      <c r="E87" s="873" t="s">
        <v>702</v>
      </c>
      <c r="F87" s="883" t="s">
        <v>742</v>
      </c>
      <c r="G87" s="884" t="s">
        <v>742</v>
      </c>
      <c r="H87" s="885" t="s">
        <v>732</v>
      </c>
      <c r="I87" s="884" t="s">
        <v>732</v>
      </c>
      <c r="J87" s="885" t="s">
        <v>742</v>
      </c>
      <c r="K87" s="884" t="s">
        <v>742</v>
      </c>
      <c r="L87" s="885" t="s">
        <v>733</v>
      </c>
      <c r="M87" s="884" t="s">
        <v>733</v>
      </c>
      <c r="N87" s="885" t="s">
        <v>733</v>
      </c>
      <c r="O87" s="884" t="s">
        <v>733</v>
      </c>
      <c r="P87" s="885" t="s">
        <v>733</v>
      </c>
      <c r="Q87" s="914" t="s">
        <v>733</v>
      </c>
      <c r="R87" s="924" t="s">
        <v>732</v>
      </c>
      <c r="S87" s="925" t="s">
        <v>732</v>
      </c>
      <c r="T87" s="925" t="s">
        <v>732</v>
      </c>
      <c r="U87" s="926" t="s">
        <v>732</v>
      </c>
      <c r="W87" s="37"/>
    </row>
    <row r="88" spans="1:23" ht="17.25" x14ac:dyDescent="0.3">
      <c r="B88" s="32"/>
      <c r="C88" s="805" t="str">
        <f>C87</f>
        <v>Optional H1C Tests</v>
      </c>
      <c r="D88" s="838" t="str">
        <f t="shared" si="4"/>
        <v>Optional H1C Tests2nd Test</v>
      </c>
      <c r="E88" s="874" t="s">
        <v>703</v>
      </c>
      <c r="F88" s="879" t="s">
        <v>706</v>
      </c>
      <c r="G88" s="880" t="s">
        <v>706</v>
      </c>
      <c r="H88" s="881" t="s">
        <v>706</v>
      </c>
      <c r="I88" s="880" t="s">
        <v>706</v>
      </c>
      <c r="J88" s="881" t="s">
        <v>706</v>
      </c>
      <c r="K88" s="880" t="s">
        <v>706</v>
      </c>
      <c r="L88" s="886" t="s">
        <v>732</v>
      </c>
      <c r="M88" s="887" t="s">
        <v>732</v>
      </c>
      <c r="N88" s="886" t="s">
        <v>732</v>
      </c>
      <c r="O88" s="887" t="s">
        <v>732</v>
      </c>
      <c r="P88" s="886" t="s">
        <v>732</v>
      </c>
      <c r="Q88" s="915" t="s">
        <v>732</v>
      </c>
      <c r="R88" s="927" t="s">
        <v>706</v>
      </c>
      <c r="S88" s="928" t="s">
        <v>706</v>
      </c>
      <c r="T88" s="928" t="s">
        <v>706</v>
      </c>
      <c r="U88" s="929" t="s">
        <v>706</v>
      </c>
      <c r="W88" s="37"/>
    </row>
    <row r="89" spans="1:23" ht="17.25" x14ac:dyDescent="0.25">
      <c r="B89" s="32" t="s">
        <v>525</v>
      </c>
      <c r="C89" s="806" t="s">
        <v>686</v>
      </c>
      <c r="D89" s="818"/>
      <c r="W89" s="37"/>
    </row>
    <row r="90" spans="1:23" x14ac:dyDescent="0.25">
      <c r="B90" s="25" t="s">
        <v>12</v>
      </c>
      <c r="C90" s="189" t="s">
        <v>278</v>
      </c>
      <c r="D90" s="817"/>
      <c r="W90" s="37"/>
    </row>
    <row r="91" spans="1:23" x14ac:dyDescent="0.25">
      <c r="B91" s="28" t="s">
        <v>13</v>
      </c>
      <c r="C91" s="190" t="s">
        <v>282</v>
      </c>
      <c r="D91" s="817"/>
      <c r="W91" s="37"/>
    </row>
    <row r="92" spans="1:23" x14ac:dyDescent="0.25">
      <c r="B92" s="203" t="s">
        <v>14</v>
      </c>
      <c r="C92" s="551" t="s">
        <v>493</v>
      </c>
      <c r="D92" s="819"/>
      <c r="W92" s="37"/>
    </row>
    <row r="93" spans="1:23" ht="17.25" thickBot="1" x14ac:dyDescent="0.3">
      <c r="B93" s="29" t="s">
        <v>495</v>
      </c>
      <c r="C93" s="191" t="s">
        <v>281</v>
      </c>
      <c r="D93" s="817"/>
      <c r="W93" s="37"/>
    </row>
    <row r="94" spans="1:23" x14ac:dyDescent="0.25">
      <c r="W94" s="37"/>
    </row>
    <row r="95" spans="1:23" x14ac:dyDescent="0.25">
      <c r="A95" s="37"/>
      <c r="B95" s="37"/>
      <c r="C95" s="37"/>
      <c r="D95" s="37"/>
      <c r="E95" s="37"/>
      <c r="F95" s="37"/>
      <c r="G95" s="37"/>
      <c r="H95" s="37"/>
      <c r="I95" s="37"/>
      <c r="J95" s="37"/>
      <c r="K95" s="37"/>
      <c r="L95" s="37"/>
      <c r="M95" s="37"/>
      <c r="N95" s="37"/>
      <c r="O95" s="37"/>
      <c r="P95" s="37"/>
      <c r="Q95" s="37"/>
      <c r="R95" s="37"/>
      <c r="S95" s="37"/>
      <c r="T95" s="37"/>
      <c r="U95" s="37"/>
      <c r="V95" s="37"/>
      <c r="W95" s="37"/>
    </row>
  </sheetData>
  <sheetProtection algorithmName="SHA-512" hashValue="igHHWzS+TmUv+fG+qi6ZnmxEu/Vv7qhpBBUOtHx/ar0qHI4PW/yFTyTGyiuodIcHTgfcePsC/6t+/DD58Mkt6w==" saltValue="gjxTZFMnZamhgx+KEeyarg==" spinCount="100000" sheet="1" objects="1" scenarios="1" selectLockedCells="1"/>
  <customSheetViews>
    <customSheetView guid="{2A4C6EB9-430A-44F2-86C8-15B50360FC3B}" scale="80" showPageBreaks="1" showGridLines="0" fitToPage="1" printArea="1" topLeftCell="A37">
      <selection activeCell="C55" sqref="C55"/>
      <pageMargins left="0.41" right="0.46" top="0.75" bottom="0.75" header="0.3" footer="0.3"/>
      <pageSetup scale="67" fitToHeight="2" orientation="landscape" r:id="rId1"/>
    </customSheetView>
    <customSheetView guid="{B3BD5AF3-9A64-4EA7-AE1F-3CC326849B8F}" scale="80" showPageBreaks="1" showGridLines="0" fitToPage="1" printArea="1" topLeftCell="A25">
      <selection activeCell="B39" sqref="B39"/>
      <pageMargins left="0.41" right="0.46" top="0.75" bottom="0.75" header="0.3" footer="0.3"/>
      <pageSetup scale="67" fitToHeight="2" orientation="landscape" r:id="rId2"/>
    </customSheetView>
  </customSheetViews>
  <mergeCells count="60">
    <mergeCell ref="P62:P64"/>
    <mergeCell ref="Q62:Q64"/>
    <mergeCell ref="K59:K61"/>
    <mergeCell ref="K62:K64"/>
    <mergeCell ref="J62:J64"/>
    <mergeCell ref="J59:J61"/>
    <mergeCell ref="P59:P61"/>
    <mergeCell ref="Q59:Q61"/>
    <mergeCell ref="B2:C2"/>
    <mergeCell ref="B13:C13"/>
    <mergeCell ref="B11:F11"/>
    <mergeCell ref="B41:C41"/>
    <mergeCell ref="B43:B47"/>
    <mergeCell ref="F62:F64"/>
    <mergeCell ref="G62:G64"/>
    <mergeCell ref="H62:H64"/>
    <mergeCell ref="I62:I64"/>
    <mergeCell ref="B10:F10"/>
    <mergeCell ref="E59:E61"/>
    <mergeCell ref="F59:F61"/>
    <mergeCell ref="B53:C54"/>
    <mergeCell ref="E62:E64"/>
    <mergeCell ref="Q57:Q58"/>
    <mergeCell ref="B50:C52"/>
    <mergeCell ref="B49:C49"/>
    <mergeCell ref="G59:G61"/>
    <mergeCell ref="H59:H61"/>
    <mergeCell ref="I59:I61"/>
    <mergeCell ref="U59:U61"/>
    <mergeCell ref="L62:L64"/>
    <mergeCell ref="M62:M64"/>
    <mergeCell ref="N62:N64"/>
    <mergeCell ref="O62:O64"/>
    <mergeCell ref="R62:R64"/>
    <mergeCell ref="U62:U64"/>
    <mergeCell ref="S62:S64"/>
    <mergeCell ref="T62:T64"/>
    <mergeCell ref="L59:L61"/>
    <mergeCell ref="M59:M61"/>
    <mergeCell ref="N59:N61"/>
    <mergeCell ref="O59:O61"/>
    <mergeCell ref="R59:R61"/>
    <mergeCell ref="T59:T61"/>
    <mergeCell ref="S59:S61"/>
    <mergeCell ref="U57:U58"/>
    <mergeCell ref="E57:E58"/>
    <mergeCell ref="F57:F58"/>
    <mergeCell ref="G57:G58"/>
    <mergeCell ref="H57:H58"/>
    <mergeCell ref="I57:I58"/>
    <mergeCell ref="L57:L58"/>
    <mergeCell ref="M57:M58"/>
    <mergeCell ref="N57:N58"/>
    <mergeCell ref="O57:O58"/>
    <mergeCell ref="R57:R58"/>
    <mergeCell ref="S57:S58"/>
    <mergeCell ref="T57:T58"/>
    <mergeCell ref="K57:K58"/>
    <mergeCell ref="J57:J58"/>
    <mergeCell ref="P57:P58"/>
  </mergeCells>
  <phoneticPr fontId="27" type="noConversion"/>
  <hyperlinks>
    <hyperlink ref="C59" location="'General Info and Test Results'!A1" display="Fill in Input Cells on &quot;General Info and Test Results&quot; tab." xr:uid="{00000000-0004-0000-0000-000000000000}"/>
    <hyperlink ref="C60" location="Instrumentation!A1" display="Fill in Input Cells on 'Instrumentation' tab" xr:uid="{00000000-0004-0000-0000-000001000000}"/>
    <hyperlink ref="C61" location="Setup!A1" display="Fill in Input Cells on &quot;Setup&quot; tab." xr:uid="{00000000-0004-0000-0000-000002000000}"/>
    <hyperlink ref="C62" location="Photos!A1" display="Fill in Input Cells on &quot;Photos&quot; tab." xr:uid="{00000000-0004-0000-0000-000003000000}"/>
    <hyperlink ref="C63" location="'Test Settings'!A1" display="Fill in Input Cells on &quot;Test Settings&quot; tab" xr:uid="{00000000-0004-0000-0000-000004000000}"/>
    <hyperlink ref="C90" location="Calculations!A1" display="Fill in Input Cells on &quot;Calculations&quot; tab" xr:uid="{00000000-0004-0000-0000-000005000000}"/>
    <hyperlink ref="C93" location="'Report Sign-off Block'!A1" display="Fill in Input Cells on &quot;Report Sign-off Block&quot; tab" xr:uid="{00000000-0004-0000-0000-000006000000}"/>
    <hyperlink ref="C91" location="'Test Comments'!A1" display="Fill in Input Cells on &quot;Test Comments&quot; tab" xr:uid="{00000000-0004-0000-0000-000007000000}"/>
    <hyperlink ref="B11" r:id="rId3" display="Appendix M to Subpart B of Part 430—Uniform Test Method for Measuring the Energy Consumption of Central Air Conditioners and Heat Pumps" xr:uid="{00000000-0004-0000-0000-000008000000}"/>
    <hyperlink ref="B11:F11" r:id="rId4" display="For DOE Testing: Appendix M to Subpart B of Part 430—Uniform Test Method for Measuring the Energy Consumption of Central Air Conditioners and Heat Pumps" xr:uid="{00000000-0004-0000-0000-000009000000}"/>
    <hyperlink ref="C92" location="'Test Report Attachments'!A1" display="Test Report Attachments" xr:uid="{00000000-0004-0000-0000-00000A000000}"/>
    <hyperlink ref="C66" location="'A Tests'!A1" display="A Tests" xr:uid="{00000000-0004-0000-0000-00000B000000}"/>
    <hyperlink ref="C68" location="'B Tests'!A1" display="B Tests" xr:uid="{00000000-0004-0000-0000-00000C000000}"/>
    <hyperlink ref="C70" location="'F1 Test'!A1" display="F1 Test" xr:uid="{00000000-0004-0000-0000-00000D000000}"/>
    <hyperlink ref="C71" location="'Ev Test'!A1" display="Ev Test" xr:uid="{00000000-0004-0000-0000-00000E000000}"/>
    <hyperlink ref="C72" location="'Optional C Tests'!A1" display="Optional C Tests" xr:uid="{00000000-0004-0000-0000-00000F000000}"/>
    <hyperlink ref="C74" location="'Optional D Tests'!A1" display="Optional D Tests" xr:uid="{00000000-0004-0000-0000-000010000000}"/>
    <hyperlink ref="C76" location="'Optional G1 Test'!A1" display="Optional G1 Test" xr:uid="{00000000-0004-0000-0000-000011000000}"/>
    <hyperlink ref="C77" location="'Optional I1 Test '!A1" display="Optional I1 Test" xr:uid="{00000000-0004-0000-0000-000012000000}"/>
    <hyperlink ref="C78" location="'H0-1 Test'!A1" display="H0-1 Test" xr:uid="{00000000-0004-0000-0000-000013000000}"/>
    <hyperlink ref="C79" location="'H1 Tests'!A1" display="H1 Tests" xr:uid="{00000000-0004-0000-0000-000014000000}"/>
    <hyperlink ref="C82" location="'H2 Tests'!A1" display="H2 Tests" xr:uid="{00000000-0004-0000-0000-000015000000}"/>
    <hyperlink ref="C84" location="'H3 Tests'!A1" display="H3 Tests" xr:uid="{00000000-0004-0000-0000-000016000000}"/>
    <hyperlink ref="C86" location="'Optional H0C-1 Test'!A1" display="Optional H0C-1 Test" xr:uid="{00000000-0004-0000-0000-000017000000}"/>
    <hyperlink ref="C87" location="'Optional H1C Tests'!A1" display="Optional H1C Tests" xr:uid="{00000000-0004-0000-0000-000018000000}"/>
    <hyperlink ref="C89" location="'Off Mode Test'!A1" display="Off Mode Test" xr:uid="{00000000-0004-0000-0000-000019000000}"/>
  </hyperlinks>
  <pageMargins left="0.41" right="0.46" top="0.75" bottom="0.75" header="0.3" footer="0.3"/>
  <pageSetup scale="67" fitToHeight="2"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rgb="FF0070C0"/>
  </sheetPr>
  <dimension ref="A1:L315"/>
  <sheetViews>
    <sheetView zoomScale="70" zoomScaleNormal="70" workbookViewId="0">
      <selection activeCell="E2" sqref="E2:F2"/>
    </sheetView>
  </sheetViews>
  <sheetFormatPr defaultColWidth="9.140625" defaultRowHeight="16.5" x14ac:dyDescent="0.3"/>
  <cols>
    <col min="1" max="1" width="2.7109375" style="6" customWidth="1"/>
    <col min="2" max="2" width="28.42578125" style="6" customWidth="1"/>
    <col min="3" max="3" width="72" style="6" customWidth="1"/>
    <col min="4" max="6" width="15.7109375" style="6" customWidth="1"/>
    <col min="7" max="7" width="2.7109375" style="6" customWidth="1"/>
    <col min="8" max="8" width="24.140625" style="6" customWidth="1"/>
    <col min="9" max="9" width="25.7109375" style="6" customWidth="1"/>
    <col min="10" max="10" width="6.5703125" style="97" customWidth="1"/>
    <col min="11" max="11" width="5.5703125" style="6" customWidth="1"/>
    <col min="12" max="16384" width="9.140625" style="6"/>
  </cols>
  <sheetData>
    <row r="1" spans="2:12" ht="17.25" thickBot="1" x14ac:dyDescent="0.35">
      <c r="J1" s="110"/>
      <c r="K1" s="18"/>
    </row>
    <row r="2" spans="2:12" s="1" customFormat="1" ht="18.75" thickBot="1" x14ac:dyDescent="0.4">
      <c r="B2" s="1016" t="s">
        <v>449</v>
      </c>
      <c r="C2" s="1017"/>
      <c r="E2" s="1079" t="s">
        <v>433</v>
      </c>
      <c r="F2" s="1079"/>
      <c r="G2" s="528"/>
      <c r="J2" s="111"/>
      <c r="K2" s="112"/>
    </row>
    <row r="3" spans="2:12" s="1" customFormat="1" ht="17.25" thickBot="1" x14ac:dyDescent="0.35">
      <c r="B3" s="242" t="s">
        <v>450</v>
      </c>
      <c r="C3" s="243" t="str">
        <f>'Version Control'!C3</f>
        <v>Residential Central Air Conditioners and Heat Pumps</v>
      </c>
      <c r="J3" s="111"/>
      <c r="K3" s="112"/>
    </row>
    <row r="4" spans="2:12" s="1" customFormat="1" ht="18" thickBot="1" x14ac:dyDescent="0.35">
      <c r="B4" s="244" t="s">
        <v>136</v>
      </c>
      <c r="C4" s="245" t="str">
        <f>'Version Control'!C4</f>
        <v>v2.6</v>
      </c>
      <c r="E4" s="754" t="s">
        <v>737</v>
      </c>
      <c r="F4" s="755"/>
      <c r="H4" s="754" t="s">
        <v>286</v>
      </c>
      <c r="I4" s="755"/>
      <c r="J4" s="111"/>
      <c r="K4" s="112"/>
    </row>
    <row r="5" spans="2:12" s="1" customFormat="1" x14ac:dyDescent="0.3">
      <c r="B5" s="244" t="s">
        <v>373</v>
      </c>
      <c r="C5" s="246">
        <f>'Version Control'!C5</f>
        <v>43553</v>
      </c>
      <c r="E5" s="758" t="s">
        <v>702</v>
      </c>
      <c r="F5" s="860" t="e">
        <f ca="1">IF(Product_Type_Input=INDEX(Product_Types,3),"-",INDEX(TestMatrix_Data,MATCH($C$6&amp;$E5,TestMatrix_Rows,0),MATCH($I$6&amp;$I$7&amp;$I$8,TestMatrix_Columns,0)))</f>
        <v>#N/A</v>
      </c>
      <c r="H5" s="758" t="s">
        <v>153</v>
      </c>
      <c r="I5" s="762">
        <f>'General Info and Test Results'!C25</f>
        <v>0</v>
      </c>
      <c r="J5" s="111"/>
      <c r="K5" s="112"/>
    </row>
    <row r="6" spans="2:12" s="1" customFormat="1" ht="17.25" thickBot="1" x14ac:dyDescent="0.35">
      <c r="B6" s="247" t="s">
        <v>135</v>
      </c>
      <c r="C6" s="248" t="str">
        <f ca="1">MID(CELL("filename",$A$1), FIND("]", CELL("filename", $A$1))+ 1, 255)</f>
        <v>Optional D Tests</v>
      </c>
      <c r="E6" s="821" t="s">
        <v>703</v>
      </c>
      <c r="F6" s="861" t="e">
        <f ca="1">IF(Product_Type_Input=INDEX(Product_Types,3),"-",INDEX(TestMatrix_Data,MATCH($C$6&amp;$E6,TestMatrix_Rows,0),MATCH($I$6&amp;$I$7&amp;$I$8,TestMatrix_Columns,0)))</f>
        <v>#N/A</v>
      </c>
      <c r="H6" s="759" t="s">
        <v>149</v>
      </c>
      <c r="I6" s="763">
        <f>'General Info and Test Results'!C27</f>
        <v>0</v>
      </c>
      <c r="J6" s="111"/>
      <c r="K6" s="112"/>
    </row>
    <row r="7" spans="2: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G8" s="14"/>
      <c r="H8" s="753" t="s">
        <v>657</v>
      </c>
      <c r="I8" s="764">
        <f>OD_FanType_Input</f>
        <v>0</v>
      </c>
      <c r="J8" s="111"/>
      <c r="K8" s="112"/>
      <c r="L8" s="767"/>
    </row>
    <row r="9" spans="2:12" s="1" customFormat="1" x14ac:dyDescent="0.3">
      <c r="B9" s="4"/>
      <c r="C9" s="212"/>
      <c r="J9" s="111"/>
      <c r="K9" s="112"/>
    </row>
    <row r="10" spans="2:12" s="1" customFormat="1" ht="17.25" thickBot="1" x14ac:dyDescent="0.35">
      <c r="B10" s="99"/>
      <c r="C10" s="315"/>
      <c r="D10" s="316"/>
      <c r="E10" s="316"/>
      <c r="F10" s="316"/>
      <c r="G10" s="316"/>
      <c r="J10" s="111"/>
      <c r="K10" s="112"/>
    </row>
    <row r="11" spans="2:12" ht="18.75" thickBot="1" x14ac:dyDescent="0.4">
      <c r="B11" s="822" t="e">
        <f ca="1">IF($F$5&lt;&gt;"-","'"&amp;$F$5&amp;" Test' Data to be recorded", "Test Not Applicable")</f>
        <v>#N/A</v>
      </c>
      <c r="C11" s="823"/>
      <c r="D11" s="823"/>
      <c r="E11" s="823"/>
      <c r="F11" s="823"/>
      <c r="G11" s="824"/>
      <c r="H11" s="135" t="s">
        <v>191</v>
      </c>
      <c r="K11" s="18"/>
    </row>
    <row r="12" spans="2:12" ht="17.25" x14ac:dyDescent="0.35">
      <c r="B12" s="301"/>
      <c r="C12" s="288"/>
      <c r="D12" s="288"/>
      <c r="E12" s="323"/>
      <c r="F12" s="323"/>
      <c r="G12" s="289"/>
      <c r="H12" s="135"/>
      <c r="K12" s="18"/>
      <c r="L12" s="747"/>
    </row>
    <row r="13" spans="2:12" ht="17.25" x14ac:dyDescent="0.35">
      <c r="B13" s="270"/>
      <c r="C13" s="325" t="s">
        <v>746</v>
      </c>
      <c r="D13" s="322"/>
      <c r="E13" s="326" t="s">
        <v>563</v>
      </c>
      <c r="F13" s="326"/>
      <c r="G13" s="295"/>
      <c r="H13" s="135"/>
      <c r="K13" s="18"/>
      <c r="L13" s="747"/>
    </row>
    <row r="14" spans="2:12" ht="17.25" x14ac:dyDescent="0.35">
      <c r="B14" s="270"/>
      <c r="C14" s="325" t="s">
        <v>682</v>
      </c>
      <c r="D14" s="322"/>
      <c r="E14" s="326"/>
      <c r="F14" s="326"/>
      <c r="G14" s="295"/>
      <c r="H14" s="135"/>
      <c r="K14" s="18"/>
      <c r="L14" s="747"/>
    </row>
    <row r="15" spans="2:12" ht="33.75" x14ac:dyDescent="0.35">
      <c r="B15" s="270"/>
      <c r="C15" s="311" t="s">
        <v>749</v>
      </c>
      <c r="D15" s="888"/>
      <c r="E15" s="326" t="s">
        <v>747</v>
      </c>
      <c r="F15" s="326"/>
      <c r="G15" s="295"/>
      <c r="H15" s="135"/>
      <c r="K15" s="18"/>
      <c r="L15" s="747"/>
    </row>
    <row r="16" spans="2:12" ht="50.25" x14ac:dyDescent="0.35">
      <c r="B16" s="270"/>
      <c r="C16" s="311" t="s">
        <v>750</v>
      </c>
      <c r="D16" s="888"/>
      <c r="E16" s="326" t="s">
        <v>748</v>
      </c>
      <c r="F16" s="326"/>
      <c r="G16" s="295"/>
      <c r="H16" s="135"/>
      <c r="K16" s="18"/>
      <c r="L16" s="747"/>
    </row>
    <row r="17" spans="2:12" ht="17.25" thickBot="1" x14ac:dyDescent="0.35">
      <c r="B17" s="265"/>
      <c r="C17" s="260"/>
      <c r="D17" s="260"/>
      <c r="E17" s="326"/>
      <c r="F17" s="326"/>
      <c r="G17" s="295"/>
      <c r="I17" s="121"/>
      <c r="J17" s="137"/>
      <c r="K17" s="18"/>
      <c r="L17" s="747"/>
    </row>
    <row r="18" spans="2:12" ht="18" thickBot="1" x14ac:dyDescent="0.4">
      <c r="B18" s="265"/>
      <c r="C18" s="1180" t="s">
        <v>53</v>
      </c>
      <c r="D18" s="1181"/>
      <c r="E18" s="1181"/>
      <c r="F18" s="1182"/>
      <c r="G18" s="295"/>
      <c r="I18" s="121"/>
      <c r="J18" s="137"/>
      <c r="K18" s="18"/>
      <c r="L18" s="747" t="str">
        <f t="array" ref="L18">IF(SUM(ABS(M18:Y18))&gt;0,IF(OR($M$8:$Y$8=M18:Y18),"Hide","Show"),"")</f>
        <v/>
      </c>
    </row>
    <row r="19" spans="2:12" ht="17.25" x14ac:dyDescent="0.35">
      <c r="B19" s="265"/>
      <c r="C19" s="296"/>
      <c r="D19" s="1201" t="s">
        <v>594</v>
      </c>
      <c r="E19" s="1202"/>
      <c r="F19" s="1203"/>
      <c r="G19" s="327"/>
      <c r="I19" s="123"/>
      <c r="J19" s="138"/>
      <c r="K19" s="18"/>
      <c r="L19" s="747" t="str">
        <f t="array" ref="L19">IF(SUM(ABS(M19:Y19))&gt;0,IF(OR($M$8:$Y$8=M19:Y19),"Hide","Show"),"")</f>
        <v/>
      </c>
    </row>
    <row r="20" spans="2:12" ht="17.25" x14ac:dyDescent="0.35">
      <c r="B20" s="265"/>
      <c r="C20" s="265"/>
      <c r="D20" s="271" t="s">
        <v>54</v>
      </c>
      <c r="E20" s="271" t="s">
        <v>55</v>
      </c>
      <c r="F20" s="272" t="s">
        <v>56</v>
      </c>
      <c r="G20" s="329"/>
      <c r="I20" s="121"/>
      <c r="J20" s="137"/>
      <c r="K20" s="18"/>
      <c r="L20" s="747" t="str">
        <f t="array" ref="L20">IF(SUM(ABS(M20:Y20))&gt;0,IF(OR($M$8:$Y$8=M20:Y20),"Hide","Show"),"")</f>
        <v/>
      </c>
    </row>
    <row r="21" spans="2:12" x14ac:dyDescent="0.3">
      <c r="B21" s="265"/>
      <c r="C21" s="266" t="s">
        <v>349</v>
      </c>
      <c r="D21" s="259"/>
      <c r="E21" s="259"/>
      <c r="F21" s="257"/>
      <c r="G21" s="295"/>
      <c r="I21" s="123"/>
      <c r="J21" s="138"/>
      <c r="K21" s="18"/>
      <c r="L21" s="747" t="str">
        <f t="array" ref="L21">IF(SUM(ABS(M21:Y21))&gt;0,IF(OR($M$8:$Y$8=M21:Y21),"Hide","Show"),"")</f>
        <v/>
      </c>
    </row>
    <row r="22" spans="2:12" x14ac:dyDescent="0.3">
      <c r="B22" s="265"/>
      <c r="C22" s="266" t="s">
        <v>350</v>
      </c>
      <c r="D22" s="259"/>
      <c r="E22" s="259"/>
      <c r="F22" s="257"/>
      <c r="G22" s="295"/>
      <c r="I22" s="123"/>
      <c r="J22" s="138"/>
      <c r="K22" s="18"/>
      <c r="L22" s="747" t="str">
        <f t="array" ref="L22">IF(SUM(ABS(M22:Y22))&gt;0,IF(OR($M$8:$Y$8=M22:Y22),"Hide","Show"),"")</f>
        <v/>
      </c>
    </row>
    <row r="23" spans="2:12" ht="17.25" customHeight="1" x14ac:dyDescent="0.35">
      <c r="B23" s="265"/>
      <c r="C23" s="545"/>
      <c r="D23" s="1207" t="s">
        <v>361</v>
      </c>
      <c r="E23" s="1207"/>
      <c r="F23" s="1208"/>
      <c r="G23" s="295"/>
      <c r="I23" s="123"/>
      <c r="J23" s="138"/>
      <c r="K23" s="18"/>
      <c r="L23" s="747" t="str">
        <f t="array" ref="L23">IF(SUM(ABS(M23:Y23))&gt;0,IF(OR($M$8:$Y$8=M23:Y23),"Hide","Show"),"")</f>
        <v/>
      </c>
    </row>
    <row r="24" spans="2:12" x14ac:dyDescent="0.3">
      <c r="B24" s="265"/>
      <c r="C24" s="545" t="s">
        <v>353</v>
      </c>
      <c r="D24" s="1209"/>
      <c r="E24" s="1209"/>
      <c r="F24" s="1210"/>
      <c r="G24" s="295"/>
      <c r="I24" s="123"/>
      <c r="J24" s="138"/>
      <c r="K24" s="18"/>
      <c r="L24" s="747" t="str">
        <f t="array" ref="L24">IF(SUM(ABS(M24:Y24))&gt;0,IF(OR($M$8:$Y$8=M24:Y24),"Hide","Show"),"")</f>
        <v/>
      </c>
    </row>
    <row r="25" spans="2:12" ht="33.75" thickBot="1" x14ac:dyDescent="0.35">
      <c r="B25" s="265"/>
      <c r="C25" s="675" t="s">
        <v>355</v>
      </c>
      <c r="D25" s="1211"/>
      <c r="E25" s="1211"/>
      <c r="F25" s="1212"/>
      <c r="G25" s="295"/>
      <c r="I25" s="123"/>
      <c r="J25" s="138"/>
      <c r="K25" s="18"/>
      <c r="L25" s="747" t="str">
        <f t="array" ref="L25">IF(SUM(ABS(M25:Y25))&gt;0,IF(OR($M$8:$Y$8=M25:Y25),"Hide","Show"),"")</f>
        <v/>
      </c>
    </row>
    <row r="26" spans="2:12" ht="17.25" thickBot="1" x14ac:dyDescent="0.35">
      <c r="B26" s="265"/>
      <c r="C26" s="281"/>
      <c r="D26" s="260"/>
      <c r="E26" s="326"/>
      <c r="F26" s="326"/>
      <c r="G26" s="295"/>
      <c r="I26" s="123"/>
      <c r="J26" s="138"/>
      <c r="K26" s="18"/>
      <c r="L26" s="747" t="str">
        <f t="array" ref="L26">IF(SUM(ABS(M26:Y26))&gt;0,IF(OR($M$8:$Y$8=M26:Y26),"Hide","Show"),"")</f>
        <v/>
      </c>
    </row>
    <row r="27" spans="2:12" ht="18" thickBot="1" x14ac:dyDescent="0.4">
      <c r="B27" s="265"/>
      <c r="C27" s="1143" t="s">
        <v>59</v>
      </c>
      <c r="D27" s="1144"/>
      <c r="E27" s="1144"/>
      <c r="F27" s="1145"/>
      <c r="G27" s="295"/>
      <c r="I27" s="123"/>
      <c r="J27" s="138"/>
      <c r="K27" s="18"/>
      <c r="L27" s="747" t="str">
        <f t="array" ref="L27">IF(SUM(ABS(M27:Y27))&gt;0,IF(OR($M$8:$Y$8=M27:Y27),"Hide","Show"),"")</f>
        <v/>
      </c>
    </row>
    <row r="28" spans="2:12" ht="17.25" x14ac:dyDescent="0.35">
      <c r="B28" s="265"/>
      <c r="C28" s="296"/>
      <c r="D28" s="1201" t="s">
        <v>594</v>
      </c>
      <c r="E28" s="1202"/>
      <c r="F28" s="1203"/>
      <c r="G28" s="327"/>
      <c r="I28" s="123"/>
      <c r="J28" s="138"/>
      <c r="K28" s="18"/>
      <c r="L28" s="747" t="str">
        <f t="array" ref="L28">IF(SUM(ABS(M28:Y28))&gt;0,IF(OR($M$8:$Y$8=M28:Y28),"Hide","Show"),"")</f>
        <v/>
      </c>
    </row>
    <row r="29" spans="2:12" ht="17.25" x14ac:dyDescent="0.35">
      <c r="B29" s="265"/>
      <c r="C29" s="265"/>
      <c r="D29" s="271" t="s">
        <v>54</v>
      </c>
      <c r="E29" s="271" t="s">
        <v>55</v>
      </c>
      <c r="F29" s="272" t="s">
        <v>56</v>
      </c>
      <c r="G29" s="329"/>
      <c r="I29" s="121"/>
      <c r="J29" s="137"/>
      <c r="K29" s="18"/>
      <c r="L29" s="747" t="str">
        <f t="array" ref="L29">IF(SUM(ABS(M29:Y29))&gt;0,IF(OR($M$8:$Y$8=M29:Y29),"Hide","Show"),"")</f>
        <v/>
      </c>
    </row>
    <row r="30" spans="2:12" x14ac:dyDescent="0.3">
      <c r="B30" s="265"/>
      <c r="C30" s="273" t="s">
        <v>60</v>
      </c>
      <c r="D30" s="546"/>
      <c r="E30" s="1199"/>
      <c r="F30" s="1200"/>
      <c r="G30" s="295"/>
      <c r="I30" s="123"/>
      <c r="J30" s="138"/>
      <c r="K30" s="18"/>
      <c r="L30" s="747" t="str">
        <f t="array" ref="L30">IF(SUM(ABS(M30:Y30))&gt;0,IF(OR($M$8:$Y$8=M30:Y30),"Hide","Show"),"")</f>
        <v/>
      </c>
    </row>
    <row r="31" spans="2:12" x14ac:dyDescent="0.3">
      <c r="B31" s="265"/>
      <c r="C31" s="276" t="s">
        <v>342</v>
      </c>
      <c r="D31" s="544"/>
      <c r="E31" s="259"/>
      <c r="F31" s="257"/>
      <c r="G31" s="295"/>
      <c r="I31" s="123"/>
      <c r="J31" s="138"/>
      <c r="K31" s="18"/>
      <c r="L31" s="747" t="str">
        <f t="array" ref="L31">IF(SUM(ABS(M31:Y31))&gt;0,IF(OR($M$8:$Y$8=M31:Y31),"Hide","Show"),"")</f>
        <v/>
      </c>
    </row>
    <row r="32" spans="2:12" ht="17.25" thickBot="1" x14ac:dyDescent="0.35">
      <c r="B32" s="265"/>
      <c r="C32" s="268" t="s">
        <v>344</v>
      </c>
      <c r="D32" s="543"/>
      <c r="E32" s="262"/>
      <c r="F32" s="258"/>
      <c r="G32" s="295"/>
      <c r="I32" s="123"/>
      <c r="J32" s="138"/>
      <c r="K32" s="18"/>
      <c r="L32" s="747" t="str">
        <f t="array" ref="L32">IF(SUM(ABS(M32:Y32))&gt;0,IF(OR($M$8:$Y$8=M32:Y32),"Hide","Show"),"")</f>
        <v/>
      </c>
    </row>
    <row r="33" spans="2:12" ht="17.25" thickBot="1" x14ac:dyDescent="0.35">
      <c r="B33" s="265"/>
      <c r="C33" s="260"/>
      <c r="D33" s="260"/>
      <c r="E33" s="326"/>
      <c r="F33" s="323"/>
      <c r="G33" s="295"/>
      <c r="I33" s="123"/>
      <c r="J33" s="138"/>
      <c r="K33" s="18"/>
      <c r="L33" s="747" t="str">
        <f t="array" ref="L33">IF(SUM(ABS(M33:Y33))&gt;0,IF(OR($M$8:$Y$8=M33:Y33),"Hide","Show"),"")</f>
        <v/>
      </c>
    </row>
    <row r="34" spans="2:12" ht="18" thickBot="1" x14ac:dyDescent="0.4">
      <c r="B34" s="265"/>
      <c r="C34" s="1143" t="s">
        <v>73</v>
      </c>
      <c r="D34" s="1145"/>
      <c r="E34" s="326"/>
      <c r="F34" s="326"/>
      <c r="G34" s="295"/>
      <c r="I34" s="123"/>
      <c r="J34" s="138"/>
      <c r="K34" s="18"/>
      <c r="L34" s="747" t="str">
        <f t="array" ref="L34">IF(SUM(ABS(M34:Y34))&gt;0,IF(OR($M$8:$Y$8=M34:Y34),"Hide","Show"),"")</f>
        <v/>
      </c>
    </row>
    <row r="35" spans="2:12" ht="69" x14ac:dyDescent="0.35">
      <c r="B35" s="265"/>
      <c r="C35" s="269"/>
      <c r="D35" s="638" t="s">
        <v>360</v>
      </c>
      <c r="E35" s="331"/>
      <c r="F35" s="331"/>
      <c r="G35" s="295"/>
      <c r="I35" s="123"/>
      <c r="J35" s="138"/>
      <c r="K35" s="18"/>
      <c r="L35" s="747" t="str">
        <f t="array" ref="L35">IF(SUM(ABS(M35:Y35))&gt;0,IF(OR($M$8:$Y$8=M35:Y35),"Hide","Show"),"")</f>
        <v/>
      </c>
    </row>
    <row r="36" spans="2:12" x14ac:dyDescent="0.3">
      <c r="B36" s="265"/>
      <c r="C36" s="273" t="s">
        <v>257</v>
      </c>
      <c r="D36" s="328"/>
      <c r="E36" s="287"/>
      <c r="F36" s="287"/>
      <c r="G36" s="295"/>
      <c r="I36" s="123"/>
      <c r="J36" s="138"/>
      <c r="K36" s="18"/>
      <c r="L36" s="747" t="str">
        <f t="array" ref="L36">IF(SUM(ABS(M36:Y36))&gt;0,IF(OR($M$8:$Y$8=M36:Y36),"Hide","Show"),"")</f>
        <v/>
      </c>
    </row>
    <row r="37" spans="2:12" ht="17.25" thickBot="1" x14ac:dyDescent="0.35">
      <c r="B37" s="265"/>
      <c r="C37" s="277" t="s">
        <v>258</v>
      </c>
      <c r="D37" s="530"/>
      <c r="E37" s="287"/>
      <c r="F37" s="287"/>
      <c r="G37" s="295"/>
      <c r="I37" s="123"/>
      <c r="J37" s="138"/>
      <c r="K37" s="18"/>
      <c r="L37" s="747" t="str">
        <f t="array" ref="L37">IF(SUM(ABS(M37:Y37))&gt;0,IF(OR($M$8:$Y$8=M37:Y37),"Hide","Show"),"")</f>
        <v/>
      </c>
    </row>
    <row r="38" spans="2:12" ht="17.25" thickBot="1" x14ac:dyDescent="0.35">
      <c r="B38" s="265"/>
      <c r="C38" s="260"/>
      <c r="D38" s="260"/>
      <c r="E38" s="287"/>
      <c r="F38" s="549"/>
      <c r="G38" s="295"/>
      <c r="I38" s="123"/>
      <c r="J38" s="138"/>
      <c r="K38" s="18"/>
      <c r="L38" s="747" t="str">
        <f t="array" ref="L38">IF(SUM(ABS(M38:Y38))&gt;0,IF(OR($M$8:$Y$8=M38:Y38),"Hide","Show"),"")</f>
        <v/>
      </c>
    </row>
    <row r="39" spans="2:12" ht="18" thickBot="1" x14ac:dyDescent="0.4">
      <c r="B39" s="265"/>
      <c r="C39" s="1143" t="s">
        <v>78</v>
      </c>
      <c r="D39" s="1144"/>
      <c r="E39" s="1144"/>
      <c r="F39" s="1145"/>
      <c r="G39" s="295"/>
      <c r="I39" s="123"/>
      <c r="J39" s="138"/>
      <c r="K39" s="18"/>
      <c r="L39" s="747" t="str">
        <f t="array" ref="L39">IF(SUM(ABS(M39:Y39))&gt;0,IF(OR($M$8:$Y$8=M39:Y39),"Hide","Show"),"")</f>
        <v/>
      </c>
    </row>
    <row r="40" spans="2:12" ht="17.25" x14ac:dyDescent="0.35">
      <c r="B40" s="265"/>
      <c r="C40" s="296"/>
      <c r="D40" s="1201" t="s">
        <v>594</v>
      </c>
      <c r="E40" s="1202"/>
      <c r="F40" s="1203"/>
      <c r="G40" s="327"/>
      <c r="I40" s="123"/>
      <c r="J40" s="138"/>
      <c r="K40" s="18"/>
      <c r="L40" s="747" t="str">
        <f t="array" ref="L40">IF(SUM(ABS(M40:Y40))&gt;0,IF(OR($M$8:$Y$8=M40:Y40),"Hide","Show"),"")</f>
        <v/>
      </c>
    </row>
    <row r="41" spans="2:12" ht="17.25" x14ac:dyDescent="0.35">
      <c r="B41" s="265"/>
      <c r="C41" s="265"/>
      <c r="D41" s="271" t="s">
        <v>54</v>
      </c>
      <c r="E41" s="271" t="s">
        <v>55</v>
      </c>
      <c r="F41" s="272" t="s">
        <v>56</v>
      </c>
      <c r="G41" s="329"/>
      <c r="I41" s="121"/>
      <c r="J41" s="137"/>
      <c r="K41" s="18"/>
      <c r="L41" s="747" t="str">
        <f t="array" ref="L41">IF(SUM(ABS(M41:Y41))&gt;0,IF(OR($M$8:$Y$8=M41:Y41),"Hide","Show"),"")</f>
        <v/>
      </c>
    </row>
    <row r="42" spans="2:12" x14ac:dyDescent="0.3">
      <c r="B42" s="265"/>
      <c r="C42" s="273" t="s">
        <v>79</v>
      </c>
      <c r="D42" s="546"/>
      <c r="E42" s="259"/>
      <c r="F42" s="257"/>
      <c r="G42" s="295"/>
      <c r="I42" s="123"/>
      <c r="J42" s="138"/>
      <c r="K42" s="18"/>
      <c r="L42" s="747" t="str">
        <f t="array" ref="L42">IF(SUM(ABS(M42:Y42))&gt;0,IF(OR($M$8:$Y$8=M42:Y42),"Hide","Show"),"")</f>
        <v/>
      </c>
    </row>
    <row r="43" spans="2:12" x14ac:dyDescent="0.3">
      <c r="B43" s="265"/>
      <c r="C43" s="276" t="s">
        <v>488</v>
      </c>
      <c r="D43" s="259"/>
      <c r="E43" s="287"/>
      <c r="F43" s="330"/>
      <c r="G43" s="295"/>
      <c r="I43" s="123"/>
      <c r="J43" s="138"/>
      <c r="K43" s="18"/>
      <c r="L43" s="747" t="str">
        <f t="array" ref="L43">IF(SUM(ABS(M43:Y43))&gt;0,IF(OR($M$8:$Y$8=M43:Y43),"Hide","Show"),"")</f>
        <v/>
      </c>
    </row>
    <row r="44" spans="2:12" x14ac:dyDescent="0.3">
      <c r="B44" s="265"/>
      <c r="C44" s="273" t="s">
        <v>81</v>
      </c>
      <c r="D44" s="259"/>
      <c r="E44" s="287"/>
      <c r="F44" s="330"/>
      <c r="G44" s="295"/>
      <c r="I44" s="123"/>
      <c r="J44" s="138"/>
      <c r="K44" s="18"/>
      <c r="L44" s="747" t="str">
        <f t="array" ref="L44">IF(SUM(ABS(M44:Y44))&gt;0,IF(OR($M$8:$Y$8=M44:Y44),"Hide","Show"),"")</f>
        <v/>
      </c>
    </row>
    <row r="45" spans="2:12" x14ac:dyDescent="0.3">
      <c r="B45" s="265"/>
      <c r="C45" s="276" t="s">
        <v>82</v>
      </c>
      <c r="D45" s="259"/>
      <c r="E45" s="287"/>
      <c r="F45" s="330"/>
      <c r="G45" s="295"/>
      <c r="I45" s="123"/>
      <c r="J45" s="138"/>
      <c r="K45" s="18"/>
      <c r="L45" s="747" t="str">
        <f t="array" ref="L45">IF(SUM(ABS(M45:Y45))&gt;0,IF(OR($M$8:$Y$8=M45:Y45),"Hide","Show"),"")</f>
        <v/>
      </c>
    </row>
    <row r="46" spans="2:12" x14ac:dyDescent="0.3">
      <c r="B46" s="265"/>
      <c r="C46" s="273" t="s">
        <v>83</v>
      </c>
      <c r="D46" s="259"/>
      <c r="E46" s="322"/>
      <c r="F46" s="257"/>
      <c r="G46" s="295"/>
      <c r="I46" s="123"/>
      <c r="J46" s="138"/>
      <c r="K46" s="18"/>
      <c r="L46" s="747" t="str">
        <f t="array" ref="L46">IF(SUM(ABS(M46:Y46))&gt;0,IF(OR($M$8:$Y$8=M46:Y46),"Hide","Show"),"")</f>
        <v/>
      </c>
    </row>
    <row r="47" spans="2:12" x14ac:dyDescent="0.3">
      <c r="B47" s="265"/>
      <c r="C47" s="276" t="s">
        <v>84</v>
      </c>
      <c r="D47" s="259"/>
      <c r="E47" s="287"/>
      <c r="F47" s="330"/>
      <c r="G47" s="295"/>
      <c r="I47" s="123"/>
      <c r="J47" s="138"/>
      <c r="K47" s="18"/>
      <c r="L47" s="747" t="str">
        <f t="array" ref="L47">IF(SUM(ABS(M47:Y47))&gt;0,IF(OR($M$8:$Y$8=M47:Y47),"Hide","Show"),"")</f>
        <v/>
      </c>
    </row>
    <row r="48" spans="2:12" x14ac:dyDescent="0.3">
      <c r="B48" s="265"/>
      <c r="C48" s="273" t="s">
        <v>85</v>
      </c>
      <c r="D48" s="259"/>
      <c r="E48" s="287"/>
      <c r="F48" s="330"/>
      <c r="G48" s="295"/>
      <c r="I48" s="123"/>
      <c r="J48" s="138"/>
      <c r="K48" s="18"/>
      <c r="L48" s="747" t="str">
        <f t="array" ref="L48">IF(SUM(ABS(M48:Y48))&gt;0,IF(OR($M$8:$Y$8=M48:Y48),"Hide","Show"),"")</f>
        <v/>
      </c>
    </row>
    <row r="49" spans="2:12" ht="17.25" thickBot="1" x14ac:dyDescent="0.35">
      <c r="B49" s="265"/>
      <c r="C49" s="277" t="s">
        <v>86</v>
      </c>
      <c r="D49" s="262"/>
      <c r="E49" s="549"/>
      <c r="F49" s="550"/>
      <c r="G49" s="295"/>
      <c r="I49" s="123"/>
      <c r="J49" s="138"/>
      <c r="K49" s="18"/>
      <c r="L49" s="747" t="str">
        <f t="array" ref="L49">IF(SUM(ABS(M49:Y49))&gt;0,IF(OR($M$8:$Y$8=M49:Y49),"Hide","Show"),"")</f>
        <v/>
      </c>
    </row>
    <row r="50" spans="2:12" ht="17.25" thickBot="1" x14ac:dyDescent="0.35">
      <c r="B50" s="265"/>
      <c r="C50" s="260"/>
      <c r="D50" s="260"/>
      <c r="E50" s="333"/>
      <c r="F50" s="636"/>
      <c r="G50" s="295"/>
      <c r="I50" s="123"/>
      <c r="J50" s="138"/>
      <c r="K50" s="18"/>
      <c r="L50" s="747" t="str">
        <f t="array" ref="L50">IF(SUM(ABS(M50:Y50))&gt;0,IF(OR($M$8:$Y$8=M50:Y50),"Hide","Show"),"")</f>
        <v/>
      </c>
    </row>
    <row r="51" spans="2:12" ht="18" thickBot="1" x14ac:dyDescent="0.4">
      <c r="B51" s="265"/>
      <c r="C51" s="1143" t="s">
        <v>189</v>
      </c>
      <c r="D51" s="1144"/>
      <c r="E51" s="1145"/>
      <c r="F51" s="333"/>
      <c r="G51" s="295"/>
      <c r="I51" s="123"/>
      <c r="J51" s="138"/>
      <c r="K51" s="18"/>
      <c r="L51" s="747" t="str">
        <f t="array" ref="L51">IF(SUM(ABS(M51:Y51))&gt;0,IF(OR($M$8:$Y$8=M51:Y51),"Hide","Show"),"")</f>
        <v/>
      </c>
    </row>
    <row r="52" spans="2:12" ht="17.25" x14ac:dyDescent="0.35">
      <c r="B52" s="270"/>
      <c r="C52" s="269"/>
      <c r="D52" s="1204" t="s">
        <v>361</v>
      </c>
      <c r="E52" s="1131"/>
      <c r="F52" s="336"/>
      <c r="G52" s="295"/>
      <c r="I52" s="123"/>
      <c r="J52" s="138"/>
      <c r="K52" s="18"/>
      <c r="L52" s="747" t="str">
        <f t="array" ref="L52">IF(SUM(ABS(M52:Y52))&gt;0,IF(OR($M$8:$Y$8=M52:Y52),"Hide","Show"),"")</f>
        <v/>
      </c>
    </row>
    <row r="53" spans="2:12" ht="33.75" x14ac:dyDescent="0.35">
      <c r="B53" s="265"/>
      <c r="C53" s="273" t="s">
        <v>354</v>
      </c>
      <c r="D53" s="1134"/>
      <c r="E53" s="1136"/>
      <c r="F53" s="302"/>
      <c r="G53" s="295"/>
      <c r="I53" s="123"/>
      <c r="J53" s="138"/>
      <c r="K53" s="18"/>
      <c r="L53" s="747" t="str">
        <f t="array" ref="L53">IF(SUM(ABS(M53:Y53))&gt;0,IF(OR($M$8:$Y$8=M53:Y53),"Hide","Show"),"")</f>
        <v/>
      </c>
    </row>
    <row r="54" spans="2:12" ht="17.25" x14ac:dyDescent="0.35">
      <c r="B54" s="265"/>
      <c r="C54" s="276" t="s">
        <v>187</v>
      </c>
      <c r="D54" s="1137"/>
      <c r="E54" s="1138"/>
      <c r="F54" s="302"/>
      <c r="G54" s="295"/>
      <c r="I54" s="123"/>
      <c r="J54" s="138"/>
      <c r="K54" s="18"/>
      <c r="L54" s="747" t="str">
        <f t="array" ref="L54">IF(SUM(ABS(M54:Y54))&gt;0,IF(OR($M$8:$Y$8=M54:Y54),"Hide","Show"),"")</f>
        <v/>
      </c>
    </row>
    <row r="55" spans="2:12" ht="17.25" x14ac:dyDescent="0.35">
      <c r="B55" s="265"/>
      <c r="C55" s="273" t="s">
        <v>259</v>
      </c>
      <c r="D55" s="1137"/>
      <c r="E55" s="1138"/>
      <c r="F55" s="302"/>
      <c r="G55" s="295"/>
      <c r="I55" s="123"/>
      <c r="J55" s="138"/>
      <c r="K55" s="18"/>
      <c r="L55" s="747" t="str">
        <f t="array" ref="L55">IF(SUM(ABS(M55:Y55))&gt;0,IF(OR($M$8:$Y$8=M55:Y55),"Hide","Show"),"")</f>
        <v/>
      </c>
    </row>
    <row r="56" spans="2:12" ht="16.5" customHeight="1" thickBot="1" x14ac:dyDescent="0.35">
      <c r="B56" s="265"/>
      <c r="C56" s="274" t="s">
        <v>356</v>
      </c>
      <c r="D56" s="1139" t="str">
        <f>IF(D53+D55=0,"",D53+D55)</f>
        <v/>
      </c>
      <c r="E56" s="1140"/>
      <c r="F56" s="260"/>
      <c r="G56" s="295"/>
      <c r="I56" s="139"/>
      <c r="J56" s="139"/>
      <c r="K56" s="18"/>
      <c r="L56" s="747" t="str">
        <f t="array" ref="L56">IF(SUM(ABS(M56:Y56))&gt;0,IF(OR($M$8:$Y$8=M56:Y56),"Hide","Show"),"")</f>
        <v/>
      </c>
    </row>
    <row r="57" spans="2:12" ht="17.25" thickBot="1" x14ac:dyDescent="0.35">
      <c r="B57" s="278"/>
      <c r="C57" s="263"/>
      <c r="D57" s="263"/>
      <c r="E57" s="263"/>
      <c r="F57" s="263"/>
      <c r="G57" s="300"/>
      <c r="I57" s="138"/>
      <c r="J57" s="138"/>
      <c r="K57" s="18"/>
      <c r="L57" s="747" t="str">
        <f t="array" ref="L57">IF(SUM(ABS(M57:Y57))&gt;0,IF(OR($M$8:$Y$8=M57:Y57),"Hide","Show"),"")</f>
        <v/>
      </c>
    </row>
    <row r="58" spans="2:12" ht="17.25" thickBot="1" x14ac:dyDescent="0.35">
      <c r="B58" s="284"/>
      <c r="C58" s="284"/>
      <c r="D58" s="284"/>
      <c r="E58" s="284"/>
      <c r="F58" s="260"/>
      <c r="G58" s="303"/>
      <c r="I58" s="138"/>
      <c r="J58" s="138"/>
      <c r="K58" s="18"/>
      <c r="L58" s="747" t="str">
        <f t="array" ref="L58">IF(SUM(ABS(M58:Y58))&gt;0,IF(OR($M$8:$Y$8=M58:Y58),"Hide","Show"),"")</f>
        <v/>
      </c>
    </row>
    <row r="59" spans="2:12" ht="18.75" thickBot="1" x14ac:dyDescent="0.4">
      <c r="B59" s="748" t="e">
        <f ca="1">IF($F$6&lt;&gt;"-","'"&amp;$F$6&amp;" Test' Data to be recorded", "Test Not Applicable")</f>
        <v>#N/A</v>
      </c>
      <c r="C59" s="749"/>
      <c r="D59" s="749"/>
      <c r="E59" s="749"/>
      <c r="F59" s="749"/>
      <c r="G59" s="750"/>
      <c r="I59" s="97"/>
      <c r="K59" s="18"/>
      <c r="L59" s="747" t="str">
        <f t="array" ref="L59">IF(SUM(ABS(M59:Y59))&gt;0,IF(OR($M$8:$Y$8=M59:Y59),"Hide","Show"),"")</f>
        <v/>
      </c>
    </row>
    <row r="60" spans="2:12" ht="17.25" x14ac:dyDescent="0.35">
      <c r="B60" s="270"/>
      <c r="C60" s="260"/>
      <c r="D60" s="260"/>
      <c r="E60" s="260"/>
      <c r="F60" s="288"/>
      <c r="G60" s="295"/>
      <c r="I60" s="97"/>
      <c r="K60" s="18"/>
      <c r="L60" s="747" t="str">
        <f t="array" ref="L60">IF(SUM(ABS(M60:Y60))&gt;0,IF(OR($M$8:$Y$8=M60:Y60),"Hide","Show"),"")</f>
        <v/>
      </c>
    </row>
    <row r="61" spans="2:12" x14ac:dyDescent="0.3">
      <c r="B61" s="265"/>
      <c r="C61" s="325" t="s">
        <v>746</v>
      </c>
      <c r="D61" s="889"/>
      <c r="E61" s="260" t="s">
        <v>563</v>
      </c>
      <c r="F61" s="260"/>
      <c r="G61" s="295"/>
      <c r="I61" s="97"/>
      <c r="K61" s="18"/>
      <c r="L61" s="747" t="str">
        <f t="array" ref="L61">IF(SUM(ABS(M61:Y61))&gt;0,IF(OR($M$8:$Y$8=M61:Y61),"Hide","Show"),"")</f>
        <v/>
      </c>
    </row>
    <row r="62" spans="2:12" ht="17.25" x14ac:dyDescent="0.35">
      <c r="B62" s="270"/>
      <c r="C62" s="325" t="s">
        <v>682</v>
      </c>
      <c r="D62" s="889"/>
      <c r="E62" s="326"/>
      <c r="F62" s="326"/>
      <c r="G62" s="295"/>
      <c r="H62" s="135"/>
      <c r="K62" s="18"/>
      <c r="L62" s="747"/>
    </row>
    <row r="63" spans="2:12" ht="33.75" x14ac:dyDescent="0.35">
      <c r="B63" s="270"/>
      <c r="C63" s="311" t="s">
        <v>749</v>
      </c>
      <c r="D63" s="889"/>
      <c r="E63" s="326" t="s">
        <v>747</v>
      </c>
      <c r="F63" s="326"/>
      <c r="G63" s="295"/>
      <c r="H63" s="135"/>
      <c r="K63" s="18"/>
      <c r="L63" s="747"/>
    </row>
    <row r="64" spans="2:12" ht="50.25" x14ac:dyDescent="0.35">
      <c r="B64" s="270"/>
      <c r="C64" s="311" t="s">
        <v>750</v>
      </c>
      <c r="D64" s="889"/>
      <c r="E64" s="326" t="s">
        <v>748</v>
      </c>
      <c r="F64" s="326"/>
      <c r="G64" s="295"/>
      <c r="H64" s="135"/>
      <c r="K64" s="18"/>
      <c r="L64" s="747"/>
    </row>
    <row r="65" spans="2:12" ht="17.25" thickBot="1" x14ac:dyDescent="0.35">
      <c r="B65" s="265"/>
      <c r="C65" s="260"/>
      <c r="D65" s="260"/>
      <c r="E65" s="260"/>
      <c r="F65" s="263"/>
      <c r="G65" s="295"/>
      <c r="I65" s="97"/>
      <c r="K65" s="18"/>
      <c r="L65" s="747" t="str">
        <f t="array" ref="L65">IF(SUM(ABS(M65:Y65))&gt;0,IF(OR($M$8:$Y$8=M65:Y65),"Hide","Show"),"")</f>
        <v/>
      </c>
    </row>
    <row r="66" spans="2:12" ht="18" thickBot="1" x14ac:dyDescent="0.4">
      <c r="B66" s="265"/>
      <c r="C66" s="1143" t="s">
        <v>53</v>
      </c>
      <c r="D66" s="1144"/>
      <c r="E66" s="1144"/>
      <c r="F66" s="1145"/>
      <c r="G66" s="295"/>
      <c r="I66" s="97"/>
      <c r="K66" s="18"/>
      <c r="L66" s="747" t="str">
        <f t="array" ref="L66">IF(SUM(ABS(M66:Y66))&gt;0,IF(OR($M$8:$Y$8=M66:Y66),"Hide","Show"),"")</f>
        <v/>
      </c>
    </row>
    <row r="67" spans="2:12" ht="17.25" x14ac:dyDescent="0.35">
      <c r="B67" s="265"/>
      <c r="C67" s="296"/>
      <c r="D67" s="1201" t="s">
        <v>594</v>
      </c>
      <c r="E67" s="1202"/>
      <c r="F67" s="1203"/>
      <c r="G67" s="327"/>
      <c r="I67" s="123"/>
      <c r="J67" s="138"/>
      <c r="K67" s="18"/>
      <c r="L67" s="747" t="str">
        <f t="array" ref="L67">IF(SUM(ABS(M67:Y67))&gt;0,IF(OR($M$8:$Y$8=M67:Y67),"Hide","Show"),"")</f>
        <v/>
      </c>
    </row>
    <row r="68" spans="2:12" ht="17.25" x14ac:dyDescent="0.35">
      <c r="B68" s="265"/>
      <c r="C68" s="265"/>
      <c r="D68" s="271" t="s">
        <v>54</v>
      </c>
      <c r="E68" s="271" t="s">
        <v>55</v>
      </c>
      <c r="F68" s="272" t="s">
        <v>56</v>
      </c>
      <c r="G68" s="329"/>
      <c r="I68" s="121"/>
      <c r="J68" s="137"/>
      <c r="K68" s="18"/>
      <c r="L68" s="747" t="str">
        <f t="array" ref="L68">IF(SUM(ABS(M68:Y68))&gt;0,IF(OR($M$8:$Y$8=M68:Y68),"Hide","Show"),"")</f>
        <v/>
      </c>
    </row>
    <row r="69" spans="2:12" x14ac:dyDescent="0.3">
      <c r="B69" s="265"/>
      <c r="C69" s="266" t="s">
        <v>349</v>
      </c>
      <c r="D69" s="259"/>
      <c r="E69" s="259"/>
      <c r="F69" s="257"/>
      <c r="G69" s="295"/>
      <c r="I69" s="97"/>
      <c r="K69" s="18"/>
      <c r="L69" s="747" t="str">
        <f t="array" ref="L69">IF(SUM(ABS(M69:Y69))&gt;0,IF(OR($M$8:$Y$8=M69:Y69),"Hide","Show"),"")</f>
        <v/>
      </c>
    </row>
    <row r="70" spans="2:12" x14ac:dyDescent="0.3">
      <c r="B70" s="265"/>
      <c r="C70" s="266" t="s">
        <v>350</v>
      </c>
      <c r="D70" s="259"/>
      <c r="E70" s="259"/>
      <c r="F70" s="257"/>
      <c r="G70" s="295"/>
      <c r="I70" s="97"/>
      <c r="K70" s="18"/>
      <c r="L70" s="747" t="str">
        <f t="array" ref="L70">IF(SUM(ABS(M70:Y70))&gt;0,IF(OR($M$8:$Y$8=M70:Y70),"Hide","Show"),"")</f>
        <v/>
      </c>
    </row>
    <row r="71" spans="2:12" ht="17.25" customHeight="1" x14ac:dyDescent="0.35">
      <c r="B71" s="265"/>
      <c r="C71" s="545"/>
      <c r="D71" s="1221" t="s">
        <v>361</v>
      </c>
      <c r="E71" s="1222"/>
      <c r="F71" s="1223"/>
      <c r="G71" s="295"/>
      <c r="I71" s="123"/>
      <c r="J71" s="138"/>
      <c r="K71" s="18"/>
      <c r="L71" s="747" t="str">
        <f t="array" ref="L71">IF(SUM(ABS(M71:Y71))&gt;0,IF(OR($M$8:$Y$8=M71:Y71),"Hide","Show"),"")</f>
        <v/>
      </c>
    </row>
    <row r="72" spans="2:12" ht="17.25" customHeight="1" x14ac:dyDescent="0.3">
      <c r="B72" s="265"/>
      <c r="C72" s="545" t="s">
        <v>353</v>
      </c>
      <c r="D72" s="1215"/>
      <c r="E72" s="1216"/>
      <c r="F72" s="1217"/>
      <c r="G72" s="295"/>
      <c r="I72" s="140"/>
      <c r="J72" s="138"/>
      <c r="K72" s="18"/>
      <c r="L72" s="747" t="str">
        <f t="array" ref="L72">IF(SUM(ABS(M72:Y72))&gt;0,IF(OR($M$8:$Y$8=M72:Y72),"Hide","Show"),"")</f>
        <v/>
      </c>
    </row>
    <row r="73" spans="2:12" ht="33.75" thickBot="1" x14ac:dyDescent="0.35">
      <c r="B73" s="265"/>
      <c r="C73" s="675" t="s">
        <v>355</v>
      </c>
      <c r="D73" s="1218"/>
      <c r="E73" s="1219"/>
      <c r="F73" s="1220"/>
      <c r="G73" s="295"/>
      <c r="I73" s="97"/>
      <c r="K73" s="18"/>
      <c r="L73" s="747" t="str">
        <f t="array" ref="L73">IF(SUM(ABS(M73:Y73))&gt;0,IF(OR($M$8:$Y$8=M73:Y73),"Hide","Show"),"")</f>
        <v/>
      </c>
    </row>
    <row r="74" spans="2:12" ht="18" thickBot="1" x14ac:dyDescent="0.4">
      <c r="B74" s="265"/>
      <c r="C74" s="281"/>
      <c r="D74" s="260"/>
      <c r="E74" s="336"/>
      <c r="F74" s="336"/>
      <c r="G74" s="295"/>
      <c r="I74" s="97"/>
      <c r="K74" s="18"/>
      <c r="L74" s="747" t="str">
        <f t="array" ref="L74">IF(SUM(ABS(M74:Y74))&gt;0,IF(OR($M$8:$Y$8=M74:Y74),"Hide","Show"),"")</f>
        <v/>
      </c>
    </row>
    <row r="75" spans="2:12" ht="18" thickBot="1" x14ac:dyDescent="0.4">
      <c r="B75" s="265"/>
      <c r="C75" s="1143" t="s">
        <v>59</v>
      </c>
      <c r="D75" s="1144"/>
      <c r="E75" s="1144"/>
      <c r="F75" s="1145"/>
      <c r="G75" s="295"/>
      <c r="I75" s="97"/>
      <c r="K75" s="18"/>
      <c r="L75" s="747" t="str">
        <f t="array" ref="L75">IF(SUM(ABS(M75:Y75))&gt;0,IF(OR($M$8:$Y$8=M75:Y75),"Hide","Show"),"")</f>
        <v/>
      </c>
    </row>
    <row r="76" spans="2:12" ht="17.25" x14ac:dyDescent="0.35">
      <c r="B76" s="265"/>
      <c r="C76" s="296"/>
      <c r="D76" s="1201" t="s">
        <v>594</v>
      </c>
      <c r="E76" s="1202"/>
      <c r="F76" s="1203"/>
      <c r="G76" s="327"/>
      <c r="I76" s="123"/>
      <c r="J76" s="138"/>
      <c r="K76" s="18"/>
      <c r="L76" s="747" t="str">
        <f t="array" ref="L76">IF(SUM(ABS(M76:Y76))&gt;0,IF(OR($M$8:$Y$8=M76:Y76),"Hide","Show"),"")</f>
        <v/>
      </c>
    </row>
    <row r="77" spans="2:12" ht="17.25" x14ac:dyDescent="0.35">
      <c r="B77" s="265"/>
      <c r="C77" s="265"/>
      <c r="D77" s="271" t="s">
        <v>54</v>
      </c>
      <c r="E77" s="271" t="s">
        <v>55</v>
      </c>
      <c r="F77" s="272" t="s">
        <v>56</v>
      </c>
      <c r="G77" s="329"/>
      <c r="I77" s="121"/>
      <c r="J77" s="137"/>
      <c r="K77" s="18"/>
      <c r="L77" s="747" t="str">
        <f t="array" ref="L77">IF(SUM(ABS(M77:Y77))&gt;0,IF(OR($M$8:$Y$8=M77:Y77),"Hide","Show"),"")</f>
        <v/>
      </c>
    </row>
    <row r="78" spans="2:12" ht="17.25" x14ac:dyDescent="0.35">
      <c r="B78" s="265"/>
      <c r="C78" s="273" t="s">
        <v>60</v>
      </c>
      <c r="D78" s="546"/>
      <c r="E78" s="1213"/>
      <c r="F78" s="1214"/>
      <c r="G78" s="295"/>
      <c r="I78" s="97"/>
      <c r="K78" s="18"/>
      <c r="L78" s="747" t="str">
        <f t="array" ref="L78">IF(SUM(ABS(M78:Y78))&gt;0,IF(OR($M$8:$Y$8=M78:Y78),"Hide","Show"),"")</f>
        <v/>
      </c>
    </row>
    <row r="79" spans="2:12" x14ac:dyDescent="0.3">
      <c r="B79" s="265"/>
      <c r="C79" s="276" t="s">
        <v>342</v>
      </c>
      <c r="D79" s="544"/>
      <c r="E79" s="259"/>
      <c r="F79" s="257"/>
      <c r="G79" s="295"/>
      <c r="I79" s="97"/>
      <c r="K79" s="18"/>
      <c r="L79" s="747" t="str">
        <f t="array" ref="L79">IF(SUM(ABS(M79:Y79))&gt;0,IF(OR($M$8:$Y$8=M79:Y79),"Hide","Show"),"")</f>
        <v/>
      </c>
    </row>
    <row r="80" spans="2:12" ht="17.25" thickBot="1" x14ac:dyDescent="0.35">
      <c r="B80" s="265"/>
      <c r="C80" s="268" t="s">
        <v>344</v>
      </c>
      <c r="D80" s="543"/>
      <c r="E80" s="262"/>
      <c r="F80" s="258"/>
      <c r="G80" s="295"/>
      <c r="I80" s="97"/>
      <c r="K80" s="18"/>
      <c r="L80" s="747" t="str">
        <f t="array" ref="L80">IF(SUM(ABS(M80:Y80))&gt;0,IF(OR($M$8:$Y$8=M80:Y80),"Hide","Show"),"")</f>
        <v/>
      </c>
    </row>
    <row r="81" spans="2:12" ht="18" thickBot="1" x14ac:dyDescent="0.4">
      <c r="B81" s="265"/>
      <c r="C81" s="260"/>
      <c r="D81" s="260"/>
      <c r="E81" s="336"/>
      <c r="F81" s="637"/>
      <c r="G81" s="295"/>
      <c r="I81" s="97"/>
      <c r="K81" s="18"/>
      <c r="L81" s="747" t="str">
        <f t="array" ref="L81">IF(SUM(ABS(M81:Y81))&gt;0,IF(OR($M$8:$Y$8=M81:Y81),"Hide","Show"),"")</f>
        <v/>
      </c>
    </row>
    <row r="82" spans="2:12" ht="18" thickBot="1" x14ac:dyDescent="0.4">
      <c r="B82" s="265"/>
      <c r="C82" s="1143" t="s">
        <v>73</v>
      </c>
      <c r="D82" s="1145"/>
      <c r="E82" s="336"/>
      <c r="F82" s="336"/>
      <c r="G82" s="295"/>
      <c r="I82" s="97"/>
      <c r="K82" s="18"/>
      <c r="L82" s="747" t="str">
        <f t="array" ref="L82">IF(SUM(ABS(M82:Y82))&gt;0,IF(OR($M$8:$Y$8=M82:Y82),"Hide","Show"),"")</f>
        <v/>
      </c>
    </row>
    <row r="83" spans="2:12" ht="69" x14ac:dyDescent="0.35">
      <c r="B83" s="265"/>
      <c r="C83" s="269"/>
      <c r="D83" s="638" t="s">
        <v>360</v>
      </c>
      <c r="E83" s="336"/>
      <c r="F83" s="336"/>
      <c r="G83" s="295"/>
      <c r="I83" s="97"/>
      <c r="K83" s="18"/>
      <c r="L83" s="747" t="str">
        <f t="array" ref="L83">IF(SUM(ABS(M83:Y83))&gt;0,IF(OR($M$8:$Y$8=M83:Y83),"Hide","Show"),"")</f>
        <v/>
      </c>
    </row>
    <row r="84" spans="2:12" ht="17.25" x14ac:dyDescent="0.35">
      <c r="B84" s="265"/>
      <c r="C84" s="273" t="s">
        <v>74</v>
      </c>
      <c r="D84" s="328"/>
      <c r="E84" s="336"/>
      <c r="F84" s="336"/>
      <c r="G84" s="295"/>
      <c r="I84" s="97"/>
      <c r="K84" s="18"/>
      <c r="L84" s="747" t="str">
        <f t="array" ref="L84">IF(SUM(ABS(M84:Y84))&gt;0,IF(OR($M$8:$Y$8=M84:Y84),"Hide","Show"),"")</f>
        <v/>
      </c>
    </row>
    <row r="85" spans="2:12" ht="18" thickBot="1" x14ac:dyDescent="0.4">
      <c r="B85" s="265"/>
      <c r="C85" s="277" t="s">
        <v>75</v>
      </c>
      <c r="D85" s="258"/>
      <c r="E85" s="336"/>
      <c r="F85" s="336"/>
      <c r="G85" s="295"/>
      <c r="I85" s="97"/>
      <c r="K85" s="18"/>
      <c r="L85" s="747" t="str">
        <f t="array" ref="L85">IF(SUM(ABS(M85:Y85))&gt;0,IF(OR($M$8:$Y$8=M85:Y85),"Hide","Show"),"")</f>
        <v/>
      </c>
    </row>
    <row r="86" spans="2:12" ht="18" thickBot="1" x14ac:dyDescent="0.4">
      <c r="B86" s="265"/>
      <c r="C86" s="260"/>
      <c r="D86" s="336"/>
      <c r="E86" s="336"/>
      <c r="F86" s="365"/>
      <c r="G86" s="261"/>
      <c r="I86" s="97"/>
      <c r="K86" s="18"/>
      <c r="L86" s="747" t="str">
        <f t="array" ref="L86">IF(SUM(ABS(M86:Y86))&gt;0,IF(OR($M$8:$Y$8=M86:Y86),"Hide","Show"),"")</f>
        <v/>
      </c>
    </row>
    <row r="87" spans="2:12" ht="18" thickBot="1" x14ac:dyDescent="0.4">
      <c r="B87" s="265"/>
      <c r="C87" s="1143" t="s">
        <v>78</v>
      </c>
      <c r="D87" s="1144"/>
      <c r="E87" s="1144"/>
      <c r="F87" s="1145"/>
      <c r="G87" s="261"/>
      <c r="I87" s="97"/>
      <c r="K87" s="18"/>
      <c r="L87" s="747" t="str">
        <f t="array" ref="L87">IF(SUM(ABS(M87:Y87))&gt;0,IF(OR($M$8:$Y$8=M87:Y87),"Hide","Show"),"")</f>
        <v/>
      </c>
    </row>
    <row r="88" spans="2:12" ht="17.25" x14ac:dyDescent="0.35">
      <c r="B88" s="265"/>
      <c r="C88" s="296"/>
      <c r="D88" s="1201" t="s">
        <v>594</v>
      </c>
      <c r="E88" s="1202"/>
      <c r="F88" s="1203"/>
      <c r="G88" s="327"/>
      <c r="I88" s="123"/>
      <c r="J88" s="138"/>
      <c r="K88" s="18"/>
      <c r="L88" s="747" t="str">
        <f t="array" ref="L88">IF(SUM(ABS(M88:Y88))&gt;0,IF(OR($M$8:$Y$8=M88:Y88),"Hide","Show"),"")</f>
        <v/>
      </c>
    </row>
    <row r="89" spans="2:12" ht="17.25" x14ac:dyDescent="0.35">
      <c r="B89" s="265"/>
      <c r="C89" s="265"/>
      <c r="D89" s="271" t="s">
        <v>54</v>
      </c>
      <c r="E89" s="271" t="s">
        <v>55</v>
      </c>
      <c r="F89" s="272" t="s">
        <v>56</v>
      </c>
      <c r="G89" s="329"/>
      <c r="I89" s="121"/>
      <c r="J89" s="137"/>
      <c r="K89" s="18"/>
      <c r="L89" s="747" t="str">
        <f t="array" ref="L89">IF(SUM(ABS(M89:Y89))&gt;0,IF(OR($M$8:$Y$8=M89:Y89),"Hide","Show"),"")</f>
        <v/>
      </c>
    </row>
    <row r="90" spans="2:12" x14ac:dyDescent="0.3">
      <c r="B90" s="265"/>
      <c r="C90" s="273" t="s">
        <v>79</v>
      </c>
      <c r="D90" s="546"/>
      <c r="E90" s="259"/>
      <c r="F90" s="257"/>
      <c r="G90" s="295"/>
      <c r="I90" s="97"/>
      <c r="K90" s="18"/>
      <c r="L90" s="747" t="str">
        <f t="array" ref="L90">IF(SUM(ABS(M90:Y90))&gt;0,IF(OR($M$8:$Y$8=M90:Y90),"Hide","Show"),"")</f>
        <v/>
      </c>
    </row>
    <row r="91" spans="2:12" ht="17.25" x14ac:dyDescent="0.35">
      <c r="B91" s="265"/>
      <c r="C91" s="276" t="s">
        <v>80</v>
      </c>
      <c r="D91" s="259"/>
      <c r="E91" s="336"/>
      <c r="F91" s="335"/>
      <c r="G91" s="295"/>
      <c r="I91" s="97"/>
      <c r="K91" s="18"/>
      <c r="L91" s="747" t="str">
        <f t="array" ref="L91">IF(SUM(ABS(M91:Y91))&gt;0,IF(OR($M$8:$Y$8=M91:Y91),"Hide","Show"),"")</f>
        <v/>
      </c>
    </row>
    <row r="92" spans="2:12" ht="17.25" x14ac:dyDescent="0.35">
      <c r="B92" s="265"/>
      <c r="C92" s="273" t="s">
        <v>81</v>
      </c>
      <c r="D92" s="259"/>
      <c r="E92" s="336"/>
      <c r="F92" s="335"/>
      <c r="G92" s="295"/>
      <c r="I92" s="97"/>
      <c r="K92" s="18"/>
      <c r="L92" s="747" t="str">
        <f t="array" ref="L92">IF(SUM(ABS(M92:Y92))&gt;0,IF(OR($M$8:$Y$8=M92:Y92),"Hide","Show"),"")</f>
        <v/>
      </c>
    </row>
    <row r="93" spans="2:12" ht="17.25" x14ac:dyDescent="0.35">
      <c r="B93" s="265"/>
      <c r="C93" s="276" t="s">
        <v>82</v>
      </c>
      <c r="D93" s="259"/>
      <c r="E93" s="336"/>
      <c r="F93" s="335"/>
      <c r="G93" s="295"/>
      <c r="I93" s="97"/>
      <c r="K93" s="18"/>
      <c r="L93" s="747" t="str">
        <f t="array" ref="L93">IF(SUM(ABS(M93:Y93))&gt;0,IF(OR($M$8:$Y$8=M93:Y93),"Hide","Show"),"")</f>
        <v/>
      </c>
    </row>
    <row r="94" spans="2:12" x14ac:dyDescent="0.3">
      <c r="B94" s="265"/>
      <c r="C94" s="273" t="s">
        <v>83</v>
      </c>
      <c r="D94" s="544"/>
      <c r="E94" s="259"/>
      <c r="F94" s="257"/>
      <c r="G94" s="295"/>
      <c r="I94" s="97"/>
      <c r="K94" s="18"/>
      <c r="L94" s="747" t="str">
        <f t="array" ref="L94">IF(SUM(ABS(M94:Y94))&gt;0,IF(OR($M$8:$Y$8=M94:Y94),"Hide","Show"),"")</f>
        <v/>
      </c>
    </row>
    <row r="95" spans="2:12" ht="17.25" x14ac:dyDescent="0.35">
      <c r="B95" s="265"/>
      <c r="C95" s="276" t="s">
        <v>84</v>
      </c>
      <c r="D95" s="259"/>
      <c r="E95" s="336"/>
      <c r="F95" s="335"/>
      <c r="G95" s="295"/>
      <c r="I95" s="97"/>
      <c r="K95" s="18"/>
      <c r="L95" s="747" t="str">
        <f t="array" ref="L95">IF(SUM(ABS(M95:Y95))&gt;0,IF(OR($M$8:$Y$8=M95:Y95),"Hide","Show"),"")</f>
        <v/>
      </c>
    </row>
    <row r="96" spans="2:12" ht="17.25" x14ac:dyDescent="0.35">
      <c r="B96" s="265"/>
      <c r="C96" s="273" t="s">
        <v>85</v>
      </c>
      <c r="D96" s="259"/>
      <c r="E96" s="336"/>
      <c r="F96" s="335"/>
      <c r="G96" s="295"/>
      <c r="I96" s="97"/>
      <c r="K96" s="18"/>
      <c r="L96" s="747" t="str">
        <f t="array" ref="L96">IF(SUM(ABS(M96:Y96))&gt;0,IF(OR($M$8:$Y$8=M96:Y96),"Hide","Show"),"")</f>
        <v/>
      </c>
    </row>
    <row r="97" spans="1:12" ht="18" thickBot="1" x14ac:dyDescent="0.4">
      <c r="B97" s="265"/>
      <c r="C97" s="277" t="s">
        <v>86</v>
      </c>
      <c r="D97" s="262"/>
      <c r="E97" s="547"/>
      <c r="F97" s="548"/>
      <c r="G97" s="295"/>
      <c r="I97" s="97"/>
      <c r="K97" s="18"/>
      <c r="L97" s="747" t="str">
        <f t="array" ref="L97">IF(SUM(ABS(M97:Y97))&gt;0,IF(OR($M$8:$Y$8=M97:Y97),"Hide","Show"),"")</f>
        <v/>
      </c>
    </row>
    <row r="98" spans="1:12" ht="17.25" thickBot="1" x14ac:dyDescent="0.35">
      <c r="B98" s="265"/>
      <c r="C98" s="260"/>
      <c r="D98" s="260"/>
      <c r="E98" s="260"/>
      <c r="F98" s="288"/>
      <c r="G98" s="295"/>
      <c r="I98" s="97"/>
      <c r="K98" s="18"/>
      <c r="L98" s="747" t="str">
        <f t="array" ref="L98">IF(SUM(ABS(M98:Y98))&gt;0,IF(OR($M$8:$Y$8=M98:Y98),"Hide","Show"),"")</f>
        <v/>
      </c>
    </row>
    <row r="99" spans="1:12" ht="18" thickBot="1" x14ac:dyDescent="0.4">
      <c r="B99" s="265"/>
      <c r="C99" s="1143" t="s">
        <v>189</v>
      </c>
      <c r="D99" s="1144"/>
      <c r="E99" s="1145"/>
      <c r="F99" s="260"/>
      <c r="G99" s="295"/>
      <c r="I99" s="97"/>
      <c r="K99" s="18"/>
      <c r="L99" s="747" t="str">
        <f t="array" ref="L99">IF(SUM(ABS(M99:Y99))&gt;0,IF(OR($M$8:$Y$8=M99:Y99),"Hide","Show"),"")</f>
        <v/>
      </c>
    </row>
    <row r="100" spans="1:12" ht="17.25" x14ac:dyDescent="0.35">
      <c r="B100" s="270"/>
      <c r="C100" s="269"/>
      <c r="D100" s="1204" t="s">
        <v>359</v>
      </c>
      <c r="E100" s="1131"/>
      <c r="F100" s="631"/>
      <c r="G100" s="295"/>
      <c r="I100" s="97"/>
      <c r="K100" s="18"/>
      <c r="L100" s="747" t="str">
        <f t="array" ref="L100">IF(SUM(ABS(M100:Y100))&gt;0,IF(OR($M$8:$Y$8=M100:Y100),"Hide","Show"),"")</f>
        <v/>
      </c>
    </row>
    <row r="101" spans="1:12" ht="33.75" x14ac:dyDescent="0.35">
      <c r="B101" s="265"/>
      <c r="C101" s="273" t="s">
        <v>354</v>
      </c>
      <c r="D101" s="1205"/>
      <c r="E101" s="1206"/>
      <c r="F101" s="302"/>
      <c r="G101" s="295"/>
      <c r="I101" s="97"/>
      <c r="K101" s="18"/>
      <c r="L101" s="747" t="str">
        <f t="array" ref="L101">IF(SUM(ABS(M101:Y101))&gt;0,IF(OR($M$8:$Y$8=M101:Y101),"Hide","Show"),"")</f>
        <v/>
      </c>
    </row>
    <row r="102" spans="1:12" ht="17.25" x14ac:dyDescent="0.35">
      <c r="B102" s="265"/>
      <c r="C102" s="276" t="s">
        <v>187</v>
      </c>
      <c r="D102" s="1137"/>
      <c r="E102" s="1138"/>
      <c r="F102" s="302"/>
      <c r="G102" s="295"/>
      <c r="I102" s="97"/>
      <c r="K102" s="18"/>
      <c r="L102" s="747" t="str">
        <f t="array" ref="L102">IF(SUM(ABS(M102:Y102))&gt;0,IF(OR($M$8:$Y$8=M102:Y102),"Hide","Show"),"")</f>
        <v/>
      </c>
    </row>
    <row r="103" spans="1:12" ht="17.25" x14ac:dyDescent="0.35">
      <c r="B103" s="265"/>
      <c r="C103" s="273" t="s">
        <v>259</v>
      </c>
      <c r="D103" s="1137"/>
      <c r="E103" s="1138"/>
      <c r="F103" s="302"/>
      <c r="G103" s="295"/>
      <c r="I103" s="97"/>
      <c r="K103" s="18"/>
      <c r="L103" s="747" t="str">
        <f t="array" ref="L103">IF(SUM(ABS(M103:Y103))&gt;0,IF(OR($M$8:$Y$8=M103:Y103),"Hide","Show"),"")</f>
        <v/>
      </c>
    </row>
    <row r="104" spans="1:12" ht="33.75" thickBot="1" x14ac:dyDescent="0.35">
      <c r="B104" s="265"/>
      <c r="C104" s="274" t="s">
        <v>356</v>
      </c>
      <c r="D104" s="1139" t="str">
        <f>IF(D101+D103=0,"",D101+D103)</f>
        <v/>
      </c>
      <c r="E104" s="1140"/>
      <c r="F104" s="260"/>
      <c r="G104" s="295"/>
      <c r="I104" s="97"/>
      <c r="K104" s="18"/>
      <c r="L104" s="747" t="str">
        <f t="array" ref="L104">IF(SUM(ABS(M104:Y104))&gt;0,IF(OR($M$8:$Y$8=M104:Y104),"Hide","Show"),"")</f>
        <v/>
      </c>
    </row>
    <row r="105" spans="1:12" ht="17.25" thickBot="1" x14ac:dyDescent="0.35">
      <c r="B105" s="278"/>
      <c r="C105" s="263"/>
      <c r="D105" s="263"/>
      <c r="E105" s="263"/>
      <c r="F105" s="263"/>
      <c r="G105" s="300"/>
      <c r="K105" s="18"/>
      <c r="L105" s="747" t="str">
        <f t="array" ref="L105">IF(SUM(ABS(M105:Y105))&gt;0,IF(OR($M$8:$Y$8=M105:Y105),"Hide","Show"),"")</f>
        <v/>
      </c>
    </row>
    <row r="106" spans="1:12" x14ac:dyDescent="0.3">
      <c r="K106" s="18"/>
      <c r="L106" s="747" t="str">
        <f t="array" ref="L106">IF(SUM(ABS(M106:Y106))&gt;0,IF(OR($M$8:$Y$8=M106:Y106),"Hide","Show"),"")</f>
        <v/>
      </c>
    </row>
    <row r="107" spans="1:12" s="17" customFormat="1" x14ac:dyDescent="0.3">
      <c r="A107" s="18"/>
      <c r="B107" s="18"/>
      <c r="C107" s="18"/>
      <c r="D107" s="18"/>
      <c r="E107" s="18"/>
      <c r="F107" s="18"/>
      <c r="G107" s="18"/>
      <c r="H107" s="18"/>
      <c r="I107" s="210"/>
      <c r="J107" s="210"/>
      <c r="K107" s="210"/>
      <c r="L107" s="747" t="str">
        <f t="array" ref="L107">IF(SUM(ABS(M107:Y107))&gt;0,IF(OR($M$8:$Y$8=M107:Y107),"Hide","Show"),"")</f>
        <v/>
      </c>
    </row>
    <row r="108" spans="1:12" x14ac:dyDescent="0.3">
      <c r="L108" s="747" t="str">
        <f t="array" ref="L108">IF(SUM(ABS(M108:Y108))&gt;0,IF(OR($M$8:$Y$8=M108:Y108),"Hide","Show"),"")</f>
        <v/>
      </c>
    </row>
    <row r="109" spans="1:12" x14ac:dyDescent="0.3">
      <c r="L109" s="747" t="str">
        <f t="array" ref="L109">IF(SUM(ABS(M109:Y109))&gt;0,IF(OR($M$8:$Y$8=M109:Y109),"Hide","Show"),"")</f>
        <v/>
      </c>
    </row>
    <row r="110" spans="1:12" x14ac:dyDescent="0.3">
      <c r="L110" s="747" t="str">
        <f t="array" ref="L110">IF(SUM(ABS(M110:Y110))&gt;0,IF(OR($M$8:$Y$8=M110:Y110),"Hide","Show"),"")</f>
        <v/>
      </c>
    </row>
    <row r="111" spans="1:12" x14ac:dyDescent="0.3">
      <c r="L111" s="747" t="str">
        <f t="array" ref="L111">IF(SUM(ABS(M111:Y111))&gt;0,IF(OR($M$8:$Y$8=M111:Y111),"Hide","Show"),"")</f>
        <v/>
      </c>
    </row>
    <row r="112" spans="1:12" x14ac:dyDescent="0.3">
      <c r="L112" s="747" t="str">
        <f t="array" ref="L112">IF(SUM(ABS(M112:Y112))&gt;0,IF(OR($M$8:$Y$8=M112:Y112),"Hide","Show"),"")</f>
        <v/>
      </c>
    </row>
    <row r="113" spans="12:12" x14ac:dyDescent="0.3">
      <c r="L113" s="747" t="str">
        <f t="array" ref="L113">IF(SUM(ABS(M113:Y113))&gt;0,IF(OR($M$8:$Y$8=M113:Y113),"Hide","Show"),"")</f>
        <v/>
      </c>
    </row>
    <row r="114" spans="12:12" x14ac:dyDescent="0.3">
      <c r="L114" s="747" t="str">
        <f t="array" ref="L114">IF(SUM(ABS(M114:Y114))&gt;0,IF(OR($M$8:$Y$8=M114:Y114),"Hide","Show"),"")</f>
        <v/>
      </c>
    </row>
    <row r="115" spans="12:12" x14ac:dyDescent="0.3">
      <c r="L115" s="747" t="str">
        <f t="array" ref="L115">IF(SUM(ABS(M115:Y115))&gt;0,IF(OR($M$8:$Y$8=M115:Y115),"Hide","Show"),"")</f>
        <v/>
      </c>
    </row>
    <row r="116" spans="12:12" x14ac:dyDescent="0.3">
      <c r="L116" s="747" t="str">
        <f t="array" ref="L116">IF(SUM(ABS(M116:Y116))&gt;0,IF(OR($M$8:$Y$8=M116:Y116),"Hide","Show"),"")</f>
        <v/>
      </c>
    </row>
    <row r="117" spans="12:12" x14ac:dyDescent="0.3">
      <c r="L117" s="747" t="str">
        <f t="array" ref="L117">IF(SUM(ABS(M117:Y117))&gt;0,IF(OR($M$8:$Y$8=M117:Y117),"Hide","Show"),"")</f>
        <v/>
      </c>
    </row>
    <row r="118" spans="12:12" x14ac:dyDescent="0.3">
      <c r="L118" s="747" t="str">
        <f t="array" ref="L118">IF(SUM(ABS(M118:Y118))&gt;0,IF(OR($M$8:$Y$8=M118:Y118),"Hide","Show"),"")</f>
        <v/>
      </c>
    </row>
    <row r="119" spans="12:12" x14ac:dyDescent="0.3">
      <c r="L119" s="747" t="str">
        <f t="array" ref="L119">IF(SUM(ABS(M119:Y119))&gt;0,IF(OR($M$8:$Y$8=M119:Y119),"Hide","Show"),"")</f>
        <v/>
      </c>
    </row>
    <row r="120" spans="12:12" x14ac:dyDescent="0.3">
      <c r="L120" s="747" t="str">
        <f t="array" ref="L120">IF(SUM(ABS(M120:Y120))&gt;0,IF(OR($M$8:$Y$8=M120:Y120),"Hide","Show"),"")</f>
        <v/>
      </c>
    </row>
    <row r="121" spans="12:12" x14ac:dyDescent="0.3">
      <c r="L121" s="747" t="str">
        <f t="array" ref="L121">IF(SUM(ABS(M121:Y121))&gt;0,IF(OR($M$8:$Y$8=M121:Y121),"Hide","Show"),"")</f>
        <v/>
      </c>
    </row>
    <row r="122" spans="12:12" x14ac:dyDescent="0.3">
      <c r="L122" s="747" t="str">
        <f t="array" ref="L122">IF(SUM(ABS(M122:Y122))&gt;0,IF(OR($M$8:$Y$8=M122:Y122),"Hide","Show"),"")</f>
        <v/>
      </c>
    </row>
    <row r="123" spans="12:12" x14ac:dyDescent="0.3">
      <c r="L123" s="747" t="str">
        <f t="array" ref="L123">IF(SUM(ABS(M123:Y123))&gt;0,IF(OR($M$8:$Y$8=M123:Y123),"Hide","Show"),"")</f>
        <v/>
      </c>
    </row>
    <row r="124" spans="12:12" x14ac:dyDescent="0.3">
      <c r="L124" s="747" t="str">
        <f t="array" ref="L124">IF(SUM(ABS(M124:Y124))&gt;0,IF(OR($M$8:$Y$8=M124:Y124),"Hide","Show"),"")</f>
        <v/>
      </c>
    </row>
    <row r="125" spans="12:12" x14ac:dyDescent="0.3">
      <c r="L125" s="747" t="str">
        <f t="array" ref="L125">IF(SUM(ABS(M125:Y125))&gt;0,IF(OR($M$8:$Y$8=M125:Y125),"Hide","Show"),"")</f>
        <v/>
      </c>
    </row>
    <row r="126" spans="12:12" x14ac:dyDescent="0.3">
      <c r="L126" s="747" t="str">
        <f t="array" ref="L126">IF(SUM(ABS(M126:Y126))&gt;0,IF(OR($M$8:$Y$8=M126:Y126),"Hide","Show"),"")</f>
        <v/>
      </c>
    </row>
    <row r="127" spans="12:12" x14ac:dyDescent="0.3">
      <c r="L127" s="747" t="str">
        <f t="array" ref="L127">IF(SUM(ABS(M127:Y127))&gt;0,IF(OR($M$8:$Y$8=M127:Y127),"Hide","Show"),"")</f>
        <v/>
      </c>
    </row>
    <row r="128" spans="12:12" x14ac:dyDescent="0.3">
      <c r="L128" s="747" t="str">
        <f t="array" ref="L128">IF(SUM(ABS(M128:Y128))&gt;0,IF(OR($M$8:$Y$8=M128:Y128),"Hide","Show"),"")</f>
        <v/>
      </c>
    </row>
    <row r="129" spans="12:12" x14ac:dyDescent="0.3">
      <c r="L129" s="747" t="str">
        <f t="array" ref="L129">IF(SUM(ABS(M129:Y129))&gt;0,IF(OR($M$8:$Y$8=M129:Y129),"Hide","Show"),"")</f>
        <v/>
      </c>
    </row>
    <row r="130" spans="12:12" x14ac:dyDescent="0.3">
      <c r="L130" s="747" t="str">
        <f t="array" ref="L130">IF(SUM(ABS(M130:Y130))&gt;0,IF(OR($M$8:$Y$8=M130:Y130),"Hide","Show"),"")</f>
        <v/>
      </c>
    </row>
    <row r="131" spans="12:12" x14ac:dyDescent="0.3">
      <c r="L131" s="747" t="str">
        <f t="array" ref="L131">IF(SUM(ABS(M131:Y131))&gt;0,IF(OR($M$8:$Y$8=M131:Y131),"Hide","Show"),"")</f>
        <v/>
      </c>
    </row>
    <row r="132" spans="12:12" x14ac:dyDescent="0.3">
      <c r="L132" s="747" t="str">
        <f t="array" ref="L132">IF(SUM(ABS(M132:Y132))&gt;0,IF(OR($M$8:$Y$8=M132:Y132),"Hide","Show"),"")</f>
        <v/>
      </c>
    </row>
    <row r="133" spans="12:12" x14ac:dyDescent="0.3">
      <c r="L133" s="747" t="str">
        <f t="array" ref="L133">IF(SUM(ABS(M133:Y133))&gt;0,IF(OR($M$8:$Y$8=M133:Y133),"Hide","Show"),"")</f>
        <v/>
      </c>
    </row>
    <row r="134" spans="12:12" x14ac:dyDescent="0.3">
      <c r="L134" s="747" t="str">
        <f t="array" ref="L134">IF(SUM(ABS(M134:Y134))&gt;0,IF(OR($M$8:$Y$8=M134:Y134),"Hide","Show"),"")</f>
        <v/>
      </c>
    </row>
    <row r="135" spans="12:12" x14ac:dyDescent="0.3">
      <c r="L135" s="747" t="str">
        <f t="array" ref="L135">IF(SUM(ABS(M135:Y135))&gt;0,IF(OR($M$8:$Y$8=M135:Y135),"Hide","Show"),"")</f>
        <v/>
      </c>
    </row>
    <row r="136" spans="12:12" x14ac:dyDescent="0.3">
      <c r="L136" s="747" t="str">
        <f t="array" ref="L136">IF(SUM(ABS(M136:Y136))&gt;0,IF(OR($M$8:$Y$8=M136:Y136),"Hide","Show"),"")</f>
        <v/>
      </c>
    </row>
    <row r="137" spans="12:12" x14ac:dyDescent="0.3">
      <c r="L137" s="747" t="str">
        <f t="array" ref="L137">IF(SUM(ABS(M137:Y137))&gt;0,IF(OR($M$8:$Y$8=M137:Y137),"Hide","Show"),"")</f>
        <v/>
      </c>
    </row>
    <row r="138" spans="12:12" x14ac:dyDescent="0.3">
      <c r="L138" s="747" t="str">
        <f t="array" ref="L138">IF(SUM(ABS(M138:Y138))&gt;0,IF(OR($M$8:$Y$8=M138:Y138),"Hide","Show"),"")</f>
        <v/>
      </c>
    </row>
    <row r="139" spans="12:12" x14ac:dyDescent="0.3">
      <c r="L139" s="747" t="str">
        <f t="array" ref="L139">IF(SUM(ABS(M139:Y139))&gt;0,IF(OR($M$8:$Y$8=M139:Y139),"Hide","Show"),"")</f>
        <v/>
      </c>
    </row>
    <row r="140" spans="12:12" x14ac:dyDescent="0.3">
      <c r="L140" s="747" t="str">
        <f t="array" ref="L140">IF(SUM(ABS(M140:Y140))&gt;0,IF(OR($M$8:$Y$8=M140:Y140),"Hide","Show"),"")</f>
        <v/>
      </c>
    </row>
    <row r="141" spans="12:12" x14ac:dyDescent="0.3">
      <c r="L141" s="747" t="str">
        <f t="array" ref="L141">IF(SUM(ABS(M141:Y141))&gt;0,IF(OR($M$8:$Y$8=M141:Y141),"Hide","Show"),"")</f>
        <v/>
      </c>
    </row>
    <row r="142" spans="12:12" x14ac:dyDescent="0.3">
      <c r="L142" s="747" t="str">
        <f t="array" ref="L142">IF(SUM(ABS(M142:Y142))&gt;0,IF(OR($M$8:$Y$8=M142:Y142),"Hide","Show"),"")</f>
        <v/>
      </c>
    </row>
    <row r="143" spans="12:12" x14ac:dyDescent="0.3">
      <c r="L143" s="747" t="str">
        <f t="array" ref="L143">IF(SUM(ABS(M143:Y143))&gt;0,IF(OR($M$8:$Y$8=M143:Y143),"Hide","Show"),"")</f>
        <v/>
      </c>
    </row>
    <row r="144" spans="12:12" x14ac:dyDescent="0.3">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row r="165" spans="12:12" x14ac:dyDescent="0.3">
      <c r="L165" s="747" t="str">
        <f t="array" ref="L165">IF(SUM(ABS(M165:Y165))&gt;0,IF(OR($M$8:$Y$8=M165:Y165),"Hide","Show"),"")</f>
        <v/>
      </c>
    </row>
    <row r="166" spans="12:12" x14ac:dyDescent="0.3">
      <c r="L166" s="747" t="str">
        <f t="array" ref="L166">IF(SUM(ABS(M166:Y166))&gt;0,IF(OR($M$8:$Y$8=M166:Y166),"Hide","Show"),"")</f>
        <v/>
      </c>
    </row>
    <row r="167" spans="12:12" x14ac:dyDescent="0.3">
      <c r="L167" s="747" t="str">
        <f t="array" ref="L167">IF(SUM(ABS(M167:Y167))&gt;0,IF(OR($M$8:$Y$8=M167:Y167),"Hide","Show"),"")</f>
        <v/>
      </c>
    </row>
    <row r="168" spans="12:12" x14ac:dyDescent="0.3">
      <c r="L168" s="747" t="str">
        <f t="array" ref="L168">IF(SUM(ABS(M168:Y168))&gt;0,IF(OR($M$8:$Y$8=M168:Y168),"Hide","Show"),"")</f>
        <v/>
      </c>
    </row>
    <row r="169" spans="12:12" x14ac:dyDescent="0.3">
      <c r="L169" s="747" t="str">
        <f t="array" ref="L169">IF(SUM(ABS(M169:Y169))&gt;0,IF(OR($M$8:$Y$8=M169:Y169),"Hide","Show"),"")</f>
        <v/>
      </c>
    </row>
    <row r="170" spans="12:12" x14ac:dyDescent="0.3">
      <c r="L170" s="747" t="str">
        <f t="array" ref="L170">IF(SUM(ABS(M170:Y170))&gt;0,IF(OR($M$8:$Y$8=M170:Y170),"Hide","Show"),"")</f>
        <v/>
      </c>
    </row>
    <row r="171" spans="12:12" x14ac:dyDescent="0.3">
      <c r="L171" s="747" t="str">
        <f t="array" ref="L171">IF(SUM(ABS(M171:Y171))&gt;0,IF(OR($M$8:$Y$8=M171:Y171),"Hide","Show"),"")</f>
        <v/>
      </c>
    </row>
    <row r="172" spans="12:12" x14ac:dyDescent="0.3">
      <c r="L172" s="747" t="str">
        <f t="array" ref="L172">IF(SUM(ABS(M172:Y172))&gt;0,IF(OR($M$8:$Y$8=M172:Y172),"Hide","Show"),"")</f>
        <v/>
      </c>
    </row>
    <row r="173" spans="12:12" x14ac:dyDescent="0.3">
      <c r="L173" s="747" t="str">
        <f t="array" ref="L173">IF(SUM(ABS(M173:Y173))&gt;0,IF(OR($M$8:$Y$8=M173:Y173),"Hide","Show"),"")</f>
        <v/>
      </c>
    </row>
    <row r="174" spans="12:12" x14ac:dyDescent="0.3">
      <c r="L174" s="747" t="str">
        <f t="array" ref="L174">IF(SUM(ABS(M174:Y174))&gt;0,IF(OR($M$8:$Y$8=M174:Y174),"Hide","Show"),"")</f>
        <v/>
      </c>
    </row>
    <row r="175" spans="12:12" x14ac:dyDescent="0.3">
      <c r="L175" s="747" t="str">
        <f t="array" ref="L175">IF(SUM(ABS(M175:Y175))&gt;0,IF(OR($M$8:$Y$8=M175:Y175),"Hide","Show"),"")</f>
        <v/>
      </c>
    </row>
    <row r="176" spans="12:12" x14ac:dyDescent="0.3">
      <c r="L176" s="747" t="str">
        <f t="array" ref="L176">IF(SUM(ABS(M176:Y176))&gt;0,IF(OR($M$8:$Y$8=M176:Y176),"Hide","Show"),"")</f>
        <v/>
      </c>
    </row>
    <row r="177" spans="12:12" x14ac:dyDescent="0.3">
      <c r="L177" s="747" t="str">
        <f t="array" ref="L177">IF(SUM(ABS(M177:Y177))&gt;0,IF(OR($M$8:$Y$8=M177:Y177),"Hide","Show"),"")</f>
        <v/>
      </c>
    </row>
    <row r="178" spans="12:12" x14ac:dyDescent="0.3">
      <c r="L178" s="747" t="str">
        <f t="array" ref="L178">IF(SUM(ABS(M178:Y178))&gt;0,IF(OR($M$8:$Y$8=M178:Y178),"Hide","Show"),"")</f>
        <v/>
      </c>
    </row>
    <row r="179" spans="12:12" x14ac:dyDescent="0.3">
      <c r="L179" s="747" t="str">
        <f t="array" ref="L179">IF(SUM(ABS(M179:Y179))&gt;0,IF(OR($M$8:$Y$8=M179:Y179),"Hide","Show"),"")</f>
        <v/>
      </c>
    </row>
    <row r="180" spans="12:12" x14ac:dyDescent="0.3">
      <c r="L180" s="747" t="str">
        <f t="array" ref="L180">IF(SUM(ABS(M180:Y180))&gt;0,IF(OR($M$8:$Y$8=M180:Y180),"Hide","Show"),"")</f>
        <v/>
      </c>
    </row>
    <row r="181" spans="12:12" x14ac:dyDescent="0.3">
      <c r="L181" s="747" t="str">
        <f t="array" ref="L181">IF(SUM(ABS(M181:Y181))&gt;0,IF(OR($M$8:$Y$8=M181:Y181),"Hide","Show"),"")</f>
        <v/>
      </c>
    </row>
    <row r="182" spans="12:12" x14ac:dyDescent="0.3">
      <c r="L182" s="747" t="str">
        <f t="array" ref="L182">IF(SUM(ABS(M182:Y182))&gt;0,IF(OR($M$8:$Y$8=M182:Y182),"Hide","Show"),"")</f>
        <v/>
      </c>
    </row>
    <row r="183" spans="12:12" x14ac:dyDescent="0.3">
      <c r="L183" s="747" t="str">
        <f t="array" ref="L183">IF(SUM(ABS(M183:Y183))&gt;0,IF(OR($M$8:$Y$8=M183:Y183),"Hide","Show"),"")</f>
        <v/>
      </c>
    </row>
    <row r="184" spans="12:12" x14ac:dyDescent="0.3">
      <c r="L184" s="747" t="str">
        <f t="array" ref="L184">IF(SUM(ABS(M184:Y184))&gt;0,IF(OR($M$8:$Y$8=M184:Y184),"Hide","Show"),"")</f>
        <v/>
      </c>
    </row>
    <row r="185" spans="12:12" x14ac:dyDescent="0.3">
      <c r="L185" s="747" t="str">
        <f t="array" ref="L185">IF(SUM(ABS(M185:Y185))&gt;0,IF(OR($M$8:$Y$8=M185:Y185),"Hide","Show"),"")</f>
        <v/>
      </c>
    </row>
    <row r="186" spans="12:12" x14ac:dyDescent="0.3">
      <c r="L186" s="747" t="str">
        <f t="array" ref="L186">IF(SUM(ABS(M186:Y186))&gt;0,IF(OR($M$8:$Y$8=M186:Y186),"Hide","Show"),"")</f>
        <v/>
      </c>
    </row>
    <row r="187" spans="12:12" x14ac:dyDescent="0.3">
      <c r="L187" s="747" t="str">
        <f t="array" ref="L187">IF(SUM(ABS(M187:Y187))&gt;0,IF(OR($M$8:$Y$8=M187:Y187),"Hide","Show"),"")</f>
        <v/>
      </c>
    </row>
    <row r="188" spans="12:12" x14ac:dyDescent="0.3">
      <c r="L188" s="747" t="str">
        <f t="array" ref="L188">IF(SUM(ABS(M188:Y188))&gt;0,IF(OR($M$8:$Y$8=M188:Y188),"Hide","Show"),"")</f>
        <v/>
      </c>
    </row>
    <row r="189" spans="12:12" x14ac:dyDescent="0.3">
      <c r="L189" s="747" t="str">
        <f t="array" ref="L189">IF(SUM(ABS(M189:Y189))&gt;0,IF(OR($M$8:$Y$8=M189:Y189),"Hide","Show"),"")</f>
        <v/>
      </c>
    </row>
    <row r="190" spans="12:12" x14ac:dyDescent="0.3">
      <c r="L190" s="747" t="str">
        <f t="array" ref="L190">IF(SUM(ABS(M190:Y190))&gt;0,IF(OR($M$8:$Y$8=M190:Y190),"Hide","Show"),"")</f>
        <v/>
      </c>
    </row>
    <row r="191" spans="12:12" x14ac:dyDescent="0.3">
      <c r="L191" s="747" t="str">
        <f t="array" ref="L191">IF(SUM(ABS(M191:Y191))&gt;0,IF(OR($M$8:$Y$8=M191:Y191),"Hide","Show"),"")</f>
        <v/>
      </c>
    </row>
    <row r="192" spans="12:12" x14ac:dyDescent="0.3">
      <c r="L192" s="747" t="str">
        <f t="array" ref="L192">IF(SUM(ABS(M192:Y192))&gt;0,IF(OR($M$8:$Y$8=M192:Y192),"Hide","Show"),"")</f>
        <v/>
      </c>
    </row>
    <row r="193" spans="12:12" x14ac:dyDescent="0.3">
      <c r="L193" s="747" t="str">
        <f t="array" ref="L193">IF(SUM(ABS(M193:Y193))&gt;0,IF(OR($M$8:$Y$8=M193:Y193),"Hide","Show"),"")</f>
        <v/>
      </c>
    </row>
    <row r="194" spans="12:12" x14ac:dyDescent="0.3">
      <c r="L194" s="747" t="str">
        <f t="array" ref="L194">IF(SUM(ABS(M194:Y194))&gt;0,IF(OR($M$8:$Y$8=M194:Y194),"Hide","Show"),"")</f>
        <v/>
      </c>
    </row>
    <row r="195" spans="12:12" x14ac:dyDescent="0.3">
      <c r="L195" s="747" t="str">
        <f t="array" ref="L195">IF(SUM(ABS(M195:Y195))&gt;0,IF(OR($M$8:$Y$8=M195:Y195),"Hide","Show"),"")</f>
        <v/>
      </c>
    </row>
    <row r="196" spans="12:12" x14ac:dyDescent="0.3">
      <c r="L196" s="747" t="str">
        <f t="array" ref="L196">IF(SUM(ABS(M196:Y196))&gt;0,IF(OR($M$8:$Y$8=M196:Y196),"Hide","Show"),"")</f>
        <v/>
      </c>
    </row>
    <row r="197" spans="12:12" x14ac:dyDescent="0.3">
      <c r="L197" s="747" t="str">
        <f t="array" ref="L197">IF(SUM(ABS(M197:Y197))&gt;0,IF(OR($M$8:$Y$8=M197:Y197),"Hide","Show"),"")</f>
        <v/>
      </c>
    </row>
    <row r="198" spans="12:12" x14ac:dyDescent="0.3">
      <c r="L198" s="747" t="str">
        <f t="array" ref="L198">IF(SUM(ABS(M198:Y198))&gt;0,IF(OR($M$8:$Y$8=M198:Y198),"Hide","Show"),"")</f>
        <v/>
      </c>
    </row>
    <row r="199" spans="12:12" x14ac:dyDescent="0.3">
      <c r="L199" s="747" t="str">
        <f t="array" ref="L199">IF(SUM(ABS(M199:Y199))&gt;0,IF(OR($M$8:$Y$8=M199:Y199),"Hide","Show"),"")</f>
        <v/>
      </c>
    </row>
    <row r="200" spans="12:12" x14ac:dyDescent="0.3">
      <c r="L200" s="747" t="str">
        <f t="array" ref="L200">IF(SUM(ABS(M200:Y200))&gt;0,IF(OR($M$8:$Y$8=M200:Y200),"Hide","Show"),"")</f>
        <v/>
      </c>
    </row>
    <row r="201" spans="12:12" x14ac:dyDescent="0.3">
      <c r="L201" s="747" t="str">
        <f t="array" ref="L201">IF(SUM(ABS(M201:Y201))&gt;0,IF(OR($M$8:$Y$8=M201:Y201),"Hide","Show"),"")</f>
        <v/>
      </c>
    </row>
    <row r="202" spans="12:12" x14ac:dyDescent="0.3">
      <c r="L202" s="747" t="str">
        <f t="array" ref="L202">IF(SUM(ABS(M202:Y202))&gt;0,IF(OR($M$8:$Y$8=M202:Y202),"Hide","Show"),"")</f>
        <v/>
      </c>
    </row>
    <row r="203" spans="12:12" x14ac:dyDescent="0.3">
      <c r="L203" s="747" t="str">
        <f t="array" ref="L203">IF(SUM(ABS(M203:Y203))&gt;0,IF(OR($M$8:$Y$8=M203:Y203),"Hide","Show"),"")</f>
        <v/>
      </c>
    </row>
    <row r="204" spans="12:12" x14ac:dyDescent="0.3">
      <c r="L204" s="747" t="str">
        <f t="array" ref="L204">IF(SUM(ABS(M204:Y204))&gt;0,IF(OR($M$8:$Y$8=M204:Y204),"Hide","Show"),"")</f>
        <v/>
      </c>
    </row>
    <row r="205" spans="12:12" x14ac:dyDescent="0.3">
      <c r="L205" s="747" t="str">
        <f t="array" ref="L205">IF(SUM(ABS(M205:Y205))&gt;0,IF(OR($M$8:$Y$8=M205:Y205),"Hide","Show"),"")</f>
        <v/>
      </c>
    </row>
    <row r="206" spans="12:12" x14ac:dyDescent="0.3">
      <c r="L206" s="747" t="str">
        <f t="array" ref="L206">IF(SUM(ABS(M206:Y206))&gt;0,IF(OR($M$8:$Y$8=M206:Y206),"Hide","Show"),"")</f>
        <v/>
      </c>
    </row>
    <row r="207" spans="12:12" x14ac:dyDescent="0.3">
      <c r="L207" s="747" t="str">
        <f t="array" ref="L207">IF(SUM(ABS(M207:Y207))&gt;0,IF(OR($M$8:$Y$8=M207:Y207),"Hide","Show"),"")</f>
        <v/>
      </c>
    </row>
    <row r="208" spans="12:12" x14ac:dyDescent="0.3">
      <c r="L208" s="747" t="str">
        <f t="array" ref="L208">IF(SUM(ABS(M208:Y208))&gt;0,IF(OR($M$8:$Y$8=M208:Y208),"Hide","Show"),"")</f>
        <v/>
      </c>
    </row>
    <row r="209" spans="12:12" x14ac:dyDescent="0.3">
      <c r="L209" s="747" t="str">
        <f t="array" ref="L209">IF(SUM(ABS(M209:Y209))&gt;0,IF(OR($M$8:$Y$8=M209:Y209),"Hide","Show"),"")</f>
        <v/>
      </c>
    </row>
    <row r="210" spans="12:12" x14ac:dyDescent="0.3">
      <c r="L210" s="747" t="str">
        <f t="array" ref="L210">IF(SUM(ABS(M210:Y210))&gt;0,IF(OR($M$8:$Y$8=M210:Y210),"Hide","Show"),"")</f>
        <v/>
      </c>
    </row>
    <row r="211" spans="12:12" x14ac:dyDescent="0.3">
      <c r="L211" s="747" t="str">
        <f t="array" ref="L211">IF(SUM(ABS(M211:Y211))&gt;0,IF(OR($M$8:$Y$8=M211:Y211),"Hide","Show"),"")</f>
        <v/>
      </c>
    </row>
    <row r="212" spans="12:12" x14ac:dyDescent="0.3">
      <c r="L212" s="747" t="str">
        <f t="array" ref="L212">IF(SUM(ABS(M212:Y212))&gt;0,IF(OR($M$8:$Y$8=M212:Y212),"Hide","Show"),"")</f>
        <v/>
      </c>
    </row>
    <row r="213" spans="12:12" x14ac:dyDescent="0.3">
      <c r="L213" s="747" t="str">
        <f t="array" ref="L213">IF(SUM(ABS(M213:Y213))&gt;0,IF(OR($M$8:$Y$8=M213:Y213),"Hide","Show"),"")</f>
        <v/>
      </c>
    </row>
    <row r="214" spans="12:12" x14ac:dyDescent="0.3">
      <c r="L214" s="747" t="str">
        <f t="array" ref="L214">IF(SUM(ABS(M214:Y214))&gt;0,IF(OR($M$8:$Y$8=M214:Y214),"Hide","Show"),"")</f>
        <v/>
      </c>
    </row>
    <row r="215" spans="12:12" x14ac:dyDescent="0.3">
      <c r="L215" s="747" t="str">
        <f t="array" ref="L215">IF(SUM(ABS(M215:Y215))&gt;0,IF(OR($M$8:$Y$8=M215:Y215),"Hide","Show"),"")</f>
        <v/>
      </c>
    </row>
    <row r="216" spans="12:12" x14ac:dyDescent="0.3">
      <c r="L216" s="747" t="str">
        <f t="array" ref="L216">IF(SUM(ABS(M216:Y216))&gt;0,IF(OR($M$8:$Y$8=M216:Y216),"Hide","Show"),"")</f>
        <v/>
      </c>
    </row>
    <row r="217" spans="12:12" x14ac:dyDescent="0.3">
      <c r="L217" s="747" t="str">
        <f t="array" ref="L217">IF(SUM(ABS(M217:Y217))&gt;0,IF(OR($M$8:$Y$8=M217:Y217),"Hide","Show"),"")</f>
        <v/>
      </c>
    </row>
    <row r="218" spans="12:12" x14ac:dyDescent="0.3">
      <c r="L218" s="747" t="str">
        <f t="array" ref="L218">IF(SUM(ABS(M218:Y218))&gt;0,IF(OR($M$8:$Y$8=M218:Y218),"Hide","Show"),"")</f>
        <v/>
      </c>
    </row>
    <row r="219" spans="12:12" x14ac:dyDescent="0.3">
      <c r="L219" s="747" t="str">
        <f t="array" ref="L219">IF(SUM(ABS(M219:Y219))&gt;0,IF(OR($M$8:$Y$8=M219:Y219),"Hide","Show"),"")</f>
        <v/>
      </c>
    </row>
    <row r="220" spans="12:12" x14ac:dyDescent="0.3">
      <c r="L220" s="747" t="str">
        <f t="array" ref="L220">IF(SUM(ABS(M220:Y220))&gt;0,IF(OR($M$8:$Y$8=M220:Y220),"Hide","Show"),"")</f>
        <v/>
      </c>
    </row>
    <row r="221" spans="12:12" x14ac:dyDescent="0.3">
      <c r="L221" s="747" t="str">
        <f t="array" ref="L221">IF(SUM(ABS(M221:Y221))&gt;0,IF(OR($M$8:$Y$8=M221:Y221),"Hide","Show"),"")</f>
        <v/>
      </c>
    </row>
    <row r="222" spans="12:12" x14ac:dyDescent="0.3">
      <c r="L222" s="747" t="str">
        <f t="array" ref="L222">IF(SUM(ABS(M222:Y222))&gt;0,IF(OR($M$8:$Y$8=M222:Y222),"Hide","Show"),"")</f>
        <v/>
      </c>
    </row>
    <row r="223" spans="12:12" x14ac:dyDescent="0.3">
      <c r="L223" s="747" t="str">
        <f t="array" ref="L223">IF(SUM(ABS(M223:Y223))&gt;0,IF(OR($M$8:$Y$8=M223:Y223),"Hide","Show"),"")</f>
        <v/>
      </c>
    </row>
    <row r="224" spans="12:12" x14ac:dyDescent="0.3">
      <c r="L224" s="747" t="str">
        <f t="array" ref="L224">IF(SUM(ABS(M224:Y224))&gt;0,IF(OR($M$8:$Y$8=M224:Y224),"Hide","Show"),"")</f>
        <v/>
      </c>
    </row>
    <row r="225" spans="12:12" x14ac:dyDescent="0.3">
      <c r="L225" s="747" t="str">
        <f t="array" ref="L225">IF(SUM(ABS(M225:Y225))&gt;0,IF(OR($M$8:$Y$8=M225:Y225),"Hide","Show"),"")</f>
        <v/>
      </c>
    </row>
    <row r="226" spans="12:12" x14ac:dyDescent="0.3">
      <c r="L226" s="747" t="str">
        <f t="array" ref="L226">IF(SUM(ABS(M226:Y226))&gt;0,IF(OR($M$8:$Y$8=M226:Y226),"Hide","Show"),"")</f>
        <v/>
      </c>
    </row>
    <row r="227" spans="12:12" x14ac:dyDescent="0.3">
      <c r="L227" s="747" t="str">
        <f t="array" ref="L227">IF(SUM(ABS(M227:Y227))&gt;0,IF(OR($M$8:$Y$8=M227:Y227),"Hide","Show"),"")</f>
        <v/>
      </c>
    </row>
    <row r="228" spans="12:12" x14ac:dyDescent="0.3">
      <c r="L228" s="747" t="str">
        <f t="array" ref="L228">IF(SUM(ABS(M228:Y228))&gt;0,IF(OR($M$8:$Y$8=M228:Y228),"Hide","Show"),"")</f>
        <v/>
      </c>
    </row>
    <row r="229" spans="12:12" x14ac:dyDescent="0.3">
      <c r="L229" s="747" t="str">
        <f t="array" ref="L229">IF(SUM(ABS(M229:Y229))&gt;0,IF(OR($M$8:$Y$8=M229:Y229),"Hide","Show"),"")</f>
        <v/>
      </c>
    </row>
    <row r="230" spans="12:12" x14ac:dyDescent="0.3">
      <c r="L230" s="747" t="str">
        <f t="array" ref="L230">IF(SUM(ABS(M230:Y230))&gt;0,IF(OR($M$8:$Y$8=M230:Y230),"Hide","Show"),"")</f>
        <v/>
      </c>
    </row>
    <row r="231" spans="12:12" x14ac:dyDescent="0.3">
      <c r="L231" s="747" t="str">
        <f t="array" ref="L231">IF(SUM(ABS(M231:Y231))&gt;0,IF(OR($M$8:$Y$8=M231:Y231),"Hide","Show"),"")</f>
        <v/>
      </c>
    </row>
    <row r="232" spans="12:12" x14ac:dyDescent="0.3">
      <c r="L232" s="747" t="str">
        <f t="array" ref="L232">IF(SUM(ABS(M232:Y232))&gt;0,IF(OR($M$8:$Y$8=M232:Y232),"Hide","Show"),"")</f>
        <v/>
      </c>
    </row>
    <row r="233" spans="12:12" x14ac:dyDescent="0.3">
      <c r="L233" s="747" t="str">
        <f t="array" ref="L233">IF(SUM(ABS(M233:Y233))&gt;0,IF(OR($M$8:$Y$8=M233:Y233),"Hide","Show"),"")</f>
        <v/>
      </c>
    </row>
    <row r="234" spans="12:12" x14ac:dyDescent="0.3">
      <c r="L234" s="747" t="str">
        <f t="array" ref="L234">IF(SUM(ABS(M234:Y234))&gt;0,IF(OR($M$8:$Y$8=M234:Y234),"Hide","Show"),"")</f>
        <v/>
      </c>
    </row>
    <row r="235" spans="12:12" x14ac:dyDescent="0.3">
      <c r="L235" s="747" t="str">
        <f t="array" ref="L235">IF(SUM(ABS(M235:Y235))&gt;0,IF(OR($M$8:$Y$8=M235:Y235),"Hide","Show"),"")</f>
        <v/>
      </c>
    </row>
    <row r="236" spans="12:12" x14ac:dyDescent="0.3">
      <c r="L236" s="747" t="str">
        <f t="array" ref="L236">IF(SUM(ABS(M236:Y236))&gt;0,IF(OR($M$8:$Y$8=M236:Y236),"Hide","Show"),"")</f>
        <v/>
      </c>
    </row>
    <row r="237" spans="12:12" x14ac:dyDescent="0.3">
      <c r="L237" s="747" t="str">
        <f t="array" ref="L237">IF(SUM(ABS(M237:Y237))&gt;0,IF(OR($M$8:$Y$8=M237:Y237),"Hide","Show"),"")</f>
        <v/>
      </c>
    </row>
    <row r="238" spans="12:12" x14ac:dyDescent="0.3">
      <c r="L238" s="747" t="str">
        <f t="array" ref="L238">IF(SUM(ABS(M238:Y238))&gt;0,IF(OR($M$8:$Y$8=M238:Y238),"Hide","Show"),"")</f>
        <v/>
      </c>
    </row>
    <row r="239" spans="12:12" x14ac:dyDescent="0.3">
      <c r="L239" s="747" t="str">
        <f t="array" ref="L239">IF(SUM(ABS(M239:Y239))&gt;0,IF(OR($M$8:$Y$8=M239:Y239),"Hide","Show"),"")</f>
        <v/>
      </c>
    </row>
    <row r="240" spans="12:12" x14ac:dyDescent="0.3">
      <c r="L240" s="747" t="str">
        <f t="array" ref="L240">IF(SUM(ABS(M240:Y240))&gt;0,IF(OR($M$8:$Y$8=M240:Y240),"Hide","Show"),"")</f>
        <v/>
      </c>
    </row>
    <row r="241" spans="12:12" x14ac:dyDescent="0.3">
      <c r="L241" s="747" t="str">
        <f t="array" ref="L241">IF(SUM(ABS(M241:Y241))&gt;0,IF(OR($M$8:$Y$8=M241:Y241),"Hide","Show"),"")</f>
        <v/>
      </c>
    </row>
    <row r="242" spans="12:12" x14ac:dyDescent="0.3">
      <c r="L242" s="747" t="str">
        <f t="array" ref="L242">IF(SUM(ABS(M242:Y242))&gt;0,IF(OR($M$8:$Y$8=M242:Y242),"Hide","Show"),"")</f>
        <v/>
      </c>
    </row>
    <row r="243" spans="12:12" x14ac:dyDescent="0.3">
      <c r="L243" s="747" t="str">
        <f t="array" ref="L243">IF(SUM(ABS(M243:Y243))&gt;0,IF(OR($M$8:$Y$8=M243:Y243),"Hide","Show"),"")</f>
        <v/>
      </c>
    </row>
    <row r="244" spans="12:12" x14ac:dyDescent="0.3">
      <c r="L244" s="747" t="str">
        <f t="array" ref="L244">IF(SUM(ABS(M244:Y244))&gt;0,IF(OR($M$8:$Y$8=M244:Y244),"Hide","Show"),"")</f>
        <v/>
      </c>
    </row>
    <row r="245" spans="12:12" x14ac:dyDescent="0.3">
      <c r="L245" s="747" t="str">
        <f t="array" ref="L245">IF(SUM(ABS(M245:Y245))&gt;0,IF(OR($M$8:$Y$8=M245:Y245),"Hide","Show"),"")</f>
        <v/>
      </c>
    </row>
    <row r="246" spans="12:12" x14ac:dyDescent="0.3">
      <c r="L246" s="747" t="str">
        <f t="array" ref="L246">IF(SUM(ABS(M246:Y246))&gt;0,IF(OR($M$8:$Y$8=M246:Y246),"Hide","Show"),"")</f>
        <v/>
      </c>
    </row>
    <row r="247" spans="12:12" x14ac:dyDescent="0.3">
      <c r="L247" s="747" t="str">
        <f t="array" ref="L247">IF(SUM(ABS(M247:Y247))&gt;0,IF(OR($M$8:$Y$8=M247:Y247),"Hide","Show"),"")</f>
        <v/>
      </c>
    </row>
    <row r="248" spans="12:12" x14ac:dyDescent="0.3">
      <c r="L248" s="747" t="str">
        <f t="array" ref="L248">IF(SUM(ABS(M248:Y248))&gt;0,IF(OR($M$8:$Y$8=M248:Y248),"Hide","Show"),"")</f>
        <v/>
      </c>
    </row>
    <row r="249" spans="12:12" x14ac:dyDescent="0.3">
      <c r="L249" s="747" t="str">
        <f t="array" ref="L249">IF(SUM(ABS(M249:Y249))&gt;0,IF(OR($M$8:$Y$8=M249:Y249),"Hide","Show"),"")</f>
        <v/>
      </c>
    </row>
    <row r="250" spans="12:12" x14ac:dyDescent="0.3">
      <c r="L250" s="747" t="str">
        <f t="array" ref="L250">IF(SUM(ABS(M250:Y250))&gt;0,IF(OR($M$8:$Y$8=M250:Y250),"Hide","Show"),"")</f>
        <v/>
      </c>
    </row>
    <row r="251" spans="12:12" x14ac:dyDescent="0.3">
      <c r="L251" s="747" t="str">
        <f t="array" ref="L251">IF(SUM(ABS(M251:Y251))&gt;0,IF(OR($M$8:$Y$8=M251:Y251),"Hide","Show"),"")</f>
        <v/>
      </c>
    </row>
    <row r="252" spans="12:12" x14ac:dyDescent="0.3">
      <c r="L252" s="747" t="str">
        <f t="array" ref="L252">IF(SUM(ABS(M252:Y252))&gt;0,IF(OR($M$8:$Y$8=M252:Y252),"Hide","Show"),"")</f>
        <v/>
      </c>
    </row>
    <row r="253" spans="12:12" x14ac:dyDescent="0.3">
      <c r="L253" s="747" t="str">
        <f t="array" ref="L253">IF(SUM(ABS(M253:Y253))&gt;0,IF(OR($M$8:$Y$8=M253:Y253),"Hide","Show"),"")</f>
        <v/>
      </c>
    </row>
    <row r="254" spans="12:12" x14ac:dyDescent="0.3">
      <c r="L254" s="747" t="str">
        <f t="array" ref="L254">IF(SUM(ABS(M254:Y254))&gt;0,IF(OR($M$8:$Y$8=M254:Y254),"Hide","Show"),"")</f>
        <v/>
      </c>
    </row>
    <row r="255" spans="12:12" x14ac:dyDescent="0.3">
      <c r="L255" s="747" t="str">
        <f t="array" ref="L255">IF(SUM(ABS(M255:Y255))&gt;0,IF(OR($M$8:$Y$8=M255:Y255),"Hide","Show"),"")</f>
        <v/>
      </c>
    </row>
    <row r="256" spans="12:12" x14ac:dyDescent="0.3">
      <c r="L256" s="747" t="str">
        <f t="array" ref="L256">IF(SUM(ABS(M256:Y256))&gt;0,IF(OR($M$8:$Y$8=M256:Y256),"Hide","Show"),"")</f>
        <v/>
      </c>
    </row>
    <row r="257" spans="12:12" x14ac:dyDescent="0.3">
      <c r="L257" s="747" t="str">
        <f t="array" ref="L257">IF(SUM(ABS(M257:Y257))&gt;0,IF(OR($M$8:$Y$8=M257:Y257),"Hide","Show"),"")</f>
        <v/>
      </c>
    </row>
    <row r="258" spans="12:12" x14ac:dyDescent="0.3">
      <c r="L258" s="747" t="str">
        <f t="array" ref="L258">IF(SUM(ABS(M258:Y258))&gt;0,IF(OR($M$8:$Y$8=M258:Y258),"Hide","Show"),"")</f>
        <v/>
      </c>
    </row>
    <row r="259" spans="12:12" x14ac:dyDescent="0.3">
      <c r="L259" s="747" t="str">
        <f t="array" ref="L259">IF(SUM(ABS(M259:Y259))&gt;0,IF(OR($M$8:$Y$8=M259:Y259),"Hide","Show"),"")</f>
        <v/>
      </c>
    </row>
    <row r="260" spans="12:12" x14ac:dyDescent="0.3">
      <c r="L260" s="747" t="str">
        <f t="array" ref="L260">IF(SUM(ABS(M260:Y260))&gt;0,IF(OR($M$8:$Y$8=M260:Y260),"Hide","Show"),"")</f>
        <v/>
      </c>
    </row>
    <row r="261" spans="12:12" x14ac:dyDescent="0.3">
      <c r="L261" s="747" t="str">
        <f t="array" ref="L261">IF(SUM(ABS(M261:Y261))&gt;0,IF(OR($M$8:$Y$8=M261:Y261),"Hide","Show"),"")</f>
        <v/>
      </c>
    </row>
    <row r="262" spans="12:12" x14ac:dyDescent="0.3">
      <c r="L262" s="747" t="str">
        <f t="array" ref="L262">IF(SUM(ABS(M262:Y262))&gt;0,IF(OR($M$8:$Y$8=M262:Y262),"Hide","Show"),"")</f>
        <v/>
      </c>
    </row>
    <row r="263" spans="12:12" x14ac:dyDescent="0.3">
      <c r="L263" s="747" t="str">
        <f t="array" ref="L263">IF(SUM(ABS(M263:Y263))&gt;0,IF(OR($M$8:$Y$8=M263:Y263),"Hide","Show"),"")</f>
        <v/>
      </c>
    </row>
    <row r="264" spans="12:12" x14ac:dyDescent="0.3">
      <c r="L264" s="747" t="str">
        <f t="array" ref="L264">IF(SUM(ABS(M264:Y264))&gt;0,IF(OR($M$8:$Y$8=M264:Y264),"Hide","Show"),"")</f>
        <v/>
      </c>
    </row>
    <row r="265" spans="12:12" x14ac:dyDescent="0.3">
      <c r="L265" s="747" t="str">
        <f t="array" ref="L265">IF(SUM(ABS(M265:Y265))&gt;0,IF(OR($M$8:$Y$8=M265:Y265),"Hide","Show"),"")</f>
        <v/>
      </c>
    </row>
    <row r="266" spans="12:12" x14ac:dyDescent="0.3">
      <c r="L266" s="747" t="str">
        <f t="array" ref="L266">IF(SUM(ABS(M266:Y266))&gt;0,IF(OR($M$8:$Y$8=M266:Y266),"Hide","Show"),"")</f>
        <v/>
      </c>
    </row>
    <row r="267" spans="12:12" x14ac:dyDescent="0.3">
      <c r="L267" s="747" t="str">
        <f t="array" ref="L267">IF(SUM(ABS(M267:Y267))&gt;0,IF(OR($M$8:$Y$8=M267:Y267),"Hide","Show"),"")</f>
        <v/>
      </c>
    </row>
    <row r="268" spans="12:12" x14ac:dyDescent="0.3">
      <c r="L268" s="747" t="str">
        <f t="array" ref="L268">IF(SUM(ABS(M268:Y268))&gt;0,IF(OR($M$8:$Y$8=M268:Y268),"Hide","Show"),"")</f>
        <v/>
      </c>
    </row>
    <row r="269" spans="12:12" x14ac:dyDescent="0.3">
      <c r="L269" s="747" t="str">
        <f t="array" ref="L269">IF(SUM(ABS(M269:Y269))&gt;0,IF(OR($M$8:$Y$8=M269:Y269),"Hide","Show"),"")</f>
        <v/>
      </c>
    </row>
    <row r="270" spans="12:12" x14ac:dyDescent="0.3">
      <c r="L270" s="747" t="str">
        <f t="array" ref="L270">IF(SUM(ABS(M270:Y270))&gt;0,IF(OR($M$8:$Y$8=M270:Y270),"Hide","Show"),"")</f>
        <v/>
      </c>
    </row>
    <row r="271" spans="12:12" x14ac:dyDescent="0.3">
      <c r="L271" s="747" t="str">
        <f t="array" ref="L271">IF(SUM(ABS(M271:Y271))&gt;0,IF(OR($M$8:$Y$8=M271:Y271),"Hide","Show"),"")</f>
        <v/>
      </c>
    </row>
    <row r="272" spans="12:12" x14ac:dyDescent="0.3">
      <c r="L272" s="747" t="str">
        <f t="array" ref="L272">IF(SUM(ABS(M272:Y272))&gt;0,IF(OR($M$8:$Y$8=M272:Y272),"Hide","Show"),"")</f>
        <v/>
      </c>
    </row>
    <row r="273" spans="12:12" x14ac:dyDescent="0.3">
      <c r="L273" s="747" t="str">
        <f t="array" ref="L273">IF(SUM(ABS(M273:Y273))&gt;0,IF(OR($M$8:$Y$8=M273:Y273),"Hide","Show"),"")</f>
        <v/>
      </c>
    </row>
    <row r="274" spans="12:12" x14ac:dyDescent="0.3">
      <c r="L274" s="747" t="str">
        <f t="array" ref="L274">IF(SUM(ABS(M274:Y274))&gt;0,IF(OR($M$8:$Y$8=M274:Y274),"Hide","Show"),"")</f>
        <v/>
      </c>
    </row>
    <row r="275" spans="12:12" x14ac:dyDescent="0.3">
      <c r="L275" s="747" t="str">
        <f t="array" ref="L275">IF(SUM(ABS(M275:Y275))&gt;0,IF(OR($M$8:$Y$8=M275:Y275),"Hide","Show"),"")</f>
        <v/>
      </c>
    </row>
    <row r="276" spans="12:12" x14ac:dyDescent="0.3">
      <c r="L276" s="747" t="str">
        <f t="array" ref="L276">IF(SUM(ABS(M276:Y276))&gt;0,IF(OR($M$8:$Y$8=M276:Y276),"Hide","Show"),"")</f>
        <v/>
      </c>
    </row>
    <row r="277" spans="12:12" x14ac:dyDescent="0.3">
      <c r="L277" s="747" t="str">
        <f t="array" ref="L277">IF(SUM(ABS(M277:Y277))&gt;0,IF(OR($M$8:$Y$8=M277:Y277),"Hide","Show"),"")</f>
        <v/>
      </c>
    </row>
    <row r="278" spans="12:12" x14ac:dyDescent="0.3">
      <c r="L278" s="747" t="str">
        <f t="array" ref="L278">IF(SUM(ABS(M278:Y278))&gt;0,IF(OR($M$8:$Y$8=M278:Y278),"Hide","Show"),"")</f>
        <v/>
      </c>
    </row>
    <row r="279" spans="12:12" x14ac:dyDescent="0.3">
      <c r="L279" s="747" t="str">
        <f t="array" ref="L279">IF(SUM(ABS(M279:Y279))&gt;0,IF(OR($M$8:$Y$8=M279:Y279),"Hide","Show"),"")</f>
        <v/>
      </c>
    </row>
    <row r="280" spans="12:12" x14ac:dyDescent="0.3">
      <c r="L280" s="747" t="str">
        <f t="array" ref="L280">IF(SUM(ABS(M280:Y280))&gt;0,IF(OR($M$8:$Y$8=M280:Y280),"Hide","Show"),"")</f>
        <v/>
      </c>
    </row>
    <row r="281" spans="12:12" x14ac:dyDescent="0.3">
      <c r="L281" s="747" t="str">
        <f t="array" ref="L281">IF(SUM(ABS(M281:Y281))&gt;0,IF(OR($M$8:$Y$8=M281:Y281),"Hide","Show"),"")</f>
        <v/>
      </c>
    </row>
    <row r="282" spans="12:12" x14ac:dyDescent="0.3">
      <c r="L282" s="747" t="str">
        <f t="array" ref="L282">IF(SUM(ABS(M282:Y282))&gt;0,IF(OR($M$8:$Y$8=M282:Y282),"Hide","Show"),"")</f>
        <v/>
      </c>
    </row>
    <row r="283" spans="12:12" x14ac:dyDescent="0.3">
      <c r="L283" s="747" t="str">
        <f t="array" ref="L283">IF(SUM(ABS(M283:Y283))&gt;0,IF(OR($M$8:$Y$8=M283:Y283),"Hide","Show"),"")</f>
        <v/>
      </c>
    </row>
    <row r="284" spans="12:12" x14ac:dyDescent="0.3">
      <c r="L284" s="747" t="str">
        <f t="array" ref="L284">IF(SUM(ABS(M284:Y284))&gt;0,IF(OR($M$8:$Y$8=M284:Y284),"Hide","Show"),"")</f>
        <v/>
      </c>
    </row>
    <row r="285" spans="12:12" x14ac:dyDescent="0.3">
      <c r="L285" s="747" t="str">
        <f t="array" ref="L285">IF(SUM(ABS(M285:Y285))&gt;0,IF(OR($M$8:$Y$8=M285:Y285),"Hide","Show"),"")</f>
        <v/>
      </c>
    </row>
    <row r="286" spans="12:12" x14ac:dyDescent="0.3">
      <c r="L286" s="747" t="str">
        <f t="array" ref="L286">IF(SUM(ABS(M286:Y286))&gt;0,IF(OR($M$8:$Y$8=M286:Y286),"Hide","Show"),"")</f>
        <v/>
      </c>
    </row>
    <row r="287" spans="12:12" x14ac:dyDescent="0.3">
      <c r="L287" s="747" t="str">
        <f t="array" ref="L287">IF(SUM(ABS(M287:Y287))&gt;0,IF(OR($M$8:$Y$8=M287:Y287),"Hide","Show"),"")</f>
        <v/>
      </c>
    </row>
    <row r="288" spans="12:12" x14ac:dyDescent="0.3">
      <c r="L288" s="747" t="str">
        <f t="array" ref="L288">IF(SUM(ABS(M288:Y288))&gt;0,IF(OR($M$8:$Y$8=M288:Y288),"Hide","Show"),"")</f>
        <v/>
      </c>
    </row>
    <row r="289" spans="12:12" x14ac:dyDescent="0.3">
      <c r="L289" s="747" t="str">
        <f t="array" ref="L289">IF(SUM(ABS(M289:Y289))&gt;0,IF(OR($M$8:$Y$8=M289:Y289),"Hide","Show"),"")</f>
        <v/>
      </c>
    </row>
    <row r="290" spans="12:12" x14ac:dyDescent="0.3">
      <c r="L290" s="747" t="str">
        <f t="array" ref="L290">IF(SUM(ABS(M290:Y290))&gt;0,IF(OR($M$8:$Y$8=M290:Y290),"Hide","Show"),"")</f>
        <v/>
      </c>
    </row>
    <row r="291" spans="12:12" x14ac:dyDescent="0.3">
      <c r="L291" s="747" t="str">
        <f t="array" ref="L291">IF(SUM(ABS(M291:Y291))&gt;0,IF(OR($M$8:$Y$8=M291:Y291),"Hide","Show"),"")</f>
        <v/>
      </c>
    </row>
    <row r="292" spans="12:12" x14ac:dyDescent="0.3">
      <c r="L292" s="747" t="str">
        <f t="array" ref="L292">IF(SUM(ABS(M292:Y292))&gt;0,IF(OR($M$8:$Y$8=M292:Y292),"Hide","Show"),"")</f>
        <v/>
      </c>
    </row>
    <row r="293" spans="12:12" x14ac:dyDescent="0.3">
      <c r="L293" s="747" t="str">
        <f t="array" ref="L293">IF(SUM(ABS(M293:Y293))&gt;0,IF(OR($M$8:$Y$8=M293:Y293),"Hide","Show"),"")</f>
        <v/>
      </c>
    </row>
    <row r="294" spans="12:12" x14ac:dyDescent="0.3">
      <c r="L294" s="747" t="str">
        <f t="array" ref="L294">IF(SUM(ABS(M294:Y294))&gt;0,IF(OR($M$8:$Y$8=M294:Y294),"Hide","Show"),"")</f>
        <v/>
      </c>
    </row>
    <row r="295" spans="12:12" x14ac:dyDescent="0.3">
      <c r="L295" s="747" t="str">
        <f t="array" ref="L295">IF(SUM(ABS(M295:Y295))&gt;0,IF(OR($M$8:$Y$8=M295:Y295),"Hide","Show"),"")</f>
        <v/>
      </c>
    </row>
    <row r="296" spans="12:12" x14ac:dyDescent="0.3">
      <c r="L296" s="747" t="str">
        <f t="array" ref="L296">IF(SUM(ABS(M296:Y296))&gt;0,IF(OR($M$8:$Y$8=M296:Y296),"Hide","Show"),"")</f>
        <v/>
      </c>
    </row>
    <row r="297" spans="12:12" x14ac:dyDescent="0.3">
      <c r="L297" s="747" t="str">
        <f t="array" ref="L297">IF(SUM(ABS(M297:Y297))&gt;0,IF(OR($M$8:$Y$8=M297:Y297),"Hide","Show"),"")</f>
        <v/>
      </c>
    </row>
    <row r="298" spans="12:12" x14ac:dyDescent="0.3">
      <c r="L298" s="747" t="str">
        <f t="array" ref="L298">IF(SUM(ABS(M298:Y298))&gt;0,IF(OR($M$8:$Y$8=M298:Y298),"Hide","Show"),"")</f>
        <v/>
      </c>
    </row>
    <row r="299" spans="12:12" x14ac:dyDescent="0.3">
      <c r="L299" s="747" t="str">
        <f t="array" ref="L299">IF(SUM(ABS(M299:Y299))&gt;0,IF(OR($M$8:$Y$8=M299:Y299),"Hide","Show"),"")</f>
        <v/>
      </c>
    </row>
    <row r="300" spans="12:12" x14ac:dyDescent="0.3">
      <c r="L300" s="747" t="str">
        <f t="array" ref="L300">IF(SUM(ABS(M300:Y300))&gt;0,IF(OR($M$8:$Y$8=M300:Y300),"Hide","Show"),"")</f>
        <v/>
      </c>
    </row>
    <row r="301" spans="12:12" x14ac:dyDescent="0.3">
      <c r="L301" s="747" t="str">
        <f t="array" ref="L301">IF(SUM(ABS(M301:Y301))&gt;0,IF(OR($M$8:$Y$8=M301:Y301),"Hide","Show"),"")</f>
        <v/>
      </c>
    </row>
    <row r="302" spans="12:12" x14ac:dyDescent="0.3">
      <c r="L302" s="747" t="str">
        <f t="array" ref="L302">IF(SUM(ABS(M302:Y302))&gt;0,IF(OR($M$8:$Y$8=M302:Y302),"Hide","Show"),"")</f>
        <v/>
      </c>
    </row>
    <row r="303" spans="12:12" x14ac:dyDescent="0.3">
      <c r="L303" s="747" t="str">
        <f t="array" ref="L303">IF(SUM(ABS(M303:Y303))&gt;0,IF(OR($M$8:$Y$8=M303:Y303),"Hide","Show"),"")</f>
        <v/>
      </c>
    </row>
    <row r="304" spans="12:12" x14ac:dyDescent="0.3">
      <c r="L304" s="747" t="str">
        <f t="array" ref="L304">IF(SUM(ABS(M304:Y304))&gt;0,IF(OR($M$8:$Y$8=M304:Y304),"Hide","Show"),"")</f>
        <v/>
      </c>
    </row>
    <row r="305" spans="12:12" x14ac:dyDescent="0.3">
      <c r="L305" s="747" t="str">
        <f t="array" ref="L305">IF(SUM(ABS(M305:Y305))&gt;0,IF(OR($M$8:$Y$8=M305:Y305),"Hide","Show"),"")</f>
        <v/>
      </c>
    </row>
    <row r="306" spans="12:12" x14ac:dyDescent="0.3">
      <c r="L306" s="747" t="str">
        <f t="array" ref="L306">IF(SUM(ABS(M306:Y306))&gt;0,IF(OR($M$8:$Y$8=M306:Y306),"Hide","Show"),"")</f>
        <v/>
      </c>
    </row>
    <row r="307" spans="12:12" x14ac:dyDescent="0.3">
      <c r="L307" s="747" t="str">
        <f t="array" ref="L307">IF(SUM(ABS(M307:Y307))&gt;0,IF(OR($M$8:$Y$8=M307:Y307),"Hide","Show"),"")</f>
        <v/>
      </c>
    </row>
    <row r="308" spans="12:12" x14ac:dyDescent="0.3">
      <c r="L308" s="747" t="str">
        <f t="array" ref="L308">IF(SUM(ABS(M308:Y308))&gt;0,IF(OR($M$8:$Y$8=M308:Y308),"Hide","Show"),"")</f>
        <v/>
      </c>
    </row>
    <row r="309" spans="12:12" x14ac:dyDescent="0.3">
      <c r="L309" s="747" t="str">
        <f t="array" ref="L309">IF(SUM(ABS(M309:Y309))&gt;0,IF(OR($M$8:$Y$8=M309:Y309),"Hide","Show"),"")</f>
        <v/>
      </c>
    </row>
    <row r="310" spans="12:12" x14ac:dyDescent="0.3">
      <c r="L310" s="747" t="str">
        <f t="array" ref="L310">IF(SUM(ABS(M310:Y310))&gt;0,IF(OR($M$8:$Y$8=M310:Y310),"Hide","Show"),"")</f>
        <v/>
      </c>
    </row>
    <row r="311" spans="12:12" x14ac:dyDescent="0.3">
      <c r="L311" s="747" t="str">
        <f t="array" ref="L311">IF(SUM(ABS(M311:Y311))&gt;0,IF(OR($M$8:$Y$8=M311:Y311),"Hide","Show"),"")</f>
        <v/>
      </c>
    </row>
    <row r="312" spans="12:12" x14ac:dyDescent="0.3">
      <c r="L312" s="747" t="str">
        <f t="array" ref="L312">IF(SUM(ABS(M312:Y312))&gt;0,IF(OR($M$8:$Y$8=M312:Y312),"Hide","Show"),"")</f>
        <v/>
      </c>
    </row>
    <row r="313" spans="12:12" x14ac:dyDescent="0.3">
      <c r="L313" s="747" t="str">
        <f t="array" ref="L313">IF(SUM(ABS(M313:Y313))&gt;0,IF(OR($M$8:$Y$8=M313:Y313),"Hide","Show"),"")</f>
        <v/>
      </c>
    </row>
    <row r="314" spans="12:12" x14ac:dyDescent="0.3">
      <c r="L314" s="747" t="str">
        <f t="array" ref="L314">IF(SUM(ABS(M314:Y314))&gt;0,IF(OR($M$8:$Y$8=M314:Y314),"Hide","Show"),"")</f>
        <v/>
      </c>
    </row>
    <row r="315" spans="12:12" x14ac:dyDescent="0.3">
      <c r="L315" s="747" t="str">
        <f t="array" ref="L315">IF(SUM(ABS(M315:Y315))&gt;0,IF(OR($M$8:$Y$8=M315:Y315),"Hide","Show"),"")</f>
        <v/>
      </c>
    </row>
  </sheetData>
  <sheetProtection algorithmName="SHA-512" hashValue="m2Mq4YT1oW1KQ/SNymJ52Td5LZ7Izt4UJD7gMuimh7BsFcS7iY66VAoTSR9UobzoVoaCZ/TbniPPqeLSJZTYZg==" saltValue="vUJIyzVER5MFdHtlgdXsYQ=="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36">
    <mergeCell ref="C99:E99"/>
    <mergeCell ref="C82:D82"/>
    <mergeCell ref="C66:F66"/>
    <mergeCell ref="C75:F75"/>
    <mergeCell ref="E78:F78"/>
    <mergeCell ref="C87:F87"/>
    <mergeCell ref="D67:F67"/>
    <mergeCell ref="D76:F76"/>
    <mergeCell ref="D88:F88"/>
    <mergeCell ref="D72:F72"/>
    <mergeCell ref="D73:F73"/>
    <mergeCell ref="D71:F71"/>
    <mergeCell ref="E2:F2"/>
    <mergeCell ref="B2:C2"/>
    <mergeCell ref="C27:F27"/>
    <mergeCell ref="C18:F18"/>
    <mergeCell ref="D19:F19"/>
    <mergeCell ref="D23:F23"/>
    <mergeCell ref="D24:F24"/>
    <mergeCell ref="D25:F25"/>
    <mergeCell ref="D102:E102"/>
    <mergeCell ref="D103:E103"/>
    <mergeCell ref="D104:E104"/>
    <mergeCell ref="E30:F30"/>
    <mergeCell ref="D28:F28"/>
    <mergeCell ref="D40:F40"/>
    <mergeCell ref="D100:E100"/>
    <mergeCell ref="D101:E101"/>
    <mergeCell ref="D53:E53"/>
    <mergeCell ref="D54:E54"/>
    <mergeCell ref="D55:E55"/>
    <mergeCell ref="D56:E56"/>
    <mergeCell ref="C34:D34"/>
    <mergeCell ref="D52:E52"/>
    <mergeCell ref="C51:E51"/>
    <mergeCell ref="C39:F39"/>
  </mergeCells>
  <phoneticPr fontId="27" type="noConversion"/>
  <conditionalFormatting sqref="D13:D16 D21:F22 D24:F25 D30 D31:F32 D36:D37 D42:F42 D43:D49 E46:F46 D53:E56">
    <cfRule type="expression" dxfId="67" priority="18" stopIfTrue="1">
      <formula>$F$5="-"</formula>
    </cfRule>
  </conditionalFormatting>
  <conditionalFormatting sqref="D61:D64 D69:F70 D72:D73 D78:D80 E79:F80 D84:D85 D90:D97 E90:F90 E94:F94 D101:E104">
    <cfRule type="expression" dxfId="66" priority="30" stopIfTrue="1">
      <formula>$F$6="-"</formula>
    </cfRule>
  </conditionalFormatting>
  <dataValidations count="3">
    <dataValidation type="list" showInputMessage="1" showErrorMessage="1" sqref="D13 D61" xr:uid="{00000000-0002-0000-0900-000000000000}">
      <formula1>Durations</formula1>
    </dataValidation>
    <dataValidation type="list" showInputMessage="1" showErrorMessage="1" sqref="D14 D62" xr:uid="{00000000-0002-0000-0900-000001000000}">
      <formula1>Yes_No</formula1>
    </dataValidation>
    <dataValidation showInputMessage="1" showErrorMessage="1" sqref="D15:D16 D63:D64" xr:uid="{00000000-0002-0000-0900-000002000000}"/>
  </dataValidations>
  <hyperlinks>
    <hyperlink ref="E2" location="Instructions!A1" display="Back to Instructions" xr:uid="{00000000-0004-0000-0900-000000000000}"/>
    <hyperlink ref="E2:F2" location="Instructions!A1" display="Back to Instructions tab" xr:uid="{00000000-0004-0000-0900-000001000000}"/>
  </hyperlinks>
  <pageMargins left="0.7" right="0.7" top="0.75" bottom="0.75" header="0.3" footer="0.3"/>
  <pageSetup orientation="portrait" horizontalDpi="200" verticalDpi="200"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0070C0"/>
  </sheetPr>
  <dimension ref="A1:L233"/>
  <sheetViews>
    <sheetView workbookViewId="0">
      <selection activeCell="E2" sqref="E2:F2"/>
    </sheetView>
  </sheetViews>
  <sheetFormatPr defaultColWidth="9.140625" defaultRowHeight="16.5" x14ac:dyDescent="0.3"/>
  <cols>
    <col min="1" max="1" width="2.7109375" style="6" customWidth="1"/>
    <col min="2" max="2" width="30.7109375" style="6" customWidth="1"/>
    <col min="3" max="3" width="69" style="6" customWidth="1"/>
    <col min="4" max="6" width="15.7109375" style="6" customWidth="1"/>
    <col min="7" max="7" width="2.7109375" style="6" customWidth="1"/>
    <col min="8" max="8" width="21.85546875" style="6" customWidth="1"/>
    <col min="9" max="9" width="25.7109375" style="6" customWidth="1"/>
    <col min="10" max="10" width="6.140625" style="97" customWidth="1"/>
    <col min="11" max="11" width="5.7109375" style="6" customWidth="1"/>
    <col min="12" max="16384" width="9.140625" style="6"/>
  </cols>
  <sheetData>
    <row r="1" spans="1:12" ht="17.25" thickBot="1" x14ac:dyDescent="0.35">
      <c r="J1" s="110"/>
      <c r="K1" s="18"/>
    </row>
    <row r="2" spans="1:12" s="1" customFormat="1" ht="18.75" thickBot="1" x14ac:dyDescent="0.4">
      <c r="B2" s="1016" t="s">
        <v>449</v>
      </c>
      <c r="C2" s="1017"/>
      <c r="E2" s="1079" t="s">
        <v>433</v>
      </c>
      <c r="F2" s="1079"/>
      <c r="G2" s="528"/>
      <c r="J2" s="111"/>
      <c r="K2" s="112"/>
    </row>
    <row r="3" spans="1:12" s="1" customFormat="1" ht="17.25" customHeight="1" thickBot="1" x14ac:dyDescent="0.35">
      <c r="B3" s="242" t="s">
        <v>450</v>
      </c>
      <c r="C3" s="243" t="str">
        <f>'Version Control'!C3</f>
        <v>Residential Central Air Conditioners and Heat Pumps</v>
      </c>
      <c r="J3" s="111"/>
      <c r="K3" s="112"/>
    </row>
    <row r="4" spans="1:12" s="1" customFormat="1" ht="18" thickBot="1" x14ac:dyDescent="0.35">
      <c r="B4" s="244" t="s">
        <v>136</v>
      </c>
      <c r="C4" s="245" t="str">
        <f>'Version Control'!C4</f>
        <v>v2.6</v>
      </c>
      <c r="E4" s="754" t="s">
        <v>738</v>
      </c>
      <c r="F4" s="755"/>
      <c r="H4" s="754" t="s">
        <v>286</v>
      </c>
      <c r="I4" s="755"/>
      <c r="J4" s="111"/>
      <c r="K4" s="112"/>
    </row>
    <row r="5" spans="1:12" s="1" customFormat="1" ht="17.25" thickBot="1" x14ac:dyDescent="0.35">
      <c r="B5" s="244" t="s">
        <v>373</v>
      </c>
      <c r="C5" s="246">
        <f>'Version Control'!C5</f>
        <v>43553</v>
      </c>
      <c r="E5" s="891" t="s">
        <v>753</v>
      </c>
      <c r="F5" s="892" t="e">
        <f ca="1">IF(Product_Type_Input=INDEX(Product_Types,3),"-",INDEX(TestMatrix_Data,MATCH($C$6,TestMatrix_Rows,0),MATCH($I$6&amp;$I$7&amp;$I$8,TestMatrix_Columns,0)))</f>
        <v>#N/A</v>
      </c>
      <c r="H5" s="758" t="s">
        <v>153</v>
      </c>
      <c r="I5" s="762">
        <f>'General Info and Test Results'!C25</f>
        <v>0</v>
      </c>
      <c r="J5" s="111"/>
      <c r="K5" s="112"/>
    </row>
    <row r="6" spans="1:12" s="1" customFormat="1" x14ac:dyDescent="0.3">
      <c r="B6" s="247" t="s">
        <v>135</v>
      </c>
      <c r="C6" s="248" t="str">
        <f ca="1">MID(CELL("filename",$A$1), FIND("]", CELL("filename", $A$1))+ 1, 255)</f>
        <v>F1 Test</v>
      </c>
      <c r="H6" s="759" t="s">
        <v>149</v>
      </c>
      <c r="I6" s="763">
        <f>'General Info and Test Results'!C27</f>
        <v>0</v>
      </c>
      <c r="J6" s="111"/>
      <c r="K6" s="112"/>
    </row>
    <row r="7" spans="1: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1:12" s="1" customFormat="1" ht="17.25" thickBot="1" x14ac:dyDescent="0.35">
      <c r="B8" s="251" t="s">
        <v>137</v>
      </c>
      <c r="C8" s="252" t="str">
        <f>'Version Control'!C8</f>
        <v>[MM/DD/YYYY]</v>
      </c>
      <c r="G8" s="14"/>
      <c r="H8" s="753" t="s">
        <v>657</v>
      </c>
      <c r="I8" s="764">
        <f>OD_FanType_Input</f>
        <v>0</v>
      </c>
      <c r="J8" s="111"/>
      <c r="K8" s="112"/>
      <c r="L8" s="767"/>
    </row>
    <row r="9" spans="1:12" s="1" customFormat="1" x14ac:dyDescent="0.3">
      <c r="B9" s="4"/>
      <c r="C9" s="212"/>
      <c r="G9" s="14"/>
      <c r="H9" s="9"/>
      <c r="J9" s="111"/>
      <c r="K9" s="112"/>
    </row>
    <row r="10" spans="1:12" ht="17.25" thickBot="1" x14ac:dyDescent="0.35">
      <c r="B10" s="284"/>
      <c r="C10" s="284"/>
      <c r="D10" s="284"/>
      <c r="E10" s="284"/>
      <c r="F10" s="284"/>
      <c r="G10" s="284"/>
      <c r="K10" s="18"/>
    </row>
    <row r="11" spans="1:12" ht="18.75" thickBot="1" x14ac:dyDescent="0.4">
      <c r="B11" s="284"/>
      <c r="C11" s="1175" t="s">
        <v>341</v>
      </c>
      <c r="D11" s="1176"/>
      <c r="E11" s="285"/>
      <c r="F11" s="284"/>
      <c r="G11" s="284"/>
      <c r="K11" s="18"/>
    </row>
    <row r="12" spans="1:12" ht="17.25" x14ac:dyDescent="0.35">
      <c r="B12" s="284"/>
      <c r="C12" s="301" t="s">
        <v>50</v>
      </c>
      <c r="D12" s="280"/>
      <c r="E12" s="285"/>
      <c r="F12" s="284"/>
      <c r="G12" s="284"/>
      <c r="K12" s="18"/>
      <c r="L12" s="747"/>
    </row>
    <row r="13" spans="1:12" ht="17.25" x14ac:dyDescent="0.35">
      <c r="A13" s="8"/>
      <c r="B13" s="302"/>
      <c r="C13" s="276" t="s">
        <v>51</v>
      </c>
      <c r="D13" s="256"/>
      <c r="E13" s="285"/>
      <c r="F13" s="284"/>
      <c r="G13" s="284"/>
      <c r="K13" s="18"/>
      <c r="L13" s="747"/>
    </row>
    <row r="14" spans="1:12" x14ac:dyDescent="0.3">
      <c r="A14" s="8"/>
      <c r="B14" s="260"/>
      <c r="C14" s="276" t="s">
        <v>123</v>
      </c>
      <c r="D14" s="493">
        <f>'General Info and Test Results'!C36</f>
        <v>0</v>
      </c>
      <c r="E14" s="285"/>
      <c r="F14" s="1177"/>
      <c r="G14" s="1177"/>
      <c r="K14" s="18"/>
      <c r="L14" s="747" t="str">
        <f t="array" ref="L14">IF(SUM(ABS(M14:Y14))&gt;0,IF(OR($M$8:$Y$8=M14:Y14),"Hide","Show"),"")</f>
        <v/>
      </c>
    </row>
    <row r="15" spans="1:12" x14ac:dyDescent="0.3">
      <c r="A15" s="8"/>
      <c r="B15" s="260"/>
      <c r="C15" s="276" t="s">
        <v>124</v>
      </c>
      <c r="D15" s="257"/>
      <c r="E15" s="285"/>
      <c r="F15" s="284"/>
      <c r="G15" s="284"/>
      <c r="K15" s="18"/>
      <c r="L15" s="747" t="str">
        <f t="array" ref="L15">IF(SUM(ABS(M15:Y15))&gt;0,IF(OR($M$8:$Y$8=M15:Y15),"Hide","Show"),"")</f>
        <v/>
      </c>
    </row>
    <row r="16" spans="1:12" ht="17.25" thickBot="1" x14ac:dyDescent="0.35">
      <c r="A16" s="8"/>
      <c r="B16" s="260"/>
      <c r="C16" s="277" t="s">
        <v>125</v>
      </c>
      <c r="D16" s="258"/>
      <c r="E16" s="285"/>
      <c r="F16" s="284"/>
      <c r="G16" s="284"/>
      <c r="H16" s="135"/>
      <c r="K16" s="18"/>
      <c r="L16" s="747" t="str">
        <f t="array" ref="L16">IF(SUM(ABS(M16:Y16))&gt;0,IF(OR($M$8:$Y$8=M16:Y16),"Hide","Show"),"")</f>
        <v/>
      </c>
    </row>
    <row r="17" spans="1:12" ht="17.25" thickBot="1" x14ac:dyDescent="0.35">
      <c r="A17" s="8"/>
      <c r="B17" s="260"/>
      <c r="C17" s="260"/>
      <c r="D17" s="287"/>
      <c r="E17" s="303"/>
      <c r="F17" s="284"/>
      <c r="G17" s="284"/>
      <c r="H17" s="135"/>
      <c r="K17" s="18"/>
      <c r="L17" s="747" t="str">
        <f t="array" ref="L17">IF(SUM(ABS(M17:Y17))&gt;0,IF(OR($M$8:$Y$8=M17:Y17),"Hide","Show"),"")</f>
        <v/>
      </c>
    </row>
    <row r="18" spans="1:12" ht="18.75" thickBot="1" x14ac:dyDescent="0.4">
      <c r="B18" s="748" t="e">
        <f ca="1">IF($F$5&lt;&gt;"-","'"&amp;$F$5&amp;" Test' Data to be recorded", "Test Not Applicable")</f>
        <v>#N/A</v>
      </c>
      <c r="C18" s="749"/>
      <c r="D18" s="749"/>
      <c r="E18" s="749"/>
      <c r="F18" s="749"/>
      <c r="G18" s="750"/>
      <c r="H18" s="9"/>
      <c r="K18" s="18"/>
      <c r="L18" s="747" t="str">
        <f t="array" ref="L18">IF(SUM(ABS(M18:Y18))&gt;0,IF(OR($M$8:$Y$8=M18:Y18),"Hide","Show"),"")</f>
        <v/>
      </c>
    </row>
    <row r="19" spans="1:12" ht="17.25" thickBot="1" x14ac:dyDescent="0.35">
      <c r="B19" s="269"/>
      <c r="C19" s="288"/>
      <c r="D19" s="288"/>
      <c r="E19" s="288"/>
      <c r="F19" s="288"/>
      <c r="G19" s="289"/>
      <c r="H19" s="9"/>
      <c r="K19" s="18"/>
      <c r="L19" s="747" t="str">
        <f t="array" ref="L19">IF(SUM(ABS(M19:Y19))&gt;0,IF(OR($M$8:$Y$8=M19:Y19),"Hide","Show"),"")</f>
        <v/>
      </c>
    </row>
    <row r="20" spans="1:12" ht="18" thickBot="1" x14ac:dyDescent="0.4">
      <c r="B20" s="265"/>
      <c r="C20" s="1143" t="s">
        <v>53</v>
      </c>
      <c r="D20" s="1144"/>
      <c r="E20" s="1144"/>
      <c r="F20" s="1145"/>
      <c r="G20" s="290"/>
      <c r="H20" s="9"/>
      <c r="K20" s="18"/>
      <c r="L20" s="747" t="str">
        <f t="array" ref="L20">IF(SUM(ABS(M20:Y20))&gt;0,IF(OR($M$8:$Y$8=M20:Y20),"Hide","Show"),"")</f>
        <v/>
      </c>
    </row>
    <row r="21" spans="1:12" ht="17.25" x14ac:dyDescent="0.35">
      <c r="B21" s="265"/>
      <c r="C21" s="269"/>
      <c r="D21" s="1191" t="s">
        <v>47</v>
      </c>
      <c r="E21" s="1191"/>
      <c r="F21" s="1192"/>
      <c r="G21" s="290"/>
      <c r="H21" s="9"/>
      <c r="K21" s="18"/>
      <c r="L21" s="747" t="str">
        <f t="array" ref="L21">IF(SUM(ABS(M21:Y21))&gt;0,IF(OR($M$8:$Y$8=M21:Y21),"Hide","Show"),"")</f>
        <v/>
      </c>
    </row>
    <row r="22" spans="1:12" ht="17.25" x14ac:dyDescent="0.35">
      <c r="B22" s="270"/>
      <c r="C22" s="265"/>
      <c r="D22" s="271" t="s">
        <v>54</v>
      </c>
      <c r="E22" s="271" t="s">
        <v>55</v>
      </c>
      <c r="F22" s="272" t="s">
        <v>56</v>
      </c>
      <c r="G22" s="304"/>
      <c r="H22" s="9"/>
      <c r="K22" s="18"/>
      <c r="L22" s="747" t="str">
        <f t="array" ref="L22">IF(SUM(ABS(M22:Y22))&gt;0,IF(OR($M$8:$Y$8=M22:Y22),"Hide","Show"),"")</f>
        <v/>
      </c>
    </row>
    <row r="23" spans="1:12" x14ac:dyDescent="0.3">
      <c r="B23" s="265"/>
      <c r="C23" s="266" t="s">
        <v>349</v>
      </c>
      <c r="D23" s="305"/>
      <c r="E23" s="306"/>
      <c r="F23" s="298"/>
      <c r="G23" s="307"/>
      <c r="H23" s="9"/>
      <c r="K23" s="18"/>
      <c r="L23" s="747" t="str">
        <f t="array" ref="L23">IF(SUM(ABS(M23:Y23))&gt;0,IF(OR($M$8:$Y$8=M23:Y23),"Hide","Show"),"")</f>
        <v/>
      </c>
    </row>
    <row r="24" spans="1:12" x14ac:dyDescent="0.3">
      <c r="B24" s="265"/>
      <c r="C24" s="266" t="s">
        <v>350</v>
      </c>
      <c r="D24" s="297"/>
      <c r="E24" s="297"/>
      <c r="F24" s="298"/>
      <c r="G24" s="307"/>
      <c r="H24" s="9"/>
      <c r="K24" s="18"/>
      <c r="L24" s="747" t="str">
        <f t="array" ref="L24">IF(SUM(ABS(M24:Y24))&gt;0,IF(OR($M$8:$Y$8=M24:Y24),"Hide","Show"),"")</f>
        <v/>
      </c>
    </row>
    <row r="25" spans="1:12" x14ac:dyDescent="0.3">
      <c r="B25" s="265"/>
      <c r="C25" s="276" t="s">
        <v>57</v>
      </c>
      <c r="D25" s="297"/>
      <c r="E25" s="297"/>
      <c r="F25" s="298"/>
      <c r="G25" s="307"/>
      <c r="H25" s="9"/>
      <c r="K25" s="18"/>
      <c r="L25" s="747" t="str">
        <f t="array" ref="L25">IF(SUM(ABS(M25:Y25))&gt;0,IF(OR($M$8:$Y$8=M25:Y25),"Hide","Show"),"")</f>
        <v/>
      </c>
    </row>
    <row r="26" spans="1:12" x14ac:dyDescent="0.3">
      <c r="B26" s="265"/>
      <c r="C26" s="276" t="s">
        <v>58</v>
      </c>
      <c r="D26" s="297"/>
      <c r="E26" s="297"/>
      <c r="F26" s="298"/>
      <c r="G26" s="307"/>
      <c r="H26" s="9"/>
      <c r="K26" s="18"/>
      <c r="L26" s="747" t="str">
        <f t="array" ref="L26">IF(SUM(ABS(M26:Y26))&gt;0,IF(OR($M$8:$Y$8=M26:Y26),"Hide","Show"),"")</f>
        <v/>
      </c>
    </row>
    <row r="27" spans="1:12" x14ac:dyDescent="0.3">
      <c r="B27" s="265"/>
      <c r="C27" s="266" t="s">
        <v>351</v>
      </c>
      <c r="D27" s="297"/>
      <c r="E27" s="260"/>
      <c r="F27" s="261"/>
      <c r="G27" s="308"/>
      <c r="H27" s="9"/>
      <c r="K27" s="18"/>
      <c r="L27" s="747" t="str">
        <f t="array" ref="L27">IF(SUM(ABS(M27:Y27))&gt;0,IF(OR($M$8:$Y$8=M27:Y27),"Hide","Show"),"")</f>
        <v/>
      </c>
    </row>
    <row r="28" spans="1:12" ht="17.25" thickBot="1" x14ac:dyDescent="0.35">
      <c r="B28" s="265"/>
      <c r="C28" s="268" t="s">
        <v>357</v>
      </c>
      <c r="D28" s="294"/>
      <c r="E28" s="263"/>
      <c r="F28" s="264"/>
      <c r="G28" s="308"/>
      <c r="H28" s="9"/>
      <c r="K28" s="18"/>
      <c r="L28" s="747" t="str">
        <f t="array" ref="L28">IF(SUM(ABS(M28:Y28))&gt;0,IF(OR($M$8:$Y$8=M28:Y28),"Hide","Show"),"")</f>
        <v/>
      </c>
    </row>
    <row r="29" spans="1:12" ht="17.25" thickBot="1" x14ac:dyDescent="0.35">
      <c r="B29" s="265"/>
      <c r="C29" s="281"/>
      <c r="D29" s="260"/>
      <c r="E29" s="260"/>
      <c r="F29" s="260"/>
      <c r="G29" s="309"/>
      <c r="H29" s="9"/>
      <c r="K29" s="18"/>
      <c r="L29" s="747" t="str">
        <f t="array" ref="L29">IF(SUM(ABS(M29:Y29))&gt;0,IF(OR($M$8:$Y$8=M29:Y29),"Hide","Show"),"")</f>
        <v/>
      </c>
    </row>
    <row r="30" spans="1:12" ht="18" thickBot="1" x14ac:dyDescent="0.4">
      <c r="B30" s="265"/>
      <c r="C30" s="1143" t="s">
        <v>59</v>
      </c>
      <c r="D30" s="1144"/>
      <c r="E30" s="1144"/>
      <c r="F30" s="1145"/>
      <c r="G30" s="308"/>
      <c r="H30" s="9"/>
      <c r="K30" s="18"/>
      <c r="L30" s="747" t="str">
        <f t="array" ref="L30">IF(SUM(ABS(M30:Y30))&gt;0,IF(OR($M$8:$Y$8=M30:Y30),"Hide","Show"),"")</f>
        <v/>
      </c>
    </row>
    <row r="31" spans="1:12" ht="17.25" x14ac:dyDescent="0.35">
      <c r="B31" s="265"/>
      <c r="C31" s="296"/>
      <c r="D31" s="1191" t="s">
        <v>47</v>
      </c>
      <c r="E31" s="1191"/>
      <c r="F31" s="1192"/>
      <c r="G31" s="308"/>
      <c r="H31" s="9"/>
      <c r="K31" s="18"/>
      <c r="L31" s="747" t="str">
        <f t="array" ref="L31">IF(SUM(ABS(M31:Y31))&gt;0,IF(OR($M$8:$Y$8=M31:Y31),"Hide","Show"),"")</f>
        <v/>
      </c>
    </row>
    <row r="32" spans="1:12" ht="17.25" x14ac:dyDescent="0.35">
      <c r="B32" s="270"/>
      <c r="C32" s="282"/>
      <c r="D32" s="271" t="s">
        <v>54</v>
      </c>
      <c r="E32" s="271" t="s">
        <v>55</v>
      </c>
      <c r="F32" s="272" t="s">
        <v>56</v>
      </c>
      <c r="G32" s="310"/>
      <c r="H32" s="9"/>
      <c r="K32" s="18"/>
      <c r="L32" s="747" t="str">
        <f t="array" ref="L32">IF(SUM(ABS(M32:Y32))&gt;0,IF(OR($M$8:$Y$8=M32:Y32),"Hide","Show"),"")</f>
        <v/>
      </c>
    </row>
    <row r="33" spans="2:12" x14ac:dyDescent="0.3">
      <c r="B33" s="265"/>
      <c r="C33" s="276" t="s">
        <v>60</v>
      </c>
      <c r="D33" s="297"/>
      <c r="E33" s="297"/>
      <c r="F33" s="298"/>
      <c r="G33" s="307"/>
      <c r="H33" s="9"/>
      <c r="K33" s="18"/>
      <c r="L33" s="747" t="str">
        <f t="array" ref="L33">IF(SUM(ABS(M33:Y33))&gt;0,IF(OR($M$8:$Y$8=M33:Y33),"Hide","Show"),"")</f>
        <v/>
      </c>
    </row>
    <row r="34" spans="2:12" x14ac:dyDescent="0.3">
      <c r="B34" s="265"/>
      <c r="C34" s="276" t="s">
        <v>490</v>
      </c>
      <c r="D34" s="297"/>
      <c r="E34" s="297"/>
      <c r="F34" s="298"/>
      <c r="G34" s="307"/>
      <c r="H34" s="9"/>
      <c r="K34" s="18"/>
      <c r="L34" s="747" t="str">
        <f t="array" ref="L34">IF(SUM(ABS(M34:Y34))&gt;0,IF(OR($M$8:$Y$8=M34:Y34),"Hide","Show"),"")</f>
        <v/>
      </c>
    </row>
    <row r="35" spans="2:12" x14ac:dyDescent="0.3">
      <c r="B35" s="265"/>
      <c r="C35" s="276" t="s">
        <v>491</v>
      </c>
      <c r="D35" s="297"/>
      <c r="E35" s="297"/>
      <c r="F35" s="298"/>
      <c r="G35" s="307"/>
      <c r="H35" s="9"/>
      <c r="K35" s="18"/>
      <c r="L35" s="747" t="str">
        <f t="array" ref="L35">IF(SUM(ABS(M35:Y35))&gt;0,IF(OR($M$8:$Y$8=M35:Y35),"Hide","Show"),"")</f>
        <v/>
      </c>
    </row>
    <row r="36" spans="2:12" x14ac:dyDescent="0.3">
      <c r="B36" s="265"/>
      <c r="C36" s="276" t="s">
        <v>342</v>
      </c>
      <c r="D36" s="297"/>
      <c r="E36" s="297"/>
      <c r="F36" s="298"/>
      <c r="G36" s="307"/>
      <c r="H36" s="9"/>
      <c r="K36" s="18"/>
      <c r="L36" s="747" t="str">
        <f t="array" ref="L36">IF(SUM(ABS(M36:Y36))&gt;0,IF(OR($M$8:$Y$8=M36:Y36),"Hide","Show"),"")</f>
        <v/>
      </c>
    </row>
    <row r="37" spans="2:12" ht="17.25" thickBot="1" x14ac:dyDescent="0.35">
      <c r="B37" s="265"/>
      <c r="C37" s="268" t="s">
        <v>344</v>
      </c>
      <c r="D37" s="294"/>
      <c r="E37" s="294"/>
      <c r="F37" s="299"/>
      <c r="G37" s="307"/>
      <c r="H37" s="9"/>
      <c r="K37" s="18"/>
      <c r="L37" s="747" t="str">
        <f t="array" ref="L37">IF(SUM(ABS(M37:Y37))&gt;0,IF(OR($M$8:$Y$8=M37:Y37),"Hide","Show"),"")</f>
        <v/>
      </c>
    </row>
    <row r="38" spans="2:12" ht="17.25" thickBot="1" x14ac:dyDescent="0.35">
      <c r="B38" s="265"/>
      <c r="C38" s="260"/>
      <c r="D38" s="260"/>
      <c r="E38" s="260"/>
      <c r="F38" s="260"/>
      <c r="G38" s="309"/>
      <c r="H38" s="9"/>
      <c r="K38" s="18"/>
      <c r="L38" s="747" t="str">
        <f t="array" ref="L38">IF(SUM(ABS(M38:Y38))&gt;0,IF(OR($M$8:$Y$8=M38:Y38),"Hide","Show"),"")</f>
        <v/>
      </c>
    </row>
    <row r="39" spans="2:12" ht="18" thickBot="1" x14ac:dyDescent="0.4">
      <c r="B39" s="265"/>
      <c r="C39" s="1143" t="s">
        <v>61</v>
      </c>
      <c r="D39" s="1144"/>
      <c r="E39" s="1144"/>
      <c r="F39" s="1145"/>
      <c r="G39" s="308"/>
      <c r="H39" s="9"/>
      <c r="K39" s="18"/>
      <c r="L39" s="747" t="str">
        <f t="array" ref="L39">IF(SUM(ABS(M39:Y39))&gt;0,IF(OR($M$8:$Y$8=M39:Y39),"Hide","Show"),"")</f>
        <v/>
      </c>
    </row>
    <row r="40" spans="2:12" ht="17.25" x14ac:dyDescent="0.35">
      <c r="B40" s="265"/>
      <c r="C40" s="269"/>
      <c r="D40" s="1191" t="s">
        <v>47</v>
      </c>
      <c r="E40" s="1191"/>
      <c r="F40" s="1192"/>
      <c r="G40" s="308"/>
      <c r="H40" s="9"/>
      <c r="K40" s="18"/>
      <c r="L40" s="747" t="str">
        <f t="array" ref="L40">IF(SUM(ABS(M40:Y40))&gt;0,IF(OR($M$8:$Y$8=M40:Y40),"Hide","Show"),"")</f>
        <v/>
      </c>
    </row>
    <row r="41" spans="2:12" ht="17.25" x14ac:dyDescent="0.35">
      <c r="B41" s="270"/>
      <c r="C41" s="265"/>
      <c r="D41" s="271" t="s">
        <v>54</v>
      </c>
      <c r="E41" s="271" t="s">
        <v>55</v>
      </c>
      <c r="F41" s="272" t="s">
        <v>56</v>
      </c>
      <c r="G41" s="310"/>
      <c r="H41" s="9"/>
      <c r="K41" s="18"/>
      <c r="L41" s="747" t="str">
        <f t="array" ref="L41">IF(SUM(ABS(M41:Y41))&gt;0,IF(OR($M$8:$Y$8=M41:Y41),"Hide","Show"),"")</f>
        <v/>
      </c>
    </row>
    <row r="42" spans="2:12" x14ac:dyDescent="0.3">
      <c r="B42" s="265"/>
      <c r="C42" s="276" t="s">
        <v>62</v>
      </c>
      <c r="D42" s="297"/>
      <c r="E42" s="297"/>
      <c r="F42" s="298"/>
      <c r="G42" s="307"/>
      <c r="H42" s="9"/>
      <c r="K42" s="18"/>
      <c r="L42" s="747" t="str">
        <f t="array" ref="L42">IF(SUM(ABS(M42:Y42))&gt;0,IF(OR($M$8:$Y$8=M42:Y42),"Hide","Show"),"")</f>
        <v/>
      </c>
    </row>
    <row r="43" spans="2:12" x14ac:dyDescent="0.3">
      <c r="B43" s="265"/>
      <c r="C43" s="276" t="s">
        <v>63</v>
      </c>
      <c r="D43" s="297"/>
      <c r="E43" s="297"/>
      <c r="F43" s="298"/>
      <c r="G43" s="307"/>
      <c r="H43" s="9"/>
      <c r="K43" s="18"/>
      <c r="L43" s="747" t="str">
        <f t="array" ref="L43">IF(SUM(ABS(M43:Y43))&gt;0,IF(OR($M$8:$Y$8=M43:Y43),"Hide","Show"),"")</f>
        <v/>
      </c>
    </row>
    <row r="44" spans="2:12" x14ac:dyDescent="0.3">
      <c r="B44" s="265"/>
      <c r="C44" s="276" t="s">
        <v>64</v>
      </c>
      <c r="D44" s="297"/>
      <c r="E44" s="297"/>
      <c r="F44" s="298"/>
      <c r="G44" s="307"/>
      <c r="H44" s="9"/>
      <c r="K44" s="18"/>
      <c r="L44" s="747" t="str">
        <f t="array" ref="L44">IF(SUM(ABS(M44:Y44))&gt;0,IF(OR($M$8:$Y$8=M44:Y44),"Hide","Show"),"")</f>
        <v/>
      </c>
    </row>
    <row r="45" spans="2:12" x14ac:dyDescent="0.3">
      <c r="B45" s="265"/>
      <c r="C45" s="276" t="s">
        <v>65</v>
      </c>
      <c r="D45" s="297"/>
      <c r="E45" s="297"/>
      <c r="F45" s="298"/>
      <c r="G45" s="307"/>
      <c r="H45" s="9"/>
      <c r="K45" s="18"/>
      <c r="L45" s="747" t="str">
        <f t="array" ref="L45">IF(SUM(ABS(M45:Y45))&gt;0,IF(OR($M$8:$Y$8=M45:Y45),"Hide","Show"),"")</f>
        <v/>
      </c>
    </row>
    <row r="46" spans="2:12" x14ac:dyDescent="0.3">
      <c r="B46" s="265"/>
      <c r="C46" s="276" t="s">
        <v>66</v>
      </c>
      <c r="D46" s="297"/>
      <c r="E46" s="297"/>
      <c r="F46" s="298"/>
      <c r="G46" s="307"/>
      <c r="H46" s="9"/>
      <c r="K46" s="18"/>
      <c r="L46" s="747" t="str">
        <f t="array" ref="L46">IF(SUM(ABS(M46:Y46))&gt;0,IF(OR($M$8:$Y$8=M46:Y46),"Hide","Show"),"")</f>
        <v/>
      </c>
    </row>
    <row r="47" spans="2:12" x14ac:dyDescent="0.3">
      <c r="B47" s="265"/>
      <c r="C47" s="276" t="s">
        <v>67</v>
      </c>
      <c r="D47" s="297"/>
      <c r="E47" s="297"/>
      <c r="F47" s="298"/>
      <c r="G47" s="307"/>
      <c r="H47" s="9"/>
      <c r="K47" s="18"/>
      <c r="L47" s="747" t="str">
        <f t="array" ref="L47">IF(SUM(ABS(M47:Y47))&gt;0,IF(OR($M$8:$Y$8=M47:Y47),"Hide","Show"),"")</f>
        <v/>
      </c>
    </row>
    <row r="48" spans="2:12" x14ac:dyDescent="0.3">
      <c r="B48" s="265"/>
      <c r="C48" s="276" t="s">
        <v>68</v>
      </c>
      <c r="D48" s="297"/>
      <c r="E48" s="297"/>
      <c r="F48" s="298"/>
      <c r="G48" s="307"/>
      <c r="H48" s="9"/>
      <c r="K48" s="18"/>
      <c r="L48" s="747" t="str">
        <f t="array" ref="L48">IF(SUM(ABS(M48:Y48))&gt;0,IF(OR($M$8:$Y$8=M48:Y48),"Hide","Show"),"")</f>
        <v/>
      </c>
    </row>
    <row r="49" spans="2:12" x14ac:dyDescent="0.3">
      <c r="B49" s="265"/>
      <c r="C49" s="276" t="s">
        <v>69</v>
      </c>
      <c r="D49" s="297"/>
      <c r="E49" s="297"/>
      <c r="F49" s="298"/>
      <c r="G49" s="307"/>
      <c r="H49" s="9"/>
      <c r="K49" s="18"/>
      <c r="L49" s="747" t="str">
        <f t="array" ref="L49">IF(SUM(ABS(M49:Y49))&gt;0,IF(OR($M$8:$Y$8=M49:Y49),"Hide","Show"),"")</f>
        <v/>
      </c>
    </row>
    <row r="50" spans="2:12" x14ac:dyDescent="0.3">
      <c r="B50" s="265"/>
      <c r="C50" s="276" t="s">
        <v>70</v>
      </c>
      <c r="D50" s="297"/>
      <c r="E50" s="297"/>
      <c r="F50" s="298"/>
      <c r="G50" s="307"/>
      <c r="H50" s="9"/>
      <c r="K50" s="18"/>
      <c r="L50" s="747" t="str">
        <f t="array" ref="L50">IF(SUM(ABS(M50:Y50))&gt;0,IF(OR($M$8:$Y$8=M50:Y50),"Hide","Show"),"")</f>
        <v/>
      </c>
    </row>
    <row r="51" spans="2:12" x14ac:dyDescent="0.3">
      <c r="B51" s="265"/>
      <c r="C51" s="276" t="s">
        <v>71</v>
      </c>
      <c r="D51" s="297"/>
      <c r="E51" s="297"/>
      <c r="F51" s="298"/>
      <c r="G51" s="307"/>
      <c r="H51" s="9"/>
      <c r="K51" s="18"/>
      <c r="L51" s="747" t="str">
        <f t="array" ref="L51">IF(SUM(ABS(M51:Y51))&gt;0,IF(OR($M$8:$Y$8=M51:Y51),"Hide","Show"),"")</f>
        <v/>
      </c>
    </row>
    <row r="52" spans="2:12" ht="17.25" thickBot="1" x14ac:dyDescent="0.35">
      <c r="B52" s="265"/>
      <c r="C52" s="277" t="s">
        <v>72</v>
      </c>
      <c r="D52" s="294"/>
      <c r="E52" s="294"/>
      <c r="F52" s="299"/>
      <c r="G52" s="307"/>
      <c r="H52" s="9"/>
      <c r="K52" s="18"/>
      <c r="L52" s="747" t="str">
        <f t="array" ref="L52">IF(SUM(ABS(M52:Y52))&gt;0,IF(OR($M$8:$Y$8=M52:Y52),"Hide","Show"),"")</f>
        <v/>
      </c>
    </row>
    <row r="53" spans="2:12" ht="17.25" thickBot="1" x14ac:dyDescent="0.35">
      <c r="B53" s="265"/>
      <c r="C53" s="260"/>
      <c r="D53" s="260"/>
      <c r="E53" s="260"/>
      <c r="F53" s="260"/>
      <c r="G53" s="309"/>
      <c r="H53" s="9"/>
      <c r="K53" s="18"/>
      <c r="L53" s="747" t="str">
        <f t="array" ref="L53">IF(SUM(ABS(M53:Y53))&gt;0,IF(OR($M$8:$Y$8=M53:Y53),"Hide","Show"),"")</f>
        <v/>
      </c>
    </row>
    <row r="54" spans="2:12" ht="18" thickBot="1" x14ac:dyDescent="0.4">
      <c r="B54" s="265"/>
      <c r="C54" s="1143" t="s">
        <v>73</v>
      </c>
      <c r="D54" s="1144"/>
      <c r="E54" s="1144"/>
      <c r="F54" s="1145"/>
      <c r="G54" s="308"/>
      <c r="H54" s="9"/>
      <c r="K54" s="18"/>
      <c r="L54" s="747" t="str">
        <f t="array" ref="L54">IF(SUM(ABS(M54:Y54))&gt;0,IF(OR($M$8:$Y$8=M54:Y54),"Hide","Show"),"")</f>
        <v/>
      </c>
    </row>
    <row r="55" spans="2:12" ht="17.25" x14ac:dyDescent="0.35">
      <c r="B55" s="265"/>
      <c r="C55" s="269"/>
      <c r="D55" s="1191" t="s">
        <v>47</v>
      </c>
      <c r="E55" s="1191"/>
      <c r="F55" s="1192"/>
      <c r="G55" s="308"/>
      <c r="H55" s="9"/>
      <c r="K55" s="18"/>
      <c r="L55" s="747" t="str">
        <f t="array" ref="L55">IF(SUM(ABS(M55:Y55))&gt;0,IF(OR($M$8:$Y$8=M55:Y55),"Hide","Show"),"")</f>
        <v/>
      </c>
    </row>
    <row r="56" spans="2:12" ht="17.25" x14ac:dyDescent="0.35">
      <c r="B56" s="270"/>
      <c r="C56" s="265"/>
      <c r="D56" s="271" t="s">
        <v>54</v>
      </c>
      <c r="E56" s="271" t="s">
        <v>55</v>
      </c>
      <c r="F56" s="272" t="s">
        <v>56</v>
      </c>
      <c r="G56" s="310"/>
      <c r="H56" s="9"/>
      <c r="K56" s="18"/>
      <c r="L56" s="747" t="str">
        <f t="array" ref="L56">IF(SUM(ABS(M56:Y56))&gt;0,IF(OR($M$8:$Y$8=M56:Y56),"Hide","Show"),"")</f>
        <v/>
      </c>
    </row>
    <row r="57" spans="2:12" x14ac:dyDescent="0.3">
      <c r="B57" s="265"/>
      <c r="C57" s="276" t="s">
        <v>257</v>
      </c>
      <c r="D57" s="297"/>
      <c r="E57" s="297"/>
      <c r="F57" s="298"/>
      <c r="G57" s="307"/>
      <c r="H57" s="9"/>
      <c r="K57" s="18"/>
      <c r="L57" s="747" t="str">
        <f t="array" ref="L57">IF(SUM(ABS(M57:Y57))&gt;0,IF(OR($M$8:$Y$8=M57:Y57),"Hide","Show"),"")</f>
        <v/>
      </c>
    </row>
    <row r="58" spans="2:12" x14ac:dyDescent="0.3">
      <c r="B58" s="265"/>
      <c r="C58" s="276" t="s">
        <v>258</v>
      </c>
      <c r="D58" s="297"/>
      <c r="E58" s="297"/>
      <c r="F58" s="298"/>
      <c r="G58" s="307"/>
      <c r="H58" s="9"/>
      <c r="K58" s="18"/>
      <c r="L58" s="747" t="str">
        <f t="array" ref="L58">IF(SUM(ABS(M58:Y58))&gt;0,IF(OR($M$8:$Y$8=M58:Y58),"Hide","Show"),"")</f>
        <v/>
      </c>
    </row>
    <row r="59" spans="2:12" x14ac:dyDescent="0.3">
      <c r="B59" s="265"/>
      <c r="C59" s="276" t="s">
        <v>76</v>
      </c>
      <c r="D59" s="297"/>
      <c r="E59" s="297"/>
      <c r="F59" s="298"/>
      <c r="G59" s="307"/>
      <c r="H59" s="9"/>
      <c r="K59" s="18"/>
      <c r="L59" s="747" t="str">
        <f t="array" ref="L59">IF(SUM(ABS(M59:Y59))&gt;0,IF(OR($M$8:$Y$8=M59:Y59),"Hide","Show"),"")</f>
        <v/>
      </c>
    </row>
    <row r="60" spans="2:12" ht="17.25" thickBot="1" x14ac:dyDescent="0.35">
      <c r="B60" s="265"/>
      <c r="C60" s="277" t="s">
        <v>77</v>
      </c>
      <c r="D60" s="294"/>
      <c r="E60" s="294"/>
      <c r="F60" s="299"/>
      <c r="G60" s="307"/>
      <c r="H60" s="9"/>
      <c r="K60" s="18"/>
      <c r="L60" s="747" t="str">
        <f t="array" ref="L60">IF(SUM(ABS(M60:Y60))&gt;0,IF(OR($M$8:$Y$8=M60:Y60),"Hide","Show"),"")</f>
        <v/>
      </c>
    </row>
    <row r="61" spans="2:12" ht="17.25" thickBot="1" x14ac:dyDescent="0.35">
      <c r="B61" s="265"/>
      <c r="C61" s="311"/>
      <c r="D61" s="260"/>
      <c r="E61" s="260"/>
      <c r="F61" s="260"/>
      <c r="G61" s="309"/>
      <c r="H61" s="136"/>
      <c r="I61" s="129"/>
      <c r="K61" s="18"/>
      <c r="L61" s="747" t="str">
        <f t="array" ref="L61">IF(SUM(ABS(M61:Y61))&gt;0,IF(OR($M$8:$Y$8=M61:Y61),"Hide","Show"),"")</f>
        <v/>
      </c>
    </row>
    <row r="62" spans="2:12" ht="18" thickBot="1" x14ac:dyDescent="0.4">
      <c r="B62" s="265"/>
      <c r="C62" s="1143" t="s">
        <v>78</v>
      </c>
      <c r="D62" s="1144"/>
      <c r="E62" s="1144"/>
      <c r="F62" s="1145"/>
      <c r="G62" s="308"/>
      <c r="H62" s="9"/>
      <c r="K62" s="18"/>
      <c r="L62" s="747" t="str">
        <f t="array" ref="L62">IF(SUM(ABS(M62:Y62))&gt;0,IF(OR($M$8:$Y$8=M62:Y62),"Hide","Show"),"")</f>
        <v/>
      </c>
    </row>
    <row r="63" spans="2:12" ht="17.25" x14ac:dyDescent="0.35">
      <c r="B63" s="265"/>
      <c r="C63" s="269"/>
      <c r="D63" s="1191" t="s">
        <v>47</v>
      </c>
      <c r="E63" s="1191"/>
      <c r="F63" s="1192"/>
      <c r="G63" s="312"/>
      <c r="H63" s="9"/>
      <c r="K63" s="18"/>
      <c r="L63" s="747" t="str">
        <f t="array" ref="L63">IF(SUM(ABS(M63:Y63))&gt;0,IF(OR($M$8:$Y$8=M63:Y63),"Hide","Show"),"")</f>
        <v/>
      </c>
    </row>
    <row r="64" spans="2:12" ht="17.25" x14ac:dyDescent="0.35">
      <c r="B64" s="275"/>
      <c r="C64" s="265"/>
      <c r="D64" s="271" t="s">
        <v>54</v>
      </c>
      <c r="E64" s="271" t="s">
        <v>55</v>
      </c>
      <c r="F64" s="272" t="s">
        <v>56</v>
      </c>
      <c r="G64" s="312"/>
      <c r="H64" s="9"/>
      <c r="K64" s="18"/>
      <c r="L64" s="747" t="str">
        <f t="array" ref="L64">IF(SUM(ABS(M64:Y64))&gt;0,IF(OR($M$8:$Y$8=M64:Y64),"Hide","Show"),"")</f>
        <v/>
      </c>
    </row>
    <row r="65" spans="2:12" x14ac:dyDescent="0.3">
      <c r="B65" s="265"/>
      <c r="C65" s="276" t="s">
        <v>79</v>
      </c>
      <c r="D65" s="297"/>
      <c r="E65" s="297"/>
      <c r="F65" s="298"/>
      <c r="G65" s="307"/>
      <c r="H65" s="9"/>
      <c r="K65" s="18"/>
      <c r="L65" s="747" t="str">
        <f t="array" ref="L65">IF(SUM(ABS(M65:Y65))&gt;0,IF(OR($M$8:$Y$8=M65:Y65),"Hide","Show"),"")</f>
        <v/>
      </c>
    </row>
    <row r="66" spans="2:12" x14ac:dyDescent="0.3">
      <c r="B66" s="265"/>
      <c r="C66" s="276" t="s">
        <v>80</v>
      </c>
      <c r="D66" s="297"/>
      <c r="E66" s="297"/>
      <c r="F66" s="298"/>
      <c r="G66" s="307"/>
      <c r="H66" s="9"/>
      <c r="K66" s="18"/>
      <c r="L66" s="747" t="str">
        <f t="array" ref="L66">IF(SUM(ABS(M66:Y66))&gt;0,IF(OR($M$8:$Y$8=M66:Y66),"Hide","Show"),"")</f>
        <v/>
      </c>
    </row>
    <row r="67" spans="2:12" x14ac:dyDescent="0.3">
      <c r="B67" s="265"/>
      <c r="C67" s="276" t="s">
        <v>81</v>
      </c>
      <c r="D67" s="297"/>
      <c r="E67" s="297"/>
      <c r="F67" s="298"/>
      <c r="G67" s="307"/>
      <c r="H67" s="9"/>
      <c r="K67" s="18"/>
      <c r="L67" s="747" t="str">
        <f t="array" ref="L67">IF(SUM(ABS(M67:Y67))&gt;0,IF(OR($M$8:$Y$8=M67:Y67),"Hide","Show"),"")</f>
        <v/>
      </c>
    </row>
    <row r="68" spans="2:12" x14ac:dyDescent="0.3">
      <c r="B68" s="265"/>
      <c r="C68" s="276" t="s">
        <v>82</v>
      </c>
      <c r="D68" s="297"/>
      <c r="E68" s="297"/>
      <c r="F68" s="298"/>
      <c r="G68" s="307"/>
      <c r="H68" s="9"/>
      <c r="K68" s="18"/>
      <c r="L68" s="747" t="str">
        <f t="array" ref="L68">IF(SUM(ABS(M68:Y68))&gt;0,IF(OR($M$8:$Y$8=M68:Y68),"Hide","Show"),"")</f>
        <v/>
      </c>
    </row>
    <row r="69" spans="2:12" x14ac:dyDescent="0.3">
      <c r="B69" s="265"/>
      <c r="C69" s="276" t="s">
        <v>83</v>
      </c>
      <c r="D69" s="297"/>
      <c r="E69" s="297"/>
      <c r="F69" s="298"/>
      <c r="G69" s="307"/>
      <c r="H69" s="9"/>
      <c r="K69" s="18"/>
      <c r="L69" s="747" t="str">
        <f t="array" ref="L69">IF(SUM(ABS(M69:Y69))&gt;0,IF(OR($M$8:$Y$8=M69:Y69),"Hide","Show"),"")</f>
        <v/>
      </c>
    </row>
    <row r="70" spans="2:12" x14ac:dyDescent="0.3">
      <c r="B70" s="265"/>
      <c r="C70" s="276" t="s">
        <v>84</v>
      </c>
      <c r="D70" s="297"/>
      <c r="E70" s="297"/>
      <c r="F70" s="298"/>
      <c r="G70" s="307"/>
      <c r="H70" s="9"/>
      <c r="K70" s="18"/>
      <c r="L70" s="747" t="str">
        <f t="array" ref="L70">IF(SUM(ABS(M70:Y70))&gt;0,IF(OR($M$8:$Y$8=M70:Y70),"Hide","Show"),"")</f>
        <v/>
      </c>
    </row>
    <row r="71" spans="2:12" x14ac:dyDescent="0.3">
      <c r="B71" s="265"/>
      <c r="C71" s="276" t="s">
        <v>85</v>
      </c>
      <c r="D71" s="297"/>
      <c r="E71" s="297"/>
      <c r="F71" s="298"/>
      <c r="G71" s="307"/>
      <c r="H71" s="9"/>
      <c r="K71" s="18"/>
      <c r="L71" s="747" t="str">
        <f t="array" ref="L71">IF(SUM(ABS(M71:Y71))&gt;0,IF(OR($M$8:$Y$8=M71:Y71),"Hide","Show"),"")</f>
        <v/>
      </c>
    </row>
    <row r="72" spans="2:12" ht="17.25" thickBot="1" x14ac:dyDescent="0.35">
      <c r="B72" s="265"/>
      <c r="C72" s="277" t="s">
        <v>86</v>
      </c>
      <c r="D72" s="294"/>
      <c r="E72" s="294"/>
      <c r="F72" s="299"/>
      <c r="G72" s="307"/>
      <c r="H72" s="9"/>
      <c r="K72" s="18"/>
      <c r="L72" s="747" t="str">
        <f t="array" ref="L72">IF(SUM(ABS(M72:Y72))&gt;0,IF(OR($M$8:$Y$8=M72:Y72),"Hide","Show"),"")</f>
        <v/>
      </c>
    </row>
    <row r="73" spans="2:12" ht="17.25" thickBot="1" x14ac:dyDescent="0.35">
      <c r="B73" s="265"/>
      <c r="C73" s="260"/>
      <c r="D73" s="260"/>
      <c r="E73" s="260"/>
      <c r="F73" s="260"/>
      <c r="G73" s="309"/>
      <c r="H73" s="9"/>
      <c r="K73" s="18"/>
      <c r="L73" s="747" t="str">
        <f t="array" ref="L73">IF(SUM(ABS(M73:Y73))&gt;0,IF(OR($M$8:$Y$8=M73:Y73),"Hide","Show"),"")</f>
        <v/>
      </c>
    </row>
    <row r="74" spans="2:12" ht="18" thickBot="1" x14ac:dyDescent="0.4">
      <c r="B74" s="265"/>
      <c r="C74" s="1143" t="s">
        <v>189</v>
      </c>
      <c r="D74" s="1144"/>
      <c r="E74" s="1144"/>
      <c r="F74" s="1145"/>
      <c r="G74" s="308"/>
      <c r="H74" s="9"/>
      <c r="K74" s="18"/>
      <c r="L74" s="747" t="str">
        <f t="array" ref="L74">IF(SUM(ABS(M74:Y74))&gt;0,IF(OR($M$8:$Y$8=M74:Y74),"Hide","Show"),"")</f>
        <v/>
      </c>
    </row>
    <row r="75" spans="2:12" ht="17.25" x14ac:dyDescent="0.35">
      <c r="B75" s="270"/>
      <c r="C75" s="269"/>
      <c r="D75" s="1191" t="s">
        <v>47</v>
      </c>
      <c r="E75" s="1191"/>
      <c r="F75" s="1192"/>
      <c r="G75" s="313"/>
      <c r="H75" s="9"/>
      <c r="K75" s="18"/>
      <c r="L75" s="747" t="str">
        <f t="array" ref="L75">IF(SUM(ABS(M75:Y75))&gt;0,IF(OR($M$8:$Y$8=M75:Y75),"Hide","Show"),"")</f>
        <v/>
      </c>
    </row>
    <row r="76" spans="2:12" ht="17.25" x14ac:dyDescent="0.35">
      <c r="B76" s="265"/>
      <c r="C76" s="276" t="s">
        <v>188</v>
      </c>
      <c r="D76" s="1178"/>
      <c r="E76" s="1178"/>
      <c r="F76" s="1179"/>
      <c r="G76" s="313"/>
      <c r="H76" s="9"/>
      <c r="K76" s="18"/>
      <c r="L76" s="747" t="str">
        <f t="array" ref="L76">IF(SUM(ABS(M76:Y76))&gt;0,IF(OR($M$8:$Y$8=M76:Y76),"Hide","Show"),"")</f>
        <v/>
      </c>
    </row>
    <row r="77" spans="2:12" ht="17.25" x14ac:dyDescent="0.35">
      <c r="B77" s="265"/>
      <c r="C77" s="276" t="s">
        <v>187</v>
      </c>
      <c r="D77" s="1178"/>
      <c r="E77" s="1178"/>
      <c r="F77" s="1179"/>
      <c r="G77" s="313"/>
      <c r="H77" s="9"/>
      <c r="K77" s="18"/>
      <c r="L77" s="747" t="str">
        <f t="array" ref="L77">IF(SUM(ABS(M77:Y77))&gt;0,IF(OR($M$8:$Y$8=M77:Y77),"Hide","Show"),"")</f>
        <v/>
      </c>
    </row>
    <row r="78" spans="2:12" ht="17.25" x14ac:dyDescent="0.35">
      <c r="B78" s="265"/>
      <c r="C78" s="276" t="s">
        <v>259</v>
      </c>
      <c r="D78" s="1178"/>
      <c r="E78" s="1178"/>
      <c r="F78" s="1179"/>
      <c r="G78" s="313"/>
      <c r="H78" s="9"/>
      <c r="K78" s="18"/>
      <c r="L78" s="747" t="str">
        <f t="array" ref="L78">IF(SUM(ABS(M78:Y78))&gt;0,IF(OR($M$8:$Y$8=M78:Y78),"Hide","Show"),"")</f>
        <v/>
      </c>
    </row>
    <row r="79" spans="2:12" ht="17.25" thickBot="1" x14ac:dyDescent="0.35">
      <c r="B79" s="265"/>
      <c r="C79" s="277" t="s">
        <v>89</v>
      </c>
      <c r="D79" s="1139" t="str">
        <f>IF(D76+D78=0,"",D76+D78)</f>
        <v/>
      </c>
      <c r="E79" s="1139"/>
      <c r="F79" s="1140"/>
      <c r="G79" s="309"/>
      <c r="H79" s="9"/>
      <c r="K79" s="18"/>
      <c r="L79" s="747" t="str">
        <f t="array" ref="L79">IF(SUM(ABS(M79:Y79))&gt;0,IF(OR($M$8:$Y$8=M79:Y79),"Hide","Show"),"")</f>
        <v/>
      </c>
    </row>
    <row r="80" spans="2:12" ht="17.25" thickBot="1" x14ac:dyDescent="0.35">
      <c r="B80" s="278"/>
      <c r="C80" s="263"/>
      <c r="D80" s="263"/>
      <c r="E80" s="263"/>
      <c r="F80" s="263"/>
      <c r="G80" s="314"/>
      <c r="H80" s="9"/>
      <c r="K80" s="18"/>
      <c r="L80" s="747" t="str">
        <f t="array" ref="L80">IF(SUM(ABS(M80:Y80))&gt;0,IF(OR($M$8:$Y$8=M80:Y80),"Hide","Show"),"")</f>
        <v/>
      </c>
    </row>
    <row r="81" spans="1:12" x14ac:dyDescent="0.3">
      <c r="K81" s="18"/>
      <c r="L81" s="747" t="str">
        <f t="array" ref="L81">IF(SUM(ABS(M81:Y81))&gt;0,IF(OR($M$8:$Y$8=M81:Y81),"Hide","Show"),"")</f>
        <v/>
      </c>
    </row>
    <row r="82" spans="1:12" x14ac:dyDescent="0.3">
      <c r="A82" s="18"/>
      <c r="B82" s="18"/>
      <c r="C82" s="18"/>
      <c r="D82" s="18"/>
      <c r="E82" s="18"/>
      <c r="F82" s="18"/>
      <c r="G82" s="18"/>
      <c r="H82" s="18"/>
      <c r="I82" s="18"/>
      <c r="J82" s="18"/>
      <c r="K82" s="18"/>
      <c r="L82" s="747" t="str">
        <f t="array" ref="L82">IF(SUM(ABS(M82:Y82))&gt;0,IF(OR($M$8:$Y$8=M82:Y82),"Hide","Show"),"")</f>
        <v/>
      </c>
    </row>
    <row r="83" spans="1:12" x14ac:dyDescent="0.3">
      <c r="L83" s="747" t="str">
        <f t="array" ref="L83">IF(SUM(ABS(M83:Y83))&gt;0,IF(OR($M$8:$Y$8=M83:Y83),"Hide","Show"),"")</f>
        <v/>
      </c>
    </row>
    <row r="84" spans="1:12" x14ac:dyDescent="0.3">
      <c r="L84" s="747" t="str">
        <f t="array" ref="L84">IF(SUM(ABS(M84:Y84))&gt;0,IF(OR($M$8:$Y$8=M84:Y84),"Hide","Show"),"")</f>
        <v/>
      </c>
    </row>
    <row r="85" spans="1:12" x14ac:dyDescent="0.3">
      <c r="L85" s="747" t="str">
        <f t="array" ref="L85">IF(SUM(ABS(M85:Y85))&gt;0,IF(OR($M$8:$Y$8=M85:Y85),"Hide","Show"),"")</f>
        <v/>
      </c>
    </row>
    <row r="86" spans="1:12" x14ac:dyDescent="0.3">
      <c r="L86" s="747" t="str">
        <f t="array" ref="L86">IF(SUM(ABS(M86:Y86))&gt;0,IF(OR($M$8:$Y$8=M86:Y86),"Hide","Show"),"")</f>
        <v/>
      </c>
    </row>
    <row r="87" spans="1:12" x14ac:dyDescent="0.3">
      <c r="L87" s="747" t="str">
        <f t="array" ref="L87">IF(SUM(ABS(M87:Y87))&gt;0,IF(OR($M$8:$Y$8=M87:Y87),"Hide","Show"),"")</f>
        <v/>
      </c>
    </row>
    <row r="88" spans="1:12" x14ac:dyDescent="0.3">
      <c r="L88" s="747" t="str">
        <f t="array" ref="L88">IF(SUM(ABS(M88:Y88))&gt;0,IF(OR($M$8:$Y$8=M88:Y88),"Hide","Show"),"")</f>
        <v/>
      </c>
    </row>
    <row r="89" spans="1:12" x14ac:dyDescent="0.3">
      <c r="L89" s="747" t="str">
        <f t="array" ref="L89">IF(SUM(ABS(M89:Y89))&gt;0,IF(OR($M$8:$Y$8=M89:Y89),"Hide","Show"),"")</f>
        <v/>
      </c>
    </row>
    <row r="90" spans="1:12" x14ac:dyDescent="0.3">
      <c r="L90" s="747" t="str">
        <f t="array" ref="L90">IF(SUM(ABS(M90:Y90))&gt;0,IF(OR($M$8:$Y$8=M90:Y90),"Hide","Show"),"")</f>
        <v/>
      </c>
    </row>
    <row r="91" spans="1:12" x14ac:dyDescent="0.3">
      <c r="L91" s="747" t="str">
        <f t="array" ref="L91">IF(SUM(ABS(M91:Y91))&gt;0,IF(OR($M$8:$Y$8=M91:Y91),"Hide","Show"),"")</f>
        <v/>
      </c>
    </row>
    <row r="92" spans="1:12" x14ac:dyDescent="0.3">
      <c r="L92" s="747" t="str">
        <f t="array" ref="L92">IF(SUM(ABS(M92:Y92))&gt;0,IF(OR($M$8:$Y$8=M92:Y92),"Hide","Show"),"")</f>
        <v/>
      </c>
    </row>
    <row r="93" spans="1:12" x14ac:dyDescent="0.3">
      <c r="L93" s="747" t="str">
        <f t="array" ref="L93">IF(SUM(ABS(M93:Y93))&gt;0,IF(OR($M$8:$Y$8=M93:Y93),"Hide","Show"),"")</f>
        <v/>
      </c>
    </row>
    <row r="94" spans="1:12" x14ac:dyDescent="0.3">
      <c r="L94" s="747" t="str">
        <f t="array" ref="L94">IF(SUM(ABS(M94:Y94))&gt;0,IF(OR($M$8:$Y$8=M94:Y94),"Hide","Show"),"")</f>
        <v/>
      </c>
    </row>
    <row r="95" spans="1:12" x14ac:dyDescent="0.3">
      <c r="L95" s="747" t="str">
        <f t="array" ref="L95">IF(SUM(ABS(M95:Y95))&gt;0,IF(OR($M$8:$Y$8=M95:Y95),"Hide","Show"),"")</f>
        <v/>
      </c>
    </row>
    <row r="96" spans="1:12" x14ac:dyDescent="0.3">
      <c r="L96" s="747" t="str">
        <f t="array" ref="L96">IF(SUM(ABS(M96:Y96))&gt;0,IF(OR($M$8:$Y$8=M96:Y96),"Hide","Show"),"")</f>
        <v/>
      </c>
    </row>
    <row r="97" spans="12:12" x14ac:dyDescent="0.3">
      <c r="L97" s="747" t="str">
        <f t="array" ref="L97">IF(SUM(ABS(M97:Y97))&gt;0,IF(OR($M$8:$Y$8=M97:Y97),"Hide","Show"),"")</f>
        <v/>
      </c>
    </row>
    <row r="98" spans="12:12" x14ac:dyDescent="0.3">
      <c r="L98" s="747" t="str">
        <f t="array" ref="L98">IF(SUM(ABS(M98:Y98))&gt;0,IF(OR($M$8:$Y$8=M98:Y98),"Hide","Show"),"")</f>
        <v/>
      </c>
    </row>
    <row r="99" spans="12:12" x14ac:dyDescent="0.3">
      <c r="L99" s="747" t="str">
        <f t="array" ref="L99">IF(SUM(ABS(M99:Y99))&gt;0,IF(OR($M$8:$Y$8=M99:Y99),"Hide","Show"),"")</f>
        <v/>
      </c>
    </row>
    <row r="100" spans="12:12" x14ac:dyDescent="0.3">
      <c r="L100" s="747" t="str">
        <f t="array" ref="L100">IF(SUM(ABS(M100:Y100))&gt;0,IF(OR($M$8:$Y$8=M100:Y100),"Hide","Show"),"")</f>
        <v/>
      </c>
    </row>
    <row r="101" spans="12:12" x14ac:dyDescent="0.3">
      <c r="L101" s="747" t="str">
        <f t="array" ref="L101">IF(SUM(ABS(M101:Y101))&gt;0,IF(OR($M$8:$Y$8=M101:Y101),"Hide","Show"),"")</f>
        <v/>
      </c>
    </row>
    <row r="102" spans="12:12" x14ac:dyDescent="0.3">
      <c r="L102" s="747" t="str">
        <f t="array" ref="L102">IF(SUM(ABS(M102:Y102))&gt;0,IF(OR($M$8:$Y$8=M102:Y102),"Hide","Show"),"")</f>
        <v/>
      </c>
    </row>
    <row r="103" spans="12:12" x14ac:dyDescent="0.3">
      <c r="L103" s="747" t="str">
        <f t="array" ref="L103">IF(SUM(ABS(M103:Y103))&gt;0,IF(OR($M$8:$Y$8=M103:Y103),"Hide","Show"),"")</f>
        <v/>
      </c>
    </row>
    <row r="104" spans="12:12" x14ac:dyDescent="0.3">
      <c r="L104" s="747" t="str">
        <f t="array" ref="L104">IF(SUM(ABS(M104:Y104))&gt;0,IF(OR($M$8:$Y$8=M104:Y104),"Hide","Show"),"")</f>
        <v/>
      </c>
    </row>
    <row r="105" spans="12:12" x14ac:dyDescent="0.3">
      <c r="L105" s="747" t="str">
        <f t="array" ref="L105">IF(SUM(ABS(M105:Y105))&gt;0,IF(OR($M$8:$Y$8=M105:Y105),"Hide","Show"),"")</f>
        <v/>
      </c>
    </row>
    <row r="106" spans="12:12" x14ac:dyDescent="0.3">
      <c r="L106" s="747" t="str">
        <f t="array" ref="L106">IF(SUM(ABS(M106:Y106))&gt;0,IF(OR($M$8:$Y$8=M106:Y106),"Hide","Show"),"")</f>
        <v/>
      </c>
    </row>
    <row r="107" spans="12:12" x14ac:dyDescent="0.3">
      <c r="L107" s="747" t="str">
        <f t="array" ref="L107">IF(SUM(ABS(M107:Y107))&gt;0,IF(OR($M$8:$Y$8=M107:Y107),"Hide","Show"),"")</f>
        <v/>
      </c>
    </row>
    <row r="108" spans="12:12" x14ac:dyDescent="0.3">
      <c r="L108" s="747" t="str">
        <f t="array" ref="L108">IF(SUM(ABS(M108:Y108))&gt;0,IF(OR($M$8:$Y$8=M108:Y108),"Hide","Show"),"")</f>
        <v/>
      </c>
    </row>
    <row r="109" spans="12:12" x14ac:dyDescent="0.3">
      <c r="L109" s="747" t="str">
        <f t="array" ref="L109">IF(SUM(ABS(M109:Y109))&gt;0,IF(OR($M$8:$Y$8=M109:Y109),"Hide","Show"),"")</f>
        <v/>
      </c>
    </row>
    <row r="110" spans="12:12" x14ac:dyDescent="0.3">
      <c r="L110" s="747" t="str">
        <f t="array" ref="L110">IF(SUM(ABS(M110:Y110))&gt;0,IF(OR($M$8:$Y$8=M110:Y110),"Hide","Show"),"")</f>
        <v/>
      </c>
    </row>
    <row r="111" spans="12:12" x14ac:dyDescent="0.3">
      <c r="L111" s="747" t="str">
        <f t="array" ref="L111">IF(SUM(ABS(M111:Y111))&gt;0,IF(OR($M$8:$Y$8=M111:Y111),"Hide","Show"),"")</f>
        <v/>
      </c>
    </row>
    <row r="112" spans="12:12" x14ac:dyDescent="0.3">
      <c r="L112" s="747" t="str">
        <f t="array" ref="L112">IF(SUM(ABS(M112:Y112))&gt;0,IF(OR($M$8:$Y$8=M112:Y112),"Hide","Show"),"")</f>
        <v/>
      </c>
    </row>
    <row r="113" spans="12:12" x14ac:dyDescent="0.3">
      <c r="L113" s="747" t="str">
        <f t="array" ref="L113">IF(SUM(ABS(M113:Y113))&gt;0,IF(OR($M$8:$Y$8=M113:Y113),"Hide","Show"),"")</f>
        <v/>
      </c>
    </row>
    <row r="114" spans="12:12" x14ac:dyDescent="0.3">
      <c r="L114" s="747" t="str">
        <f t="array" ref="L114">IF(SUM(ABS(M114:Y114))&gt;0,IF(OR($M$8:$Y$8=M114:Y114),"Hide","Show"),"")</f>
        <v/>
      </c>
    </row>
    <row r="115" spans="12:12" x14ac:dyDescent="0.3">
      <c r="L115" s="747" t="str">
        <f t="array" ref="L115">IF(SUM(ABS(M115:Y115))&gt;0,IF(OR($M$8:$Y$8=M115:Y115),"Hide","Show"),"")</f>
        <v/>
      </c>
    </row>
    <row r="116" spans="12:12" x14ac:dyDescent="0.3">
      <c r="L116" s="747" t="str">
        <f t="array" ref="L116">IF(SUM(ABS(M116:Y116))&gt;0,IF(OR($M$8:$Y$8=M116:Y116),"Hide","Show"),"")</f>
        <v/>
      </c>
    </row>
    <row r="117" spans="12:12" x14ac:dyDescent="0.3">
      <c r="L117" s="747" t="str">
        <f t="array" ref="L117">IF(SUM(ABS(M117:Y117))&gt;0,IF(OR($M$8:$Y$8=M117:Y117),"Hide","Show"),"")</f>
        <v/>
      </c>
    </row>
    <row r="118" spans="12:12" x14ac:dyDescent="0.3">
      <c r="L118" s="747" t="str">
        <f t="array" ref="L118">IF(SUM(ABS(M118:Y118))&gt;0,IF(OR($M$8:$Y$8=M118:Y118),"Hide","Show"),"")</f>
        <v/>
      </c>
    </row>
    <row r="119" spans="12:12" x14ac:dyDescent="0.3">
      <c r="L119" s="747" t="str">
        <f t="array" ref="L119">IF(SUM(ABS(M119:Y119))&gt;0,IF(OR($M$8:$Y$8=M119:Y119),"Hide","Show"),"")</f>
        <v/>
      </c>
    </row>
    <row r="120" spans="12:12" x14ac:dyDescent="0.3">
      <c r="L120" s="747" t="str">
        <f t="array" ref="L120">IF(SUM(ABS(M120:Y120))&gt;0,IF(OR($M$8:$Y$8=M120:Y120),"Hide","Show"),"")</f>
        <v/>
      </c>
    </row>
    <row r="121" spans="12:12" x14ac:dyDescent="0.3">
      <c r="L121" s="747" t="str">
        <f t="array" ref="L121">IF(SUM(ABS(M121:Y121))&gt;0,IF(OR($M$8:$Y$8=M121:Y121),"Hide","Show"),"")</f>
        <v/>
      </c>
    </row>
    <row r="122" spans="12:12" x14ac:dyDescent="0.3">
      <c r="L122" s="747" t="str">
        <f t="array" ref="L122">IF(SUM(ABS(M122:Y122))&gt;0,IF(OR($M$8:$Y$8=M122:Y122),"Hide","Show"),"")</f>
        <v/>
      </c>
    </row>
    <row r="123" spans="12:12" x14ac:dyDescent="0.3">
      <c r="L123" s="747" t="str">
        <f t="array" ref="L123">IF(SUM(ABS(M123:Y123))&gt;0,IF(OR($M$8:$Y$8=M123:Y123),"Hide","Show"),"")</f>
        <v/>
      </c>
    </row>
    <row r="124" spans="12:12" x14ac:dyDescent="0.3">
      <c r="L124" s="747" t="str">
        <f t="array" ref="L124">IF(SUM(ABS(M124:Y124))&gt;0,IF(OR($M$8:$Y$8=M124:Y124),"Hide","Show"),"")</f>
        <v/>
      </c>
    </row>
    <row r="125" spans="12:12" x14ac:dyDescent="0.3">
      <c r="L125" s="747" t="str">
        <f t="array" ref="L125">IF(SUM(ABS(M125:Y125))&gt;0,IF(OR($M$8:$Y$8=M125:Y125),"Hide","Show"),"")</f>
        <v/>
      </c>
    </row>
    <row r="126" spans="12:12" x14ac:dyDescent="0.3">
      <c r="L126" s="747" t="str">
        <f t="array" ref="L126">IF(SUM(ABS(M126:Y126))&gt;0,IF(OR($M$8:$Y$8=M126:Y126),"Hide","Show"),"")</f>
        <v/>
      </c>
    </row>
    <row r="127" spans="12:12" x14ac:dyDescent="0.3">
      <c r="L127" s="747" t="str">
        <f t="array" ref="L127">IF(SUM(ABS(M127:Y127))&gt;0,IF(OR($M$8:$Y$8=M127:Y127),"Hide","Show"),"")</f>
        <v/>
      </c>
    </row>
    <row r="128" spans="12:12" x14ac:dyDescent="0.3">
      <c r="L128" s="747" t="str">
        <f t="array" ref="L128">IF(SUM(ABS(M128:Y128))&gt;0,IF(OR($M$8:$Y$8=M128:Y128),"Hide","Show"),"")</f>
        <v/>
      </c>
    </row>
    <row r="129" spans="12:12" x14ac:dyDescent="0.3">
      <c r="L129" s="747" t="str">
        <f t="array" ref="L129">IF(SUM(ABS(M129:Y129))&gt;0,IF(OR($M$8:$Y$8=M129:Y129),"Hide","Show"),"")</f>
        <v/>
      </c>
    </row>
    <row r="130" spans="12:12" x14ac:dyDescent="0.3">
      <c r="L130" s="747" t="str">
        <f t="array" ref="L130">IF(SUM(ABS(M130:Y130))&gt;0,IF(OR($M$8:$Y$8=M130:Y130),"Hide","Show"),"")</f>
        <v/>
      </c>
    </row>
    <row r="131" spans="12:12" x14ac:dyDescent="0.3">
      <c r="L131" s="747" t="str">
        <f t="array" ref="L131">IF(SUM(ABS(M131:Y131))&gt;0,IF(OR($M$8:$Y$8=M131:Y131),"Hide","Show"),"")</f>
        <v/>
      </c>
    </row>
    <row r="132" spans="12:12" x14ac:dyDescent="0.3">
      <c r="L132" s="747" t="str">
        <f t="array" ref="L132">IF(SUM(ABS(M132:Y132))&gt;0,IF(OR($M$8:$Y$8=M132:Y132),"Hide","Show"),"")</f>
        <v/>
      </c>
    </row>
    <row r="133" spans="12:12" x14ac:dyDescent="0.3">
      <c r="L133" s="747" t="str">
        <f t="array" ref="L133">IF(SUM(ABS(M133:Y133))&gt;0,IF(OR($M$8:$Y$8=M133:Y133),"Hide","Show"),"")</f>
        <v/>
      </c>
    </row>
    <row r="134" spans="12:12" x14ac:dyDescent="0.3">
      <c r="L134" s="747" t="str">
        <f t="array" ref="L134">IF(SUM(ABS(M134:Y134))&gt;0,IF(OR($M$8:$Y$8=M134:Y134),"Hide","Show"),"")</f>
        <v/>
      </c>
    </row>
    <row r="135" spans="12:12" x14ac:dyDescent="0.3">
      <c r="L135" s="747" t="str">
        <f t="array" ref="L135">IF(SUM(ABS(M135:Y135))&gt;0,IF(OR($M$8:$Y$8=M135:Y135),"Hide","Show"),"")</f>
        <v/>
      </c>
    </row>
    <row r="136" spans="12:12" x14ac:dyDescent="0.3">
      <c r="L136" s="747" t="str">
        <f t="array" ref="L136">IF(SUM(ABS(M136:Y136))&gt;0,IF(OR($M$8:$Y$8=M136:Y136),"Hide","Show"),"")</f>
        <v/>
      </c>
    </row>
    <row r="137" spans="12:12" x14ac:dyDescent="0.3">
      <c r="L137" s="747" t="str">
        <f t="array" ref="L137">IF(SUM(ABS(M137:Y137))&gt;0,IF(OR($M$8:$Y$8=M137:Y137),"Hide","Show"),"")</f>
        <v/>
      </c>
    </row>
    <row r="138" spans="12:12" x14ac:dyDescent="0.3">
      <c r="L138" s="747" t="str">
        <f t="array" ref="L138">IF(SUM(ABS(M138:Y138))&gt;0,IF(OR($M$8:$Y$8=M138:Y138),"Hide","Show"),"")</f>
        <v/>
      </c>
    </row>
    <row r="139" spans="12:12" x14ac:dyDescent="0.3">
      <c r="L139" s="747" t="str">
        <f t="array" ref="L139">IF(SUM(ABS(M139:Y139))&gt;0,IF(OR($M$8:$Y$8=M139:Y139),"Hide","Show"),"")</f>
        <v/>
      </c>
    </row>
    <row r="140" spans="12:12" x14ac:dyDescent="0.3">
      <c r="L140" s="747" t="str">
        <f t="array" ref="L140">IF(SUM(ABS(M140:Y140))&gt;0,IF(OR($M$8:$Y$8=M140:Y140),"Hide","Show"),"")</f>
        <v/>
      </c>
    </row>
    <row r="141" spans="12:12" x14ac:dyDescent="0.3">
      <c r="L141" s="747" t="str">
        <f t="array" ref="L141">IF(SUM(ABS(M141:Y141))&gt;0,IF(OR($M$8:$Y$8=M141:Y141),"Hide","Show"),"")</f>
        <v/>
      </c>
    </row>
    <row r="142" spans="12:12" x14ac:dyDescent="0.3">
      <c r="L142" s="747" t="str">
        <f t="array" ref="L142">IF(SUM(ABS(M142:Y142))&gt;0,IF(OR($M$8:$Y$8=M142:Y142),"Hide","Show"),"")</f>
        <v/>
      </c>
    </row>
    <row r="143" spans="12:12" x14ac:dyDescent="0.3">
      <c r="L143" s="747" t="str">
        <f t="array" ref="L143">IF(SUM(ABS(M143:Y143))&gt;0,IF(OR($M$8:$Y$8=M143:Y143),"Hide","Show"),"")</f>
        <v/>
      </c>
    </row>
    <row r="144" spans="12:12" x14ac:dyDescent="0.3">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row r="165" spans="12:12" x14ac:dyDescent="0.3">
      <c r="L165" s="747" t="str">
        <f t="array" ref="L165">IF(SUM(ABS(M165:Y165))&gt;0,IF(OR($M$8:$Y$8=M165:Y165),"Hide","Show"),"")</f>
        <v/>
      </c>
    </row>
    <row r="166" spans="12:12" x14ac:dyDescent="0.3">
      <c r="L166" s="747" t="str">
        <f t="array" ref="L166">IF(SUM(ABS(M166:Y166))&gt;0,IF(OR($M$8:$Y$8=M166:Y166),"Hide","Show"),"")</f>
        <v/>
      </c>
    </row>
    <row r="167" spans="12:12" x14ac:dyDescent="0.3">
      <c r="L167" s="747" t="str">
        <f t="array" ref="L167">IF(SUM(ABS(M167:Y167))&gt;0,IF(OR($M$8:$Y$8=M167:Y167),"Hide","Show"),"")</f>
        <v/>
      </c>
    </row>
    <row r="168" spans="12:12" x14ac:dyDescent="0.3">
      <c r="L168" s="747" t="str">
        <f t="array" ref="L168">IF(SUM(ABS(M168:Y168))&gt;0,IF(OR($M$8:$Y$8=M168:Y168),"Hide","Show"),"")</f>
        <v/>
      </c>
    </row>
    <row r="169" spans="12:12" x14ac:dyDescent="0.3">
      <c r="L169" s="747" t="str">
        <f t="array" ref="L169">IF(SUM(ABS(M169:Y169))&gt;0,IF(OR($M$8:$Y$8=M169:Y169),"Hide","Show"),"")</f>
        <v/>
      </c>
    </row>
    <row r="170" spans="12:12" x14ac:dyDescent="0.3">
      <c r="L170" s="747" t="str">
        <f t="array" ref="L170">IF(SUM(ABS(M170:Y170))&gt;0,IF(OR($M$8:$Y$8=M170:Y170),"Hide","Show"),"")</f>
        <v/>
      </c>
    </row>
    <row r="171" spans="12:12" x14ac:dyDescent="0.3">
      <c r="L171" s="747" t="str">
        <f t="array" ref="L171">IF(SUM(ABS(M171:Y171))&gt;0,IF(OR($M$8:$Y$8=M171:Y171),"Hide","Show"),"")</f>
        <v/>
      </c>
    </row>
    <row r="172" spans="12:12" x14ac:dyDescent="0.3">
      <c r="L172" s="747" t="str">
        <f t="array" ref="L172">IF(SUM(ABS(M172:Y172))&gt;0,IF(OR($M$8:$Y$8=M172:Y172),"Hide","Show"),"")</f>
        <v/>
      </c>
    </row>
    <row r="173" spans="12:12" x14ac:dyDescent="0.3">
      <c r="L173" s="747" t="str">
        <f t="array" ref="L173">IF(SUM(ABS(M173:Y173))&gt;0,IF(OR($M$8:$Y$8=M173:Y173),"Hide","Show"),"")</f>
        <v/>
      </c>
    </row>
    <row r="174" spans="12:12" x14ac:dyDescent="0.3">
      <c r="L174" s="747" t="str">
        <f t="array" ref="L174">IF(SUM(ABS(M174:Y174))&gt;0,IF(OR($M$8:$Y$8=M174:Y174),"Hide","Show"),"")</f>
        <v/>
      </c>
    </row>
    <row r="175" spans="12:12" x14ac:dyDescent="0.3">
      <c r="L175" s="747" t="str">
        <f t="array" ref="L175">IF(SUM(ABS(M175:Y175))&gt;0,IF(OR($M$8:$Y$8=M175:Y175),"Hide","Show"),"")</f>
        <v/>
      </c>
    </row>
    <row r="176" spans="12:12" x14ac:dyDescent="0.3">
      <c r="L176" s="747" t="str">
        <f t="array" ref="L176">IF(SUM(ABS(M176:Y176))&gt;0,IF(OR($M$8:$Y$8=M176:Y176),"Hide","Show"),"")</f>
        <v/>
      </c>
    </row>
    <row r="177" spans="12:12" x14ac:dyDescent="0.3">
      <c r="L177" s="747" t="str">
        <f t="array" ref="L177">IF(SUM(ABS(M177:Y177))&gt;0,IF(OR($M$8:$Y$8=M177:Y177),"Hide","Show"),"")</f>
        <v/>
      </c>
    </row>
    <row r="178" spans="12:12" x14ac:dyDescent="0.3">
      <c r="L178" s="747" t="str">
        <f t="array" ref="L178">IF(SUM(ABS(M178:Y178))&gt;0,IF(OR($M$8:$Y$8=M178:Y178),"Hide","Show"),"")</f>
        <v/>
      </c>
    </row>
    <row r="179" spans="12:12" x14ac:dyDescent="0.3">
      <c r="L179" s="747" t="str">
        <f t="array" ref="L179">IF(SUM(ABS(M179:Y179))&gt;0,IF(OR($M$8:$Y$8=M179:Y179),"Hide","Show"),"")</f>
        <v/>
      </c>
    </row>
    <row r="180" spans="12:12" x14ac:dyDescent="0.3">
      <c r="L180" s="747" t="str">
        <f t="array" ref="L180">IF(SUM(ABS(M180:Y180))&gt;0,IF(OR($M$8:$Y$8=M180:Y180),"Hide","Show"),"")</f>
        <v/>
      </c>
    </row>
    <row r="181" spans="12:12" x14ac:dyDescent="0.3">
      <c r="L181" s="747" t="str">
        <f t="array" ref="L181">IF(SUM(ABS(M181:Y181))&gt;0,IF(OR($M$8:$Y$8=M181:Y181),"Hide","Show"),"")</f>
        <v/>
      </c>
    </row>
    <row r="182" spans="12:12" x14ac:dyDescent="0.3">
      <c r="L182" s="747" t="str">
        <f t="array" ref="L182">IF(SUM(ABS(M182:Y182))&gt;0,IF(OR($M$8:$Y$8=M182:Y182),"Hide","Show"),"")</f>
        <v/>
      </c>
    </row>
    <row r="183" spans="12:12" x14ac:dyDescent="0.3">
      <c r="L183" s="747" t="str">
        <f t="array" ref="L183">IF(SUM(ABS(M183:Y183))&gt;0,IF(OR($M$8:$Y$8=M183:Y183),"Hide","Show"),"")</f>
        <v/>
      </c>
    </row>
    <row r="184" spans="12:12" x14ac:dyDescent="0.3">
      <c r="L184" s="747" t="str">
        <f t="array" ref="L184">IF(SUM(ABS(M184:Y184))&gt;0,IF(OR($M$8:$Y$8=M184:Y184),"Hide","Show"),"")</f>
        <v/>
      </c>
    </row>
    <row r="185" spans="12:12" x14ac:dyDescent="0.3">
      <c r="L185" s="747" t="str">
        <f t="array" ref="L185">IF(SUM(ABS(M185:Y185))&gt;0,IF(OR($M$8:$Y$8=M185:Y185),"Hide","Show"),"")</f>
        <v/>
      </c>
    </row>
    <row r="186" spans="12:12" x14ac:dyDescent="0.3">
      <c r="L186" s="747" t="str">
        <f t="array" ref="L186">IF(SUM(ABS(M186:Y186))&gt;0,IF(OR($M$8:$Y$8=M186:Y186),"Hide","Show"),"")</f>
        <v/>
      </c>
    </row>
    <row r="187" spans="12:12" x14ac:dyDescent="0.3">
      <c r="L187" s="747" t="str">
        <f t="array" ref="L187">IF(SUM(ABS(M187:Y187))&gt;0,IF(OR($M$8:$Y$8=M187:Y187),"Hide","Show"),"")</f>
        <v/>
      </c>
    </row>
    <row r="188" spans="12:12" x14ac:dyDescent="0.3">
      <c r="L188" s="747" t="str">
        <f t="array" ref="L188">IF(SUM(ABS(M188:Y188))&gt;0,IF(OR($M$8:$Y$8=M188:Y188),"Hide","Show"),"")</f>
        <v/>
      </c>
    </row>
    <row r="189" spans="12:12" x14ac:dyDescent="0.3">
      <c r="L189" s="747" t="str">
        <f t="array" ref="L189">IF(SUM(ABS(M189:Y189))&gt;0,IF(OR($M$8:$Y$8=M189:Y189),"Hide","Show"),"")</f>
        <v/>
      </c>
    </row>
    <row r="190" spans="12:12" x14ac:dyDescent="0.3">
      <c r="L190" s="747" t="str">
        <f t="array" ref="L190">IF(SUM(ABS(M190:Y190))&gt;0,IF(OR($M$8:$Y$8=M190:Y190),"Hide","Show"),"")</f>
        <v/>
      </c>
    </row>
    <row r="191" spans="12:12" x14ac:dyDescent="0.3">
      <c r="L191" s="747" t="str">
        <f t="array" ref="L191">IF(SUM(ABS(M191:Y191))&gt;0,IF(OR($M$8:$Y$8=M191:Y191),"Hide","Show"),"")</f>
        <v/>
      </c>
    </row>
    <row r="192" spans="12:12" x14ac:dyDescent="0.3">
      <c r="L192" s="747" t="str">
        <f t="array" ref="L192">IF(SUM(ABS(M192:Y192))&gt;0,IF(OR($M$8:$Y$8=M192:Y192),"Hide","Show"),"")</f>
        <v/>
      </c>
    </row>
    <row r="193" spans="12:12" x14ac:dyDescent="0.3">
      <c r="L193" s="747" t="str">
        <f t="array" ref="L193">IF(SUM(ABS(M193:Y193))&gt;0,IF(OR($M$8:$Y$8=M193:Y193),"Hide","Show"),"")</f>
        <v/>
      </c>
    </row>
    <row r="194" spans="12:12" x14ac:dyDescent="0.3">
      <c r="L194" s="747" t="str">
        <f t="array" ref="L194">IF(SUM(ABS(M194:Y194))&gt;0,IF(OR($M$8:$Y$8=M194:Y194),"Hide","Show"),"")</f>
        <v/>
      </c>
    </row>
    <row r="195" spans="12:12" x14ac:dyDescent="0.3">
      <c r="L195" s="747" t="str">
        <f t="array" ref="L195">IF(SUM(ABS(M195:Y195))&gt;0,IF(OR($M$8:$Y$8=M195:Y195),"Hide","Show"),"")</f>
        <v/>
      </c>
    </row>
    <row r="196" spans="12:12" x14ac:dyDescent="0.3">
      <c r="L196" s="747" t="str">
        <f t="array" ref="L196">IF(SUM(ABS(M196:Y196))&gt;0,IF(OR($M$8:$Y$8=M196:Y196),"Hide","Show"),"")</f>
        <v/>
      </c>
    </row>
    <row r="197" spans="12:12" x14ac:dyDescent="0.3">
      <c r="L197" s="747" t="str">
        <f t="array" ref="L197">IF(SUM(ABS(M197:Y197))&gt;0,IF(OR($M$8:$Y$8=M197:Y197),"Hide","Show"),"")</f>
        <v/>
      </c>
    </row>
    <row r="198" spans="12:12" x14ac:dyDescent="0.3">
      <c r="L198" s="747" t="str">
        <f t="array" ref="L198">IF(SUM(ABS(M198:Y198))&gt;0,IF(OR($M$8:$Y$8=M198:Y198),"Hide","Show"),"")</f>
        <v/>
      </c>
    </row>
    <row r="199" spans="12:12" x14ac:dyDescent="0.3">
      <c r="L199" s="747" t="str">
        <f t="array" ref="L199">IF(SUM(ABS(M199:Y199))&gt;0,IF(OR($M$8:$Y$8=M199:Y199),"Hide","Show"),"")</f>
        <v/>
      </c>
    </row>
    <row r="200" spans="12:12" x14ac:dyDescent="0.3">
      <c r="L200" s="747" t="str">
        <f t="array" ref="L200">IF(SUM(ABS(M200:Y200))&gt;0,IF(OR($M$8:$Y$8=M200:Y200),"Hide","Show"),"")</f>
        <v/>
      </c>
    </row>
    <row r="201" spans="12:12" x14ac:dyDescent="0.3">
      <c r="L201" s="747" t="str">
        <f t="array" ref="L201">IF(SUM(ABS(M201:Y201))&gt;0,IF(OR($M$8:$Y$8=M201:Y201),"Hide","Show"),"")</f>
        <v/>
      </c>
    </row>
    <row r="202" spans="12:12" x14ac:dyDescent="0.3">
      <c r="L202" s="747" t="str">
        <f t="array" ref="L202">IF(SUM(ABS(M202:Y202))&gt;0,IF(OR($M$8:$Y$8=M202:Y202),"Hide","Show"),"")</f>
        <v/>
      </c>
    </row>
    <row r="203" spans="12:12" x14ac:dyDescent="0.3">
      <c r="L203" s="747" t="str">
        <f t="array" ref="L203">IF(SUM(ABS(M203:Y203))&gt;0,IF(OR($M$8:$Y$8=M203:Y203),"Hide","Show"),"")</f>
        <v/>
      </c>
    </row>
    <row r="204" spans="12:12" x14ac:dyDescent="0.3">
      <c r="L204" s="747" t="str">
        <f t="array" ref="L204">IF(SUM(ABS(M204:Y204))&gt;0,IF(OR($M$8:$Y$8=M204:Y204),"Hide","Show"),"")</f>
        <v/>
      </c>
    </row>
    <row r="205" spans="12:12" x14ac:dyDescent="0.3">
      <c r="L205" s="747" t="str">
        <f t="array" ref="L205">IF(SUM(ABS(M205:Y205))&gt;0,IF(OR($M$8:$Y$8=M205:Y205),"Hide","Show"),"")</f>
        <v/>
      </c>
    </row>
    <row r="206" spans="12:12" x14ac:dyDescent="0.3">
      <c r="L206" s="747" t="str">
        <f t="array" ref="L206">IF(SUM(ABS(M206:Y206))&gt;0,IF(OR($M$8:$Y$8=M206:Y206),"Hide","Show"),"")</f>
        <v/>
      </c>
    </row>
    <row r="207" spans="12:12" x14ac:dyDescent="0.3">
      <c r="L207" s="747" t="str">
        <f t="array" ref="L207">IF(SUM(ABS(M207:Y207))&gt;0,IF(OR($M$8:$Y$8=M207:Y207),"Hide","Show"),"")</f>
        <v/>
      </c>
    </row>
    <row r="208" spans="12:12" x14ac:dyDescent="0.3">
      <c r="L208" s="747" t="str">
        <f t="array" ref="L208">IF(SUM(ABS(M208:Y208))&gt;0,IF(OR($M$8:$Y$8=M208:Y208),"Hide","Show"),"")</f>
        <v/>
      </c>
    </row>
    <row r="209" spans="12:12" x14ac:dyDescent="0.3">
      <c r="L209" s="747" t="str">
        <f t="array" ref="L209">IF(SUM(ABS(M209:Y209))&gt;0,IF(OR($M$8:$Y$8=M209:Y209),"Hide","Show"),"")</f>
        <v/>
      </c>
    </row>
    <row r="210" spans="12:12" x14ac:dyDescent="0.3">
      <c r="L210" s="747" t="str">
        <f t="array" ref="L210">IF(SUM(ABS(M210:Y210))&gt;0,IF(OR($M$8:$Y$8=M210:Y210),"Hide","Show"),"")</f>
        <v/>
      </c>
    </row>
    <row r="211" spans="12:12" x14ac:dyDescent="0.3">
      <c r="L211" s="747" t="str">
        <f t="array" ref="L211">IF(SUM(ABS(M211:Y211))&gt;0,IF(OR($M$8:$Y$8=M211:Y211),"Hide","Show"),"")</f>
        <v/>
      </c>
    </row>
    <row r="212" spans="12:12" x14ac:dyDescent="0.3">
      <c r="L212" s="747" t="str">
        <f t="array" ref="L212">IF(SUM(ABS(M212:Y212))&gt;0,IF(OR($M$8:$Y$8=M212:Y212),"Hide","Show"),"")</f>
        <v/>
      </c>
    </row>
    <row r="213" spans="12:12" x14ac:dyDescent="0.3">
      <c r="L213" s="747" t="str">
        <f t="array" ref="L213">IF(SUM(ABS(M213:Y213))&gt;0,IF(OR($M$8:$Y$8=M213:Y213),"Hide","Show"),"")</f>
        <v/>
      </c>
    </row>
    <row r="214" spans="12:12" x14ac:dyDescent="0.3">
      <c r="L214" s="747" t="str">
        <f t="array" ref="L214">IF(SUM(ABS(M214:Y214))&gt;0,IF(OR($M$8:$Y$8=M214:Y214),"Hide","Show"),"")</f>
        <v/>
      </c>
    </row>
    <row r="215" spans="12:12" x14ac:dyDescent="0.3">
      <c r="L215" s="747" t="str">
        <f t="array" ref="L215">IF(SUM(ABS(M215:Y215))&gt;0,IF(OR($M$8:$Y$8=M215:Y215),"Hide","Show"),"")</f>
        <v/>
      </c>
    </row>
    <row r="216" spans="12:12" x14ac:dyDescent="0.3">
      <c r="L216" s="747" t="str">
        <f t="array" ref="L216">IF(SUM(ABS(M216:Y216))&gt;0,IF(OR($M$8:$Y$8=M216:Y216),"Hide","Show"),"")</f>
        <v/>
      </c>
    </row>
    <row r="217" spans="12:12" x14ac:dyDescent="0.3">
      <c r="L217" s="747" t="str">
        <f t="array" ref="L217">IF(SUM(ABS(M217:Y217))&gt;0,IF(OR($M$8:$Y$8=M217:Y217),"Hide","Show"),"")</f>
        <v/>
      </c>
    </row>
    <row r="218" spans="12:12" x14ac:dyDescent="0.3">
      <c r="L218" s="747" t="str">
        <f t="array" ref="L218">IF(SUM(ABS(M218:Y218))&gt;0,IF(OR($M$8:$Y$8=M218:Y218),"Hide","Show"),"")</f>
        <v/>
      </c>
    </row>
    <row r="219" spans="12:12" x14ac:dyDescent="0.3">
      <c r="L219" s="747" t="str">
        <f t="array" ref="L219">IF(SUM(ABS(M219:Y219))&gt;0,IF(OR($M$8:$Y$8=M219:Y219),"Hide","Show"),"")</f>
        <v/>
      </c>
    </row>
    <row r="220" spans="12:12" x14ac:dyDescent="0.3">
      <c r="L220" s="747" t="str">
        <f t="array" ref="L220">IF(SUM(ABS(M220:Y220))&gt;0,IF(OR($M$8:$Y$8=M220:Y220),"Hide","Show"),"")</f>
        <v/>
      </c>
    </row>
    <row r="221" spans="12:12" x14ac:dyDescent="0.3">
      <c r="L221" s="747" t="str">
        <f t="array" ref="L221">IF(SUM(ABS(M221:Y221))&gt;0,IF(OR($M$8:$Y$8=M221:Y221),"Hide","Show"),"")</f>
        <v/>
      </c>
    </row>
    <row r="222" spans="12:12" x14ac:dyDescent="0.3">
      <c r="L222" s="747" t="str">
        <f t="array" ref="L222">IF(SUM(ABS(M222:Y222))&gt;0,IF(OR($M$8:$Y$8=M222:Y222),"Hide","Show"),"")</f>
        <v/>
      </c>
    </row>
    <row r="223" spans="12:12" x14ac:dyDescent="0.3">
      <c r="L223" s="747" t="str">
        <f t="array" ref="L223">IF(SUM(ABS(M223:Y223))&gt;0,IF(OR($M$8:$Y$8=M223:Y223),"Hide","Show"),"")</f>
        <v/>
      </c>
    </row>
    <row r="224" spans="12:12" x14ac:dyDescent="0.3">
      <c r="L224" s="747" t="str">
        <f t="array" ref="L224">IF(SUM(ABS(M224:Y224))&gt;0,IF(OR($M$8:$Y$8=M224:Y224),"Hide","Show"),"")</f>
        <v/>
      </c>
    </row>
    <row r="225" spans="12:12" x14ac:dyDescent="0.3">
      <c r="L225" s="747" t="str">
        <f t="array" ref="L225">IF(SUM(ABS(M225:Y225))&gt;0,IF(OR($M$8:$Y$8=M225:Y225),"Hide","Show"),"")</f>
        <v/>
      </c>
    </row>
    <row r="226" spans="12:12" x14ac:dyDescent="0.3">
      <c r="L226" s="747" t="str">
        <f t="array" ref="L226">IF(SUM(ABS(M226:Y226))&gt;0,IF(OR($M$8:$Y$8=M226:Y226),"Hide","Show"),"")</f>
        <v/>
      </c>
    </row>
    <row r="227" spans="12:12" x14ac:dyDescent="0.3">
      <c r="L227" s="747" t="str">
        <f t="array" ref="L227">IF(SUM(ABS(M227:Y227))&gt;0,IF(OR($M$8:$Y$8=M227:Y227),"Hide","Show"),"")</f>
        <v/>
      </c>
    </row>
    <row r="228" spans="12:12" x14ac:dyDescent="0.3">
      <c r="L228" s="747" t="str">
        <f t="array" ref="L228">IF(SUM(ABS(M228:Y228))&gt;0,IF(OR($M$8:$Y$8=M228:Y228),"Hide","Show"),"")</f>
        <v/>
      </c>
    </row>
    <row r="229" spans="12:12" x14ac:dyDescent="0.3">
      <c r="L229" s="747" t="str">
        <f t="array" ref="L229">IF(SUM(ABS(M229:Y229))&gt;0,IF(OR($M$8:$Y$8=M229:Y229),"Hide","Show"),"")</f>
        <v/>
      </c>
    </row>
    <row r="230" spans="12:12" x14ac:dyDescent="0.3">
      <c r="L230" s="747" t="str">
        <f t="array" ref="L230">IF(SUM(ABS(M230:Y230))&gt;0,IF(OR($M$8:$Y$8=M230:Y230),"Hide","Show"),"")</f>
        <v/>
      </c>
    </row>
    <row r="231" spans="12:12" x14ac:dyDescent="0.3">
      <c r="L231" s="747" t="str">
        <f t="array" ref="L231">IF(SUM(ABS(M231:Y231))&gt;0,IF(OR($M$8:$Y$8=M231:Y231),"Hide","Show"),"")</f>
        <v/>
      </c>
    </row>
    <row r="232" spans="12:12" x14ac:dyDescent="0.3">
      <c r="L232" s="747" t="str">
        <f t="array" ref="L232">IF(SUM(ABS(M232:Y232))&gt;0,IF(OR($M$8:$Y$8=M232:Y232),"Hide","Show"),"")</f>
        <v/>
      </c>
    </row>
    <row r="233" spans="12:12" x14ac:dyDescent="0.3">
      <c r="L233" s="747" t="str">
        <f t="array" ref="L233">IF(SUM(ABS(M233:Y233))&gt;0,IF(OR($M$8:$Y$8=M233:Y233),"Hide","Show"),"")</f>
        <v/>
      </c>
    </row>
  </sheetData>
  <sheetProtection algorithmName="SHA-512" hashValue="PfMESbYM1hn3R0fFJm1CUeCanMG9mtmS6sepohSwyMqcOBmj/7i3HDBXjPZwQ8kNMx6dmiaZ1XNs9oDSjolSKQ==" saltValue="v0DmZBs9JIDid21En8u/dQ=="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20">
    <mergeCell ref="B2:C2"/>
    <mergeCell ref="C11:D11"/>
    <mergeCell ref="C20:F20"/>
    <mergeCell ref="C30:F30"/>
    <mergeCell ref="D21:F21"/>
    <mergeCell ref="D79:F79"/>
    <mergeCell ref="D76:F76"/>
    <mergeCell ref="D77:F77"/>
    <mergeCell ref="C39:F39"/>
    <mergeCell ref="C54:F54"/>
    <mergeCell ref="C62:F62"/>
    <mergeCell ref="C74:F74"/>
    <mergeCell ref="D63:F63"/>
    <mergeCell ref="D55:F55"/>
    <mergeCell ref="D40:F40"/>
    <mergeCell ref="D31:F31"/>
    <mergeCell ref="D75:F75"/>
    <mergeCell ref="F14:G14"/>
    <mergeCell ref="E2:F2"/>
    <mergeCell ref="D78:F78"/>
  </mergeCells>
  <phoneticPr fontId="27" type="noConversion"/>
  <conditionalFormatting sqref="D13:D14 D23:F79">
    <cfRule type="expression" dxfId="65" priority="24" stopIfTrue="1">
      <formula>$F$5="-"</formula>
    </cfRule>
  </conditionalFormatting>
  <conditionalFormatting sqref="D15:D16">
    <cfRule type="expression" dxfId="64" priority="25" stopIfTrue="1">
      <formula>OR($I$5 = "Heating Only Central Heat Pump",$I$6 = "Single-Speed",$D$14="No")</formula>
    </cfRule>
  </conditionalFormatting>
  <dataValidations count="1">
    <dataValidation type="list" showInputMessage="1" showErrorMessage="1" sqref="D13" xr:uid="{00000000-0002-0000-0A00-000000000000}">
      <formula1>Yes_No</formula1>
    </dataValidation>
  </dataValidations>
  <hyperlinks>
    <hyperlink ref="E2" location="Instructions!A1" display="Back to Instructions" xr:uid="{00000000-0004-0000-0A00-000000000000}"/>
    <hyperlink ref="E2:F2" location="Instructions!A1" display="Back to Instructions tab" xr:uid="{00000000-0004-0000-0A00-000001000000}"/>
  </hyperlinks>
  <pageMargins left="0.7" right="0.7" top="0.75" bottom="0.75" header="0.3" footer="0.3"/>
  <pageSetup orientation="portrait" horizontalDpi="200" verticalDpi="200"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0070C0"/>
  </sheetPr>
  <dimension ref="A1:L236"/>
  <sheetViews>
    <sheetView zoomScaleNormal="100" workbookViewId="0">
      <selection activeCell="E2" sqref="E2:F2"/>
    </sheetView>
  </sheetViews>
  <sheetFormatPr defaultColWidth="9.140625" defaultRowHeight="16.5" x14ac:dyDescent="0.3"/>
  <cols>
    <col min="1" max="1" width="2.7109375" style="6" customWidth="1"/>
    <col min="2" max="2" width="31" style="6" customWidth="1"/>
    <col min="3" max="3" width="68" style="6" customWidth="1"/>
    <col min="4" max="6" width="15.7109375" style="6" customWidth="1"/>
    <col min="7" max="7" width="2.7109375" style="6" customWidth="1"/>
    <col min="8" max="8" width="21.5703125" style="6" customWidth="1"/>
    <col min="9" max="9" width="25.7109375" style="6" customWidth="1"/>
    <col min="10" max="10" width="6.42578125" style="97" customWidth="1"/>
    <col min="11" max="11" width="5.140625" style="6" customWidth="1"/>
    <col min="12" max="16384" width="9.140625" style="6"/>
  </cols>
  <sheetData>
    <row r="1" spans="2:12" ht="17.25" thickBot="1" x14ac:dyDescent="0.35">
      <c r="J1" s="110"/>
      <c r="K1" s="18"/>
    </row>
    <row r="2" spans="2:12" s="1" customFormat="1" ht="18.75" thickBot="1" x14ac:dyDescent="0.4">
      <c r="B2" s="1016" t="s">
        <v>449</v>
      </c>
      <c r="C2" s="1017"/>
      <c r="E2" s="1079" t="s">
        <v>433</v>
      </c>
      <c r="F2" s="1079"/>
      <c r="G2" s="528"/>
      <c r="J2" s="111"/>
      <c r="K2" s="112"/>
    </row>
    <row r="3" spans="2:12" s="1" customFormat="1" ht="17.25" thickBot="1" x14ac:dyDescent="0.35">
      <c r="B3" s="242" t="s">
        <v>450</v>
      </c>
      <c r="C3" s="243" t="str">
        <f>'Version Control'!C3</f>
        <v>Residential Central Air Conditioners and Heat Pumps</v>
      </c>
      <c r="J3" s="111"/>
      <c r="K3" s="112"/>
    </row>
    <row r="4" spans="2:12" s="1" customFormat="1" ht="18" thickBot="1" x14ac:dyDescent="0.35">
      <c r="B4" s="244" t="s">
        <v>136</v>
      </c>
      <c r="C4" s="245" t="str">
        <f>'Version Control'!C4</f>
        <v>v2.6</v>
      </c>
      <c r="F4" s="831" t="s">
        <v>738</v>
      </c>
      <c r="H4" s="754" t="s">
        <v>286</v>
      </c>
      <c r="I4" s="755"/>
      <c r="J4" s="111"/>
      <c r="K4" s="112"/>
    </row>
    <row r="5" spans="2:12" s="1" customFormat="1" ht="17.25" thickBot="1" x14ac:dyDescent="0.35">
      <c r="B5" s="244" t="s">
        <v>373</v>
      </c>
      <c r="C5" s="246">
        <f>'Version Control'!C5</f>
        <v>43553</v>
      </c>
      <c r="F5" s="832" t="e">
        <f ca="1">INDEX(TestMatrix_Data,MATCH($C$6,TestMatrix_Rows,0),MATCH($I$6&amp;$I$7&amp;$I$8,TestMatrix_Columns,0))</f>
        <v>#N/A</v>
      </c>
      <c r="H5" s="758" t="s">
        <v>153</v>
      </c>
      <c r="I5" s="762">
        <f>'General Info and Test Results'!C25</f>
        <v>0</v>
      </c>
      <c r="J5" s="111"/>
      <c r="K5" s="112"/>
    </row>
    <row r="6" spans="2:12" s="1" customFormat="1" x14ac:dyDescent="0.3">
      <c r="B6" s="247" t="s">
        <v>135</v>
      </c>
      <c r="C6" s="248" t="str">
        <f ca="1">MID(CELL("filename",$A$1), FIND("]", CELL("filename", $A$1))+ 1, 255)</f>
        <v>Ev Test</v>
      </c>
      <c r="H6" s="759" t="s">
        <v>149</v>
      </c>
      <c r="I6" s="763">
        <f>'General Info and Test Results'!C27</f>
        <v>0</v>
      </c>
      <c r="J6" s="111"/>
      <c r="K6" s="112"/>
    </row>
    <row r="7" spans="2: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G8" s="14"/>
      <c r="H8" s="753" t="s">
        <v>657</v>
      </c>
      <c r="I8" s="764">
        <f>OD_FanType_Input</f>
        <v>0</v>
      </c>
      <c r="J8" s="111"/>
      <c r="K8" s="112"/>
      <c r="L8" s="767"/>
    </row>
    <row r="9" spans="2:12" s="1" customFormat="1" x14ac:dyDescent="0.3">
      <c r="B9" s="4"/>
      <c r="C9" s="212"/>
      <c r="G9" s="14"/>
      <c r="H9" s="9"/>
      <c r="J9" s="111"/>
      <c r="K9" s="112"/>
    </row>
    <row r="10" spans="2:12" s="1" customFormat="1" x14ac:dyDescent="0.3">
      <c r="B10" s="99"/>
      <c r="C10" s="672" t="s">
        <v>51</v>
      </c>
      <c r="D10" s="673"/>
      <c r="E10" s="316"/>
      <c r="F10" s="316"/>
      <c r="G10" s="316"/>
      <c r="J10" s="111"/>
      <c r="K10" s="112"/>
    </row>
    <row r="11" spans="2:12" x14ac:dyDescent="0.3">
      <c r="B11" s="284"/>
      <c r="C11" s="674" t="s">
        <v>125</v>
      </c>
      <c r="D11" s="318"/>
      <c r="E11" s="284"/>
      <c r="F11" s="1177"/>
      <c r="G11" s="1177"/>
      <c r="K11" s="18"/>
    </row>
    <row r="12" spans="2:12" ht="18" thickBot="1" x14ac:dyDescent="0.4">
      <c r="B12" s="319"/>
      <c r="C12" s="284"/>
      <c r="D12" s="284"/>
      <c r="E12" s="284"/>
      <c r="F12" s="284"/>
      <c r="G12" s="284"/>
      <c r="K12" s="18"/>
      <c r="L12" s="747"/>
    </row>
    <row r="13" spans="2:12" ht="18.75" thickBot="1" x14ac:dyDescent="0.4">
      <c r="B13" s="748" t="e">
        <f ca="1">IF($F$5&lt;&gt;"-","'"&amp;$F$5&amp;" Test' Data to be recorded", "Test Not Applicable")</f>
        <v>#N/A</v>
      </c>
      <c r="C13" s="749"/>
      <c r="D13" s="749"/>
      <c r="E13" s="749"/>
      <c r="F13" s="749"/>
      <c r="G13" s="750"/>
      <c r="K13" s="18"/>
      <c r="L13" s="747"/>
    </row>
    <row r="14" spans="2:12" ht="18" thickBot="1" x14ac:dyDescent="0.4">
      <c r="B14" s="270"/>
      <c r="C14" s="260"/>
      <c r="D14" s="260"/>
      <c r="E14" s="260"/>
      <c r="F14" s="260"/>
      <c r="G14" s="289"/>
      <c r="K14" s="18"/>
      <c r="L14" s="747"/>
    </row>
    <row r="15" spans="2:12" ht="18" thickBot="1" x14ac:dyDescent="0.4">
      <c r="B15" s="270"/>
      <c r="C15" s="1143" t="s">
        <v>53</v>
      </c>
      <c r="D15" s="1144"/>
      <c r="E15" s="1144"/>
      <c r="F15" s="1145"/>
      <c r="G15" s="290"/>
      <c r="K15" s="18"/>
      <c r="L15" s="747"/>
    </row>
    <row r="16" spans="2:12" ht="17.25" x14ac:dyDescent="0.35">
      <c r="B16" s="265"/>
      <c r="C16" s="269"/>
      <c r="D16" s="1190" t="s">
        <v>47</v>
      </c>
      <c r="E16" s="1191"/>
      <c r="F16" s="1192"/>
      <c r="G16" s="290"/>
      <c r="I16" s="121"/>
      <c r="J16" s="137"/>
      <c r="K16" s="18"/>
      <c r="L16" s="747" t="str">
        <f t="array" ref="L16">IF(SUM(ABS(M16:Y16))&gt;0,IF(OR($M$8:$Y$8=M16:Y16),"Hide","Show"),"")</f>
        <v/>
      </c>
    </row>
    <row r="17" spans="2:12" ht="17.25" x14ac:dyDescent="0.35">
      <c r="B17" s="270"/>
      <c r="C17" s="265"/>
      <c r="D17" s="271" t="s">
        <v>54</v>
      </c>
      <c r="E17" s="271" t="s">
        <v>55</v>
      </c>
      <c r="F17" s="272" t="s">
        <v>56</v>
      </c>
      <c r="G17" s="290"/>
      <c r="I17" s="121"/>
      <c r="J17" s="137"/>
      <c r="K17" s="18"/>
      <c r="L17" s="747" t="str">
        <f t="array" ref="L17">IF(SUM(ABS(M17:Y17))&gt;0,IF(OR($M$8:$Y$8=M17:Y17),"Hide","Show"),"")</f>
        <v/>
      </c>
    </row>
    <row r="18" spans="2:12" x14ac:dyDescent="0.3">
      <c r="B18" s="265"/>
      <c r="C18" s="266" t="s">
        <v>349</v>
      </c>
      <c r="D18" s="305"/>
      <c r="E18" s="306"/>
      <c r="F18" s="298"/>
      <c r="G18" s="290"/>
      <c r="I18" s="123"/>
      <c r="J18" s="138"/>
      <c r="K18" s="18"/>
      <c r="L18" s="747" t="str">
        <f t="array" ref="L18">IF(SUM(ABS(M18:Y18))&gt;0,IF(OR($M$8:$Y$8=M18:Y18),"Hide","Show"),"")</f>
        <v/>
      </c>
    </row>
    <row r="19" spans="2:12" x14ac:dyDescent="0.3">
      <c r="B19" s="265"/>
      <c r="C19" s="266" t="s">
        <v>350</v>
      </c>
      <c r="D19" s="297"/>
      <c r="E19" s="297"/>
      <c r="F19" s="298"/>
      <c r="G19" s="290"/>
      <c r="I19" s="123"/>
      <c r="J19" s="138"/>
      <c r="K19" s="18"/>
      <c r="L19" s="747" t="str">
        <f t="array" ref="L19">IF(SUM(ABS(M19:Y19))&gt;0,IF(OR($M$8:$Y$8=M19:Y19),"Hide","Show"),"")</f>
        <v/>
      </c>
    </row>
    <row r="20" spans="2:12" x14ac:dyDescent="0.3">
      <c r="B20" s="265"/>
      <c r="C20" s="276" t="s">
        <v>57</v>
      </c>
      <c r="D20" s="297"/>
      <c r="E20" s="297"/>
      <c r="F20" s="298"/>
      <c r="G20" s="290"/>
      <c r="I20" s="123"/>
      <c r="J20" s="138"/>
      <c r="K20" s="18"/>
      <c r="L20" s="747" t="str">
        <f t="array" ref="L20">IF(SUM(ABS(M20:Y20))&gt;0,IF(OR($M$8:$Y$8=M20:Y20),"Hide","Show"),"")</f>
        <v/>
      </c>
    </row>
    <row r="21" spans="2:12" x14ac:dyDescent="0.3">
      <c r="B21" s="265"/>
      <c r="C21" s="276" t="s">
        <v>58</v>
      </c>
      <c r="D21" s="297"/>
      <c r="E21" s="297"/>
      <c r="F21" s="298"/>
      <c r="G21" s="290"/>
      <c r="I21" s="123"/>
      <c r="J21" s="138"/>
      <c r="K21" s="18"/>
      <c r="L21" s="747" t="str">
        <f t="array" ref="L21">IF(SUM(ABS(M21:Y21))&gt;0,IF(OR($M$8:$Y$8=M21:Y21),"Hide","Show"),"")</f>
        <v/>
      </c>
    </row>
    <row r="22" spans="2:12" x14ac:dyDescent="0.3">
      <c r="B22" s="265"/>
      <c r="C22" s="266" t="s">
        <v>351</v>
      </c>
      <c r="D22" s="297"/>
      <c r="E22" s="260"/>
      <c r="F22" s="261"/>
      <c r="G22" s="290"/>
      <c r="I22" s="123"/>
      <c r="J22" s="138"/>
      <c r="K22" s="18"/>
      <c r="L22" s="747" t="str">
        <f t="array" ref="L22">IF(SUM(ABS(M22:Y22))&gt;0,IF(OR($M$8:$Y$8=M22:Y22),"Hide","Show"),"")</f>
        <v/>
      </c>
    </row>
    <row r="23" spans="2:12" ht="17.25" thickBot="1" x14ac:dyDescent="0.35">
      <c r="B23" s="265"/>
      <c r="C23" s="268" t="s">
        <v>357</v>
      </c>
      <c r="D23" s="294"/>
      <c r="E23" s="263"/>
      <c r="F23" s="264"/>
      <c r="G23" s="290"/>
      <c r="I23" s="123"/>
      <c r="J23" s="138"/>
      <c r="K23" s="18"/>
      <c r="L23" s="747" t="str">
        <f t="array" ref="L23">IF(SUM(ABS(M23:Y23))&gt;0,IF(OR($M$8:$Y$8=M23:Y23),"Hide","Show"),"")</f>
        <v/>
      </c>
    </row>
    <row r="24" spans="2:12" ht="17.25" thickBot="1" x14ac:dyDescent="0.35">
      <c r="B24" s="265"/>
      <c r="C24" s="281"/>
      <c r="D24" s="260"/>
      <c r="E24" s="260"/>
      <c r="F24" s="260"/>
      <c r="G24" s="295"/>
      <c r="I24" s="123"/>
      <c r="J24" s="138"/>
      <c r="K24" s="18"/>
      <c r="L24" s="747" t="str">
        <f t="array" ref="L24">IF(SUM(ABS(M24:Y24))&gt;0,IF(OR($M$8:$Y$8=M24:Y24),"Hide","Show"),"")</f>
        <v/>
      </c>
    </row>
    <row r="25" spans="2:12" ht="18" thickBot="1" x14ac:dyDescent="0.4">
      <c r="B25" s="265"/>
      <c r="C25" s="1143" t="s">
        <v>59</v>
      </c>
      <c r="D25" s="1144"/>
      <c r="E25" s="1144"/>
      <c r="F25" s="1145"/>
      <c r="G25" s="290"/>
      <c r="I25" s="123"/>
      <c r="J25" s="138"/>
      <c r="K25" s="18"/>
      <c r="L25" s="747" t="str">
        <f t="array" ref="L25">IF(SUM(ABS(M25:Y25))&gt;0,IF(OR($M$8:$Y$8=M25:Y25),"Hide","Show"),"")</f>
        <v/>
      </c>
    </row>
    <row r="26" spans="2:12" ht="17.25" x14ac:dyDescent="0.35">
      <c r="B26" s="265"/>
      <c r="C26" s="296"/>
      <c r="D26" s="1190" t="s">
        <v>47</v>
      </c>
      <c r="E26" s="1191"/>
      <c r="F26" s="1192"/>
      <c r="G26" s="290"/>
      <c r="I26" s="123"/>
      <c r="J26" s="138"/>
      <c r="K26" s="18"/>
      <c r="L26" s="747" t="str">
        <f t="array" ref="L26">IF(SUM(ABS(M26:Y26))&gt;0,IF(OR($M$8:$Y$8=M26:Y26),"Hide","Show"),"")</f>
        <v/>
      </c>
    </row>
    <row r="27" spans="2:12" ht="17.25" x14ac:dyDescent="0.35">
      <c r="B27" s="270"/>
      <c r="C27" s="282"/>
      <c r="D27" s="271" t="s">
        <v>54</v>
      </c>
      <c r="E27" s="271" t="s">
        <v>55</v>
      </c>
      <c r="F27" s="272" t="s">
        <v>56</v>
      </c>
      <c r="G27" s="290"/>
      <c r="I27" s="123"/>
      <c r="J27" s="138"/>
      <c r="K27" s="18"/>
      <c r="L27" s="747" t="str">
        <f t="array" ref="L27">IF(SUM(ABS(M27:Y27))&gt;0,IF(OR($M$8:$Y$8=M27:Y27),"Hide","Show"),"")</f>
        <v/>
      </c>
    </row>
    <row r="28" spans="2:12" x14ac:dyDescent="0.3">
      <c r="B28" s="265"/>
      <c r="C28" s="276" t="s">
        <v>60</v>
      </c>
      <c r="D28" s="297"/>
      <c r="E28" s="297"/>
      <c r="F28" s="298"/>
      <c r="G28" s="290"/>
      <c r="I28" s="123"/>
      <c r="J28" s="138"/>
      <c r="K28" s="18"/>
      <c r="L28" s="747" t="str">
        <f t="array" ref="L28">IF(SUM(ABS(M28:Y28))&gt;0,IF(OR($M$8:$Y$8=M28:Y28),"Hide","Show"),"")</f>
        <v/>
      </c>
    </row>
    <row r="29" spans="2:12" x14ac:dyDescent="0.3">
      <c r="B29" s="265"/>
      <c r="C29" s="276" t="s">
        <v>490</v>
      </c>
      <c r="D29" s="297"/>
      <c r="E29" s="297"/>
      <c r="F29" s="298"/>
      <c r="G29" s="290"/>
      <c r="I29" s="123"/>
      <c r="J29" s="138"/>
      <c r="K29" s="18"/>
      <c r="L29" s="747" t="str">
        <f t="array" ref="L29">IF(SUM(ABS(M29:Y29))&gt;0,IF(OR($M$8:$Y$8=M29:Y29),"Hide","Show"),"")</f>
        <v/>
      </c>
    </row>
    <row r="30" spans="2:12" x14ac:dyDescent="0.3">
      <c r="B30" s="265"/>
      <c r="C30" s="276" t="s">
        <v>491</v>
      </c>
      <c r="D30" s="297"/>
      <c r="E30" s="297"/>
      <c r="F30" s="298"/>
      <c r="G30" s="290"/>
      <c r="I30" s="123"/>
      <c r="J30" s="138"/>
      <c r="K30" s="18"/>
      <c r="L30" s="747" t="str">
        <f t="array" ref="L30">IF(SUM(ABS(M30:Y30))&gt;0,IF(OR($M$8:$Y$8=M30:Y30),"Hide","Show"),"")</f>
        <v/>
      </c>
    </row>
    <row r="31" spans="2:12" x14ac:dyDescent="0.3">
      <c r="B31" s="265"/>
      <c r="C31" s="276" t="s">
        <v>342</v>
      </c>
      <c r="D31" s="297"/>
      <c r="E31" s="297"/>
      <c r="F31" s="298"/>
      <c r="G31" s="290"/>
      <c r="I31" s="123"/>
      <c r="J31" s="138"/>
      <c r="K31" s="18"/>
      <c r="L31" s="747" t="str">
        <f t="array" ref="L31">IF(SUM(ABS(M31:Y31))&gt;0,IF(OR($M$8:$Y$8=M31:Y31),"Hide","Show"),"")</f>
        <v/>
      </c>
    </row>
    <row r="32" spans="2:12" ht="17.25" thickBot="1" x14ac:dyDescent="0.35">
      <c r="B32" s="265"/>
      <c r="C32" s="268" t="s">
        <v>344</v>
      </c>
      <c r="D32" s="294"/>
      <c r="E32" s="294"/>
      <c r="F32" s="299"/>
      <c r="G32" s="290"/>
      <c r="I32" s="123"/>
      <c r="J32" s="138"/>
      <c r="K32" s="18"/>
      <c r="L32" s="747" t="str">
        <f t="array" ref="L32">IF(SUM(ABS(M32:Y32))&gt;0,IF(OR($M$8:$Y$8=M32:Y32),"Hide","Show"),"")</f>
        <v/>
      </c>
    </row>
    <row r="33" spans="2:12" ht="17.25" thickBot="1" x14ac:dyDescent="0.35">
      <c r="B33" s="265"/>
      <c r="C33" s="260"/>
      <c r="D33" s="260"/>
      <c r="E33" s="260"/>
      <c r="F33" s="260"/>
      <c r="G33" s="295"/>
      <c r="I33" s="123"/>
      <c r="J33" s="138"/>
      <c r="K33" s="18"/>
      <c r="L33" s="747" t="str">
        <f t="array" ref="L33">IF(SUM(ABS(M33:Y33))&gt;0,IF(OR($M$8:$Y$8=M33:Y33),"Hide","Show"),"")</f>
        <v/>
      </c>
    </row>
    <row r="34" spans="2:12" ht="18" thickBot="1" x14ac:dyDescent="0.4">
      <c r="B34" s="265"/>
      <c r="C34" s="1143" t="s">
        <v>61</v>
      </c>
      <c r="D34" s="1144"/>
      <c r="E34" s="1144"/>
      <c r="F34" s="1145"/>
      <c r="G34" s="290"/>
      <c r="I34" s="123"/>
      <c r="J34" s="138"/>
      <c r="K34" s="18"/>
      <c r="L34" s="747" t="str">
        <f t="array" ref="L34">IF(SUM(ABS(M34:Y34))&gt;0,IF(OR($M$8:$Y$8=M34:Y34),"Hide","Show"),"")</f>
        <v/>
      </c>
    </row>
    <row r="35" spans="2:12" ht="17.25" x14ac:dyDescent="0.35">
      <c r="B35" s="265"/>
      <c r="C35" s="269"/>
      <c r="D35" s="1190" t="s">
        <v>47</v>
      </c>
      <c r="E35" s="1191"/>
      <c r="F35" s="1192"/>
      <c r="G35" s="290"/>
      <c r="I35" s="123"/>
      <c r="J35" s="138"/>
      <c r="K35" s="18"/>
      <c r="L35" s="747" t="str">
        <f t="array" ref="L35">IF(SUM(ABS(M35:Y35))&gt;0,IF(OR($M$8:$Y$8=M35:Y35),"Hide","Show"),"")</f>
        <v/>
      </c>
    </row>
    <row r="36" spans="2:12" ht="17.25" x14ac:dyDescent="0.35">
      <c r="B36" s="270"/>
      <c r="C36" s="265"/>
      <c r="D36" s="271" t="s">
        <v>54</v>
      </c>
      <c r="E36" s="271" t="s">
        <v>55</v>
      </c>
      <c r="F36" s="272" t="s">
        <v>56</v>
      </c>
      <c r="G36" s="290"/>
      <c r="I36" s="123"/>
      <c r="J36" s="138"/>
      <c r="K36" s="18"/>
      <c r="L36" s="747" t="str">
        <f t="array" ref="L36">IF(SUM(ABS(M36:Y36))&gt;0,IF(OR($M$8:$Y$8=M36:Y36),"Hide","Show"),"")</f>
        <v/>
      </c>
    </row>
    <row r="37" spans="2:12" x14ac:dyDescent="0.3">
      <c r="B37" s="265"/>
      <c r="C37" s="276" t="s">
        <v>62</v>
      </c>
      <c r="D37" s="297"/>
      <c r="E37" s="297"/>
      <c r="F37" s="298"/>
      <c r="G37" s="290"/>
      <c r="I37" s="123"/>
      <c r="J37" s="138"/>
      <c r="K37" s="18"/>
      <c r="L37" s="747" t="str">
        <f t="array" ref="L37">IF(SUM(ABS(M37:Y37))&gt;0,IF(OR($M$8:$Y$8=M37:Y37),"Hide","Show"),"")</f>
        <v/>
      </c>
    </row>
    <row r="38" spans="2:12" x14ac:dyDescent="0.3">
      <c r="B38" s="265"/>
      <c r="C38" s="276" t="s">
        <v>63</v>
      </c>
      <c r="D38" s="297"/>
      <c r="E38" s="297"/>
      <c r="F38" s="298"/>
      <c r="G38" s="290"/>
      <c r="I38" s="123"/>
      <c r="J38" s="138"/>
      <c r="K38" s="18"/>
      <c r="L38" s="747" t="str">
        <f t="array" ref="L38">IF(SUM(ABS(M38:Y38))&gt;0,IF(OR($M$8:$Y$8=M38:Y38),"Hide","Show"),"")</f>
        <v/>
      </c>
    </row>
    <row r="39" spans="2:12" x14ac:dyDescent="0.3">
      <c r="B39" s="265"/>
      <c r="C39" s="276" t="s">
        <v>64</v>
      </c>
      <c r="D39" s="297"/>
      <c r="E39" s="297"/>
      <c r="F39" s="298"/>
      <c r="G39" s="290"/>
      <c r="I39" s="123"/>
      <c r="J39" s="138"/>
      <c r="K39" s="18"/>
      <c r="L39" s="747" t="str">
        <f t="array" ref="L39">IF(SUM(ABS(M39:Y39))&gt;0,IF(OR($M$8:$Y$8=M39:Y39),"Hide","Show"),"")</f>
        <v/>
      </c>
    </row>
    <row r="40" spans="2:12" x14ac:dyDescent="0.3">
      <c r="B40" s="265"/>
      <c r="C40" s="276" t="s">
        <v>65</v>
      </c>
      <c r="D40" s="297"/>
      <c r="E40" s="297"/>
      <c r="F40" s="298"/>
      <c r="G40" s="290"/>
      <c r="I40" s="123"/>
      <c r="J40" s="138"/>
      <c r="K40" s="18"/>
      <c r="L40" s="747" t="str">
        <f t="array" ref="L40">IF(SUM(ABS(M40:Y40))&gt;0,IF(OR($M$8:$Y$8=M40:Y40),"Hide","Show"),"")</f>
        <v/>
      </c>
    </row>
    <row r="41" spans="2:12" x14ac:dyDescent="0.3">
      <c r="B41" s="265"/>
      <c r="C41" s="276" t="s">
        <v>66</v>
      </c>
      <c r="D41" s="297"/>
      <c r="E41" s="297"/>
      <c r="F41" s="298"/>
      <c r="G41" s="290"/>
      <c r="I41" s="123"/>
      <c r="J41" s="138"/>
      <c r="K41" s="18"/>
      <c r="L41" s="747" t="str">
        <f t="array" ref="L41">IF(SUM(ABS(M41:Y41))&gt;0,IF(OR($M$8:$Y$8=M41:Y41),"Hide","Show"),"")</f>
        <v/>
      </c>
    </row>
    <row r="42" spans="2:12" x14ac:dyDescent="0.3">
      <c r="B42" s="265"/>
      <c r="C42" s="276" t="s">
        <v>67</v>
      </c>
      <c r="D42" s="297"/>
      <c r="E42" s="297"/>
      <c r="F42" s="298"/>
      <c r="G42" s="290"/>
      <c r="I42" s="123"/>
      <c r="J42" s="138"/>
      <c r="K42" s="18"/>
      <c r="L42" s="747" t="str">
        <f t="array" ref="L42">IF(SUM(ABS(M42:Y42))&gt;0,IF(OR($M$8:$Y$8=M42:Y42),"Hide","Show"),"")</f>
        <v/>
      </c>
    </row>
    <row r="43" spans="2:12" x14ac:dyDescent="0.3">
      <c r="B43" s="265"/>
      <c r="C43" s="276" t="s">
        <v>68</v>
      </c>
      <c r="D43" s="297"/>
      <c r="E43" s="297"/>
      <c r="F43" s="298"/>
      <c r="G43" s="290"/>
      <c r="I43" s="123"/>
      <c r="J43" s="138"/>
      <c r="K43" s="18"/>
      <c r="L43" s="747" t="str">
        <f t="array" ref="L43">IF(SUM(ABS(M43:Y43))&gt;0,IF(OR($M$8:$Y$8=M43:Y43),"Hide","Show"),"")</f>
        <v/>
      </c>
    </row>
    <row r="44" spans="2:12" x14ac:dyDescent="0.3">
      <c r="B44" s="265"/>
      <c r="C44" s="276" t="s">
        <v>69</v>
      </c>
      <c r="D44" s="297"/>
      <c r="E44" s="297"/>
      <c r="F44" s="298"/>
      <c r="G44" s="290"/>
      <c r="I44" s="123"/>
      <c r="J44" s="138"/>
      <c r="K44" s="18"/>
      <c r="L44" s="747" t="str">
        <f t="array" ref="L44">IF(SUM(ABS(M44:Y44))&gt;0,IF(OR($M$8:$Y$8=M44:Y44),"Hide","Show"),"")</f>
        <v/>
      </c>
    </row>
    <row r="45" spans="2:12" x14ac:dyDescent="0.3">
      <c r="B45" s="265"/>
      <c r="C45" s="276" t="s">
        <v>70</v>
      </c>
      <c r="D45" s="297"/>
      <c r="E45" s="297"/>
      <c r="F45" s="298"/>
      <c r="G45" s="290"/>
      <c r="I45" s="123"/>
      <c r="J45" s="138"/>
      <c r="K45" s="18"/>
      <c r="L45" s="747" t="str">
        <f t="array" ref="L45">IF(SUM(ABS(M45:Y45))&gt;0,IF(OR($M$8:$Y$8=M45:Y45),"Hide","Show"),"")</f>
        <v/>
      </c>
    </row>
    <row r="46" spans="2:12" x14ac:dyDescent="0.3">
      <c r="B46" s="265"/>
      <c r="C46" s="276" t="s">
        <v>71</v>
      </c>
      <c r="D46" s="297"/>
      <c r="E46" s="297"/>
      <c r="F46" s="298"/>
      <c r="G46" s="290"/>
      <c r="I46" s="123"/>
      <c r="J46" s="138"/>
      <c r="K46" s="18"/>
      <c r="L46" s="747" t="str">
        <f t="array" ref="L46">IF(SUM(ABS(M46:Y46))&gt;0,IF(OR($M$8:$Y$8=M46:Y46),"Hide","Show"),"")</f>
        <v/>
      </c>
    </row>
    <row r="47" spans="2:12" ht="17.25" thickBot="1" x14ac:dyDescent="0.35">
      <c r="B47" s="265"/>
      <c r="C47" s="277" t="s">
        <v>72</v>
      </c>
      <c r="D47" s="294"/>
      <c r="E47" s="294"/>
      <c r="F47" s="299"/>
      <c r="G47" s="290"/>
      <c r="I47" s="123"/>
      <c r="J47" s="138"/>
      <c r="K47" s="18"/>
      <c r="L47" s="747" t="str">
        <f t="array" ref="L47">IF(SUM(ABS(M47:Y47))&gt;0,IF(OR($M$8:$Y$8=M47:Y47),"Hide","Show"),"")</f>
        <v/>
      </c>
    </row>
    <row r="48" spans="2:12" ht="17.25" thickBot="1" x14ac:dyDescent="0.35">
      <c r="B48" s="265"/>
      <c r="C48" s="260"/>
      <c r="D48" s="260"/>
      <c r="E48" s="260"/>
      <c r="F48" s="260"/>
      <c r="G48" s="295"/>
      <c r="I48" s="123"/>
      <c r="J48" s="138"/>
      <c r="K48" s="18"/>
      <c r="L48" s="747" t="str">
        <f t="array" ref="L48">IF(SUM(ABS(M48:Y48))&gt;0,IF(OR($M$8:$Y$8=M48:Y48),"Hide","Show"),"")</f>
        <v/>
      </c>
    </row>
    <row r="49" spans="2:12" ht="18" thickBot="1" x14ac:dyDescent="0.4">
      <c r="B49" s="265"/>
      <c r="C49" s="1143" t="s">
        <v>73</v>
      </c>
      <c r="D49" s="1144"/>
      <c r="E49" s="1144"/>
      <c r="F49" s="1145"/>
      <c r="G49" s="290"/>
      <c r="I49" s="123"/>
      <c r="J49" s="138"/>
      <c r="K49" s="18"/>
      <c r="L49" s="747" t="str">
        <f t="array" ref="L49">IF(SUM(ABS(M49:Y49))&gt;0,IF(OR($M$8:$Y$8=M49:Y49),"Hide","Show"),"")</f>
        <v/>
      </c>
    </row>
    <row r="50" spans="2:12" ht="17.25" x14ac:dyDescent="0.35">
      <c r="B50" s="265"/>
      <c r="C50" s="269"/>
      <c r="D50" s="1190" t="s">
        <v>47</v>
      </c>
      <c r="E50" s="1191"/>
      <c r="F50" s="1192"/>
      <c r="G50" s="290"/>
      <c r="I50" s="123"/>
      <c r="J50" s="138"/>
      <c r="K50" s="18"/>
      <c r="L50" s="747" t="str">
        <f t="array" ref="L50">IF(SUM(ABS(M50:Y50))&gt;0,IF(OR($M$8:$Y$8=M50:Y50),"Hide","Show"),"")</f>
        <v/>
      </c>
    </row>
    <row r="51" spans="2:12" ht="17.25" x14ac:dyDescent="0.35">
      <c r="B51" s="270"/>
      <c r="C51" s="265"/>
      <c r="D51" s="271" t="s">
        <v>54</v>
      </c>
      <c r="E51" s="271" t="s">
        <v>55</v>
      </c>
      <c r="F51" s="272" t="s">
        <v>56</v>
      </c>
      <c r="G51" s="290"/>
      <c r="I51" s="123"/>
      <c r="J51" s="138"/>
      <c r="K51" s="18"/>
      <c r="L51" s="747" t="str">
        <f t="array" ref="L51">IF(SUM(ABS(M51:Y51))&gt;0,IF(OR($M$8:$Y$8=M51:Y51),"Hide","Show"),"")</f>
        <v/>
      </c>
    </row>
    <row r="52" spans="2:12" x14ac:dyDescent="0.3">
      <c r="B52" s="265"/>
      <c r="C52" s="276" t="s">
        <v>257</v>
      </c>
      <c r="D52" s="297"/>
      <c r="E52" s="297"/>
      <c r="F52" s="298"/>
      <c r="G52" s="290"/>
      <c r="I52" s="123"/>
      <c r="J52" s="138"/>
      <c r="K52" s="18"/>
      <c r="L52" s="747" t="str">
        <f t="array" ref="L52">IF(SUM(ABS(M52:Y52))&gt;0,IF(OR($M$8:$Y$8=M52:Y52),"Hide","Show"),"")</f>
        <v/>
      </c>
    </row>
    <row r="53" spans="2:12" x14ac:dyDescent="0.3">
      <c r="B53" s="265"/>
      <c r="C53" s="276" t="s">
        <v>258</v>
      </c>
      <c r="D53" s="297"/>
      <c r="E53" s="297"/>
      <c r="F53" s="298"/>
      <c r="G53" s="290"/>
      <c r="I53" s="123"/>
      <c r="J53" s="138"/>
      <c r="K53" s="18"/>
      <c r="L53" s="747" t="str">
        <f t="array" ref="L53">IF(SUM(ABS(M53:Y53))&gt;0,IF(OR($M$8:$Y$8=M53:Y53),"Hide","Show"),"")</f>
        <v/>
      </c>
    </row>
    <row r="54" spans="2:12" x14ac:dyDescent="0.3">
      <c r="B54" s="265"/>
      <c r="C54" s="276" t="s">
        <v>76</v>
      </c>
      <c r="D54" s="297"/>
      <c r="E54" s="297"/>
      <c r="F54" s="298"/>
      <c r="G54" s="290"/>
      <c r="I54" s="123"/>
      <c r="J54" s="138"/>
      <c r="K54" s="18"/>
      <c r="L54" s="747" t="str">
        <f t="array" ref="L54">IF(SUM(ABS(M54:Y54))&gt;0,IF(OR($M$8:$Y$8=M54:Y54),"Hide","Show"),"")</f>
        <v/>
      </c>
    </row>
    <row r="55" spans="2:12" ht="17.25" thickBot="1" x14ac:dyDescent="0.35">
      <c r="B55" s="265"/>
      <c r="C55" s="277" t="s">
        <v>77</v>
      </c>
      <c r="D55" s="294"/>
      <c r="E55" s="294"/>
      <c r="F55" s="299"/>
      <c r="G55" s="290"/>
      <c r="I55" s="123"/>
      <c r="J55" s="138"/>
      <c r="K55" s="18"/>
      <c r="L55" s="747" t="str">
        <f t="array" ref="L55">IF(SUM(ABS(M55:Y55))&gt;0,IF(OR($M$8:$Y$8=M55:Y55),"Hide","Show"),"")</f>
        <v/>
      </c>
    </row>
    <row r="56" spans="2:12" ht="17.25" thickBot="1" x14ac:dyDescent="0.35">
      <c r="B56" s="265"/>
      <c r="C56" s="260"/>
      <c r="D56" s="260"/>
      <c r="E56" s="260"/>
      <c r="F56" s="283"/>
      <c r="G56" s="295"/>
      <c r="I56" s="123"/>
      <c r="J56" s="138"/>
      <c r="K56" s="18"/>
      <c r="L56" s="747" t="str">
        <f t="array" ref="L56">IF(SUM(ABS(M56:Y56))&gt;0,IF(OR($M$8:$Y$8=M56:Y56),"Hide","Show"),"")</f>
        <v/>
      </c>
    </row>
    <row r="57" spans="2:12" ht="18" thickBot="1" x14ac:dyDescent="0.4">
      <c r="B57" s="265"/>
      <c r="C57" s="1143" t="s">
        <v>78</v>
      </c>
      <c r="D57" s="1144"/>
      <c r="E57" s="1144"/>
      <c r="F57" s="1145"/>
      <c r="G57" s="290"/>
      <c r="I57" s="123"/>
      <c r="J57" s="138"/>
      <c r="K57" s="18"/>
      <c r="L57" s="747" t="str">
        <f t="array" ref="L57">IF(SUM(ABS(M57:Y57))&gt;0,IF(OR($M$8:$Y$8=M57:Y57),"Hide","Show"),"")</f>
        <v/>
      </c>
    </row>
    <row r="58" spans="2:12" ht="17.25" x14ac:dyDescent="0.35">
      <c r="B58" s="265"/>
      <c r="C58" s="269"/>
      <c r="D58" s="1190" t="s">
        <v>47</v>
      </c>
      <c r="E58" s="1191"/>
      <c r="F58" s="1192"/>
      <c r="G58" s="290"/>
      <c r="I58" s="123"/>
      <c r="J58" s="138"/>
      <c r="K58" s="18"/>
      <c r="L58" s="747" t="str">
        <f t="array" ref="L58">IF(SUM(ABS(M58:Y58))&gt;0,IF(OR($M$8:$Y$8=M58:Y58),"Hide","Show"),"")</f>
        <v/>
      </c>
    </row>
    <row r="59" spans="2:12" ht="17.25" x14ac:dyDescent="0.35">
      <c r="B59" s="275"/>
      <c r="C59" s="265"/>
      <c r="D59" s="271" t="s">
        <v>54</v>
      </c>
      <c r="E59" s="271" t="s">
        <v>55</v>
      </c>
      <c r="F59" s="272" t="s">
        <v>56</v>
      </c>
      <c r="G59" s="290"/>
      <c r="I59" s="123"/>
      <c r="J59" s="138"/>
      <c r="K59" s="18"/>
      <c r="L59" s="747" t="str">
        <f t="array" ref="L59">IF(SUM(ABS(M59:Y59))&gt;0,IF(OR($M$8:$Y$8=M59:Y59),"Hide","Show"),"")</f>
        <v/>
      </c>
    </row>
    <row r="60" spans="2:12" x14ac:dyDescent="0.3">
      <c r="B60" s="265"/>
      <c r="C60" s="276" t="s">
        <v>79</v>
      </c>
      <c r="D60" s="297"/>
      <c r="E60" s="297"/>
      <c r="F60" s="298"/>
      <c r="G60" s="290"/>
      <c r="I60" s="123"/>
      <c r="J60" s="138"/>
      <c r="K60" s="18"/>
      <c r="L60" s="747" t="str">
        <f t="array" ref="L60">IF(SUM(ABS(M60:Y60))&gt;0,IF(OR($M$8:$Y$8=M60:Y60),"Hide","Show"),"")</f>
        <v/>
      </c>
    </row>
    <row r="61" spans="2:12" x14ac:dyDescent="0.3">
      <c r="B61" s="265"/>
      <c r="C61" s="276" t="s">
        <v>80</v>
      </c>
      <c r="D61" s="297"/>
      <c r="E61" s="297"/>
      <c r="F61" s="298"/>
      <c r="G61" s="290"/>
      <c r="I61" s="123"/>
      <c r="J61" s="138"/>
      <c r="K61" s="18"/>
      <c r="L61" s="747" t="str">
        <f t="array" ref="L61">IF(SUM(ABS(M61:Y61))&gt;0,IF(OR($M$8:$Y$8=M61:Y61),"Hide","Show"),"")</f>
        <v/>
      </c>
    </row>
    <row r="62" spans="2:12" x14ac:dyDescent="0.3">
      <c r="B62" s="265"/>
      <c r="C62" s="276" t="s">
        <v>81</v>
      </c>
      <c r="D62" s="297"/>
      <c r="E62" s="297"/>
      <c r="F62" s="298"/>
      <c r="G62" s="290"/>
      <c r="I62" s="123"/>
      <c r="J62" s="138"/>
      <c r="K62" s="18"/>
      <c r="L62" s="747" t="str">
        <f t="array" ref="L62">IF(SUM(ABS(M62:Y62))&gt;0,IF(OR($M$8:$Y$8=M62:Y62),"Hide","Show"),"")</f>
        <v/>
      </c>
    </row>
    <row r="63" spans="2:12" x14ac:dyDescent="0.3">
      <c r="B63" s="265"/>
      <c r="C63" s="276" t="s">
        <v>82</v>
      </c>
      <c r="D63" s="297"/>
      <c r="E63" s="297"/>
      <c r="F63" s="298"/>
      <c r="G63" s="290"/>
      <c r="I63" s="123"/>
      <c r="J63" s="138"/>
      <c r="K63" s="18"/>
      <c r="L63" s="747" t="str">
        <f t="array" ref="L63">IF(SUM(ABS(M63:Y63))&gt;0,IF(OR($M$8:$Y$8=M63:Y63),"Hide","Show"),"")</f>
        <v/>
      </c>
    </row>
    <row r="64" spans="2:12" x14ac:dyDescent="0.3">
      <c r="B64" s="265"/>
      <c r="C64" s="276" t="s">
        <v>83</v>
      </c>
      <c r="D64" s="297"/>
      <c r="E64" s="297"/>
      <c r="F64" s="298"/>
      <c r="G64" s="290"/>
      <c r="I64" s="123"/>
      <c r="J64" s="138"/>
      <c r="K64" s="18"/>
      <c r="L64" s="747" t="str">
        <f t="array" ref="L64">IF(SUM(ABS(M64:Y64))&gt;0,IF(OR($M$8:$Y$8=M64:Y64),"Hide","Show"),"")</f>
        <v/>
      </c>
    </row>
    <row r="65" spans="1:12" x14ac:dyDescent="0.3">
      <c r="B65" s="265"/>
      <c r="C65" s="276" t="s">
        <v>84</v>
      </c>
      <c r="D65" s="297"/>
      <c r="E65" s="297"/>
      <c r="F65" s="298"/>
      <c r="G65" s="290"/>
      <c r="I65" s="123"/>
      <c r="J65" s="138"/>
      <c r="K65" s="18"/>
      <c r="L65" s="747" t="str">
        <f t="array" ref="L65">IF(SUM(ABS(M65:Y65))&gt;0,IF(OR($M$8:$Y$8=M65:Y65),"Hide","Show"),"")</f>
        <v/>
      </c>
    </row>
    <row r="66" spans="1:12" x14ac:dyDescent="0.3">
      <c r="B66" s="265"/>
      <c r="C66" s="276" t="s">
        <v>85</v>
      </c>
      <c r="D66" s="297"/>
      <c r="E66" s="297"/>
      <c r="F66" s="298"/>
      <c r="G66" s="290"/>
      <c r="I66" s="123"/>
      <c r="J66" s="138"/>
      <c r="K66" s="18"/>
      <c r="L66" s="747" t="str">
        <f t="array" ref="L66">IF(SUM(ABS(M66:Y66))&gt;0,IF(OR($M$8:$Y$8=M66:Y66),"Hide","Show"),"")</f>
        <v/>
      </c>
    </row>
    <row r="67" spans="1:12" ht="17.25" thickBot="1" x14ac:dyDescent="0.35">
      <c r="B67" s="265"/>
      <c r="C67" s="277" t="s">
        <v>86</v>
      </c>
      <c r="D67" s="294"/>
      <c r="E67" s="294"/>
      <c r="F67" s="299"/>
      <c r="G67" s="290"/>
      <c r="I67" s="123"/>
      <c r="J67" s="138"/>
      <c r="K67" s="18"/>
      <c r="L67" s="747" t="str">
        <f t="array" ref="L67">IF(SUM(ABS(M67:Y67))&gt;0,IF(OR($M$8:$Y$8=M67:Y67),"Hide","Show"),"")</f>
        <v/>
      </c>
    </row>
    <row r="68" spans="1:12" ht="17.25" thickBot="1" x14ac:dyDescent="0.35">
      <c r="B68" s="265"/>
      <c r="C68" s="260"/>
      <c r="D68" s="260"/>
      <c r="E68" s="260"/>
      <c r="F68" s="260"/>
      <c r="G68" s="295"/>
      <c r="I68" s="123"/>
      <c r="J68" s="138"/>
      <c r="K68" s="18"/>
      <c r="L68" s="747" t="str">
        <f t="array" ref="L68">IF(SUM(ABS(M68:Y68))&gt;0,IF(OR($M$8:$Y$8=M68:Y68),"Hide","Show"),"")</f>
        <v/>
      </c>
    </row>
    <row r="69" spans="1:12" ht="18" thickBot="1" x14ac:dyDescent="0.4">
      <c r="B69" s="265"/>
      <c r="C69" s="1143" t="s">
        <v>189</v>
      </c>
      <c r="D69" s="1144"/>
      <c r="E69" s="1144"/>
      <c r="F69" s="1145"/>
      <c r="G69" s="290"/>
      <c r="I69" s="123"/>
      <c r="J69" s="138"/>
      <c r="K69" s="18"/>
      <c r="L69" s="747" t="str">
        <f t="array" ref="L69">IF(SUM(ABS(M69:Y69))&gt;0,IF(OR($M$8:$Y$8=M69:Y69),"Hide","Show"),"")</f>
        <v/>
      </c>
    </row>
    <row r="70" spans="1:12" ht="17.25" x14ac:dyDescent="0.35">
      <c r="B70" s="270"/>
      <c r="C70" s="269"/>
      <c r="D70" s="1190" t="s">
        <v>47</v>
      </c>
      <c r="E70" s="1191"/>
      <c r="F70" s="1192"/>
      <c r="G70" s="295"/>
      <c r="I70" s="123"/>
      <c r="J70" s="138"/>
      <c r="K70" s="18"/>
      <c r="L70" s="747" t="str">
        <f t="array" ref="L70">IF(SUM(ABS(M70:Y70))&gt;0,IF(OR($M$8:$Y$8=M70:Y70),"Hide","Show"),"")</f>
        <v/>
      </c>
    </row>
    <row r="71" spans="1:12" x14ac:dyDescent="0.3">
      <c r="B71" s="265"/>
      <c r="C71" s="276" t="s">
        <v>188</v>
      </c>
      <c r="D71" s="1178"/>
      <c r="E71" s="1178"/>
      <c r="F71" s="1179"/>
      <c r="G71" s="295"/>
      <c r="I71" s="123"/>
      <c r="J71" s="138"/>
      <c r="K71" s="18"/>
      <c r="L71" s="747" t="str">
        <f t="array" ref="L71">IF(SUM(ABS(M71:Y71))&gt;0,IF(OR($M$8:$Y$8=M71:Y71),"Hide","Show"),"")</f>
        <v/>
      </c>
    </row>
    <row r="72" spans="1:12" x14ac:dyDescent="0.3">
      <c r="B72" s="265"/>
      <c r="C72" s="276" t="s">
        <v>259</v>
      </c>
      <c r="D72" s="1178"/>
      <c r="E72" s="1178"/>
      <c r="F72" s="1179"/>
      <c r="G72" s="295"/>
      <c r="I72" s="123"/>
      <c r="J72" s="138"/>
      <c r="K72" s="18"/>
      <c r="L72" s="747" t="str">
        <f t="array" ref="L72">IF(SUM(ABS(M72:Y72))&gt;0,IF(OR($M$8:$Y$8=M72:Y72),"Hide","Show"),"")</f>
        <v/>
      </c>
    </row>
    <row r="73" spans="1:12" ht="17.25" thickBot="1" x14ac:dyDescent="0.35">
      <c r="B73" s="265"/>
      <c r="C73" s="277" t="s">
        <v>89</v>
      </c>
      <c r="D73" s="1139" t="str">
        <f>IF(D71+D72=0,"",D71+D72)</f>
        <v/>
      </c>
      <c r="E73" s="1139"/>
      <c r="F73" s="1140"/>
      <c r="G73" s="295"/>
      <c r="I73" s="129"/>
      <c r="J73" s="139"/>
      <c r="K73" s="18"/>
      <c r="L73" s="747" t="str">
        <f t="array" ref="L73">IF(SUM(ABS(M73:Y73))&gt;0,IF(OR($M$8:$Y$8=M73:Y73),"Hide","Show"),"")</f>
        <v/>
      </c>
    </row>
    <row r="74" spans="1:12" ht="17.25" thickBot="1" x14ac:dyDescent="0.35">
      <c r="B74" s="131"/>
      <c r="C74" s="124"/>
      <c r="D74" s="124"/>
      <c r="E74" s="124"/>
      <c r="F74" s="124"/>
      <c r="G74" s="134"/>
      <c r="I74" s="130"/>
      <c r="J74" s="138"/>
      <c r="K74" s="18"/>
      <c r="L74" s="747" t="str">
        <f t="array" ref="L74">IF(SUM(ABS(M74:Y74))&gt;0,IF(OR($M$8:$Y$8=M74:Y74),"Hide","Show"),"")</f>
        <v/>
      </c>
    </row>
    <row r="75" spans="1:12" x14ac:dyDescent="0.3">
      <c r="A75" s="9"/>
      <c r="K75" s="18"/>
      <c r="L75" s="747" t="str">
        <f t="array" ref="L75">IF(SUM(ABS(M75:Y75))&gt;0,IF(OR($M$8:$Y$8=M75:Y75),"Hide","Show"),"")</f>
        <v/>
      </c>
    </row>
    <row r="76" spans="1:12" s="17" customFormat="1" x14ac:dyDescent="0.3">
      <c r="A76" s="18"/>
      <c r="B76" s="18"/>
      <c r="C76" s="18"/>
      <c r="D76" s="18"/>
      <c r="E76" s="18"/>
      <c r="F76" s="18"/>
      <c r="G76" s="18"/>
      <c r="H76" s="18"/>
      <c r="I76" s="18"/>
      <c r="J76" s="18"/>
      <c r="K76" s="18"/>
      <c r="L76" s="747" t="str">
        <f t="array" ref="L76">IF(SUM(ABS(M76:Y76))&gt;0,IF(OR($M$8:$Y$8=M76:Y76),"Hide","Show"),"")</f>
        <v/>
      </c>
    </row>
    <row r="77" spans="1:12" x14ac:dyDescent="0.3">
      <c r="L77" s="747" t="str">
        <f t="array" ref="L77">IF(SUM(ABS(M77:Y77))&gt;0,IF(OR($M$8:$Y$8=M77:Y77),"Hide","Show"),"")</f>
        <v/>
      </c>
    </row>
    <row r="78" spans="1:12" x14ac:dyDescent="0.3">
      <c r="L78" s="747" t="str">
        <f t="array" ref="L78">IF(SUM(ABS(M78:Y78))&gt;0,IF(OR($M$8:$Y$8=M78:Y78),"Hide","Show"),"")</f>
        <v/>
      </c>
    </row>
    <row r="79" spans="1:12" x14ac:dyDescent="0.3">
      <c r="L79" s="747" t="str">
        <f t="array" ref="L79">IF(SUM(ABS(M79:Y79))&gt;0,IF(OR($M$8:$Y$8=M79:Y79),"Hide","Show"),"")</f>
        <v/>
      </c>
    </row>
    <row r="80" spans="1:12" x14ac:dyDescent="0.3">
      <c r="L80" s="747" t="str">
        <f t="array" ref="L80">IF(SUM(ABS(M80:Y80))&gt;0,IF(OR($M$8:$Y$8=M80:Y80),"Hide","Show"),"")</f>
        <v/>
      </c>
    </row>
    <row r="81" spans="12:12" x14ac:dyDescent="0.3">
      <c r="L81" s="747" t="str">
        <f t="array" ref="L81">IF(SUM(ABS(M81:Y81))&gt;0,IF(OR($M$8:$Y$8=M81:Y81),"Hide","Show"),"")</f>
        <v/>
      </c>
    </row>
    <row r="82" spans="12:12" x14ac:dyDescent="0.3">
      <c r="L82" s="747" t="str">
        <f t="array" ref="L82">IF(SUM(ABS(M82:Y82))&gt;0,IF(OR($M$8:$Y$8=M82:Y82),"Hide","Show"),"")</f>
        <v/>
      </c>
    </row>
    <row r="83" spans="12:12" x14ac:dyDescent="0.3">
      <c r="L83" s="747" t="str">
        <f t="array" ref="L83">IF(SUM(ABS(M83:Y83))&gt;0,IF(OR($M$8:$Y$8=M83:Y83),"Hide","Show"),"")</f>
        <v/>
      </c>
    </row>
    <row r="84" spans="12:12" x14ac:dyDescent="0.3">
      <c r="L84" s="747" t="str">
        <f t="array" ref="L84">IF(SUM(ABS(M84:Y84))&gt;0,IF(OR($M$8:$Y$8=M84:Y84),"Hide","Show"),"")</f>
        <v/>
      </c>
    </row>
    <row r="85" spans="12:12" x14ac:dyDescent="0.3">
      <c r="L85" s="747" t="str">
        <f t="array" ref="L85">IF(SUM(ABS(M85:Y85))&gt;0,IF(OR($M$8:$Y$8=M85:Y85),"Hide","Show"),"")</f>
        <v/>
      </c>
    </row>
    <row r="86" spans="12:12" x14ac:dyDescent="0.3">
      <c r="L86" s="747" t="str">
        <f t="array" ref="L86">IF(SUM(ABS(M86:Y86))&gt;0,IF(OR($M$8:$Y$8=M86:Y86),"Hide","Show"),"")</f>
        <v/>
      </c>
    </row>
    <row r="87" spans="12:12" x14ac:dyDescent="0.3">
      <c r="L87" s="747" t="str">
        <f t="array" ref="L87">IF(SUM(ABS(M87:Y87))&gt;0,IF(OR($M$8:$Y$8=M87:Y87),"Hide","Show"),"")</f>
        <v/>
      </c>
    </row>
    <row r="88" spans="12:12" x14ac:dyDescent="0.3">
      <c r="L88" s="747" t="str">
        <f t="array" ref="L88">IF(SUM(ABS(M88:Y88))&gt;0,IF(OR($M$8:$Y$8=M88:Y88),"Hide","Show"),"")</f>
        <v/>
      </c>
    </row>
    <row r="89" spans="12:12" x14ac:dyDescent="0.3">
      <c r="L89" s="747" t="str">
        <f t="array" ref="L89">IF(SUM(ABS(M89:Y89))&gt;0,IF(OR($M$8:$Y$8=M89:Y89),"Hide","Show"),"")</f>
        <v/>
      </c>
    </row>
    <row r="90" spans="12:12" x14ac:dyDescent="0.3">
      <c r="L90" s="747" t="str">
        <f t="array" ref="L90">IF(SUM(ABS(M90:Y90))&gt;0,IF(OR($M$8:$Y$8=M90:Y90),"Hide","Show"),"")</f>
        <v/>
      </c>
    </row>
    <row r="91" spans="12:12" x14ac:dyDescent="0.3">
      <c r="L91" s="747" t="str">
        <f t="array" ref="L91">IF(SUM(ABS(M91:Y91))&gt;0,IF(OR($M$8:$Y$8=M91:Y91),"Hide","Show"),"")</f>
        <v/>
      </c>
    </row>
    <row r="92" spans="12:12" x14ac:dyDescent="0.3">
      <c r="L92" s="747" t="str">
        <f t="array" ref="L92">IF(SUM(ABS(M92:Y92))&gt;0,IF(OR($M$8:$Y$8=M92:Y92),"Hide","Show"),"")</f>
        <v/>
      </c>
    </row>
    <row r="93" spans="12:12" x14ac:dyDescent="0.3">
      <c r="L93" s="747" t="str">
        <f t="array" ref="L93">IF(SUM(ABS(M93:Y93))&gt;0,IF(OR($M$8:$Y$8=M93:Y93),"Hide","Show"),"")</f>
        <v/>
      </c>
    </row>
    <row r="94" spans="12:12" x14ac:dyDescent="0.3">
      <c r="L94" s="747" t="str">
        <f t="array" ref="L94">IF(SUM(ABS(M94:Y94))&gt;0,IF(OR($M$8:$Y$8=M94:Y94),"Hide","Show"),"")</f>
        <v/>
      </c>
    </row>
    <row r="95" spans="12:12" x14ac:dyDescent="0.3">
      <c r="L95" s="747" t="str">
        <f t="array" ref="L95">IF(SUM(ABS(M95:Y95))&gt;0,IF(OR($M$8:$Y$8=M95:Y95),"Hide","Show"),"")</f>
        <v/>
      </c>
    </row>
    <row r="96" spans="12:12" x14ac:dyDescent="0.3">
      <c r="L96" s="747" t="str">
        <f t="array" ref="L96">IF(SUM(ABS(M96:Y96))&gt;0,IF(OR($M$8:$Y$8=M96:Y96),"Hide","Show"),"")</f>
        <v/>
      </c>
    </row>
    <row r="97" spans="12:12" x14ac:dyDescent="0.3">
      <c r="L97" s="747" t="str">
        <f t="array" ref="L97">IF(SUM(ABS(M97:Y97))&gt;0,IF(OR($M$8:$Y$8=M97:Y97),"Hide","Show"),"")</f>
        <v/>
      </c>
    </row>
    <row r="98" spans="12:12" x14ac:dyDescent="0.3">
      <c r="L98" s="747" t="str">
        <f t="array" ref="L98">IF(SUM(ABS(M98:Y98))&gt;0,IF(OR($M$8:$Y$8=M98:Y98),"Hide","Show"),"")</f>
        <v/>
      </c>
    </row>
    <row r="99" spans="12:12" x14ac:dyDescent="0.3">
      <c r="L99" s="747" t="str">
        <f t="array" ref="L99">IF(SUM(ABS(M99:Y99))&gt;0,IF(OR($M$8:$Y$8=M99:Y99),"Hide","Show"),"")</f>
        <v/>
      </c>
    </row>
    <row r="100" spans="12:12" x14ac:dyDescent="0.3">
      <c r="L100" s="747" t="str">
        <f t="array" ref="L100">IF(SUM(ABS(M100:Y100))&gt;0,IF(OR($M$8:$Y$8=M100:Y100),"Hide","Show"),"")</f>
        <v/>
      </c>
    </row>
    <row r="101" spans="12:12" x14ac:dyDescent="0.3">
      <c r="L101" s="747" t="str">
        <f t="array" ref="L101">IF(SUM(ABS(M101:Y101))&gt;0,IF(OR($M$8:$Y$8=M101:Y101),"Hide","Show"),"")</f>
        <v/>
      </c>
    </row>
    <row r="102" spans="12:12" x14ac:dyDescent="0.3">
      <c r="L102" s="747" t="str">
        <f t="array" ref="L102">IF(SUM(ABS(M102:Y102))&gt;0,IF(OR($M$8:$Y$8=M102:Y102),"Hide","Show"),"")</f>
        <v/>
      </c>
    </row>
    <row r="103" spans="12:12" x14ac:dyDescent="0.3">
      <c r="L103" s="747" t="str">
        <f t="array" ref="L103">IF(SUM(ABS(M103:Y103))&gt;0,IF(OR($M$8:$Y$8=M103:Y103),"Hide","Show"),"")</f>
        <v/>
      </c>
    </row>
    <row r="104" spans="12:12" x14ac:dyDescent="0.3">
      <c r="L104" s="747" t="str">
        <f t="array" ref="L104">IF(SUM(ABS(M104:Y104))&gt;0,IF(OR($M$8:$Y$8=M104:Y104),"Hide","Show"),"")</f>
        <v/>
      </c>
    </row>
    <row r="105" spans="12:12" x14ac:dyDescent="0.3">
      <c r="L105" s="747" t="str">
        <f t="array" ref="L105">IF(SUM(ABS(M105:Y105))&gt;0,IF(OR($M$8:$Y$8=M105:Y105),"Hide","Show"),"")</f>
        <v/>
      </c>
    </row>
    <row r="106" spans="12:12" x14ac:dyDescent="0.3">
      <c r="L106" s="747" t="str">
        <f t="array" ref="L106">IF(SUM(ABS(M106:Y106))&gt;0,IF(OR($M$8:$Y$8=M106:Y106),"Hide","Show"),"")</f>
        <v/>
      </c>
    </row>
    <row r="107" spans="12:12" x14ac:dyDescent="0.3">
      <c r="L107" s="747" t="str">
        <f t="array" ref="L107">IF(SUM(ABS(M107:Y107))&gt;0,IF(OR($M$8:$Y$8=M107:Y107),"Hide","Show"),"")</f>
        <v/>
      </c>
    </row>
    <row r="108" spans="12:12" x14ac:dyDescent="0.3">
      <c r="L108" s="747" t="str">
        <f t="array" ref="L108">IF(SUM(ABS(M108:Y108))&gt;0,IF(OR($M$8:$Y$8=M108:Y108),"Hide","Show"),"")</f>
        <v/>
      </c>
    </row>
    <row r="109" spans="12:12" x14ac:dyDescent="0.3">
      <c r="L109" s="747" t="str">
        <f t="array" ref="L109">IF(SUM(ABS(M109:Y109))&gt;0,IF(OR($M$8:$Y$8=M109:Y109),"Hide","Show"),"")</f>
        <v/>
      </c>
    </row>
    <row r="110" spans="12:12" x14ac:dyDescent="0.3">
      <c r="L110" s="747" t="str">
        <f t="array" ref="L110">IF(SUM(ABS(M110:Y110))&gt;0,IF(OR($M$8:$Y$8=M110:Y110),"Hide","Show"),"")</f>
        <v/>
      </c>
    </row>
    <row r="111" spans="12:12" x14ac:dyDescent="0.3">
      <c r="L111" s="747" t="str">
        <f t="array" ref="L111">IF(SUM(ABS(M111:Y111))&gt;0,IF(OR($M$8:$Y$8=M111:Y111),"Hide","Show"),"")</f>
        <v/>
      </c>
    </row>
    <row r="112" spans="12:12" x14ac:dyDescent="0.3">
      <c r="L112" s="747" t="str">
        <f t="array" ref="L112">IF(SUM(ABS(M112:Y112))&gt;0,IF(OR($M$8:$Y$8=M112:Y112),"Hide","Show"),"")</f>
        <v/>
      </c>
    </row>
    <row r="113" spans="12:12" x14ac:dyDescent="0.3">
      <c r="L113" s="747" t="str">
        <f t="array" ref="L113">IF(SUM(ABS(M113:Y113))&gt;0,IF(OR($M$8:$Y$8=M113:Y113),"Hide","Show"),"")</f>
        <v/>
      </c>
    </row>
    <row r="114" spans="12:12" x14ac:dyDescent="0.3">
      <c r="L114" s="747" t="str">
        <f t="array" ref="L114">IF(SUM(ABS(M114:Y114))&gt;0,IF(OR($M$8:$Y$8=M114:Y114),"Hide","Show"),"")</f>
        <v/>
      </c>
    </row>
    <row r="115" spans="12:12" x14ac:dyDescent="0.3">
      <c r="L115" s="747" t="str">
        <f t="array" ref="L115">IF(SUM(ABS(M115:Y115))&gt;0,IF(OR($M$8:$Y$8=M115:Y115),"Hide","Show"),"")</f>
        <v/>
      </c>
    </row>
    <row r="116" spans="12:12" x14ac:dyDescent="0.3">
      <c r="L116" s="747" t="str">
        <f t="array" ref="L116">IF(SUM(ABS(M116:Y116))&gt;0,IF(OR($M$8:$Y$8=M116:Y116),"Hide","Show"),"")</f>
        <v/>
      </c>
    </row>
    <row r="117" spans="12:12" x14ac:dyDescent="0.3">
      <c r="L117" s="747" t="str">
        <f t="array" ref="L117">IF(SUM(ABS(M117:Y117))&gt;0,IF(OR($M$8:$Y$8=M117:Y117),"Hide","Show"),"")</f>
        <v/>
      </c>
    </row>
    <row r="118" spans="12:12" x14ac:dyDescent="0.3">
      <c r="L118" s="747" t="str">
        <f t="array" ref="L118">IF(SUM(ABS(M118:Y118))&gt;0,IF(OR($M$8:$Y$8=M118:Y118),"Hide","Show"),"")</f>
        <v/>
      </c>
    </row>
    <row r="119" spans="12:12" x14ac:dyDescent="0.3">
      <c r="L119" s="747" t="str">
        <f t="array" ref="L119">IF(SUM(ABS(M119:Y119))&gt;0,IF(OR($M$8:$Y$8=M119:Y119),"Hide","Show"),"")</f>
        <v/>
      </c>
    </row>
    <row r="120" spans="12:12" x14ac:dyDescent="0.3">
      <c r="L120" s="747" t="str">
        <f t="array" ref="L120">IF(SUM(ABS(M120:Y120))&gt;0,IF(OR($M$8:$Y$8=M120:Y120),"Hide","Show"),"")</f>
        <v/>
      </c>
    </row>
    <row r="121" spans="12:12" x14ac:dyDescent="0.3">
      <c r="L121" s="747" t="str">
        <f t="array" ref="L121">IF(SUM(ABS(M121:Y121))&gt;0,IF(OR($M$8:$Y$8=M121:Y121),"Hide","Show"),"")</f>
        <v/>
      </c>
    </row>
    <row r="122" spans="12:12" x14ac:dyDescent="0.3">
      <c r="L122" s="747" t="str">
        <f t="array" ref="L122">IF(SUM(ABS(M122:Y122))&gt;0,IF(OR($M$8:$Y$8=M122:Y122),"Hide","Show"),"")</f>
        <v/>
      </c>
    </row>
    <row r="123" spans="12:12" x14ac:dyDescent="0.3">
      <c r="L123" s="747" t="str">
        <f t="array" ref="L123">IF(SUM(ABS(M123:Y123))&gt;0,IF(OR($M$8:$Y$8=M123:Y123),"Hide","Show"),"")</f>
        <v/>
      </c>
    </row>
    <row r="124" spans="12:12" x14ac:dyDescent="0.3">
      <c r="L124" s="747" t="str">
        <f t="array" ref="L124">IF(SUM(ABS(M124:Y124))&gt;0,IF(OR($M$8:$Y$8=M124:Y124),"Hide","Show"),"")</f>
        <v/>
      </c>
    </row>
    <row r="125" spans="12:12" x14ac:dyDescent="0.3">
      <c r="L125" s="747" t="str">
        <f t="array" ref="L125">IF(SUM(ABS(M125:Y125))&gt;0,IF(OR($M$8:$Y$8=M125:Y125),"Hide","Show"),"")</f>
        <v/>
      </c>
    </row>
    <row r="126" spans="12:12" x14ac:dyDescent="0.3">
      <c r="L126" s="747" t="str">
        <f t="array" ref="L126">IF(SUM(ABS(M126:Y126))&gt;0,IF(OR($M$8:$Y$8=M126:Y126),"Hide","Show"),"")</f>
        <v/>
      </c>
    </row>
    <row r="127" spans="12:12" x14ac:dyDescent="0.3">
      <c r="L127" s="747" t="str">
        <f t="array" ref="L127">IF(SUM(ABS(M127:Y127))&gt;0,IF(OR($M$8:$Y$8=M127:Y127),"Hide","Show"),"")</f>
        <v/>
      </c>
    </row>
    <row r="128" spans="12:12" x14ac:dyDescent="0.3">
      <c r="L128" s="747" t="str">
        <f t="array" ref="L128">IF(SUM(ABS(M128:Y128))&gt;0,IF(OR($M$8:$Y$8=M128:Y128),"Hide","Show"),"")</f>
        <v/>
      </c>
    </row>
    <row r="129" spans="12:12" x14ac:dyDescent="0.3">
      <c r="L129" s="747" t="str">
        <f t="array" ref="L129">IF(SUM(ABS(M129:Y129))&gt;0,IF(OR($M$8:$Y$8=M129:Y129),"Hide","Show"),"")</f>
        <v/>
      </c>
    </row>
    <row r="130" spans="12:12" x14ac:dyDescent="0.3">
      <c r="L130" s="747" t="str">
        <f t="array" ref="L130">IF(SUM(ABS(M130:Y130))&gt;0,IF(OR($M$8:$Y$8=M130:Y130),"Hide","Show"),"")</f>
        <v/>
      </c>
    </row>
    <row r="131" spans="12:12" x14ac:dyDescent="0.3">
      <c r="L131" s="747" t="str">
        <f t="array" ref="L131">IF(SUM(ABS(M131:Y131))&gt;0,IF(OR($M$8:$Y$8=M131:Y131),"Hide","Show"),"")</f>
        <v/>
      </c>
    </row>
    <row r="132" spans="12:12" x14ac:dyDescent="0.3">
      <c r="L132" s="747" t="str">
        <f t="array" ref="L132">IF(SUM(ABS(M132:Y132))&gt;0,IF(OR($M$8:$Y$8=M132:Y132),"Hide","Show"),"")</f>
        <v/>
      </c>
    </row>
    <row r="133" spans="12:12" x14ac:dyDescent="0.3">
      <c r="L133" s="747" t="str">
        <f t="array" ref="L133">IF(SUM(ABS(M133:Y133))&gt;0,IF(OR($M$8:$Y$8=M133:Y133),"Hide","Show"),"")</f>
        <v/>
      </c>
    </row>
    <row r="134" spans="12:12" x14ac:dyDescent="0.3">
      <c r="L134" s="747" t="str">
        <f t="array" ref="L134">IF(SUM(ABS(M134:Y134))&gt;0,IF(OR($M$8:$Y$8=M134:Y134),"Hide","Show"),"")</f>
        <v/>
      </c>
    </row>
    <row r="135" spans="12:12" x14ac:dyDescent="0.3">
      <c r="L135" s="747" t="str">
        <f t="array" ref="L135">IF(SUM(ABS(M135:Y135))&gt;0,IF(OR($M$8:$Y$8=M135:Y135),"Hide","Show"),"")</f>
        <v/>
      </c>
    </row>
    <row r="136" spans="12:12" x14ac:dyDescent="0.3">
      <c r="L136" s="747" t="str">
        <f t="array" ref="L136">IF(SUM(ABS(M136:Y136))&gt;0,IF(OR($M$8:$Y$8=M136:Y136),"Hide","Show"),"")</f>
        <v/>
      </c>
    </row>
    <row r="137" spans="12:12" x14ac:dyDescent="0.3">
      <c r="L137" s="747" t="str">
        <f t="array" ref="L137">IF(SUM(ABS(M137:Y137))&gt;0,IF(OR($M$8:$Y$8=M137:Y137),"Hide","Show"),"")</f>
        <v/>
      </c>
    </row>
    <row r="138" spans="12:12" x14ac:dyDescent="0.3">
      <c r="L138" s="747" t="str">
        <f t="array" ref="L138">IF(SUM(ABS(M138:Y138))&gt;0,IF(OR($M$8:$Y$8=M138:Y138),"Hide","Show"),"")</f>
        <v/>
      </c>
    </row>
    <row r="139" spans="12:12" x14ac:dyDescent="0.3">
      <c r="L139" s="747" t="str">
        <f t="array" ref="L139">IF(SUM(ABS(M139:Y139))&gt;0,IF(OR($M$8:$Y$8=M139:Y139),"Hide","Show"),"")</f>
        <v/>
      </c>
    </row>
    <row r="140" spans="12:12" x14ac:dyDescent="0.3">
      <c r="L140" s="747" t="str">
        <f t="array" ref="L140">IF(SUM(ABS(M140:Y140))&gt;0,IF(OR($M$8:$Y$8=M140:Y140),"Hide","Show"),"")</f>
        <v/>
      </c>
    </row>
    <row r="141" spans="12:12" x14ac:dyDescent="0.3">
      <c r="L141" s="747" t="str">
        <f t="array" ref="L141">IF(SUM(ABS(M141:Y141))&gt;0,IF(OR($M$8:$Y$8=M141:Y141),"Hide","Show"),"")</f>
        <v/>
      </c>
    </row>
    <row r="142" spans="12:12" x14ac:dyDescent="0.3">
      <c r="L142" s="747" t="str">
        <f t="array" ref="L142">IF(SUM(ABS(M142:Y142))&gt;0,IF(OR($M$8:$Y$8=M142:Y142),"Hide","Show"),"")</f>
        <v/>
      </c>
    </row>
    <row r="143" spans="12:12" x14ac:dyDescent="0.3">
      <c r="L143" s="747" t="str">
        <f t="array" ref="L143">IF(SUM(ABS(M143:Y143))&gt;0,IF(OR($M$8:$Y$8=M143:Y143),"Hide","Show"),"")</f>
        <v/>
      </c>
    </row>
    <row r="144" spans="12:12" x14ac:dyDescent="0.3">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row r="165" spans="12:12" x14ac:dyDescent="0.3">
      <c r="L165" s="747" t="str">
        <f t="array" ref="L165">IF(SUM(ABS(M165:Y165))&gt;0,IF(OR($M$8:$Y$8=M165:Y165),"Hide","Show"),"")</f>
        <v/>
      </c>
    </row>
    <row r="166" spans="12:12" x14ac:dyDescent="0.3">
      <c r="L166" s="747" t="str">
        <f t="array" ref="L166">IF(SUM(ABS(M166:Y166))&gt;0,IF(OR($M$8:$Y$8=M166:Y166),"Hide","Show"),"")</f>
        <v/>
      </c>
    </row>
    <row r="167" spans="12:12" x14ac:dyDescent="0.3">
      <c r="L167" s="747" t="str">
        <f t="array" ref="L167">IF(SUM(ABS(M167:Y167))&gt;0,IF(OR($M$8:$Y$8=M167:Y167),"Hide","Show"),"")</f>
        <v/>
      </c>
    </row>
    <row r="168" spans="12:12" x14ac:dyDescent="0.3">
      <c r="L168" s="747" t="str">
        <f t="array" ref="L168">IF(SUM(ABS(M168:Y168))&gt;0,IF(OR($M$8:$Y$8=M168:Y168),"Hide","Show"),"")</f>
        <v/>
      </c>
    </row>
    <row r="169" spans="12:12" x14ac:dyDescent="0.3">
      <c r="L169" s="747" t="str">
        <f t="array" ref="L169">IF(SUM(ABS(M169:Y169))&gt;0,IF(OR($M$8:$Y$8=M169:Y169),"Hide","Show"),"")</f>
        <v/>
      </c>
    </row>
    <row r="170" spans="12:12" x14ac:dyDescent="0.3">
      <c r="L170" s="747" t="str">
        <f t="array" ref="L170">IF(SUM(ABS(M170:Y170))&gt;0,IF(OR($M$8:$Y$8=M170:Y170),"Hide","Show"),"")</f>
        <v/>
      </c>
    </row>
    <row r="171" spans="12:12" x14ac:dyDescent="0.3">
      <c r="L171" s="747" t="str">
        <f t="array" ref="L171">IF(SUM(ABS(M171:Y171))&gt;0,IF(OR($M$8:$Y$8=M171:Y171),"Hide","Show"),"")</f>
        <v/>
      </c>
    </row>
    <row r="172" spans="12:12" x14ac:dyDescent="0.3">
      <c r="L172" s="747" t="str">
        <f t="array" ref="L172">IF(SUM(ABS(M172:Y172))&gt;0,IF(OR($M$8:$Y$8=M172:Y172),"Hide","Show"),"")</f>
        <v/>
      </c>
    </row>
    <row r="173" spans="12:12" x14ac:dyDescent="0.3">
      <c r="L173" s="747" t="str">
        <f t="array" ref="L173">IF(SUM(ABS(M173:Y173))&gt;0,IF(OR($M$8:$Y$8=M173:Y173),"Hide","Show"),"")</f>
        <v/>
      </c>
    </row>
    <row r="174" spans="12:12" x14ac:dyDescent="0.3">
      <c r="L174" s="747" t="str">
        <f t="array" ref="L174">IF(SUM(ABS(M174:Y174))&gt;0,IF(OR($M$8:$Y$8=M174:Y174),"Hide","Show"),"")</f>
        <v/>
      </c>
    </row>
    <row r="175" spans="12:12" x14ac:dyDescent="0.3">
      <c r="L175" s="747" t="str">
        <f t="array" ref="L175">IF(SUM(ABS(M175:Y175))&gt;0,IF(OR($M$8:$Y$8=M175:Y175),"Hide","Show"),"")</f>
        <v/>
      </c>
    </row>
    <row r="176" spans="12:12" x14ac:dyDescent="0.3">
      <c r="L176" s="747" t="str">
        <f t="array" ref="L176">IF(SUM(ABS(M176:Y176))&gt;0,IF(OR($M$8:$Y$8=M176:Y176),"Hide","Show"),"")</f>
        <v/>
      </c>
    </row>
    <row r="177" spans="12:12" x14ac:dyDescent="0.3">
      <c r="L177" s="747" t="str">
        <f t="array" ref="L177">IF(SUM(ABS(M177:Y177))&gt;0,IF(OR($M$8:$Y$8=M177:Y177),"Hide","Show"),"")</f>
        <v/>
      </c>
    </row>
    <row r="178" spans="12:12" x14ac:dyDescent="0.3">
      <c r="L178" s="747" t="str">
        <f t="array" ref="L178">IF(SUM(ABS(M178:Y178))&gt;0,IF(OR($M$8:$Y$8=M178:Y178),"Hide","Show"),"")</f>
        <v/>
      </c>
    </row>
    <row r="179" spans="12:12" x14ac:dyDescent="0.3">
      <c r="L179" s="747" t="str">
        <f t="array" ref="L179">IF(SUM(ABS(M179:Y179))&gt;0,IF(OR($M$8:$Y$8=M179:Y179),"Hide","Show"),"")</f>
        <v/>
      </c>
    </row>
    <row r="180" spans="12:12" x14ac:dyDescent="0.3">
      <c r="L180" s="747" t="str">
        <f t="array" ref="L180">IF(SUM(ABS(M180:Y180))&gt;0,IF(OR($M$8:$Y$8=M180:Y180),"Hide","Show"),"")</f>
        <v/>
      </c>
    </row>
    <row r="181" spans="12:12" x14ac:dyDescent="0.3">
      <c r="L181" s="747" t="str">
        <f t="array" ref="L181">IF(SUM(ABS(M181:Y181))&gt;0,IF(OR($M$8:$Y$8=M181:Y181),"Hide","Show"),"")</f>
        <v/>
      </c>
    </row>
    <row r="182" spans="12:12" x14ac:dyDescent="0.3">
      <c r="L182" s="747" t="str">
        <f t="array" ref="L182">IF(SUM(ABS(M182:Y182))&gt;0,IF(OR($M$8:$Y$8=M182:Y182),"Hide","Show"),"")</f>
        <v/>
      </c>
    </row>
    <row r="183" spans="12:12" x14ac:dyDescent="0.3">
      <c r="L183" s="747" t="str">
        <f t="array" ref="L183">IF(SUM(ABS(M183:Y183))&gt;0,IF(OR($M$8:$Y$8=M183:Y183),"Hide","Show"),"")</f>
        <v/>
      </c>
    </row>
    <row r="184" spans="12:12" x14ac:dyDescent="0.3">
      <c r="L184" s="747" t="str">
        <f t="array" ref="L184">IF(SUM(ABS(M184:Y184))&gt;0,IF(OR($M$8:$Y$8=M184:Y184),"Hide","Show"),"")</f>
        <v/>
      </c>
    </row>
    <row r="185" spans="12:12" x14ac:dyDescent="0.3">
      <c r="L185" s="747" t="str">
        <f t="array" ref="L185">IF(SUM(ABS(M185:Y185))&gt;0,IF(OR($M$8:$Y$8=M185:Y185),"Hide","Show"),"")</f>
        <v/>
      </c>
    </row>
    <row r="186" spans="12:12" x14ac:dyDescent="0.3">
      <c r="L186" s="747" t="str">
        <f t="array" ref="L186">IF(SUM(ABS(M186:Y186))&gt;0,IF(OR($M$8:$Y$8=M186:Y186),"Hide","Show"),"")</f>
        <v/>
      </c>
    </row>
    <row r="187" spans="12:12" x14ac:dyDescent="0.3">
      <c r="L187" s="747" t="str">
        <f t="array" ref="L187">IF(SUM(ABS(M187:Y187))&gt;0,IF(OR($M$8:$Y$8=M187:Y187),"Hide","Show"),"")</f>
        <v/>
      </c>
    </row>
    <row r="188" spans="12:12" x14ac:dyDescent="0.3">
      <c r="L188" s="747" t="str">
        <f t="array" ref="L188">IF(SUM(ABS(M188:Y188))&gt;0,IF(OR($M$8:$Y$8=M188:Y188),"Hide","Show"),"")</f>
        <v/>
      </c>
    </row>
    <row r="189" spans="12:12" x14ac:dyDescent="0.3">
      <c r="L189" s="747" t="str">
        <f t="array" ref="L189">IF(SUM(ABS(M189:Y189))&gt;0,IF(OR($M$8:$Y$8=M189:Y189),"Hide","Show"),"")</f>
        <v/>
      </c>
    </row>
    <row r="190" spans="12:12" x14ac:dyDescent="0.3">
      <c r="L190" s="747" t="str">
        <f t="array" ref="L190">IF(SUM(ABS(M190:Y190))&gt;0,IF(OR($M$8:$Y$8=M190:Y190),"Hide","Show"),"")</f>
        <v/>
      </c>
    </row>
    <row r="191" spans="12:12" x14ac:dyDescent="0.3">
      <c r="L191" s="747" t="str">
        <f t="array" ref="L191">IF(SUM(ABS(M191:Y191))&gt;0,IF(OR($M$8:$Y$8=M191:Y191),"Hide","Show"),"")</f>
        <v/>
      </c>
    </row>
    <row r="192" spans="12:12" x14ac:dyDescent="0.3">
      <c r="L192" s="747" t="str">
        <f t="array" ref="L192">IF(SUM(ABS(M192:Y192))&gt;0,IF(OR($M$8:$Y$8=M192:Y192),"Hide","Show"),"")</f>
        <v/>
      </c>
    </row>
    <row r="193" spans="12:12" x14ac:dyDescent="0.3">
      <c r="L193" s="747" t="str">
        <f t="array" ref="L193">IF(SUM(ABS(M193:Y193))&gt;0,IF(OR($M$8:$Y$8=M193:Y193),"Hide","Show"),"")</f>
        <v/>
      </c>
    </row>
    <row r="194" spans="12:12" x14ac:dyDescent="0.3">
      <c r="L194" s="747" t="str">
        <f t="array" ref="L194">IF(SUM(ABS(M194:Y194))&gt;0,IF(OR($M$8:$Y$8=M194:Y194),"Hide","Show"),"")</f>
        <v/>
      </c>
    </row>
    <row r="195" spans="12:12" x14ac:dyDescent="0.3">
      <c r="L195" s="747" t="str">
        <f t="array" ref="L195">IF(SUM(ABS(M195:Y195))&gt;0,IF(OR($M$8:$Y$8=M195:Y195),"Hide","Show"),"")</f>
        <v/>
      </c>
    </row>
    <row r="196" spans="12:12" x14ac:dyDescent="0.3">
      <c r="L196" s="747" t="str">
        <f t="array" ref="L196">IF(SUM(ABS(M196:Y196))&gt;0,IF(OR($M$8:$Y$8=M196:Y196),"Hide","Show"),"")</f>
        <v/>
      </c>
    </row>
    <row r="197" spans="12:12" x14ac:dyDescent="0.3">
      <c r="L197" s="747" t="str">
        <f t="array" ref="L197">IF(SUM(ABS(M197:Y197))&gt;0,IF(OR($M$8:$Y$8=M197:Y197),"Hide","Show"),"")</f>
        <v/>
      </c>
    </row>
    <row r="198" spans="12:12" x14ac:dyDescent="0.3">
      <c r="L198" s="747" t="str">
        <f t="array" ref="L198">IF(SUM(ABS(M198:Y198))&gt;0,IF(OR($M$8:$Y$8=M198:Y198),"Hide","Show"),"")</f>
        <v/>
      </c>
    </row>
    <row r="199" spans="12:12" x14ac:dyDescent="0.3">
      <c r="L199" s="747" t="str">
        <f t="array" ref="L199">IF(SUM(ABS(M199:Y199))&gt;0,IF(OR($M$8:$Y$8=M199:Y199),"Hide","Show"),"")</f>
        <v/>
      </c>
    </row>
    <row r="200" spans="12:12" x14ac:dyDescent="0.3">
      <c r="L200" s="747" t="str">
        <f t="array" ref="L200">IF(SUM(ABS(M200:Y200))&gt;0,IF(OR($M$8:$Y$8=M200:Y200),"Hide","Show"),"")</f>
        <v/>
      </c>
    </row>
    <row r="201" spans="12:12" x14ac:dyDescent="0.3">
      <c r="L201" s="747" t="str">
        <f t="array" ref="L201">IF(SUM(ABS(M201:Y201))&gt;0,IF(OR($M$8:$Y$8=M201:Y201),"Hide","Show"),"")</f>
        <v/>
      </c>
    </row>
    <row r="202" spans="12:12" x14ac:dyDescent="0.3">
      <c r="L202" s="747" t="str">
        <f t="array" ref="L202">IF(SUM(ABS(M202:Y202))&gt;0,IF(OR($M$8:$Y$8=M202:Y202),"Hide","Show"),"")</f>
        <v/>
      </c>
    </row>
    <row r="203" spans="12:12" x14ac:dyDescent="0.3">
      <c r="L203" s="747" t="str">
        <f t="array" ref="L203">IF(SUM(ABS(M203:Y203))&gt;0,IF(OR($M$8:$Y$8=M203:Y203),"Hide","Show"),"")</f>
        <v/>
      </c>
    </row>
    <row r="204" spans="12:12" x14ac:dyDescent="0.3">
      <c r="L204" s="747" t="str">
        <f t="array" ref="L204">IF(SUM(ABS(M204:Y204))&gt;0,IF(OR($M$8:$Y$8=M204:Y204),"Hide","Show"),"")</f>
        <v/>
      </c>
    </row>
    <row r="205" spans="12:12" x14ac:dyDescent="0.3">
      <c r="L205" s="747" t="str">
        <f t="array" ref="L205">IF(SUM(ABS(M205:Y205))&gt;0,IF(OR($M$8:$Y$8=M205:Y205),"Hide","Show"),"")</f>
        <v/>
      </c>
    </row>
    <row r="206" spans="12:12" x14ac:dyDescent="0.3">
      <c r="L206" s="747" t="str">
        <f t="array" ref="L206">IF(SUM(ABS(M206:Y206))&gt;0,IF(OR($M$8:$Y$8=M206:Y206),"Hide","Show"),"")</f>
        <v/>
      </c>
    </row>
    <row r="207" spans="12:12" x14ac:dyDescent="0.3">
      <c r="L207" s="747" t="str">
        <f t="array" ref="L207">IF(SUM(ABS(M207:Y207))&gt;0,IF(OR($M$8:$Y$8=M207:Y207),"Hide","Show"),"")</f>
        <v/>
      </c>
    </row>
    <row r="208" spans="12:12" x14ac:dyDescent="0.3">
      <c r="L208" s="747" t="str">
        <f t="array" ref="L208">IF(SUM(ABS(M208:Y208))&gt;0,IF(OR($M$8:$Y$8=M208:Y208),"Hide","Show"),"")</f>
        <v/>
      </c>
    </row>
    <row r="209" spans="12:12" x14ac:dyDescent="0.3">
      <c r="L209" s="747" t="str">
        <f t="array" ref="L209">IF(SUM(ABS(M209:Y209))&gt;0,IF(OR($M$8:$Y$8=M209:Y209),"Hide","Show"),"")</f>
        <v/>
      </c>
    </row>
    <row r="210" spans="12:12" x14ac:dyDescent="0.3">
      <c r="L210" s="747" t="str">
        <f t="array" ref="L210">IF(SUM(ABS(M210:Y210))&gt;0,IF(OR($M$8:$Y$8=M210:Y210),"Hide","Show"),"")</f>
        <v/>
      </c>
    </row>
    <row r="211" spans="12:12" x14ac:dyDescent="0.3">
      <c r="L211" s="747" t="str">
        <f t="array" ref="L211">IF(SUM(ABS(M211:Y211))&gt;0,IF(OR($M$8:$Y$8=M211:Y211),"Hide","Show"),"")</f>
        <v/>
      </c>
    </row>
    <row r="212" spans="12:12" x14ac:dyDescent="0.3">
      <c r="L212" s="747" t="str">
        <f t="array" ref="L212">IF(SUM(ABS(M212:Y212))&gt;0,IF(OR($M$8:$Y$8=M212:Y212),"Hide","Show"),"")</f>
        <v/>
      </c>
    </row>
    <row r="213" spans="12:12" x14ac:dyDescent="0.3">
      <c r="L213" s="747" t="str">
        <f t="array" ref="L213">IF(SUM(ABS(M213:Y213))&gt;0,IF(OR($M$8:$Y$8=M213:Y213),"Hide","Show"),"")</f>
        <v/>
      </c>
    </row>
    <row r="214" spans="12:12" x14ac:dyDescent="0.3">
      <c r="L214" s="747" t="str">
        <f t="array" ref="L214">IF(SUM(ABS(M214:Y214))&gt;0,IF(OR($M$8:$Y$8=M214:Y214),"Hide","Show"),"")</f>
        <v/>
      </c>
    </row>
    <row r="215" spans="12:12" x14ac:dyDescent="0.3">
      <c r="L215" s="747" t="str">
        <f t="array" ref="L215">IF(SUM(ABS(M215:Y215))&gt;0,IF(OR($M$8:$Y$8=M215:Y215),"Hide","Show"),"")</f>
        <v/>
      </c>
    </row>
    <row r="216" spans="12:12" x14ac:dyDescent="0.3">
      <c r="L216" s="747" t="str">
        <f t="array" ref="L216">IF(SUM(ABS(M216:Y216))&gt;0,IF(OR($M$8:$Y$8=M216:Y216),"Hide","Show"),"")</f>
        <v/>
      </c>
    </row>
    <row r="217" spans="12:12" x14ac:dyDescent="0.3">
      <c r="L217" s="747" t="str">
        <f t="array" ref="L217">IF(SUM(ABS(M217:Y217))&gt;0,IF(OR($M$8:$Y$8=M217:Y217),"Hide","Show"),"")</f>
        <v/>
      </c>
    </row>
    <row r="218" spans="12:12" x14ac:dyDescent="0.3">
      <c r="L218" s="747" t="str">
        <f t="array" ref="L218">IF(SUM(ABS(M218:Y218))&gt;0,IF(OR($M$8:$Y$8=M218:Y218),"Hide","Show"),"")</f>
        <v/>
      </c>
    </row>
    <row r="219" spans="12:12" x14ac:dyDescent="0.3">
      <c r="L219" s="747" t="str">
        <f t="array" ref="L219">IF(SUM(ABS(M219:Y219))&gt;0,IF(OR($M$8:$Y$8=M219:Y219),"Hide","Show"),"")</f>
        <v/>
      </c>
    </row>
    <row r="220" spans="12:12" x14ac:dyDescent="0.3">
      <c r="L220" s="747" t="str">
        <f t="array" ref="L220">IF(SUM(ABS(M220:Y220))&gt;0,IF(OR($M$8:$Y$8=M220:Y220),"Hide","Show"),"")</f>
        <v/>
      </c>
    </row>
    <row r="221" spans="12:12" x14ac:dyDescent="0.3">
      <c r="L221" s="747" t="str">
        <f t="array" ref="L221">IF(SUM(ABS(M221:Y221))&gt;0,IF(OR($M$8:$Y$8=M221:Y221),"Hide","Show"),"")</f>
        <v/>
      </c>
    </row>
    <row r="222" spans="12:12" x14ac:dyDescent="0.3">
      <c r="L222" s="747" t="str">
        <f t="array" ref="L222">IF(SUM(ABS(M222:Y222))&gt;0,IF(OR($M$8:$Y$8=M222:Y222),"Hide","Show"),"")</f>
        <v/>
      </c>
    </row>
    <row r="223" spans="12:12" x14ac:dyDescent="0.3">
      <c r="L223" s="747" t="str">
        <f t="array" ref="L223">IF(SUM(ABS(M223:Y223))&gt;0,IF(OR($M$8:$Y$8=M223:Y223),"Hide","Show"),"")</f>
        <v/>
      </c>
    </row>
    <row r="224" spans="12:12" x14ac:dyDescent="0.3">
      <c r="L224" s="747" t="str">
        <f t="array" ref="L224">IF(SUM(ABS(M224:Y224))&gt;0,IF(OR($M$8:$Y$8=M224:Y224),"Hide","Show"),"")</f>
        <v/>
      </c>
    </row>
    <row r="225" spans="12:12" x14ac:dyDescent="0.3">
      <c r="L225" s="747" t="str">
        <f t="array" ref="L225">IF(SUM(ABS(M225:Y225))&gt;0,IF(OR($M$8:$Y$8=M225:Y225),"Hide","Show"),"")</f>
        <v/>
      </c>
    </row>
    <row r="226" spans="12:12" x14ac:dyDescent="0.3">
      <c r="L226" s="747" t="str">
        <f t="array" ref="L226">IF(SUM(ABS(M226:Y226))&gt;0,IF(OR($M$8:$Y$8=M226:Y226),"Hide","Show"),"")</f>
        <v/>
      </c>
    </row>
    <row r="227" spans="12:12" x14ac:dyDescent="0.3">
      <c r="L227" s="747" t="str">
        <f t="array" ref="L227">IF(SUM(ABS(M227:Y227))&gt;0,IF(OR($M$8:$Y$8=M227:Y227),"Hide","Show"),"")</f>
        <v/>
      </c>
    </row>
    <row r="228" spans="12:12" x14ac:dyDescent="0.3">
      <c r="L228" s="747" t="str">
        <f t="array" ref="L228">IF(SUM(ABS(M228:Y228))&gt;0,IF(OR($M$8:$Y$8=M228:Y228),"Hide","Show"),"")</f>
        <v/>
      </c>
    </row>
    <row r="229" spans="12:12" x14ac:dyDescent="0.3">
      <c r="L229" s="747" t="str">
        <f t="array" ref="L229">IF(SUM(ABS(M229:Y229))&gt;0,IF(OR($M$8:$Y$8=M229:Y229),"Hide","Show"),"")</f>
        <v/>
      </c>
    </row>
    <row r="230" spans="12:12" x14ac:dyDescent="0.3">
      <c r="L230" s="747" t="str">
        <f t="array" ref="L230">IF(SUM(ABS(M230:Y230))&gt;0,IF(OR($M$8:$Y$8=M230:Y230),"Hide","Show"),"")</f>
        <v/>
      </c>
    </row>
    <row r="231" spans="12:12" x14ac:dyDescent="0.3">
      <c r="L231" s="747" t="str">
        <f t="array" ref="L231">IF(SUM(ABS(M231:Y231))&gt;0,IF(OR($M$8:$Y$8=M231:Y231),"Hide","Show"),"")</f>
        <v/>
      </c>
    </row>
    <row r="232" spans="12:12" x14ac:dyDescent="0.3">
      <c r="L232" s="747" t="str">
        <f t="array" ref="L232">IF(SUM(ABS(M232:Y232))&gt;0,IF(OR($M$8:$Y$8=M232:Y232),"Hide","Show"),"")</f>
        <v/>
      </c>
    </row>
    <row r="233" spans="12:12" x14ac:dyDescent="0.3">
      <c r="L233" s="747" t="str">
        <f t="array" ref="L233">IF(SUM(ABS(M233:Y233))&gt;0,IF(OR($M$8:$Y$8=M233:Y233),"Hide","Show"),"")</f>
        <v/>
      </c>
    </row>
    <row r="234" spans="12:12" x14ac:dyDescent="0.3">
      <c r="L234" s="747" t="str">
        <f t="array" ref="L234">IF(SUM(ABS(M234:Y234))&gt;0,IF(OR($M$8:$Y$8=M234:Y234),"Hide","Show"),"")</f>
        <v/>
      </c>
    </row>
    <row r="235" spans="12:12" x14ac:dyDescent="0.3">
      <c r="L235" s="747" t="str">
        <f t="array" ref="L235">IF(SUM(ABS(M235:Y235))&gt;0,IF(OR($M$8:$Y$8=M235:Y235),"Hide","Show"),"")</f>
        <v/>
      </c>
    </row>
    <row r="236" spans="12:12" x14ac:dyDescent="0.3">
      <c r="L236" s="747" t="str">
        <f t="array" ref="L236">IF(SUM(ABS(M236:Y236))&gt;0,IF(OR($M$8:$Y$8=M236:Y236),"Hide","Show"),"")</f>
        <v/>
      </c>
    </row>
  </sheetData>
  <sheetProtection algorithmName="SHA-512" hashValue="rTkQYJDY2IwT2lTnEYkrEmp1YMsNBljVtO2sC6ainBvWfJgLuFDbbMqGk9Z3g30WjwXuqSV1w7EljgKsb4p7aA==" saltValue="QQxHU1PRFD/wcjEM0VpctA=="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18">
    <mergeCell ref="D58:F58"/>
    <mergeCell ref="D71:F71"/>
    <mergeCell ref="D72:F72"/>
    <mergeCell ref="D73:F73"/>
    <mergeCell ref="D70:F70"/>
    <mergeCell ref="C69:F69"/>
    <mergeCell ref="C57:F57"/>
    <mergeCell ref="D16:F16"/>
    <mergeCell ref="D26:F26"/>
    <mergeCell ref="D35:F35"/>
    <mergeCell ref="E2:F2"/>
    <mergeCell ref="B2:C2"/>
    <mergeCell ref="F11:G11"/>
    <mergeCell ref="C15:F15"/>
    <mergeCell ref="D50:F50"/>
    <mergeCell ref="C25:F25"/>
    <mergeCell ref="C34:F34"/>
    <mergeCell ref="C49:F49"/>
  </mergeCells>
  <phoneticPr fontId="27" type="noConversion"/>
  <conditionalFormatting sqref="D10:D11 D17:F73">
    <cfRule type="expression" dxfId="63" priority="9" stopIfTrue="1">
      <formula>$F$5="-"</formula>
    </cfRule>
  </conditionalFormatting>
  <dataValidations count="1">
    <dataValidation type="list" showInputMessage="1" showErrorMessage="1" sqref="D10" xr:uid="{00000000-0002-0000-0B00-000000000000}">
      <formula1>Yes_No</formula1>
    </dataValidation>
  </dataValidations>
  <hyperlinks>
    <hyperlink ref="E2" location="Instructions!A1" display="Back to Instructions" xr:uid="{00000000-0004-0000-0B00-000000000000}"/>
    <hyperlink ref="E2:F2" location="Instructions!A1" display="Back to Instructions tab" xr:uid="{00000000-0004-0000-0B00-000001000000}"/>
  </hyperlinks>
  <pageMargins left="0.7" right="0.7" top="0.75" bottom="0.75" header="0.3" footer="0.3"/>
  <pageSetup orientation="portrait" horizontalDpi="200" verticalDpi="200"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rgb="FF0070C0"/>
  </sheetPr>
  <dimension ref="A1:CL233"/>
  <sheetViews>
    <sheetView workbookViewId="0">
      <selection activeCell="E3" sqref="E3:F3"/>
    </sheetView>
  </sheetViews>
  <sheetFormatPr defaultColWidth="9.140625" defaultRowHeight="16.5" x14ac:dyDescent="0.3"/>
  <cols>
    <col min="1" max="1" width="2.7109375" style="6" customWidth="1"/>
    <col min="2" max="2" width="31.5703125" style="6" customWidth="1"/>
    <col min="3" max="3" width="67.28515625" style="6" customWidth="1"/>
    <col min="4" max="6" width="15.7109375" style="6" customWidth="1"/>
    <col min="7" max="7" width="2.7109375" style="6" customWidth="1"/>
    <col min="8" max="8" width="19.5703125" style="6" bestFit="1" customWidth="1"/>
    <col min="9" max="9" width="25.7109375" style="6" customWidth="1"/>
    <col min="10" max="10" width="6.140625" style="97" customWidth="1"/>
    <col min="11" max="11" width="6.140625" style="6" customWidth="1"/>
    <col min="12" max="16384" width="9.140625" style="6"/>
  </cols>
  <sheetData>
    <row r="1" spans="2:12" ht="17.25" thickBot="1" x14ac:dyDescent="0.35">
      <c r="J1" s="110"/>
      <c r="K1" s="18"/>
    </row>
    <row r="2" spans="2:12" s="1" customFormat="1" ht="18.75" thickBot="1" x14ac:dyDescent="0.4">
      <c r="B2" s="1016" t="s">
        <v>449</v>
      </c>
      <c r="C2" s="1017"/>
      <c r="E2" s="528"/>
      <c r="F2" s="528"/>
      <c r="G2" s="528"/>
      <c r="J2" s="111"/>
      <c r="K2" s="112"/>
    </row>
    <row r="3" spans="2:12" s="1" customFormat="1" ht="17.25" thickBot="1" x14ac:dyDescent="0.35">
      <c r="B3" s="242" t="s">
        <v>450</v>
      </c>
      <c r="C3" s="243" t="str">
        <f>'Version Control'!C3</f>
        <v>Residential Central Air Conditioners and Heat Pumps</v>
      </c>
      <c r="E3" s="1079" t="s">
        <v>433</v>
      </c>
      <c r="F3" s="1079"/>
      <c r="J3" s="111"/>
      <c r="K3" s="112"/>
    </row>
    <row r="4" spans="2:12" s="1" customFormat="1" ht="18" thickBot="1" x14ac:dyDescent="0.35">
      <c r="B4" s="244" t="s">
        <v>136</v>
      </c>
      <c r="C4" s="245" t="str">
        <f>'Version Control'!C4</f>
        <v>v2.6</v>
      </c>
      <c r="F4" s="831" t="s">
        <v>738</v>
      </c>
      <c r="H4" s="754" t="s">
        <v>286</v>
      </c>
      <c r="I4" s="755"/>
      <c r="J4" s="111"/>
      <c r="K4" s="112"/>
    </row>
    <row r="5" spans="2:12" s="1" customFormat="1" ht="17.25" thickBot="1" x14ac:dyDescent="0.35">
      <c r="B5" s="244" t="s">
        <v>373</v>
      </c>
      <c r="C5" s="246">
        <f>'Version Control'!C5</f>
        <v>43553</v>
      </c>
      <c r="F5" s="832" t="e">
        <f ca="1">INDEX(TestMatrix_Data,MATCH($C$6,TestMatrix_Rows,0),MATCH($I$6&amp;$I$7&amp;$I$8,TestMatrix_Columns,0))</f>
        <v>#N/A</v>
      </c>
      <c r="H5" s="758" t="s">
        <v>153</v>
      </c>
      <c r="I5" s="762">
        <f>'General Info and Test Results'!C25</f>
        <v>0</v>
      </c>
      <c r="J5" s="111"/>
      <c r="K5" s="112"/>
    </row>
    <row r="6" spans="2:12" s="1" customFormat="1" x14ac:dyDescent="0.3">
      <c r="B6" s="247" t="s">
        <v>135</v>
      </c>
      <c r="C6" s="248" t="str">
        <f ca="1">MID(CELL("filename",$A$1), FIND("]", CELL("filename", $A$1))+ 1, 255)</f>
        <v>Optional G1 Test</v>
      </c>
      <c r="H6" s="759" t="s">
        <v>149</v>
      </c>
      <c r="I6" s="763">
        <f>'General Info and Test Results'!C27</f>
        <v>0</v>
      </c>
      <c r="J6" s="111"/>
      <c r="K6" s="112"/>
    </row>
    <row r="7" spans="2: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G8" s="14"/>
      <c r="H8" s="753" t="s">
        <v>657</v>
      </c>
      <c r="I8" s="764">
        <f>OD_FanType_Input</f>
        <v>0</v>
      </c>
      <c r="J8" s="111"/>
      <c r="K8" s="112"/>
      <c r="L8" s="767"/>
    </row>
    <row r="9" spans="2:12" s="16" customFormat="1" ht="17.25" x14ac:dyDescent="0.35">
      <c r="B9" s="337"/>
      <c r="C9" s="311"/>
      <c r="D9" s="529"/>
      <c r="E9" s="338"/>
      <c r="F9" s="1224"/>
      <c r="G9" s="1224"/>
      <c r="H9" s="142" t="s">
        <v>191</v>
      </c>
      <c r="J9" s="143"/>
      <c r="K9" s="109"/>
    </row>
    <row r="10" spans="2:12" ht="18" thickBot="1" x14ac:dyDescent="0.4">
      <c r="B10" s="320"/>
      <c r="C10" s="284"/>
      <c r="D10" s="284"/>
      <c r="E10" s="284"/>
      <c r="F10" s="284"/>
      <c r="G10" s="284"/>
      <c r="H10" s="135"/>
      <c r="K10" s="18"/>
    </row>
    <row r="11" spans="2:12" ht="18.75" thickBot="1" x14ac:dyDescent="0.4">
      <c r="B11" s="748" t="e">
        <f ca="1">IF($F$5&lt;&gt;"-","'"&amp;$F$5&amp;" Test' Data to be recorded", "Test Not Applicable")</f>
        <v>#N/A</v>
      </c>
      <c r="C11" s="749"/>
      <c r="D11" s="749"/>
      <c r="E11" s="749"/>
      <c r="F11" s="749"/>
      <c r="G11" s="750"/>
      <c r="K11" s="18"/>
    </row>
    <row r="12" spans="2:12" ht="18" thickBot="1" x14ac:dyDescent="0.4">
      <c r="B12" s="270"/>
      <c r="C12" s="260"/>
      <c r="D12" s="260"/>
      <c r="E12" s="260"/>
      <c r="F12" s="288"/>
      <c r="G12" s="295"/>
      <c r="K12" s="18"/>
      <c r="L12" s="747"/>
    </row>
    <row r="13" spans="2:12" ht="18" thickBot="1" x14ac:dyDescent="0.4">
      <c r="B13" s="265"/>
      <c r="C13" s="1143" t="s">
        <v>53</v>
      </c>
      <c r="D13" s="1144"/>
      <c r="E13" s="1144"/>
      <c r="F13" s="1145"/>
      <c r="G13" s="290"/>
      <c r="I13" s="121"/>
      <c r="J13" s="137"/>
      <c r="K13" s="18"/>
      <c r="L13" s="747"/>
    </row>
    <row r="14" spans="2:12" ht="17.25" x14ac:dyDescent="0.35">
      <c r="B14" s="265"/>
      <c r="C14" s="269"/>
      <c r="D14" s="1190" t="s">
        <v>47</v>
      </c>
      <c r="E14" s="1191"/>
      <c r="F14" s="1192"/>
      <c r="G14" s="290"/>
      <c r="I14" s="121"/>
      <c r="J14" s="137"/>
      <c r="K14" s="18"/>
      <c r="L14" s="747"/>
    </row>
    <row r="15" spans="2:12" ht="17.25" x14ac:dyDescent="0.35">
      <c r="B15" s="270"/>
      <c r="C15" s="265"/>
      <c r="D15" s="271" t="s">
        <v>54</v>
      </c>
      <c r="E15" s="271" t="s">
        <v>55</v>
      </c>
      <c r="F15" s="272" t="s">
        <v>56</v>
      </c>
      <c r="G15" s="290"/>
      <c r="I15" s="121"/>
      <c r="J15" s="137"/>
      <c r="K15" s="18"/>
      <c r="L15" s="747"/>
    </row>
    <row r="16" spans="2:12" x14ac:dyDescent="0.3">
      <c r="B16" s="265"/>
      <c r="C16" s="266" t="s">
        <v>349</v>
      </c>
      <c r="D16" s="305"/>
      <c r="E16" s="259"/>
      <c r="F16" s="257"/>
      <c r="G16" s="290"/>
      <c r="I16" s="123"/>
      <c r="J16" s="138"/>
      <c r="K16" s="18"/>
      <c r="L16" s="747"/>
    </row>
    <row r="17" spans="2:12" x14ac:dyDescent="0.3">
      <c r="B17" s="265"/>
      <c r="C17" s="266" t="s">
        <v>350</v>
      </c>
      <c r="D17" s="259"/>
      <c r="E17" s="259"/>
      <c r="F17" s="257"/>
      <c r="G17" s="290"/>
      <c r="I17" s="123"/>
      <c r="J17" s="138"/>
      <c r="K17" s="18"/>
      <c r="L17" s="747"/>
    </row>
    <row r="18" spans="2:12" x14ac:dyDescent="0.3">
      <c r="B18" s="265"/>
      <c r="C18" s="266" t="s">
        <v>57</v>
      </c>
      <c r="D18" s="259"/>
      <c r="E18" s="259"/>
      <c r="F18" s="257"/>
      <c r="G18" s="290"/>
      <c r="I18" s="123"/>
      <c r="J18" s="138"/>
      <c r="K18" s="18"/>
      <c r="L18" s="747" t="str">
        <f t="array" ref="L18">IF(SUM(ABS(M18:Y18))&gt;0,IF(OR($M$8:$Y$8=M18:Y18),"Hide","Show"),"")</f>
        <v/>
      </c>
    </row>
    <row r="19" spans="2:12" x14ac:dyDescent="0.3">
      <c r="B19" s="265"/>
      <c r="C19" s="266" t="s">
        <v>58</v>
      </c>
      <c r="D19" s="259"/>
      <c r="E19" s="259"/>
      <c r="F19" s="257"/>
      <c r="G19" s="290"/>
      <c r="I19" s="123"/>
      <c r="J19" s="138"/>
      <c r="K19" s="18"/>
      <c r="L19" s="747" t="str">
        <f t="array" ref="L19">IF(SUM(ABS(M19:Y19))&gt;0,IF(OR($M$8:$Y$8=M19:Y19),"Hide","Show"),"")</f>
        <v/>
      </c>
    </row>
    <row r="20" spans="2:12" x14ac:dyDescent="0.3">
      <c r="B20" s="265"/>
      <c r="C20" s="266" t="s">
        <v>351</v>
      </c>
      <c r="D20" s="259"/>
      <c r="E20" s="260"/>
      <c r="F20" s="261"/>
      <c r="G20" s="290"/>
      <c r="I20" s="123"/>
      <c r="J20" s="138"/>
      <c r="K20" s="18"/>
      <c r="L20" s="747" t="str">
        <f t="array" ref="L20">IF(SUM(ABS(M20:Y20))&gt;0,IF(OR($M$8:$Y$8=M20:Y20),"Hide","Show"),"")</f>
        <v/>
      </c>
    </row>
    <row r="21" spans="2:12" ht="17.25" thickBot="1" x14ac:dyDescent="0.35">
      <c r="B21" s="265"/>
      <c r="C21" s="268" t="s">
        <v>357</v>
      </c>
      <c r="D21" s="262"/>
      <c r="E21" s="263"/>
      <c r="F21" s="264"/>
      <c r="G21" s="290"/>
      <c r="I21" s="123"/>
      <c r="J21" s="138"/>
      <c r="K21" s="18"/>
      <c r="L21" s="747" t="str">
        <f t="array" ref="L21">IF(SUM(ABS(M21:Y21))&gt;0,IF(OR($M$8:$Y$8=M21:Y21),"Hide","Show"),"")</f>
        <v/>
      </c>
    </row>
    <row r="22" spans="2:12" ht="17.25" thickBot="1" x14ac:dyDescent="0.35">
      <c r="B22" s="265"/>
      <c r="C22" s="281"/>
      <c r="D22" s="260"/>
      <c r="E22" s="260"/>
      <c r="F22" s="260"/>
      <c r="G22" s="295"/>
      <c r="I22" s="123"/>
      <c r="J22" s="138"/>
      <c r="K22" s="18"/>
      <c r="L22" s="747" t="str">
        <f t="array" ref="L22">IF(SUM(ABS(M22:Y22))&gt;0,IF(OR($M$8:$Y$8=M22:Y22),"Hide","Show"),"")</f>
        <v/>
      </c>
    </row>
    <row r="23" spans="2:12" ht="18" thickBot="1" x14ac:dyDescent="0.4">
      <c r="B23" s="265"/>
      <c r="C23" s="1143" t="s">
        <v>59</v>
      </c>
      <c r="D23" s="1144"/>
      <c r="E23" s="1144"/>
      <c r="F23" s="1145"/>
      <c r="G23" s="290"/>
      <c r="I23" s="123"/>
      <c r="J23" s="138"/>
      <c r="K23" s="18"/>
      <c r="L23" s="747" t="str">
        <f t="array" ref="L23">IF(SUM(ABS(M23:Y23))&gt;0,IF(OR($M$8:$Y$8=M23:Y23),"Hide","Show"),"")</f>
        <v/>
      </c>
    </row>
    <row r="24" spans="2:12" ht="17.25" x14ac:dyDescent="0.35">
      <c r="B24" s="265"/>
      <c r="C24" s="296"/>
      <c r="D24" s="1190" t="s">
        <v>47</v>
      </c>
      <c r="E24" s="1191"/>
      <c r="F24" s="1192"/>
      <c r="G24" s="290"/>
      <c r="I24" s="123"/>
      <c r="J24" s="138"/>
      <c r="K24" s="18"/>
      <c r="L24" s="747" t="str">
        <f t="array" ref="L24">IF(SUM(ABS(M24:Y24))&gt;0,IF(OR($M$8:$Y$8=M24:Y24),"Hide","Show"),"")</f>
        <v/>
      </c>
    </row>
    <row r="25" spans="2:12" ht="17.25" x14ac:dyDescent="0.35">
      <c r="B25" s="270"/>
      <c r="C25" s="282"/>
      <c r="D25" s="271" t="s">
        <v>54</v>
      </c>
      <c r="E25" s="271" t="s">
        <v>55</v>
      </c>
      <c r="F25" s="272" t="s">
        <v>56</v>
      </c>
      <c r="G25" s="290"/>
      <c r="I25" s="123"/>
      <c r="J25" s="138"/>
      <c r="K25" s="18"/>
      <c r="L25" s="747" t="str">
        <f t="array" ref="L25">IF(SUM(ABS(M25:Y25))&gt;0,IF(OR($M$8:$Y$8=M25:Y25),"Hide","Show"),"")</f>
        <v/>
      </c>
    </row>
    <row r="26" spans="2:12" x14ac:dyDescent="0.3">
      <c r="B26" s="265"/>
      <c r="C26" s="266" t="s">
        <v>60</v>
      </c>
      <c r="D26" s="259"/>
      <c r="E26" s="259"/>
      <c r="F26" s="257"/>
      <c r="G26" s="290"/>
      <c r="I26" s="123"/>
      <c r="J26" s="138"/>
      <c r="K26" s="18"/>
      <c r="L26" s="747" t="str">
        <f t="array" ref="L26">IF(SUM(ABS(M26:Y26))&gt;0,IF(OR($M$8:$Y$8=M26:Y26),"Hide","Show"),"")</f>
        <v/>
      </c>
    </row>
    <row r="27" spans="2:12" x14ac:dyDescent="0.3">
      <c r="B27" s="265"/>
      <c r="C27" s="266" t="s">
        <v>490</v>
      </c>
      <c r="D27" s="259"/>
      <c r="E27" s="259"/>
      <c r="F27" s="257"/>
      <c r="G27" s="290"/>
      <c r="I27" s="123"/>
      <c r="J27" s="138"/>
      <c r="K27" s="18"/>
      <c r="L27" s="747" t="str">
        <f t="array" ref="L27">IF(SUM(ABS(M27:Y27))&gt;0,IF(OR($M$8:$Y$8=M27:Y27),"Hide","Show"),"")</f>
        <v/>
      </c>
    </row>
    <row r="28" spans="2:12" x14ac:dyDescent="0.3">
      <c r="B28" s="265"/>
      <c r="C28" s="266" t="s">
        <v>491</v>
      </c>
      <c r="D28" s="259"/>
      <c r="E28" s="259"/>
      <c r="F28" s="257"/>
      <c r="G28" s="290"/>
      <c r="I28" s="123"/>
      <c r="J28" s="138"/>
      <c r="K28" s="18"/>
      <c r="L28" s="747" t="str">
        <f t="array" ref="L28">IF(SUM(ABS(M28:Y28))&gt;0,IF(OR($M$8:$Y$8=M28:Y28),"Hide","Show"),"")</f>
        <v/>
      </c>
    </row>
    <row r="29" spans="2:12" x14ac:dyDescent="0.3">
      <c r="B29" s="265"/>
      <c r="C29" s="266" t="s">
        <v>342</v>
      </c>
      <c r="D29" s="259"/>
      <c r="E29" s="259"/>
      <c r="F29" s="257"/>
      <c r="G29" s="290"/>
      <c r="I29" s="123"/>
      <c r="J29" s="138"/>
      <c r="K29" s="18"/>
      <c r="L29" s="747" t="str">
        <f t="array" ref="L29">IF(SUM(ABS(M29:Y29))&gt;0,IF(OR($M$8:$Y$8=M29:Y29),"Hide","Show"),"")</f>
        <v/>
      </c>
    </row>
    <row r="30" spans="2:12" ht="17.25" thickBot="1" x14ac:dyDescent="0.35">
      <c r="B30" s="265"/>
      <c r="C30" s="268" t="s">
        <v>344</v>
      </c>
      <c r="D30" s="262"/>
      <c r="E30" s="262"/>
      <c r="F30" s="258"/>
      <c r="G30" s="290"/>
      <c r="I30" s="123"/>
      <c r="J30" s="138"/>
      <c r="K30" s="18"/>
      <c r="L30" s="747" t="str">
        <f t="array" ref="L30">IF(SUM(ABS(M30:Y30))&gt;0,IF(OR($M$8:$Y$8=M30:Y30),"Hide","Show"),"")</f>
        <v/>
      </c>
    </row>
    <row r="31" spans="2:12" ht="17.25" thickBot="1" x14ac:dyDescent="0.35">
      <c r="B31" s="265"/>
      <c r="C31" s="260"/>
      <c r="D31" s="260"/>
      <c r="E31" s="260"/>
      <c r="F31" s="260"/>
      <c r="G31" s="295"/>
      <c r="I31" s="123"/>
      <c r="J31" s="138"/>
      <c r="K31" s="18"/>
      <c r="L31" s="747" t="str">
        <f t="array" ref="L31">IF(SUM(ABS(M31:Y31))&gt;0,IF(OR($M$8:$Y$8=M31:Y31),"Hide","Show"),"")</f>
        <v/>
      </c>
    </row>
    <row r="32" spans="2:12" ht="18" thickBot="1" x14ac:dyDescent="0.4">
      <c r="B32" s="265"/>
      <c r="C32" s="1143" t="s">
        <v>61</v>
      </c>
      <c r="D32" s="1144"/>
      <c r="E32" s="1144"/>
      <c r="F32" s="1145"/>
      <c r="G32" s="290"/>
      <c r="I32" s="123"/>
      <c r="J32" s="138"/>
      <c r="K32" s="18"/>
      <c r="L32" s="747" t="str">
        <f t="array" ref="L32">IF(SUM(ABS(M32:Y32))&gt;0,IF(OR($M$8:$Y$8=M32:Y32),"Hide","Show"),"")</f>
        <v/>
      </c>
    </row>
    <row r="33" spans="2:12" ht="17.25" x14ac:dyDescent="0.35">
      <c r="B33" s="265"/>
      <c r="C33" s="269"/>
      <c r="D33" s="1190" t="s">
        <v>47</v>
      </c>
      <c r="E33" s="1191"/>
      <c r="F33" s="1192"/>
      <c r="G33" s="290"/>
      <c r="I33" s="123"/>
      <c r="J33" s="138"/>
      <c r="K33" s="18"/>
      <c r="L33" s="747" t="str">
        <f t="array" ref="L33">IF(SUM(ABS(M33:Y33))&gt;0,IF(OR($M$8:$Y$8=M33:Y33),"Hide","Show"),"")</f>
        <v/>
      </c>
    </row>
    <row r="34" spans="2:12" ht="17.25" x14ac:dyDescent="0.35">
      <c r="B34" s="270"/>
      <c r="C34" s="265"/>
      <c r="D34" s="271" t="s">
        <v>54</v>
      </c>
      <c r="E34" s="271" t="s">
        <v>55</v>
      </c>
      <c r="F34" s="272" t="s">
        <v>56</v>
      </c>
      <c r="G34" s="290"/>
      <c r="I34" s="123"/>
      <c r="J34" s="138"/>
      <c r="K34" s="18"/>
      <c r="L34" s="747" t="str">
        <f t="array" ref="L34">IF(SUM(ABS(M34:Y34))&gt;0,IF(OR($M$8:$Y$8=M34:Y34),"Hide","Show"),"")</f>
        <v/>
      </c>
    </row>
    <row r="35" spans="2:12" x14ac:dyDescent="0.3">
      <c r="B35" s="265"/>
      <c r="C35" s="266" t="s">
        <v>62</v>
      </c>
      <c r="D35" s="259"/>
      <c r="E35" s="259"/>
      <c r="F35" s="257"/>
      <c r="G35" s="290"/>
      <c r="I35" s="123"/>
      <c r="J35" s="138"/>
      <c r="K35" s="18"/>
      <c r="L35" s="747" t="str">
        <f t="array" ref="L35">IF(SUM(ABS(M35:Y35))&gt;0,IF(OR($M$8:$Y$8=M35:Y35),"Hide","Show"),"")</f>
        <v/>
      </c>
    </row>
    <row r="36" spans="2:12" x14ac:dyDescent="0.3">
      <c r="B36" s="265"/>
      <c r="C36" s="266" t="s">
        <v>63</v>
      </c>
      <c r="D36" s="259"/>
      <c r="E36" s="259"/>
      <c r="F36" s="257"/>
      <c r="G36" s="290"/>
      <c r="I36" s="123"/>
      <c r="J36" s="138"/>
      <c r="K36" s="18"/>
      <c r="L36" s="747" t="str">
        <f t="array" ref="L36">IF(SUM(ABS(M36:Y36))&gt;0,IF(OR($M$8:$Y$8=M36:Y36),"Hide","Show"),"")</f>
        <v/>
      </c>
    </row>
    <row r="37" spans="2:12" x14ac:dyDescent="0.3">
      <c r="B37" s="265"/>
      <c r="C37" s="266" t="s">
        <v>64</v>
      </c>
      <c r="D37" s="259"/>
      <c r="E37" s="259"/>
      <c r="F37" s="257"/>
      <c r="G37" s="290"/>
      <c r="I37" s="123"/>
      <c r="J37" s="138"/>
      <c r="K37" s="18"/>
      <c r="L37" s="747" t="str">
        <f t="array" ref="L37">IF(SUM(ABS(M37:Y37))&gt;0,IF(OR($M$8:$Y$8=M37:Y37),"Hide","Show"),"")</f>
        <v/>
      </c>
    </row>
    <row r="38" spans="2:12" x14ac:dyDescent="0.3">
      <c r="B38" s="265"/>
      <c r="C38" s="266" t="s">
        <v>65</v>
      </c>
      <c r="D38" s="259"/>
      <c r="E38" s="259"/>
      <c r="F38" s="257"/>
      <c r="G38" s="290"/>
      <c r="I38" s="123"/>
      <c r="J38" s="138"/>
      <c r="K38" s="18"/>
      <c r="L38" s="747" t="str">
        <f t="array" ref="L38">IF(SUM(ABS(M38:Y38))&gt;0,IF(OR($M$8:$Y$8=M38:Y38),"Hide","Show"),"")</f>
        <v/>
      </c>
    </row>
    <row r="39" spans="2:12" x14ac:dyDescent="0.3">
      <c r="B39" s="265"/>
      <c r="C39" s="266" t="s">
        <v>66</v>
      </c>
      <c r="D39" s="259"/>
      <c r="E39" s="259"/>
      <c r="F39" s="257"/>
      <c r="G39" s="290"/>
      <c r="I39" s="123"/>
      <c r="J39" s="138"/>
      <c r="K39" s="18"/>
      <c r="L39" s="747" t="str">
        <f t="array" ref="L39">IF(SUM(ABS(M39:Y39))&gt;0,IF(OR($M$8:$Y$8=M39:Y39),"Hide","Show"),"")</f>
        <v/>
      </c>
    </row>
    <row r="40" spans="2:12" x14ac:dyDescent="0.3">
      <c r="B40" s="265"/>
      <c r="C40" s="266" t="s">
        <v>67</v>
      </c>
      <c r="D40" s="259"/>
      <c r="E40" s="259"/>
      <c r="F40" s="257"/>
      <c r="G40" s="290"/>
      <c r="I40" s="123"/>
      <c r="J40" s="138"/>
      <c r="K40" s="18"/>
      <c r="L40" s="747" t="str">
        <f t="array" ref="L40">IF(SUM(ABS(M40:Y40))&gt;0,IF(OR($M$8:$Y$8=M40:Y40),"Hide","Show"),"")</f>
        <v/>
      </c>
    </row>
    <row r="41" spans="2:12" x14ac:dyDescent="0.3">
      <c r="B41" s="265"/>
      <c r="C41" s="266" t="s">
        <v>68</v>
      </c>
      <c r="D41" s="259"/>
      <c r="E41" s="259"/>
      <c r="F41" s="257"/>
      <c r="G41" s="290"/>
      <c r="I41" s="123"/>
      <c r="J41" s="138"/>
      <c r="K41" s="18"/>
      <c r="L41" s="747" t="str">
        <f t="array" ref="L41">IF(SUM(ABS(M41:Y41))&gt;0,IF(OR($M$8:$Y$8=M41:Y41),"Hide","Show"),"")</f>
        <v/>
      </c>
    </row>
    <row r="42" spans="2:12" x14ac:dyDescent="0.3">
      <c r="B42" s="265"/>
      <c r="C42" s="266" t="s">
        <v>69</v>
      </c>
      <c r="D42" s="259"/>
      <c r="E42" s="259"/>
      <c r="F42" s="257"/>
      <c r="G42" s="290"/>
      <c r="I42" s="123"/>
      <c r="J42" s="138"/>
      <c r="K42" s="18"/>
      <c r="L42" s="747" t="str">
        <f t="array" ref="L42">IF(SUM(ABS(M42:Y42))&gt;0,IF(OR($M$8:$Y$8=M42:Y42),"Hide","Show"),"")</f>
        <v/>
      </c>
    </row>
    <row r="43" spans="2:12" x14ac:dyDescent="0.3">
      <c r="B43" s="265"/>
      <c r="C43" s="266" t="s">
        <v>70</v>
      </c>
      <c r="D43" s="259"/>
      <c r="E43" s="259"/>
      <c r="F43" s="257"/>
      <c r="G43" s="290"/>
      <c r="I43" s="123"/>
      <c r="J43" s="138"/>
      <c r="K43" s="18"/>
      <c r="L43" s="747" t="str">
        <f t="array" ref="L43">IF(SUM(ABS(M43:Y43))&gt;0,IF(OR($M$8:$Y$8=M43:Y43),"Hide","Show"),"")</f>
        <v/>
      </c>
    </row>
    <row r="44" spans="2:12" x14ac:dyDescent="0.3">
      <c r="B44" s="265"/>
      <c r="C44" s="266" t="s">
        <v>71</v>
      </c>
      <c r="D44" s="259"/>
      <c r="E44" s="259"/>
      <c r="F44" s="257"/>
      <c r="G44" s="290"/>
      <c r="I44" s="123"/>
      <c r="J44" s="138"/>
      <c r="K44" s="18"/>
      <c r="L44" s="747" t="str">
        <f t="array" ref="L44">IF(SUM(ABS(M44:Y44))&gt;0,IF(OR($M$8:$Y$8=M44:Y44),"Hide","Show"),"")</f>
        <v/>
      </c>
    </row>
    <row r="45" spans="2:12" ht="17.25" thickBot="1" x14ac:dyDescent="0.35">
      <c r="B45" s="265"/>
      <c r="C45" s="268" t="s">
        <v>72</v>
      </c>
      <c r="D45" s="262"/>
      <c r="E45" s="262"/>
      <c r="F45" s="258"/>
      <c r="G45" s="290"/>
      <c r="I45" s="123"/>
      <c r="J45" s="138"/>
      <c r="K45" s="18"/>
      <c r="L45" s="747" t="str">
        <f t="array" ref="L45">IF(SUM(ABS(M45:Y45))&gt;0,IF(OR($M$8:$Y$8=M45:Y45),"Hide","Show"),"")</f>
        <v/>
      </c>
    </row>
    <row r="46" spans="2:12" ht="17.25" thickBot="1" x14ac:dyDescent="0.35">
      <c r="B46" s="265"/>
      <c r="C46" s="260"/>
      <c r="D46" s="260"/>
      <c r="E46" s="260"/>
      <c r="F46" s="260"/>
      <c r="G46" s="295"/>
      <c r="I46" s="123"/>
      <c r="J46" s="138"/>
      <c r="K46" s="18"/>
      <c r="L46" s="747" t="str">
        <f t="array" ref="L46">IF(SUM(ABS(M46:Y46))&gt;0,IF(OR($M$8:$Y$8=M46:Y46),"Hide","Show"),"")</f>
        <v/>
      </c>
    </row>
    <row r="47" spans="2:12" ht="18" thickBot="1" x14ac:dyDescent="0.4">
      <c r="B47" s="265"/>
      <c r="C47" s="1143" t="s">
        <v>73</v>
      </c>
      <c r="D47" s="1144"/>
      <c r="E47" s="1144"/>
      <c r="F47" s="1145"/>
      <c r="G47" s="290"/>
      <c r="I47" s="123"/>
      <c r="J47" s="138"/>
      <c r="K47" s="18"/>
      <c r="L47" s="747" t="str">
        <f t="array" ref="L47">IF(SUM(ABS(M47:Y47))&gt;0,IF(OR($M$8:$Y$8=M47:Y47),"Hide","Show"),"")</f>
        <v/>
      </c>
    </row>
    <row r="48" spans="2:12" ht="17.25" x14ac:dyDescent="0.35">
      <c r="B48" s="265"/>
      <c r="C48" s="269"/>
      <c r="D48" s="1190" t="s">
        <v>47</v>
      </c>
      <c r="E48" s="1191"/>
      <c r="F48" s="1192"/>
      <c r="G48" s="290"/>
      <c r="I48" s="123"/>
      <c r="J48" s="138"/>
      <c r="K48" s="18"/>
      <c r="L48" s="747" t="str">
        <f t="array" ref="L48">IF(SUM(ABS(M48:Y48))&gt;0,IF(OR($M$8:$Y$8=M48:Y48),"Hide","Show"),"")</f>
        <v/>
      </c>
    </row>
    <row r="49" spans="2:12" ht="17.25" x14ac:dyDescent="0.35">
      <c r="B49" s="270"/>
      <c r="C49" s="265"/>
      <c r="D49" s="271" t="s">
        <v>54</v>
      </c>
      <c r="E49" s="271" t="s">
        <v>55</v>
      </c>
      <c r="F49" s="272" t="s">
        <v>56</v>
      </c>
      <c r="G49" s="290"/>
      <c r="I49" s="123"/>
      <c r="J49" s="138"/>
      <c r="K49" s="18"/>
      <c r="L49" s="747" t="str">
        <f t="array" ref="L49">IF(SUM(ABS(M49:Y49))&gt;0,IF(OR($M$8:$Y$8=M49:Y49),"Hide","Show"),"")</f>
        <v/>
      </c>
    </row>
    <row r="50" spans="2:12" x14ac:dyDescent="0.3">
      <c r="B50" s="265"/>
      <c r="C50" s="266" t="s">
        <v>257</v>
      </c>
      <c r="D50" s="259"/>
      <c r="E50" s="259"/>
      <c r="F50" s="257"/>
      <c r="G50" s="290"/>
      <c r="I50" s="123"/>
      <c r="J50" s="138"/>
      <c r="K50" s="18"/>
      <c r="L50" s="747" t="str">
        <f t="array" ref="L50">IF(SUM(ABS(M50:Y50))&gt;0,IF(OR($M$8:$Y$8=M50:Y50),"Hide","Show"),"")</f>
        <v/>
      </c>
    </row>
    <row r="51" spans="2:12" x14ac:dyDescent="0.3">
      <c r="B51" s="265"/>
      <c r="C51" s="266" t="s">
        <v>258</v>
      </c>
      <c r="D51" s="259"/>
      <c r="E51" s="259"/>
      <c r="F51" s="257"/>
      <c r="G51" s="290"/>
      <c r="I51" s="123"/>
      <c r="J51" s="138"/>
      <c r="K51" s="18"/>
      <c r="L51" s="747" t="str">
        <f t="array" ref="L51">IF(SUM(ABS(M51:Y51))&gt;0,IF(OR($M$8:$Y$8=M51:Y51),"Hide","Show"),"")</f>
        <v/>
      </c>
    </row>
    <row r="52" spans="2:12" x14ac:dyDescent="0.3">
      <c r="B52" s="265"/>
      <c r="C52" s="266" t="s">
        <v>76</v>
      </c>
      <c r="D52" s="259"/>
      <c r="E52" s="259"/>
      <c r="F52" s="257"/>
      <c r="G52" s="290"/>
      <c r="I52" s="123"/>
      <c r="J52" s="138"/>
      <c r="K52" s="18"/>
      <c r="L52" s="747" t="str">
        <f t="array" ref="L52">IF(SUM(ABS(M52:Y52))&gt;0,IF(OR($M$8:$Y$8=M52:Y52),"Hide","Show"),"")</f>
        <v/>
      </c>
    </row>
    <row r="53" spans="2:12" x14ac:dyDescent="0.3">
      <c r="B53" s="265"/>
      <c r="C53" s="266" t="s">
        <v>77</v>
      </c>
      <c r="D53" s="259"/>
      <c r="E53" s="259"/>
      <c r="F53" s="257"/>
      <c r="G53" s="290"/>
      <c r="I53" s="123"/>
      <c r="J53" s="138"/>
      <c r="K53" s="18"/>
      <c r="L53" s="747" t="str">
        <f t="array" ref="L53">IF(SUM(ABS(M53:Y53))&gt;0,IF(OR($M$8:$Y$8=M53:Y53),"Hide","Show"),"")</f>
        <v/>
      </c>
    </row>
    <row r="54" spans="2:12" ht="17.25" thickBot="1" x14ac:dyDescent="0.35">
      <c r="B54" s="265"/>
      <c r="C54" s="274" t="s">
        <v>345</v>
      </c>
      <c r="D54" s="262"/>
      <c r="E54" s="262"/>
      <c r="F54" s="258"/>
      <c r="G54" s="290"/>
      <c r="K54" s="18"/>
      <c r="L54" s="747" t="str">
        <f t="array" ref="L54">IF(SUM(ABS(M54:Y54))&gt;0,IF(OR($M$8:$Y$8=M54:Y54),"Hide","Show"),"")</f>
        <v/>
      </c>
    </row>
    <row r="55" spans="2:12" ht="17.25" thickBot="1" x14ac:dyDescent="0.35">
      <c r="B55" s="265"/>
      <c r="C55" s="260"/>
      <c r="D55" s="260"/>
      <c r="E55" s="260"/>
      <c r="F55" s="260"/>
      <c r="G55" s="295"/>
      <c r="I55" s="123"/>
      <c r="J55" s="138"/>
      <c r="K55" s="18"/>
      <c r="L55" s="747" t="str">
        <f t="array" ref="L55">IF(SUM(ABS(M55:Y55))&gt;0,IF(OR($M$8:$Y$8=M55:Y55),"Hide","Show"),"")</f>
        <v/>
      </c>
    </row>
    <row r="56" spans="2:12" ht="18" thickBot="1" x14ac:dyDescent="0.4">
      <c r="B56" s="265"/>
      <c r="C56" s="1143" t="s">
        <v>78</v>
      </c>
      <c r="D56" s="1144"/>
      <c r="E56" s="1144"/>
      <c r="F56" s="1145"/>
      <c r="G56" s="290"/>
      <c r="I56" s="123"/>
      <c r="J56" s="138"/>
      <c r="K56" s="18"/>
      <c r="L56" s="747" t="str">
        <f t="array" ref="L56">IF(SUM(ABS(M56:Y56))&gt;0,IF(OR($M$8:$Y$8=M56:Y56),"Hide","Show"),"")</f>
        <v/>
      </c>
    </row>
    <row r="57" spans="2:12" ht="17.25" x14ac:dyDescent="0.35">
      <c r="B57" s="265"/>
      <c r="C57" s="269"/>
      <c r="D57" s="1190" t="s">
        <v>47</v>
      </c>
      <c r="E57" s="1191"/>
      <c r="F57" s="1192"/>
      <c r="G57" s="290"/>
      <c r="I57" s="123"/>
      <c r="J57" s="138"/>
      <c r="K57" s="18"/>
      <c r="L57" s="747" t="str">
        <f t="array" ref="L57">IF(SUM(ABS(M57:Y57))&gt;0,IF(OR($M$8:$Y$8=M57:Y57),"Hide","Show"),"")</f>
        <v/>
      </c>
    </row>
    <row r="58" spans="2:12" ht="17.25" x14ac:dyDescent="0.35">
      <c r="B58" s="275"/>
      <c r="C58" s="265"/>
      <c r="D58" s="271" t="s">
        <v>54</v>
      </c>
      <c r="E58" s="271" t="s">
        <v>55</v>
      </c>
      <c r="F58" s="272" t="s">
        <v>56</v>
      </c>
      <c r="G58" s="290"/>
      <c r="I58" s="123"/>
      <c r="J58" s="138"/>
      <c r="K58" s="18"/>
      <c r="L58" s="747" t="str">
        <f t="array" ref="L58">IF(SUM(ABS(M58:Y58))&gt;0,IF(OR($M$8:$Y$8=M58:Y58),"Hide","Show"),"")</f>
        <v/>
      </c>
    </row>
    <row r="59" spans="2:12" x14ac:dyDescent="0.3">
      <c r="B59" s="265"/>
      <c r="C59" s="266" t="s">
        <v>79</v>
      </c>
      <c r="D59" s="259"/>
      <c r="E59" s="259"/>
      <c r="F59" s="257"/>
      <c r="G59" s="290"/>
      <c r="I59" s="123"/>
      <c r="J59" s="138"/>
      <c r="K59" s="18"/>
      <c r="L59" s="747" t="str">
        <f t="array" ref="L59">IF(SUM(ABS(M59:Y59))&gt;0,IF(OR($M$8:$Y$8=M59:Y59),"Hide","Show"),"")</f>
        <v/>
      </c>
    </row>
    <row r="60" spans="2:12" x14ac:dyDescent="0.3">
      <c r="B60" s="265"/>
      <c r="C60" s="266" t="s">
        <v>80</v>
      </c>
      <c r="D60" s="259"/>
      <c r="E60" s="259"/>
      <c r="F60" s="257"/>
      <c r="G60" s="290"/>
      <c r="I60" s="123"/>
      <c r="J60" s="138"/>
      <c r="K60" s="18"/>
      <c r="L60" s="747" t="str">
        <f t="array" ref="L60">IF(SUM(ABS(M60:Y60))&gt;0,IF(OR($M$8:$Y$8=M60:Y60),"Hide","Show"),"")</f>
        <v/>
      </c>
    </row>
    <row r="61" spans="2:12" x14ac:dyDescent="0.3">
      <c r="B61" s="265"/>
      <c r="C61" s="266" t="s">
        <v>81</v>
      </c>
      <c r="D61" s="259"/>
      <c r="E61" s="259"/>
      <c r="F61" s="257"/>
      <c r="G61" s="290"/>
      <c r="I61" s="123"/>
      <c r="J61" s="138"/>
      <c r="K61" s="18"/>
      <c r="L61" s="747" t="str">
        <f t="array" ref="L61">IF(SUM(ABS(M61:Y61))&gt;0,IF(OR($M$8:$Y$8=M61:Y61),"Hide","Show"),"")</f>
        <v/>
      </c>
    </row>
    <row r="62" spans="2:12" x14ac:dyDescent="0.3">
      <c r="B62" s="265"/>
      <c r="C62" s="266" t="s">
        <v>82</v>
      </c>
      <c r="D62" s="259"/>
      <c r="E62" s="259"/>
      <c r="F62" s="257"/>
      <c r="G62" s="290"/>
      <c r="I62" s="123"/>
      <c r="J62" s="138"/>
      <c r="K62" s="18"/>
      <c r="L62" s="747" t="str">
        <f t="array" ref="L62">IF(SUM(ABS(M62:Y62))&gt;0,IF(OR($M$8:$Y$8=M62:Y62),"Hide","Show"),"")</f>
        <v/>
      </c>
    </row>
    <row r="63" spans="2:12" x14ac:dyDescent="0.3">
      <c r="B63" s="265"/>
      <c r="C63" s="266" t="s">
        <v>83</v>
      </c>
      <c r="D63" s="259"/>
      <c r="E63" s="259"/>
      <c r="F63" s="257"/>
      <c r="G63" s="290"/>
      <c r="I63" s="123"/>
      <c r="J63" s="138"/>
      <c r="K63" s="18"/>
      <c r="L63" s="747" t="str">
        <f t="array" ref="L63">IF(SUM(ABS(M63:Y63))&gt;0,IF(OR($M$8:$Y$8=M63:Y63),"Hide","Show"),"")</f>
        <v/>
      </c>
    </row>
    <row r="64" spans="2:12" x14ac:dyDescent="0.3">
      <c r="B64" s="265"/>
      <c r="C64" s="266" t="s">
        <v>84</v>
      </c>
      <c r="D64" s="259"/>
      <c r="E64" s="259"/>
      <c r="F64" s="257"/>
      <c r="G64" s="290"/>
      <c r="I64" s="123"/>
      <c r="J64" s="138"/>
      <c r="K64" s="18"/>
      <c r="L64" s="747" t="str">
        <f t="array" ref="L64">IF(SUM(ABS(M64:Y64))&gt;0,IF(OR($M$8:$Y$8=M64:Y64),"Hide","Show"),"")</f>
        <v/>
      </c>
    </row>
    <row r="65" spans="1:90" x14ac:dyDescent="0.3">
      <c r="B65" s="265"/>
      <c r="C65" s="266" t="s">
        <v>85</v>
      </c>
      <c r="D65" s="259"/>
      <c r="E65" s="259"/>
      <c r="F65" s="257"/>
      <c r="G65" s="290"/>
      <c r="I65" s="123"/>
      <c r="J65" s="138"/>
      <c r="K65" s="18"/>
      <c r="L65" s="747" t="str">
        <f t="array" ref="L65">IF(SUM(ABS(M65:Y65))&gt;0,IF(OR($M$8:$Y$8=M65:Y65),"Hide","Show"),"")</f>
        <v/>
      </c>
    </row>
    <row r="66" spans="1:90" ht="17.25" thickBot="1" x14ac:dyDescent="0.35">
      <c r="B66" s="265"/>
      <c r="C66" s="268" t="s">
        <v>86</v>
      </c>
      <c r="D66" s="262"/>
      <c r="E66" s="262"/>
      <c r="F66" s="258"/>
      <c r="G66" s="290"/>
      <c r="I66" s="123"/>
      <c r="J66" s="138"/>
      <c r="K66" s="18"/>
      <c r="L66" s="747" t="str">
        <f t="array" ref="L66">IF(SUM(ABS(M66:Y66))&gt;0,IF(OR($M$8:$Y$8=M66:Y66),"Hide","Show"),"")</f>
        <v/>
      </c>
    </row>
    <row r="67" spans="1:90" ht="17.25" thickBot="1" x14ac:dyDescent="0.35">
      <c r="B67" s="265"/>
      <c r="C67" s="260"/>
      <c r="D67" s="260"/>
      <c r="E67" s="260"/>
      <c r="F67" s="260"/>
      <c r="G67" s="295"/>
      <c r="I67" s="123"/>
      <c r="J67" s="138"/>
      <c r="K67" s="18"/>
      <c r="L67" s="747" t="str">
        <f t="array" ref="L67">IF(SUM(ABS(M67:Y67))&gt;0,IF(OR($M$8:$Y$8=M67:Y67),"Hide","Show"),"")</f>
        <v/>
      </c>
    </row>
    <row r="68" spans="1:90" ht="18" thickBot="1" x14ac:dyDescent="0.4">
      <c r="B68" s="265"/>
      <c r="C68" s="1143" t="s">
        <v>189</v>
      </c>
      <c r="D68" s="1144"/>
      <c r="E68" s="1144"/>
      <c r="F68" s="1145"/>
      <c r="G68" s="290"/>
      <c r="I68" s="123"/>
      <c r="J68" s="138"/>
      <c r="K68" s="18"/>
      <c r="L68" s="747" t="str">
        <f t="array" ref="L68">IF(SUM(ABS(M68:Y68))&gt;0,IF(OR($M$8:$Y$8=M68:Y68),"Hide","Show"),"")</f>
        <v/>
      </c>
    </row>
    <row r="69" spans="1:90" ht="17.25" x14ac:dyDescent="0.35">
      <c r="B69" s="270"/>
      <c r="C69" s="269"/>
      <c r="D69" s="1190" t="s">
        <v>47</v>
      </c>
      <c r="E69" s="1191"/>
      <c r="F69" s="1192"/>
      <c r="G69" s="295"/>
      <c r="I69" s="123"/>
      <c r="J69" s="138"/>
      <c r="K69" s="18"/>
      <c r="L69" s="747" t="str">
        <f t="array" ref="L69">IF(SUM(ABS(M69:Y69))&gt;0,IF(OR($M$8:$Y$8=M69:Y69),"Hide","Show"),"")</f>
        <v/>
      </c>
    </row>
    <row r="70" spans="1:90" x14ac:dyDescent="0.3">
      <c r="B70" s="265"/>
      <c r="C70" s="266" t="s">
        <v>188</v>
      </c>
      <c r="D70" s="1137"/>
      <c r="E70" s="1137"/>
      <c r="F70" s="1138"/>
      <c r="G70" s="295"/>
      <c r="I70" s="123"/>
      <c r="J70" s="138"/>
      <c r="K70" s="18"/>
      <c r="L70" s="747" t="str">
        <f t="array" ref="L70">IF(SUM(ABS(M70:Y70))&gt;0,IF(OR($M$8:$Y$8=M70:Y70),"Hide","Show"),"")</f>
        <v/>
      </c>
    </row>
    <row r="71" spans="1:90" x14ac:dyDescent="0.3">
      <c r="B71" s="265"/>
      <c r="C71" s="266" t="s">
        <v>187</v>
      </c>
      <c r="D71" s="1137"/>
      <c r="E71" s="1137"/>
      <c r="F71" s="1138"/>
      <c r="G71" s="295"/>
      <c r="I71" s="123"/>
      <c r="J71" s="138"/>
      <c r="K71" s="18"/>
      <c r="L71" s="747" t="str">
        <f t="array" ref="L71">IF(SUM(ABS(M71:Y71))&gt;0,IF(OR($M$8:$Y$8=M71:Y71),"Hide","Show"),"")</f>
        <v/>
      </c>
    </row>
    <row r="72" spans="1:90" x14ac:dyDescent="0.3">
      <c r="B72" s="265"/>
      <c r="C72" s="266" t="s">
        <v>259</v>
      </c>
      <c r="D72" s="1137"/>
      <c r="E72" s="1137"/>
      <c r="F72" s="1138"/>
      <c r="G72" s="295"/>
      <c r="I72" s="123"/>
      <c r="J72" s="138"/>
      <c r="K72" s="18"/>
      <c r="L72" s="747" t="str">
        <f t="array" ref="L72">IF(SUM(ABS(M72:Y72))&gt;0,IF(OR($M$8:$Y$8=M72:Y72),"Hide","Show"),"")</f>
        <v/>
      </c>
    </row>
    <row r="73" spans="1:90" ht="17.25" thickBot="1" x14ac:dyDescent="0.35">
      <c r="B73" s="265"/>
      <c r="C73" s="268" t="s">
        <v>89</v>
      </c>
      <c r="D73" s="1139" t="str">
        <f>IF(D70+D72=0,"",D70+D72)</f>
        <v/>
      </c>
      <c r="E73" s="1139"/>
      <c r="F73" s="1140"/>
      <c r="G73" s="295"/>
      <c r="I73" s="129"/>
      <c r="J73" s="139"/>
      <c r="K73" s="18"/>
      <c r="L73" s="747" t="str">
        <f t="array" ref="L73">IF(SUM(ABS(M73:Y73))&gt;0,IF(OR($M$8:$Y$8=M73:Y73),"Hide","Show"),"")</f>
        <v/>
      </c>
    </row>
    <row r="74" spans="1:90" ht="17.25" thickBot="1" x14ac:dyDescent="0.35">
      <c r="B74" s="278"/>
      <c r="C74" s="263"/>
      <c r="D74" s="263"/>
      <c r="E74" s="263"/>
      <c r="F74" s="263"/>
      <c r="G74" s="300"/>
      <c r="I74" s="130"/>
      <c r="J74" s="138"/>
      <c r="K74" s="18"/>
      <c r="L74" s="747" t="str">
        <f t="array" ref="L74">IF(SUM(ABS(M74:Y74))&gt;0,IF(OR($M$8:$Y$8=M74:Y74),"Hide","Show"),"")</f>
        <v/>
      </c>
    </row>
    <row r="75" spans="1:90" ht="17.25" x14ac:dyDescent="0.35">
      <c r="B75" s="320"/>
      <c r="C75" s="303"/>
      <c r="D75" s="303"/>
      <c r="E75" s="303"/>
      <c r="F75" s="303"/>
      <c r="G75" s="303"/>
      <c r="H75" s="9"/>
      <c r="K75" s="18"/>
      <c r="L75" s="747" t="str">
        <f t="array" ref="L75">IF(SUM(ABS(M75:Y75))&gt;0,IF(OR($M$8:$Y$8=M75:Y75),"Hide","Show"),"")</f>
        <v/>
      </c>
    </row>
    <row r="76" spans="1:90" x14ac:dyDescent="0.3">
      <c r="B76" s="260"/>
      <c r="C76" s="260"/>
      <c r="D76" s="260"/>
      <c r="E76" s="260"/>
      <c r="F76" s="260"/>
      <c r="G76" s="303"/>
      <c r="I76" s="130"/>
      <c r="J76" s="138"/>
      <c r="K76" s="18"/>
      <c r="L76" s="747" t="str">
        <f t="array" ref="L76">IF(SUM(ABS(M76:Y76))&gt;0,IF(OR($M$8:$Y$8=M76:Y76),"Hide","Show"),"")</f>
        <v/>
      </c>
    </row>
    <row r="77" spans="1:90" s="17" customFormat="1" x14ac:dyDescent="0.3">
      <c r="A77" s="18"/>
      <c r="B77" s="339"/>
      <c r="C77" s="340"/>
      <c r="D77" s="340"/>
      <c r="E77" s="340"/>
      <c r="F77" s="340"/>
      <c r="G77" s="340"/>
      <c r="H77" s="144"/>
      <c r="I77" s="18"/>
      <c r="J77" s="18"/>
      <c r="K77" s="18"/>
      <c r="L77" s="747" t="str">
        <f t="array" ref="L77">IF(SUM(ABS(M77:Y77))&gt;0,IF(OR($M$8:$Y$8=M77:Y77),"Hide","Show"),"")</f>
        <v/>
      </c>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row>
    <row r="78" spans="1:90" x14ac:dyDescent="0.3">
      <c r="L78" s="747" t="str">
        <f t="array" ref="L78">IF(SUM(ABS(M78:Y78))&gt;0,IF(OR($M$8:$Y$8=M78:Y78),"Hide","Show"),"")</f>
        <v/>
      </c>
    </row>
    <row r="79" spans="1:90" x14ac:dyDescent="0.3">
      <c r="L79" s="747" t="str">
        <f t="array" ref="L79">IF(SUM(ABS(M79:Y79))&gt;0,IF(OR($M$8:$Y$8=M79:Y79),"Hide","Show"),"")</f>
        <v/>
      </c>
    </row>
    <row r="80" spans="1:90" x14ac:dyDescent="0.3">
      <c r="L80" s="747" t="str">
        <f t="array" ref="L80">IF(SUM(ABS(M80:Y80))&gt;0,IF(OR($M$8:$Y$8=M80:Y80),"Hide","Show"),"")</f>
        <v/>
      </c>
    </row>
    <row r="81" spans="12:12" x14ac:dyDescent="0.3">
      <c r="L81" s="747" t="str">
        <f t="array" ref="L81">IF(SUM(ABS(M81:Y81))&gt;0,IF(OR($M$8:$Y$8=M81:Y81),"Hide","Show"),"")</f>
        <v/>
      </c>
    </row>
    <row r="82" spans="12:12" x14ac:dyDescent="0.3">
      <c r="L82" s="747" t="str">
        <f t="array" ref="L82">IF(SUM(ABS(M82:Y82))&gt;0,IF(OR($M$8:$Y$8=M82:Y82),"Hide","Show"),"")</f>
        <v/>
      </c>
    </row>
    <row r="83" spans="12:12" x14ac:dyDescent="0.3">
      <c r="L83" s="747" t="str">
        <f t="array" ref="L83">IF(SUM(ABS(M83:Y83))&gt;0,IF(OR($M$8:$Y$8=M83:Y83),"Hide","Show"),"")</f>
        <v/>
      </c>
    </row>
    <row r="84" spans="12:12" x14ac:dyDescent="0.3">
      <c r="L84" s="747" t="str">
        <f t="array" ref="L84">IF(SUM(ABS(M84:Y84))&gt;0,IF(OR($M$8:$Y$8=M84:Y84),"Hide","Show"),"")</f>
        <v/>
      </c>
    </row>
    <row r="85" spans="12:12" x14ac:dyDescent="0.3">
      <c r="L85" s="747" t="str">
        <f t="array" ref="L85">IF(SUM(ABS(M85:Y85))&gt;0,IF(OR($M$8:$Y$8=M85:Y85),"Hide","Show"),"")</f>
        <v/>
      </c>
    </row>
    <row r="86" spans="12:12" x14ac:dyDescent="0.3">
      <c r="L86" s="747" t="str">
        <f t="array" ref="L86">IF(SUM(ABS(M86:Y86))&gt;0,IF(OR($M$8:$Y$8=M86:Y86),"Hide","Show"),"")</f>
        <v/>
      </c>
    </row>
    <row r="87" spans="12:12" x14ac:dyDescent="0.3">
      <c r="L87" s="747" t="str">
        <f t="array" ref="L87">IF(SUM(ABS(M87:Y87))&gt;0,IF(OR($M$8:$Y$8=M87:Y87),"Hide","Show"),"")</f>
        <v/>
      </c>
    </row>
    <row r="88" spans="12:12" x14ac:dyDescent="0.3">
      <c r="L88" s="747" t="str">
        <f t="array" ref="L88">IF(SUM(ABS(M88:Y88))&gt;0,IF(OR($M$8:$Y$8=M88:Y88),"Hide","Show"),"")</f>
        <v/>
      </c>
    </row>
    <row r="89" spans="12:12" x14ac:dyDescent="0.3">
      <c r="L89" s="747" t="str">
        <f t="array" ref="L89">IF(SUM(ABS(M89:Y89))&gt;0,IF(OR($M$8:$Y$8=M89:Y89),"Hide","Show"),"")</f>
        <v/>
      </c>
    </row>
    <row r="90" spans="12:12" x14ac:dyDescent="0.3">
      <c r="L90" s="747" t="str">
        <f t="array" ref="L90">IF(SUM(ABS(M90:Y90))&gt;0,IF(OR($M$8:$Y$8=M90:Y90),"Hide","Show"),"")</f>
        <v/>
      </c>
    </row>
    <row r="91" spans="12:12" x14ac:dyDescent="0.3">
      <c r="L91" s="747" t="str">
        <f t="array" ref="L91">IF(SUM(ABS(M91:Y91))&gt;0,IF(OR($M$8:$Y$8=M91:Y91),"Hide","Show"),"")</f>
        <v/>
      </c>
    </row>
    <row r="92" spans="12:12" x14ac:dyDescent="0.3">
      <c r="L92" s="747" t="str">
        <f t="array" ref="L92">IF(SUM(ABS(M92:Y92))&gt;0,IF(OR($M$8:$Y$8=M92:Y92),"Hide","Show"),"")</f>
        <v/>
      </c>
    </row>
    <row r="93" spans="12:12" x14ac:dyDescent="0.3">
      <c r="L93" s="747" t="str">
        <f t="array" ref="L93">IF(SUM(ABS(M93:Y93))&gt;0,IF(OR($M$8:$Y$8=M93:Y93),"Hide","Show"),"")</f>
        <v/>
      </c>
    </row>
    <row r="94" spans="12:12" x14ac:dyDescent="0.3">
      <c r="L94" s="747" t="str">
        <f t="array" ref="L94">IF(SUM(ABS(M94:Y94))&gt;0,IF(OR($M$8:$Y$8=M94:Y94),"Hide","Show"),"")</f>
        <v/>
      </c>
    </row>
    <row r="95" spans="12:12" x14ac:dyDescent="0.3">
      <c r="L95" s="747" t="str">
        <f t="array" ref="L95">IF(SUM(ABS(M95:Y95))&gt;0,IF(OR($M$8:$Y$8=M95:Y95),"Hide","Show"),"")</f>
        <v/>
      </c>
    </row>
    <row r="96" spans="12:12" x14ac:dyDescent="0.3">
      <c r="L96" s="747" t="str">
        <f t="array" ref="L96">IF(SUM(ABS(M96:Y96))&gt;0,IF(OR($M$8:$Y$8=M96:Y96),"Hide","Show"),"")</f>
        <v/>
      </c>
    </row>
    <row r="97" spans="12:12" x14ac:dyDescent="0.3">
      <c r="L97" s="747" t="str">
        <f t="array" ref="L97">IF(SUM(ABS(M97:Y97))&gt;0,IF(OR($M$8:$Y$8=M97:Y97),"Hide","Show"),"")</f>
        <v/>
      </c>
    </row>
    <row r="98" spans="12:12" x14ac:dyDescent="0.3">
      <c r="L98" s="747" t="str">
        <f t="array" ref="L98">IF(SUM(ABS(M98:Y98))&gt;0,IF(OR($M$8:$Y$8=M98:Y98),"Hide","Show"),"")</f>
        <v/>
      </c>
    </row>
    <row r="99" spans="12:12" x14ac:dyDescent="0.3">
      <c r="L99" s="747" t="str">
        <f t="array" ref="L99">IF(SUM(ABS(M99:Y99))&gt;0,IF(OR($M$8:$Y$8=M99:Y99),"Hide","Show"),"")</f>
        <v/>
      </c>
    </row>
    <row r="100" spans="12:12" x14ac:dyDescent="0.3">
      <c r="L100" s="747" t="str">
        <f t="array" ref="L100">IF(SUM(ABS(M100:Y100))&gt;0,IF(OR($M$8:$Y$8=M100:Y100),"Hide","Show"),"")</f>
        <v/>
      </c>
    </row>
    <row r="101" spans="12:12" x14ac:dyDescent="0.3">
      <c r="L101" s="747" t="str">
        <f t="array" ref="L101">IF(SUM(ABS(M101:Y101))&gt;0,IF(OR($M$8:$Y$8=M101:Y101),"Hide","Show"),"")</f>
        <v/>
      </c>
    </row>
    <row r="102" spans="12:12" x14ac:dyDescent="0.3">
      <c r="L102" s="747" t="str">
        <f t="array" ref="L102">IF(SUM(ABS(M102:Y102))&gt;0,IF(OR($M$8:$Y$8=M102:Y102),"Hide","Show"),"")</f>
        <v/>
      </c>
    </row>
    <row r="103" spans="12:12" x14ac:dyDescent="0.3">
      <c r="L103" s="747" t="str">
        <f t="array" ref="L103">IF(SUM(ABS(M103:Y103))&gt;0,IF(OR($M$8:$Y$8=M103:Y103),"Hide","Show"),"")</f>
        <v/>
      </c>
    </row>
    <row r="104" spans="12:12" x14ac:dyDescent="0.3">
      <c r="L104" s="747" t="str">
        <f t="array" ref="L104">IF(SUM(ABS(M104:Y104))&gt;0,IF(OR($M$8:$Y$8=M104:Y104),"Hide","Show"),"")</f>
        <v/>
      </c>
    </row>
    <row r="105" spans="12:12" x14ac:dyDescent="0.3">
      <c r="L105" s="747" t="str">
        <f t="array" ref="L105">IF(SUM(ABS(M105:Y105))&gt;0,IF(OR($M$8:$Y$8=M105:Y105),"Hide","Show"),"")</f>
        <v/>
      </c>
    </row>
    <row r="106" spans="12:12" x14ac:dyDescent="0.3">
      <c r="L106" s="747" t="str">
        <f t="array" ref="L106">IF(SUM(ABS(M106:Y106))&gt;0,IF(OR($M$8:$Y$8=M106:Y106),"Hide","Show"),"")</f>
        <v/>
      </c>
    </row>
    <row r="107" spans="12:12" x14ac:dyDescent="0.3">
      <c r="L107" s="747" t="str">
        <f t="array" ref="L107">IF(SUM(ABS(M107:Y107))&gt;0,IF(OR($M$8:$Y$8=M107:Y107),"Hide","Show"),"")</f>
        <v/>
      </c>
    </row>
    <row r="108" spans="12:12" x14ac:dyDescent="0.3">
      <c r="L108" s="747" t="str">
        <f t="array" ref="L108">IF(SUM(ABS(M108:Y108))&gt;0,IF(OR($M$8:$Y$8=M108:Y108),"Hide","Show"),"")</f>
        <v/>
      </c>
    </row>
    <row r="109" spans="12:12" x14ac:dyDescent="0.3">
      <c r="L109" s="747" t="str">
        <f t="array" ref="L109">IF(SUM(ABS(M109:Y109))&gt;0,IF(OR($M$8:$Y$8=M109:Y109),"Hide","Show"),"")</f>
        <v/>
      </c>
    </row>
    <row r="110" spans="12:12" x14ac:dyDescent="0.3">
      <c r="L110" s="747" t="str">
        <f t="array" ref="L110">IF(SUM(ABS(M110:Y110))&gt;0,IF(OR($M$8:$Y$8=M110:Y110),"Hide","Show"),"")</f>
        <v/>
      </c>
    </row>
    <row r="111" spans="12:12" x14ac:dyDescent="0.3">
      <c r="L111" s="747" t="str">
        <f t="array" ref="L111">IF(SUM(ABS(M111:Y111))&gt;0,IF(OR($M$8:$Y$8=M111:Y111),"Hide","Show"),"")</f>
        <v/>
      </c>
    </row>
    <row r="112" spans="12:12" x14ac:dyDescent="0.3">
      <c r="L112" s="747" t="str">
        <f t="array" ref="L112">IF(SUM(ABS(M112:Y112))&gt;0,IF(OR($M$8:$Y$8=M112:Y112),"Hide","Show"),"")</f>
        <v/>
      </c>
    </row>
    <row r="113" spans="12:12" x14ac:dyDescent="0.3">
      <c r="L113" s="747" t="str">
        <f t="array" ref="L113">IF(SUM(ABS(M113:Y113))&gt;0,IF(OR($M$8:$Y$8=M113:Y113),"Hide","Show"),"")</f>
        <v/>
      </c>
    </row>
    <row r="114" spans="12:12" x14ac:dyDescent="0.3">
      <c r="L114" s="747" t="str">
        <f t="array" ref="L114">IF(SUM(ABS(M114:Y114))&gt;0,IF(OR($M$8:$Y$8=M114:Y114),"Hide","Show"),"")</f>
        <v/>
      </c>
    </row>
    <row r="115" spans="12:12" x14ac:dyDescent="0.3">
      <c r="L115" s="747" t="str">
        <f t="array" ref="L115">IF(SUM(ABS(M115:Y115))&gt;0,IF(OR($M$8:$Y$8=M115:Y115),"Hide","Show"),"")</f>
        <v/>
      </c>
    </row>
    <row r="116" spans="12:12" x14ac:dyDescent="0.3">
      <c r="L116" s="747" t="str">
        <f t="array" ref="L116">IF(SUM(ABS(M116:Y116))&gt;0,IF(OR($M$8:$Y$8=M116:Y116),"Hide","Show"),"")</f>
        <v/>
      </c>
    </row>
    <row r="117" spans="12:12" x14ac:dyDescent="0.3">
      <c r="L117" s="747" t="str">
        <f t="array" ref="L117">IF(SUM(ABS(M117:Y117))&gt;0,IF(OR($M$8:$Y$8=M117:Y117),"Hide","Show"),"")</f>
        <v/>
      </c>
    </row>
    <row r="118" spans="12:12" x14ac:dyDescent="0.3">
      <c r="L118" s="747" t="str">
        <f t="array" ref="L118">IF(SUM(ABS(M118:Y118))&gt;0,IF(OR($M$8:$Y$8=M118:Y118),"Hide","Show"),"")</f>
        <v/>
      </c>
    </row>
    <row r="119" spans="12:12" x14ac:dyDescent="0.3">
      <c r="L119" s="747" t="str">
        <f t="array" ref="L119">IF(SUM(ABS(M119:Y119))&gt;0,IF(OR($M$8:$Y$8=M119:Y119),"Hide","Show"),"")</f>
        <v/>
      </c>
    </row>
    <row r="120" spans="12:12" x14ac:dyDescent="0.3">
      <c r="L120" s="747" t="str">
        <f t="array" ref="L120">IF(SUM(ABS(M120:Y120))&gt;0,IF(OR($M$8:$Y$8=M120:Y120),"Hide","Show"),"")</f>
        <v/>
      </c>
    </row>
    <row r="121" spans="12:12" x14ac:dyDescent="0.3">
      <c r="L121" s="747" t="str">
        <f t="array" ref="L121">IF(SUM(ABS(M121:Y121))&gt;0,IF(OR($M$8:$Y$8=M121:Y121),"Hide","Show"),"")</f>
        <v/>
      </c>
    </row>
    <row r="122" spans="12:12" x14ac:dyDescent="0.3">
      <c r="L122" s="747" t="str">
        <f t="array" ref="L122">IF(SUM(ABS(M122:Y122))&gt;0,IF(OR($M$8:$Y$8=M122:Y122),"Hide","Show"),"")</f>
        <v/>
      </c>
    </row>
    <row r="123" spans="12:12" x14ac:dyDescent="0.3">
      <c r="L123" s="747" t="str">
        <f t="array" ref="L123">IF(SUM(ABS(M123:Y123))&gt;0,IF(OR($M$8:$Y$8=M123:Y123),"Hide","Show"),"")</f>
        <v/>
      </c>
    </row>
    <row r="124" spans="12:12" x14ac:dyDescent="0.3">
      <c r="L124" s="747" t="str">
        <f t="array" ref="L124">IF(SUM(ABS(M124:Y124))&gt;0,IF(OR($M$8:$Y$8=M124:Y124),"Hide","Show"),"")</f>
        <v/>
      </c>
    </row>
    <row r="125" spans="12:12" x14ac:dyDescent="0.3">
      <c r="L125" s="747" t="str">
        <f t="array" ref="L125">IF(SUM(ABS(M125:Y125))&gt;0,IF(OR($M$8:$Y$8=M125:Y125),"Hide","Show"),"")</f>
        <v/>
      </c>
    </row>
    <row r="126" spans="12:12" x14ac:dyDescent="0.3">
      <c r="L126" s="747" t="str">
        <f t="array" ref="L126">IF(SUM(ABS(M126:Y126))&gt;0,IF(OR($M$8:$Y$8=M126:Y126),"Hide","Show"),"")</f>
        <v/>
      </c>
    </row>
    <row r="127" spans="12:12" x14ac:dyDescent="0.3">
      <c r="L127" s="747" t="str">
        <f t="array" ref="L127">IF(SUM(ABS(M127:Y127))&gt;0,IF(OR($M$8:$Y$8=M127:Y127),"Hide","Show"),"")</f>
        <v/>
      </c>
    </row>
    <row r="128" spans="12:12" x14ac:dyDescent="0.3">
      <c r="L128" s="747" t="str">
        <f t="array" ref="L128">IF(SUM(ABS(M128:Y128))&gt;0,IF(OR($M$8:$Y$8=M128:Y128),"Hide","Show"),"")</f>
        <v/>
      </c>
    </row>
    <row r="129" spans="12:12" x14ac:dyDescent="0.3">
      <c r="L129" s="747" t="str">
        <f t="array" ref="L129">IF(SUM(ABS(M129:Y129))&gt;0,IF(OR($M$8:$Y$8=M129:Y129),"Hide","Show"),"")</f>
        <v/>
      </c>
    </row>
    <row r="130" spans="12:12" x14ac:dyDescent="0.3">
      <c r="L130" s="747" t="str">
        <f t="array" ref="L130">IF(SUM(ABS(M130:Y130))&gt;0,IF(OR($M$8:$Y$8=M130:Y130),"Hide","Show"),"")</f>
        <v/>
      </c>
    </row>
    <row r="131" spans="12:12" x14ac:dyDescent="0.3">
      <c r="L131" s="747" t="str">
        <f t="array" ref="L131">IF(SUM(ABS(M131:Y131))&gt;0,IF(OR($M$8:$Y$8=M131:Y131),"Hide","Show"),"")</f>
        <v/>
      </c>
    </row>
    <row r="132" spans="12:12" x14ac:dyDescent="0.3">
      <c r="L132" s="747" t="str">
        <f t="array" ref="L132">IF(SUM(ABS(M132:Y132))&gt;0,IF(OR($M$8:$Y$8=M132:Y132),"Hide","Show"),"")</f>
        <v/>
      </c>
    </row>
    <row r="133" spans="12:12" x14ac:dyDescent="0.3">
      <c r="L133" s="747" t="str">
        <f t="array" ref="L133">IF(SUM(ABS(M133:Y133))&gt;0,IF(OR($M$8:$Y$8=M133:Y133),"Hide","Show"),"")</f>
        <v/>
      </c>
    </row>
    <row r="134" spans="12:12" x14ac:dyDescent="0.3">
      <c r="L134" s="747" t="str">
        <f t="array" ref="L134">IF(SUM(ABS(M134:Y134))&gt;0,IF(OR($M$8:$Y$8=M134:Y134),"Hide","Show"),"")</f>
        <v/>
      </c>
    </row>
    <row r="135" spans="12:12" x14ac:dyDescent="0.3">
      <c r="L135" s="747" t="str">
        <f t="array" ref="L135">IF(SUM(ABS(M135:Y135))&gt;0,IF(OR($M$8:$Y$8=M135:Y135),"Hide","Show"),"")</f>
        <v/>
      </c>
    </row>
    <row r="136" spans="12:12" x14ac:dyDescent="0.3">
      <c r="L136" s="747" t="str">
        <f t="array" ref="L136">IF(SUM(ABS(M136:Y136))&gt;0,IF(OR($M$8:$Y$8=M136:Y136),"Hide","Show"),"")</f>
        <v/>
      </c>
    </row>
    <row r="137" spans="12:12" x14ac:dyDescent="0.3">
      <c r="L137" s="747" t="str">
        <f t="array" ref="L137">IF(SUM(ABS(M137:Y137))&gt;0,IF(OR($M$8:$Y$8=M137:Y137),"Hide","Show"),"")</f>
        <v/>
      </c>
    </row>
    <row r="138" spans="12:12" x14ac:dyDescent="0.3">
      <c r="L138" s="747" t="str">
        <f t="array" ref="L138">IF(SUM(ABS(M138:Y138))&gt;0,IF(OR($M$8:$Y$8=M138:Y138),"Hide","Show"),"")</f>
        <v/>
      </c>
    </row>
    <row r="139" spans="12:12" x14ac:dyDescent="0.3">
      <c r="L139" s="747" t="str">
        <f t="array" ref="L139">IF(SUM(ABS(M139:Y139))&gt;0,IF(OR($M$8:$Y$8=M139:Y139),"Hide","Show"),"")</f>
        <v/>
      </c>
    </row>
    <row r="140" spans="12:12" x14ac:dyDescent="0.3">
      <c r="L140" s="747" t="str">
        <f t="array" ref="L140">IF(SUM(ABS(M140:Y140))&gt;0,IF(OR($M$8:$Y$8=M140:Y140),"Hide","Show"),"")</f>
        <v/>
      </c>
    </row>
    <row r="141" spans="12:12" x14ac:dyDescent="0.3">
      <c r="L141" s="747" t="str">
        <f t="array" ref="L141">IF(SUM(ABS(M141:Y141))&gt;0,IF(OR($M$8:$Y$8=M141:Y141),"Hide","Show"),"")</f>
        <v/>
      </c>
    </row>
    <row r="142" spans="12:12" x14ac:dyDescent="0.3">
      <c r="L142" s="747" t="str">
        <f t="array" ref="L142">IF(SUM(ABS(M142:Y142))&gt;0,IF(OR($M$8:$Y$8=M142:Y142),"Hide","Show"),"")</f>
        <v/>
      </c>
    </row>
    <row r="143" spans="12:12" x14ac:dyDescent="0.3">
      <c r="L143" s="747" t="str">
        <f t="array" ref="L143">IF(SUM(ABS(M143:Y143))&gt;0,IF(OR($M$8:$Y$8=M143:Y143),"Hide","Show"),"")</f>
        <v/>
      </c>
    </row>
    <row r="144" spans="12:12" x14ac:dyDescent="0.3">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row r="165" spans="12:12" x14ac:dyDescent="0.3">
      <c r="L165" s="747" t="str">
        <f t="array" ref="L165">IF(SUM(ABS(M165:Y165))&gt;0,IF(OR($M$8:$Y$8=M165:Y165),"Hide","Show"),"")</f>
        <v/>
      </c>
    </row>
    <row r="166" spans="12:12" x14ac:dyDescent="0.3">
      <c r="L166" s="747" t="str">
        <f t="array" ref="L166">IF(SUM(ABS(M166:Y166))&gt;0,IF(OR($M$8:$Y$8=M166:Y166),"Hide","Show"),"")</f>
        <v/>
      </c>
    </row>
    <row r="167" spans="12:12" x14ac:dyDescent="0.3">
      <c r="L167" s="747" t="str">
        <f t="array" ref="L167">IF(SUM(ABS(M167:Y167))&gt;0,IF(OR($M$8:$Y$8=M167:Y167),"Hide","Show"),"")</f>
        <v/>
      </c>
    </row>
    <row r="168" spans="12:12" x14ac:dyDescent="0.3">
      <c r="L168" s="747" t="str">
        <f t="array" ref="L168">IF(SUM(ABS(M168:Y168))&gt;0,IF(OR($M$8:$Y$8=M168:Y168),"Hide","Show"),"")</f>
        <v/>
      </c>
    </row>
    <row r="169" spans="12:12" x14ac:dyDescent="0.3">
      <c r="L169" s="747" t="str">
        <f t="array" ref="L169">IF(SUM(ABS(M169:Y169))&gt;0,IF(OR($M$8:$Y$8=M169:Y169),"Hide","Show"),"")</f>
        <v/>
      </c>
    </row>
    <row r="170" spans="12:12" x14ac:dyDescent="0.3">
      <c r="L170" s="747" t="str">
        <f t="array" ref="L170">IF(SUM(ABS(M170:Y170))&gt;0,IF(OR($M$8:$Y$8=M170:Y170),"Hide","Show"),"")</f>
        <v/>
      </c>
    </row>
    <row r="171" spans="12:12" x14ac:dyDescent="0.3">
      <c r="L171" s="747" t="str">
        <f t="array" ref="L171">IF(SUM(ABS(M171:Y171))&gt;0,IF(OR($M$8:$Y$8=M171:Y171),"Hide","Show"),"")</f>
        <v/>
      </c>
    </row>
    <row r="172" spans="12:12" x14ac:dyDescent="0.3">
      <c r="L172" s="747" t="str">
        <f t="array" ref="L172">IF(SUM(ABS(M172:Y172))&gt;0,IF(OR($M$8:$Y$8=M172:Y172),"Hide","Show"),"")</f>
        <v/>
      </c>
    </row>
    <row r="173" spans="12:12" x14ac:dyDescent="0.3">
      <c r="L173" s="747" t="str">
        <f t="array" ref="L173">IF(SUM(ABS(M173:Y173))&gt;0,IF(OR($M$8:$Y$8=M173:Y173),"Hide","Show"),"")</f>
        <v/>
      </c>
    </row>
    <row r="174" spans="12:12" x14ac:dyDescent="0.3">
      <c r="L174" s="747" t="str">
        <f t="array" ref="L174">IF(SUM(ABS(M174:Y174))&gt;0,IF(OR($M$8:$Y$8=M174:Y174),"Hide","Show"),"")</f>
        <v/>
      </c>
    </row>
    <row r="175" spans="12:12" x14ac:dyDescent="0.3">
      <c r="L175" s="747" t="str">
        <f t="array" ref="L175">IF(SUM(ABS(M175:Y175))&gt;0,IF(OR($M$8:$Y$8=M175:Y175),"Hide","Show"),"")</f>
        <v/>
      </c>
    </row>
    <row r="176" spans="12:12" x14ac:dyDescent="0.3">
      <c r="L176" s="747" t="str">
        <f t="array" ref="L176">IF(SUM(ABS(M176:Y176))&gt;0,IF(OR($M$8:$Y$8=M176:Y176),"Hide","Show"),"")</f>
        <v/>
      </c>
    </row>
    <row r="177" spans="12:12" x14ac:dyDescent="0.3">
      <c r="L177" s="747" t="str">
        <f t="array" ref="L177">IF(SUM(ABS(M177:Y177))&gt;0,IF(OR($M$8:$Y$8=M177:Y177),"Hide","Show"),"")</f>
        <v/>
      </c>
    </row>
    <row r="178" spans="12:12" x14ac:dyDescent="0.3">
      <c r="L178" s="747" t="str">
        <f t="array" ref="L178">IF(SUM(ABS(M178:Y178))&gt;0,IF(OR($M$8:$Y$8=M178:Y178),"Hide","Show"),"")</f>
        <v/>
      </c>
    </row>
    <row r="179" spans="12:12" x14ac:dyDescent="0.3">
      <c r="L179" s="747" t="str">
        <f t="array" ref="L179">IF(SUM(ABS(M179:Y179))&gt;0,IF(OR($M$8:$Y$8=M179:Y179),"Hide","Show"),"")</f>
        <v/>
      </c>
    </row>
    <row r="180" spans="12:12" x14ac:dyDescent="0.3">
      <c r="L180" s="747" t="str">
        <f t="array" ref="L180">IF(SUM(ABS(M180:Y180))&gt;0,IF(OR($M$8:$Y$8=M180:Y180),"Hide","Show"),"")</f>
        <v/>
      </c>
    </row>
    <row r="181" spans="12:12" x14ac:dyDescent="0.3">
      <c r="L181" s="747" t="str">
        <f t="array" ref="L181">IF(SUM(ABS(M181:Y181))&gt;0,IF(OR($M$8:$Y$8=M181:Y181),"Hide","Show"),"")</f>
        <v/>
      </c>
    </row>
    <row r="182" spans="12:12" x14ac:dyDescent="0.3">
      <c r="L182" s="747" t="str">
        <f t="array" ref="L182">IF(SUM(ABS(M182:Y182))&gt;0,IF(OR($M$8:$Y$8=M182:Y182),"Hide","Show"),"")</f>
        <v/>
      </c>
    </row>
    <row r="183" spans="12:12" x14ac:dyDescent="0.3">
      <c r="L183" s="747" t="str">
        <f t="array" ref="L183">IF(SUM(ABS(M183:Y183))&gt;0,IF(OR($M$8:$Y$8=M183:Y183),"Hide","Show"),"")</f>
        <v/>
      </c>
    </row>
    <row r="184" spans="12:12" x14ac:dyDescent="0.3">
      <c r="L184" s="747" t="str">
        <f t="array" ref="L184">IF(SUM(ABS(M184:Y184))&gt;0,IF(OR($M$8:$Y$8=M184:Y184),"Hide","Show"),"")</f>
        <v/>
      </c>
    </row>
    <row r="185" spans="12:12" x14ac:dyDescent="0.3">
      <c r="L185" s="747" t="str">
        <f t="array" ref="L185">IF(SUM(ABS(M185:Y185))&gt;0,IF(OR($M$8:$Y$8=M185:Y185),"Hide","Show"),"")</f>
        <v/>
      </c>
    </row>
    <row r="186" spans="12:12" x14ac:dyDescent="0.3">
      <c r="L186" s="747" t="str">
        <f t="array" ref="L186">IF(SUM(ABS(M186:Y186))&gt;0,IF(OR($M$8:$Y$8=M186:Y186),"Hide","Show"),"")</f>
        <v/>
      </c>
    </row>
    <row r="187" spans="12:12" x14ac:dyDescent="0.3">
      <c r="L187" s="747" t="str">
        <f t="array" ref="L187">IF(SUM(ABS(M187:Y187))&gt;0,IF(OR($M$8:$Y$8=M187:Y187),"Hide","Show"),"")</f>
        <v/>
      </c>
    </row>
    <row r="188" spans="12:12" x14ac:dyDescent="0.3">
      <c r="L188" s="747" t="str">
        <f t="array" ref="L188">IF(SUM(ABS(M188:Y188))&gt;0,IF(OR($M$8:$Y$8=M188:Y188),"Hide","Show"),"")</f>
        <v/>
      </c>
    </row>
    <row r="189" spans="12:12" x14ac:dyDescent="0.3">
      <c r="L189" s="747" t="str">
        <f t="array" ref="L189">IF(SUM(ABS(M189:Y189))&gt;0,IF(OR($M$8:$Y$8=M189:Y189),"Hide","Show"),"")</f>
        <v/>
      </c>
    </row>
    <row r="190" spans="12:12" x14ac:dyDescent="0.3">
      <c r="L190" s="747" t="str">
        <f t="array" ref="L190">IF(SUM(ABS(M190:Y190))&gt;0,IF(OR($M$8:$Y$8=M190:Y190),"Hide","Show"),"")</f>
        <v/>
      </c>
    </row>
    <row r="191" spans="12:12" x14ac:dyDescent="0.3">
      <c r="L191" s="747" t="str">
        <f t="array" ref="L191">IF(SUM(ABS(M191:Y191))&gt;0,IF(OR($M$8:$Y$8=M191:Y191),"Hide","Show"),"")</f>
        <v/>
      </c>
    </row>
    <row r="192" spans="12:12" x14ac:dyDescent="0.3">
      <c r="L192" s="747" t="str">
        <f t="array" ref="L192">IF(SUM(ABS(M192:Y192))&gt;0,IF(OR($M$8:$Y$8=M192:Y192),"Hide","Show"),"")</f>
        <v/>
      </c>
    </row>
    <row r="193" spans="12:12" x14ac:dyDescent="0.3">
      <c r="L193" s="747" t="str">
        <f t="array" ref="L193">IF(SUM(ABS(M193:Y193))&gt;0,IF(OR($M$8:$Y$8=M193:Y193),"Hide","Show"),"")</f>
        <v/>
      </c>
    </row>
    <row r="194" spans="12:12" x14ac:dyDescent="0.3">
      <c r="L194" s="747" t="str">
        <f t="array" ref="L194">IF(SUM(ABS(M194:Y194))&gt;0,IF(OR($M$8:$Y$8=M194:Y194),"Hide","Show"),"")</f>
        <v/>
      </c>
    </row>
    <row r="195" spans="12:12" x14ac:dyDescent="0.3">
      <c r="L195" s="747" t="str">
        <f t="array" ref="L195">IF(SUM(ABS(M195:Y195))&gt;0,IF(OR($M$8:$Y$8=M195:Y195),"Hide","Show"),"")</f>
        <v/>
      </c>
    </row>
    <row r="196" spans="12:12" x14ac:dyDescent="0.3">
      <c r="L196" s="747" t="str">
        <f t="array" ref="L196">IF(SUM(ABS(M196:Y196))&gt;0,IF(OR($M$8:$Y$8=M196:Y196),"Hide","Show"),"")</f>
        <v/>
      </c>
    </row>
    <row r="197" spans="12:12" x14ac:dyDescent="0.3">
      <c r="L197" s="747" t="str">
        <f t="array" ref="L197">IF(SUM(ABS(M197:Y197))&gt;0,IF(OR($M$8:$Y$8=M197:Y197),"Hide","Show"),"")</f>
        <v/>
      </c>
    </row>
    <row r="198" spans="12:12" x14ac:dyDescent="0.3">
      <c r="L198" s="747" t="str">
        <f t="array" ref="L198">IF(SUM(ABS(M198:Y198))&gt;0,IF(OR($M$8:$Y$8=M198:Y198),"Hide","Show"),"")</f>
        <v/>
      </c>
    </row>
    <row r="199" spans="12:12" x14ac:dyDescent="0.3">
      <c r="L199" s="747" t="str">
        <f t="array" ref="L199">IF(SUM(ABS(M199:Y199))&gt;0,IF(OR($M$8:$Y$8=M199:Y199),"Hide","Show"),"")</f>
        <v/>
      </c>
    </row>
    <row r="200" spans="12:12" x14ac:dyDescent="0.3">
      <c r="L200" s="747" t="str">
        <f t="array" ref="L200">IF(SUM(ABS(M200:Y200))&gt;0,IF(OR($M$8:$Y$8=M200:Y200),"Hide","Show"),"")</f>
        <v/>
      </c>
    </row>
    <row r="201" spans="12:12" x14ac:dyDescent="0.3">
      <c r="L201" s="747" t="str">
        <f t="array" ref="L201">IF(SUM(ABS(M201:Y201))&gt;0,IF(OR($M$8:$Y$8=M201:Y201),"Hide","Show"),"")</f>
        <v/>
      </c>
    </row>
    <row r="202" spans="12:12" x14ac:dyDescent="0.3">
      <c r="L202" s="747" t="str">
        <f t="array" ref="L202">IF(SUM(ABS(M202:Y202))&gt;0,IF(OR($M$8:$Y$8=M202:Y202),"Hide","Show"),"")</f>
        <v/>
      </c>
    </row>
    <row r="203" spans="12:12" x14ac:dyDescent="0.3">
      <c r="L203" s="747" t="str">
        <f t="array" ref="L203">IF(SUM(ABS(M203:Y203))&gt;0,IF(OR($M$8:$Y$8=M203:Y203),"Hide","Show"),"")</f>
        <v/>
      </c>
    </row>
    <row r="204" spans="12:12" x14ac:dyDescent="0.3">
      <c r="L204" s="747" t="str">
        <f t="array" ref="L204">IF(SUM(ABS(M204:Y204))&gt;0,IF(OR($M$8:$Y$8=M204:Y204),"Hide","Show"),"")</f>
        <v/>
      </c>
    </row>
    <row r="205" spans="12:12" x14ac:dyDescent="0.3">
      <c r="L205" s="747" t="str">
        <f t="array" ref="L205">IF(SUM(ABS(M205:Y205))&gt;0,IF(OR($M$8:$Y$8=M205:Y205),"Hide","Show"),"")</f>
        <v/>
      </c>
    </row>
    <row r="206" spans="12:12" x14ac:dyDescent="0.3">
      <c r="L206" s="747" t="str">
        <f t="array" ref="L206">IF(SUM(ABS(M206:Y206))&gt;0,IF(OR($M$8:$Y$8=M206:Y206),"Hide","Show"),"")</f>
        <v/>
      </c>
    </row>
    <row r="207" spans="12:12" x14ac:dyDescent="0.3">
      <c r="L207" s="747" t="str">
        <f t="array" ref="L207">IF(SUM(ABS(M207:Y207))&gt;0,IF(OR($M$8:$Y$8=M207:Y207),"Hide","Show"),"")</f>
        <v/>
      </c>
    </row>
    <row r="208" spans="12:12" x14ac:dyDescent="0.3">
      <c r="L208" s="747" t="str">
        <f t="array" ref="L208">IF(SUM(ABS(M208:Y208))&gt;0,IF(OR($M$8:$Y$8=M208:Y208),"Hide","Show"),"")</f>
        <v/>
      </c>
    </row>
    <row r="209" spans="12:12" x14ac:dyDescent="0.3">
      <c r="L209" s="747" t="str">
        <f t="array" ref="L209">IF(SUM(ABS(M209:Y209))&gt;0,IF(OR($M$8:$Y$8=M209:Y209),"Hide","Show"),"")</f>
        <v/>
      </c>
    </row>
    <row r="210" spans="12:12" x14ac:dyDescent="0.3">
      <c r="L210" s="747" t="str">
        <f t="array" ref="L210">IF(SUM(ABS(M210:Y210))&gt;0,IF(OR($M$8:$Y$8=M210:Y210),"Hide","Show"),"")</f>
        <v/>
      </c>
    </row>
    <row r="211" spans="12:12" x14ac:dyDescent="0.3">
      <c r="L211" s="747" t="str">
        <f t="array" ref="L211">IF(SUM(ABS(M211:Y211))&gt;0,IF(OR($M$8:$Y$8=M211:Y211),"Hide","Show"),"")</f>
        <v/>
      </c>
    </row>
    <row r="212" spans="12:12" x14ac:dyDescent="0.3">
      <c r="L212" s="747" t="str">
        <f t="array" ref="L212">IF(SUM(ABS(M212:Y212))&gt;0,IF(OR($M$8:$Y$8=M212:Y212),"Hide","Show"),"")</f>
        <v/>
      </c>
    </row>
    <row r="213" spans="12:12" x14ac:dyDescent="0.3">
      <c r="L213" s="747" t="str">
        <f t="array" ref="L213">IF(SUM(ABS(M213:Y213))&gt;0,IF(OR($M$8:$Y$8=M213:Y213),"Hide","Show"),"")</f>
        <v/>
      </c>
    </row>
    <row r="214" spans="12:12" x14ac:dyDescent="0.3">
      <c r="L214" s="747" t="str">
        <f t="array" ref="L214">IF(SUM(ABS(M214:Y214))&gt;0,IF(OR($M$8:$Y$8=M214:Y214),"Hide","Show"),"")</f>
        <v/>
      </c>
    </row>
    <row r="215" spans="12:12" x14ac:dyDescent="0.3">
      <c r="L215" s="747" t="str">
        <f t="array" ref="L215">IF(SUM(ABS(M215:Y215))&gt;0,IF(OR($M$8:$Y$8=M215:Y215),"Hide","Show"),"")</f>
        <v/>
      </c>
    </row>
    <row r="216" spans="12:12" x14ac:dyDescent="0.3">
      <c r="L216" s="747" t="str">
        <f t="array" ref="L216">IF(SUM(ABS(M216:Y216))&gt;0,IF(OR($M$8:$Y$8=M216:Y216),"Hide","Show"),"")</f>
        <v/>
      </c>
    </row>
    <row r="217" spans="12:12" x14ac:dyDescent="0.3">
      <c r="L217" s="747" t="str">
        <f t="array" ref="L217">IF(SUM(ABS(M217:Y217))&gt;0,IF(OR($M$8:$Y$8=M217:Y217),"Hide","Show"),"")</f>
        <v/>
      </c>
    </row>
    <row r="218" spans="12:12" x14ac:dyDescent="0.3">
      <c r="L218" s="747" t="str">
        <f t="array" ref="L218">IF(SUM(ABS(M218:Y218))&gt;0,IF(OR($M$8:$Y$8=M218:Y218),"Hide","Show"),"")</f>
        <v/>
      </c>
    </row>
    <row r="219" spans="12:12" x14ac:dyDescent="0.3">
      <c r="L219" s="747" t="str">
        <f t="array" ref="L219">IF(SUM(ABS(M219:Y219))&gt;0,IF(OR($M$8:$Y$8=M219:Y219),"Hide","Show"),"")</f>
        <v/>
      </c>
    </row>
    <row r="220" spans="12:12" x14ac:dyDescent="0.3">
      <c r="L220" s="747" t="str">
        <f t="array" ref="L220">IF(SUM(ABS(M220:Y220))&gt;0,IF(OR($M$8:$Y$8=M220:Y220),"Hide","Show"),"")</f>
        <v/>
      </c>
    </row>
    <row r="221" spans="12:12" x14ac:dyDescent="0.3">
      <c r="L221" s="747" t="str">
        <f t="array" ref="L221">IF(SUM(ABS(M221:Y221))&gt;0,IF(OR($M$8:$Y$8=M221:Y221),"Hide","Show"),"")</f>
        <v/>
      </c>
    </row>
    <row r="222" spans="12:12" x14ac:dyDescent="0.3">
      <c r="L222" s="747" t="str">
        <f t="array" ref="L222">IF(SUM(ABS(M222:Y222))&gt;0,IF(OR($M$8:$Y$8=M222:Y222),"Hide","Show"),"")</f>
        <v/>
      </c>
    </row>
    <row r="223" spans="12:12" x14ac:dyDescent="0.3">
      <c r="L223" s="747" t="str">
        <f t="array" ref="L223">IF(SUM(ABS(M223:Y223))&gt;0,IF(OR($M$8:$Y$8=M223:Y223),"Hide","Show"),"")</f>
        <v/>
      </c>
    </row>
    <row r="224" spans="12:12" x14ac:dyDescent="0.3">
      <c r="L224" s="747" t="str">
        <f t="array" ref="L224">IF(SUM(ABS(M224:Y224))&gt;0,IF(OR($M$8:$Y$8=M224:Y224),"Hide","Show"),"")</f>
        <v/>
      </c>
    </row>
    <row r="225" spans="12:12" x14ac:dyDescent="0.3">
      <c r="L225" s="747" t="str">
        <f t="array" ref="L225">IF(SUM(ABS(M225:Y225))&gt;0,IF(OR($M$8:$Y$8=M225:Y225),"Hide","Show"),"")</f>
        <v/>
      </c>
    </row>
    <row r="226" spans="12:12" x14ac:dyDescent="0.3">
      <c r="L226" s="747" t="str">
        <f t="array" ref="L226">IF(SUM(ABS(M226:Y226))&gt;0,IF(OR($M$8:$Y$8=M226:Y226),"Hide","Show"),"")</f>
        <v/>
      </c>
    </row>
    <row r="227" spans="12:12" x14ac:dyDescent="0.3">
      <c r="L227" s="747" t="str">
        <f t="array" ref="L227">IF(SUM(ABS(M227:Y227))&gt;0,IF(OR($M$8:$Y$8=M227:Y227),"Hide","Show"),"")</f>
        <v/>
      </c>
    </row>
    <row r="228" spans="12:12" x14ac:dyDescent="0.3">
      <c r="L228" s="747" t="str">
        <f t="array" ref="L228">IF(SUM(ABS(M228:Y228))&gt;0,IF(OR($M$8:$Y$8=M228:Y228),"Hide","Show"),"")</f>
        <v/>
      </c>
    </row>
    <row r="229" spans="12:12" x14ac:dyDescent="0.3">
      <c r="L229" s="747" t="str">
        <f t="array" ref="L229">IF(SUM(ABS(M229:Y229))&gt;0,IF(OR($M$8:$Y$8=M229:Y229),"Hide","Show"),"")</f>
        <v/>
      </c>
    </row>
    <row r="230" spans="12:12" x14ac:dyDescent="0.3">
      <c r="L230" s="747" t="str">
        <f t="array" ref="L230">IF(SUM(ABS(M230:Y230))&gt;0,IF(OR($M$8:$Y$8=M230:Y230),"Hide","Show"),"")</f>
        <v/>
      </c>
    </row>
    <row r="231" spans="12:12" x14ac:dyDescent="0.3">
      <c r="L231" s="747" t="str">
        <f t="array" ref="L231">IF(SUM(ABS(M231:Y231))&gt;0,IF(OR($M$8:$Y$8=M231:Y231),"Hide","Show"),"")</f>
        <v/>
      </c>
    </row>
    <row r="232" spans="12:12" x14ac:dyDescent="0.3">
      <c r="L232" s="747" t="str">
        <f t="array" ref="L232">IF(SUM(ABS(M232:Y232))&gt;0,IF(OR($M$8:$Y$8=M232:Y232),"Hide","Show"),"")</f>
        <v/>
      </c>
    </row>
    <row r="233" spans="12:12" x14ac:dyDescent="0.3">
      <c r="L233" s="747" t="str">
        <f t="array" ref="L233">IF(SUM(ABS(M233:Y233))&gt;0,IF(OR($M$8:$Y$8=M233:Y233),"Hide","Show"),"")</f>
        <v/>
      </c>
    </row>
  </sheetData>
  <sheetProtection algorithmName="SHA-512" hashValue="ZWknMozNZ4zCmmY2SzSDx2bqMEMCwBEe/MQGKL5wsKgWIO2ba9WuVeKylTS/SnNN0I+aa27Vc4yTDG8UcUhusw==" saltValue="PPytePY2QjDeeQDVBsguyA=="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19">
    <mergeCell ref="D71:F71"/>
    <mergeCell ref="D72:F72"/>
    <mergeCell ref="D73:F73"/>
    <mergeCell ref="C23:F23"/>
    <mergeCell ref="C32:F32"/>
    <mergeCell ref="C47:F47"/>
    <mergeCell ref="C56:F56"/>
    <mergeCell ref="C68:F68"/>
    <mergeCell ref="D33:F33"/>
    <mergeCell ref="D48:F48"/>
    <mergeCell ref="D57:F57"/>
    <mergeCell ref="D69:F69"/>
    <mergeCell ref="D70:F70"/>
    <mergeCell ref="E3:F3"/>
    <mergeCell ref="B2:C2"/>
    <mergeCell ref="C13:F13"/>
    <mergeCell ref="D24:F24"/>
    <mergeCell ref="D14:F14"/>
    <mergeCell ref="F9:G9"/>
  </mergeCells>
  <phoneticPr fontId="27" type="noConversion"/>
  <conditionalFormatting sqref="D16:F73">
    <cfRule type="expression" dxfId="62" priority="5" stopIfTrue="1">
      <formula>$F$5="-"</formula>
    </cfRule>
  </conditionalFormatting>
  <hyperlinks>
    <hyperlink ref="E3" location="Instructions!A1" display="Back to Instructions" xr:uid="{00000000-0004-0000-0C00-000000000000}"/>
    <hyperlink ref="E3:F3" location="Instructions!A1" display="Back to Instructions tab" xr:uid="{00000000-0004-0000-0C00-000001000000}"/>
  </hyperlinks>
  <pageMargins left="0.7" right="0.7" top="0.75" bottom="0.75" header="0.3" footer="0.3"/>
  <pageSetup orientation="portrait" horizontalDpi="200" verticalDpi="200"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rgb="FF0070C0"/>
  </sheetPr>
  <dimension ref="A1:L310"/>
  <sheetViews>
    <sheetView workbookViewId="0">
      <selection activeCell="E2" sqref="E2:F2"/>
    </sheetView>
  </sheetViews>
  <sheetFormatPr defaultColWidth="9.140625" defaultRowHeight="16.5" x14ac:dyDescent="0.3"/>
  <cols>
    <col min="1" max="1" width="2.7109375" style="6" customWidth="1"/>
    <col min="2" max="2" width="31" style="6" customWidth="1"/>
    <col min="3" max="3" width="69.5703125" style="6" customWidth="1"/>
    <col min="4" max="6" width="15.7109375" style="6" customWidth="1"/>
    <col min="7" max="7" width="2.7109375" style="6" customWidth="1"/>
    <col min="8" max="8" width="19.5703125" style="6" bestFit="1" customWidth="1"/>
    <col min="9" max="9" width="25.7109375" style="6" customWidth="1"/>
    <col min="10" max="10" width="7.140625" style="97" customWidth="1"/>
    <col min="11" max="11" width="6.5703125" style="6" customWidth="1"/>
    <col min="12" max="16384" width="9.140625" style="6"/>
  </cols>
  <sheetData>
    <row r="1" spans="2:12" ht="17.25" thickBot="1" x14ac:dyDescent="0.35">
      <c r="J1" s="110"/>
      <c r="K1" s="18"/>
    </row>
    <row r="2" spans="2:12" s="1" customFormat="1" ht="18.75" thickBot="1" x14ac:dyDescent="0.4">
      <c r="B2" s="1016" t="s">
        <v>449</v>
      </c>
      <c r="C2" s="1017"/>
      <c r="E2" s="1079" t="s">
        <v>433</v>
      </c>
      <c r="F2" s="1079"/>
      <c r="G2" s="528"/>
      <c r="J2" s="111"/>
      <c r="K2" s="112"/>
    </row>
    <row r="3" spans="2:12" s="1" customFormat="1" ht="17.25" thickBot="1" x14ac:dyDescent="0.35">
      <c r="B3" s="242" t="s">
        <v>450</v>
      </c>
      <c r="C3" s="243" t="str">
        <f>'Version Control'!C3</f>
        <v>Residential Central Air Conditioners and Heat Pumps</v>
      </c>
      <c r="J3" s="111"/>
      <c r="K3" s="112"/>
    </row>
    <row r="4" spans="2:12" s="1" customFormat="1" ht="18" thickBot="1" x14ac:dyDescent="0.35">
      <c r="B4" s="244" t="s">
        <v>136</v>
      </c>
      <c r="C4" s="245" t="str">
        <f>'Version Control'!C4</f>
        <v>v2.6</v>
      </c>
      <c r="F4" s="831" t="s">
        <v>738</v>
      </c>
      <c r="H4" s="754" t="s">
        <v>286</v>
      </c>
      <c r="I4" s="755"/>
      <c r="J4" s="111"/>
      <c r="K4" s="112"/>
    </row>
    <row r="5" spans="2:12" s="1" customFormat="1" ht="17.25" thickBot="1" x14ac:dyDescent="0.35">
      <c r="B5" s="244" t="s">
        <v>373</v>
      </c>
      <c r="C5" s="246">
        <f>'Version Control'!C5</f>
        <v>43553</v>
      </c>
      <c r="F5" s="832" t="e">
        <f ca="1">INDEX(TestMatrix_Data,MATCH($C$6,TestMatrix_Rows,0),MATCH($I$6&amp;$I$7&amp;$I$8,TestMatrix_Columns,0))</f>
        <v>#N/A</v>
      </c>
      <c r="H5" s="758" t="s">
        <v>153</v>
      </c>
      <c r="I5" s="762">
        <f>'General Info and Test Results'!C25</f>
        <v>0</v>
      </c>
      <c r="J5" s="111"/>
      <c r="K5" s="112"/>
    </row>
    <row r="6" spans="2:12" s="1" customFormat="1" x14ac:dyDescent="0.3">
      <c r="B6" s="247" t="s">
        <v>135</v>
      </c>
      <c r="C6" s="248" t="str">
        <f ca="1">MID(CELL("filename",$A$1), FIND("]", CELL("filename", $A$1))+ 1, 255)</f>
        <v>Optional I1 Test</v>
      </c>
      <c r="H6" s="759" t="s">
        <v>149</v>
      </c>
      <c r="I6" s="763">
        <f>'General Info and Test Results'!C27</f>
        <v>0</v>
      </c>
      <c r="J6" s="111"/>
      <c r="K6" s="112"/>
    </row>
    <row r="7" spans="2: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G8" s="14"/>
      <c r="H8" s="753" t="s">
        <v>657</v>
      </c>
      <c r="I8" s="764">
        <f>OD_FanType_Input</f>
        <v>0</v>
      </c>
      <c r="J8" s="111"/>
      <c r="K8" s="112"/>
      <c r="L8" s="767"/>
    </row>
    <row r="9" spans="2:12" s="16" customFormat="1" x14ac:dyDescent="0.3">
      <c r="B9" s="338"/>
      <c r="C9" s="311"/>
      <c r="D9" s="1"/>
      <c r="E9" s="338"/>
      <c r="F9" s="1224"/>
      <c r="G9" s="1224"/>
      <c r="H9" s="142" t="s">
        <v>191</v>
      </c>
      <c r="J9" s="143"/>
      <c r="K9" s="109"/>
    </row>
    <row r="10" spans="2:12" ht="17.25" thickBot="1" x14ac:dyDescent="0.35">
      <c r="B10" s="284"/>
      <c r="C10" s="338"/>
      <c r="D10" s="1"/>
      <c r="E10" s="284"/>
      <c r="F10" s="284"/>
      <c r="G10" s="284"/>
      <c r="H10" s="135"/>
      <c r="K10" s="18"/>
    </row>
    <row r="11" spans="2:12" ht="18.75" thickBot="1" x14ac:dyDescent="0.4">
      <c r="B11" s="822" t="e">
        <f ca="1">IF($F$5&lt;&gt;"-","'"&amp;$F$5&amp;" Test' Data to be recorded", "Test Not Applicable")</f>
        <v>#N/A</v>
      </c>
      <c r="C11" s="823"/>
      <c r="D11" s="823"/>
      <c r="E11" s="823"/>
      <c r="F11" s="823"/>
      <c r="G11" s="824"/>
      <c r="K11" s="18"/>
    </row>
    <row r="12" spans="2:12" ht="17.25" x14ac:dyDescent="0.35">
      <c r="B12" s="270"/>
      <c r="C12" s="260"/>
      <c r="D12" s="260"/>
      <c r="E12" s="260"/>
      <c r="F12" s="288"/>
      <c r="G12" s="295"/>
      <c r="K12" s="18"/>
      <c r="L12" s="747"/>
    </row>
    <row r="13" spans="2:12" ht="17.25" x14ac:dyDescent="0.35">
      <c r="B13" s="270"/>
      <c r="C13" s="325" t="s">
        <v>596</v>
      </c>
      <c r="D13" s="322"/>
      <c r="E13" s="260"/>
      <c r="F13" s="260"/>
      <c r="G13" s="295"/>
      <c r="H13" s="135"/>
      <c r="K13" s="18"/>
      <c r="L13" s="747"/>
    </row>
    <row r="14" spans="2:12" ht="17.25" x14ac:dyDescent="0.35">
      <c r="B14" s="270"/>
      <c r="C14" s="325" t="s">
        <v>682</v>
      </c>
      <c r="D14" s="322"/>
      <c r="E14" s="326"/>
      <c r="F14" s="326"/>
      <c r="G14" s="295"/>
      <c r="H14" s="135"/>
      <c r="K14" s="18"/>
      <c r="L14" s="747"/>
    </row>
    <row r="15" spans="2:12" ht="17.25" thickBot="1" x14ac:dyDescent="0.35">
      <c r="B15" s="265"/>
      <c r="C15" s="260"/>
      <c r="D15" s="260"/>
      <c r="E15" s="260"/>
      <c r="F15" s="263"/>
      <c r="G15" s="295"/>
      <c r="H15" s="135"/>
      <c r="K15" s="18"/>
      <c r="L15" s="747"/>
    </row>
    <row r="16" spans="2:12" ht="18" thickBot="1" x14ac:dyDescent="0.4">
      <c r="B16" s="265"/>
      <c r="C16" s="1143" t="s">
        <v>53</v>
      </c>
      <c r="D16" s="1144"/>
      <c r="E16" s="1144"/>
      <c r="F16" s="1145"/>
      <c r="G16" s="290"/>
      <c r="H16" s="135"/>
      <c r="K16" s="18"/>
      <c r="L16" s="747"/>
    </row>
    <row r="17" spans="2:12" ht="17.25" x14ac:dyDescent="0.35">
      <c r="B17" s="265"/>
      <c r="C17" s="269"/>
      <c r="D17" s="1190" t="s">
        <v>47</v>
      </c>
      <c r="E17" s="1191"/>
      <c r="F17" s="1192"/>
      <c r="G17" s="290"/>
      <c r="I17" s="121"/>
      <c r="J17" s="137"/>
      <c r="K17" s="18"/>
      <c r="L17" s="747" t="str">
        <f t="array" ref="L17">IF(SUM(ABS(M17:Y17))&gt;0,IF(OR($M$8:$Y$8=M17:Y17),"Hide","Show"),"")</f>
        <v/>
      </c>
    </row>
    <row r="18" spans="2:12" ht="17.25" x14ac:dyDescent="0.35">
      <c r="B18" s="270"/>
      <c r="C18" s="265"/>
      <c r="D18" s="271" t="s">
        <v>54</v>
      </c>
      <c r="E18" s="271" t="s">
        <v>55</v>
      </c>
      <c r="F18" s="272" t="s">
        <v>56</v>
      </c>
      <c r="G18" s="290"/>
      <c r="I18" s="121"/>
      <c r="J18" s="137"/>
      <c r="K18" s="18"/>
      <c r="L18" s="747" t="str">
        <f t="array" ref="L18">IF(SUM(ABS(M18:Y18))&gt;0,IF(OR($M$8:$Y$8=M18:Y18),"Hide","Show"),"")</f>
        <v/>
      </c>
    </row>
    <row r="19" spans="2:12" x14ac:dyDescent="0.3">
      <c r="B19" s="265"/>
      <c r="C19" s="266" t="s">
        <v>349</v>
      </c>
      <c r="D19" s="305"/>
      <c r="E19" s="259"/>
      <c r="F19" s="257"/>
      <c r="G19" s="290"/>
      <c r="I19" s="123"/>
      <c r="J19" s="138"/>
      <c r="K19" s="18"/>
      <c r="L19" s="747" t="str">
        <f t="array" ref="L19">IF(SUM(ABS(M19:Y19))&gt;0,IF(OR($M$8:$Y$8=M19:Y19),"Hide","Show"),"")</f>
        <v/>
      </c>
    </row>
    <row r="20" spans="2:12" x14ac:dyDescent="0.3">
      <c r="B20" s="265"/>
      <c r="C20" s="266" t="s">
        <v>350</v>
      </c>
      <c r="D20" s="259"/>
      <c r="E20" s="259"/>
      <c r="F20" s="257"/>
      <c r="G20" s="290"/>
      <c r="I20" s="123"/>
      <c r="J20" s="138"/>
      <c r="K20" s="18"/>
      <c r="L20" s="747" t="str">
        <f t="array" ref="L20">IF(SUM(ABS(M20:Y20))&gt;0,IF(OR($M$8:$Y$8=M20:Y20),"Hide","Show"),"")</f>
        <v/>
      </c>
    </row>
    <row r="21" spans="2:12" x14ac:dyDescent="0.3">
      <c r="B21" s="265"/>
      <c r="C21" s="266" t="s">
        <v>57</v>
      </c>
      <c r="D21" s="259"/>
      <c r="E21" s="259"/>
      <c r="F21" s="257"/>
      <c r="G21" s="290"/>
      <c r="I21" s="123"/>
      <c r="J21" s="138"/>
      <c r="K21" s="18"/>
      <c r="L21" s="747" t="str">
        <f t="array" ref="L21">IF(SUM(ABS(M21:Y21))&gt;0,IF(OR($M$8:$Y$8=M21:Y21),"Hide","Show"),"")</f>
        <v/>
      </c>
    </row>
    <row r="22" spans="2:12" x14ac:dyDescent="0.3">
      <c r="B22" s="265"/>
      <c r="C22" s="266" t="s">
        <v>58</v>
      </c>
      <c r="D22" s="259"/>
      <c r="E22" s="259"/>
      <c r="F22" s="257"/>
      <c r="G22" s="290"/>
      <c r="I22" s="123"/>
      <c r="J22" s="138"/>
      <c r="K22" s="18"/>
      <c r="L22" s="747" t="str">
        <f t="array" ref="L22">IF(SUM(ABS(M22:Y22))&gt;0,IF(OR($M$8:$Y$8=M22:Y22),"Hide","Show"),"")</f>
        <v/>
      </c>
    </row>
    <row r="23" spans="2:12" ht="17.25" customHeight="1" x14ac:dyDescent="0.35">
      <c r="B23" s="265"/>
      <c r="C23" s="545"/>
      <c r="D23" s="1221" t="s">
        <v>361</v>
      </c>
      <c r="E23" s="1222"/>
      <c r="F23" s="1223"/>
      <c r="G23" s="295"/>
      <c r="I23" s="123"/>
      <c r="J23" s="138"/>
      <c r="K23" s="18"/>
      <c r="L23" s="747" t="str">
        <f t="array" ref="L23">IF(SUM(ABS(M23:Y23))&gt;0,IF(OR($M$8:$Y$8=M23:Y23),"Hide","Show"),"")</f>
        <v/>
      </c>
    </row>
    <row r="24" spans="2:12" x14ac:dyDescent="0.3">
      <c r="B24" s="265"/>
      <c r="C24" s="545" t="s">
        <v>353</v>
      </c>
      <c r="D24" s="1215"/>
      <c r="E24" s="1216"/>
      <c r="F24" s="1217"/>
      <c r="G24" s="290"/>
      <c r="I24" s="123"/>
      <c r="J24" s="138"/>
      <c r="K24" s="18"/>
      <c r="L24" s="747" t="str">
        <f t="array" ref="L24">IF(SUM(ABS(M24:Y24))&gt;0,IF(OR($M$8:$Y$8=M24:Y24),"Hide","Show"),"")</f>
        <v/>
      </c>
    </row>
    <row r="25" spans="2:12" ht="33.75" thickBot="1" x14ac:dyDescent="0.35">
      <c r="B25" s="265"/>
      <c r="C25" s="675" t="s">
        <v>355</v>
      </c>
      <c r="D25" s="1218"/>
      <c r="E25" s="1219"/>
      <c r="F25" s="1220"/>
      <c r="G25" s="290"/>
      <c r="I25" s="123"/>
      <c r="J25" s="138"/>
      <c r="K25" s="18"/>
      <c r="L25" s="747" t="str">
        <f t="array" ref="L25">IF(SUM(ABS(M25:Y25))&gt;0,IF(OR($M$8:$Y$8=M25:Y25),"Hide","Show"),"")</f>
        <v/>
      </c>
    </row>
    <row r="26" spans="2:12" ht="17.25" thickBot="1" x14ac:dyDescent="0.35">
      <c r="B26" s="265"/>
      <c r="C26" s="281"/>
      <c r="D26" s="260"/>
      <c r="E26" s="260"/>
      <c r="F26" s="260"/>
      <c r="G26" s="295"/>
      <c r="I26" s="123"/>
      <c r="J26" s="138"/>
      <c r="K26" s="18"/>
      <c r="L26" s="747" t="str">
        <f t="array" ref="L26">IF(SUM(ABS(M26:Y26))&gt;0,IF(OR($M$8:$Y$8=M26:Y26),"Hide","Show"),"")</f>
        <v/>
      </c>
    </row>
    <row r="27" spans="2:12" ht="18" thickBot="1" x14ac:dyDescent="0.4">
      <c r="B27" s="265"/>
      <c r="C27" s="1143" t="s">
        <v>59</v>
      </c>
      <c r="D27" s="1144"/>
      <c r="E27" s="1144"/>
      <c r="F27" s="1145"/>
      <c r="G27" s="290"/>
      <c r="I27" s="123"/>
      <c r="J27" s="138"/>
      <c r="K27" s="18"/>
      <c r="L27" s="747" t="str">
        <f t="array" ref="L27">IF(SUM(ABS(M27:Y27))&gt;0,IF(OR($M$8:$Y$8=M27:Y27),"Hide","Show"),"")</f>
        <v/>
      </c>
    </row>
    <row r="28" spans="2:12" ht="17.25" x14ac:dyDescent="0.35">
      <c r="B28" s="265"/>
      <c r="C28" s="296"/>
      <c r="D28" s="1190" t="s">
        <v>47</v>
      </c>
      <c r="E28" s="1191"/>
      <c r="F28" s="1192"/>
      <c r="G28" s="290"/>
      <c r="I28" s="123"/>
      <c r="J28" s="138"/>
      <c r="K28" s="18"/>
      <c r="L28" s="747" t="str">
        <f t="array" ref="L28">IF(SUM(ABS(M28:Y28))&gt;0,IF(OR($M$8:$Y$8=M28:Y28),"Hide","Show"),"")</f>
        <v/>
      </c>
    </row>
    <row r="29" spans="2:12" ht="17.25" x14ac:dyDescent="0.35">
      <c r="B29" s="270"/>
      <c r="C29" s="282"/>
      <c r="D29" s="271" t="s">
        <v>54</v>
      </c>
      <c r="E29" s="271" t="s">
        <v>55</v>
      </c>
      <c r="F29" s="272" t="s">
        <v>56</v>
      </c>
      <c r="G29" s="290"/>
      <c r="I29" s="123"/>
      <c r="J29" s="138"/>
      <c r="K29" s="18"/>
      <c r="L29" s="747" t="str">
        <f t="array" ref="L29">IF(SUM(ABS(M29:Y29))&gt;0,IF(OR($M$8:$Y$8=M29:Y29),"Hide","Show"),"")</f>
        <v/>
      </c>
    </row>
    <row r="30" spans="2:12" x14ac:dyDescent="0.3">
      <c r="B30" s="265"/>
      <c r="C30" s="266" t="s">
        <v>60</v>
      </c>
      <c r="D30" s="259"/>
      <c r="E30" s="259"/>
      <c r="F30" s="257"/>
      <c r="G30" s="290"/>
      <c r="I30" s="123"/>
      <c r="J30" s="138"/>
      <c r="K30" s="18"/>
      <c r="L30" s="747" t="str">
        <f t="array" ref="L30">IF(SUM(ABS(M30:Y30))&gt;0,IF(OR($M$8:$Y$8=M30:Y30),"Hide","Show"),"")</f>
        <v/>
      </c>
    </row>
    <row r="31" spans="2:12" x14ac:dyDescent="0.3">
      <c r="B31" s="265"/>
      <c r="C31" s="266" t="s">
        <v>490</v>
      </c>
      <c r="D31" s="259"/>
      <c r="E31" s="259"/>
      <c r="F31" s="257"/>
      <c r="G31" s="290"/>
      <c r="I31" s="123"/>
      <c r="J31" s="138"/>
      <c r="K31" s="18"/>
      <c r="L31" s="747" t="str">
        <f t="array" ref="L31">IF(SUM(ABS(M31:Y31))&gt;0,IF(OR($M$8:$Y$8=M31:Y31),"Hide","Show"),"")</f>
        <v/>
      </c>
    </row>
    <row r="32" spans="2:12" x14ac:dyDescent="0.3">
      <c r="B32" s="265"/>
      <c r="C32" s="266" t="s">
        <v>491</v>
      </c>
      <c r="D32" s="259"/>
      <c r="E32" s="259"/>
      <c r="F32" s="257"/>
      <c r="G32" s="290"/>
      <c r="I32" s="123"/>
      <c r="J32" s="138"/>
      <c r="K32" s="18"/>
      <c r="L32" s="747" t="str">
        <f t="array" ref="L32">IF(SUM(ABS(M32:Y32))&gt;0,IF(OR($M$8:$Y$8=M32:Y32),"Hide","Show"),"")</f>
        <v/>
      </c>
    </row>
    <row r="33" spans="2:12" x14ac:dyDescent="0.3">
      <c r="B33" s="265"/>
      <c r="C33" s="266" t="s">
        <v>342</v>
      </c>
      <c r="D33" s="259"/>
      <c r="E33" s="259"/>
      <c r="F33" s="257"/>
      <c r="G33" s="290"/>
      <c r="I33" s="123"/>
      <c r="J33" s="138"/>
      <c r="K33" s="18"/>
      <c r="L33" s="747" t="str">
        <f t="array" ref="L33">IF(SUM(ABS(M33:Y33))&gt;0,IF(OR($M$8:$Y$8=M33:Y33),"Hide","Show"),"")</f>
        <v/>
      </c>
    </row>
    <row r="34" spans="2:12" ht="17.25" thickBot="1" x14ac:dyDescent="0.35">
      <c r="B34" s="265"/>
      <c r="C34" s="268" t="s">
        <v>344</v>
      </c>
      <c r="D34" s="262"/>
      <c r="E34" s="262"/>
      <c r="F34" s="258"/>
      <c r="G34" s="290"/>
      <c r="I34" s="123"/>
      <c r="J34" s="138"/>
      <c r="K34" s="18"/>
      <c r="L34" s="747" t="str">
        <f t="array" ref="L34">IF(SUM(ABS(M34:Y34))&gt;0,IF(OR($M$8:$Y$8=M34:Y34),"Hide","Show"),"")</f>
        <v/>
      </c>
    </row>
    <row r="35" spans="2:12" ht="17.25" thickBot="1" x14ac:dyDescent="0.35">
      <c r="B35" s="265"/>
      <c r="C35" s="260"/>
      <c r="D35" s="260"/>
      <c r="E35" s="260"/>
      <c r="F35" s="283"/>
      <c r="G35" s="295"/>
      <c r="I35" s="123"/>
      <c r="J35" s="138"/>
      <c r="K35" s="18"/>
      <c r="L35" s="747" t="str">
        <f t="array" ref="L35">IF(SUM(ABS(M35:Y35))&gt;0,IF(OR($M$8:$Y$8=M35:Y35),"Hide","Show"),"")</f>
        <v/>
      </c>
    </row>
    <row r="36" spans="2:12" ht="18" thickBot="1" x14ac:dyDescent="0.4">
      <c r="B36" s="265"/>
      <c r="C36" s="1143" t="s">
        <v>61</v>
      </c>
      <c r="D36" s="1144"/>
      <c r="E36" s="1144"/>
      <c r="F36" s="1145"/>
      <c r="G36" s="290"/>
      <c r="I36" s="123"/>
      <c r="J36" s="138"/>
      <c r="K36" s="18"/>
      <c r="L36" s="747" t="str">
        <f t="array" ref="L36">IF(SUM(ABS(M36:Y36))&gt;0,IF(OR($M$8:$Y$8=M36:Y36),"Hide","Show"),"")</f>
        <v/>
      </c>
    </row>
    <row r="37" spans="2:12" ht="17.25" x14ac:dyDescent="0.35">
      <c r="B37" s="265"/>
      <c r="C37" s="269"/>
      <c r="D37" s="1190" t="s">
        <v>47</v>
      </c>
      <c r="E37" s="1191"/>
      <c r="F37" s="1192"/>
      <c r="G37" s="290"/>
      <c r="I37" s="123"/>
      <c r="J37" s="138"/>
      <c r="K37" s="18"/>
      <c r="L37" s="747" t="str">
        <f t="array" ref="L37">IF(SUM(ABS(M37:Y37))&gt;0,IF(OR($M$8:$Y$8=M37:Y37),"Hide","Show"),"")</f>
        <v/>
      </c>
    </row>
    <row r="38" spans="2:12" ht="17.25" x14ac:dyDescent="0.35">
      <c r="B38" s="270"/>
      <c r="C38" s="265"/>
      <c r="D38" s="271" t="s">
        <v>54</v>
      </c>
      <c r="E38" s="271" t="s">
        <v>55</v>
      </c>
      <c r="F38" s="272" t="s">
        <v>56</v>
      </c>
      <c r="G38" s="290"/>
      <c r="I38" s="123"/>
      <c r="J38" s="138"/>
      <c r="K38" s="18"/>
      <c r="L38" s="747" t="str">
        <f t="array" ref="L38">IF(SUM(ABS(M38:Y38))&gt;0,IF(OR($M$8:$Y$8=M38:Y38),"Hide","Show"),"")</f>
        <v/>
      </c>
    </row>
    <row r="39" spans="2:12" x14ac:dyDescent="0.3">
      <c r="B39" s="265"/>
      <c r="C39" s="266" t="s">
        <v>62</v>
      </c>
      <c r="D39" s="259"/>
      <c r="E39" s="259"/>
      <c r="F39" s="257"/>
      <c r="G39" s="290"/>
      <c r="I39" s="123"/>
      <c r="J39" s="138"/>
      <c r="K39" s="18"/>
      <c r="L39" s="747" t="str">
        <f t="array" ref="L39">IF(SUM(ABS(M39:Y39))&gt;0,IF(OR($M$8:$Y$8=M39:Y39),"Hide","Show"),"")</f>
        <v/>
      </c>
    </row>
    <row r="40" spans="2:12" x14ac:dyDescent="0.3">
      <c r="B40" s="265"/>
      <c r="C40" s="266" t="s">
        <v>63</v>
      </c>
      <c r="D40" s="259"/>
      <c r="E40" s="259"/>
      <c r="F40" s="257"/>
      <c r="G40" s="290"/>
      <c r="I40" s="123"/>
      <c r="J40" s="138"/>
      <c r="K40" s="18"/>
      <c r="L40" s="747" t="str">
        <f t="array" ref="L40">IF(SUM(ABS(M40:Y40))&gt;0,IF(OR($M$8:$Y$8=M40:Y40),"Hide","Show"),"")</f>
        <v/>
      </c>
    </row>
    <row r="41" spans="2:12" x14ac:dyDescent="0.3">
      <c r="B41" s="265"/>
      <c r="C41" s="266" t="s">
        <v>64</v>
      </c>
      <c r="D41" s="259"/>
      <c r="E41" s="259"/>
      <c r="F41" s="257"/>
      <c r="G41" s="290"/>
      <c r="I41" s="123"/>
      <c r="J41" s="138"/>
      <c r="K41" s="18"/>
      <c r="L41" s="747" t="str">
        <f t="array" ref="L41">IF(SUM(ABS(M41:Y41))&gt;0,IF(OR($M$8:$Y$8=M41:Y41),"Hide","Show"),"")</f>
        <v/>
      </c>
    </row>
    <row r="42" spans="2:12" x14ac:dyDescent="0.3">
      <c r="B42" s="265"/>
      <c r="C42" s="266" t="s">
        <v>65</v>
      </c>
      <c r="D42" s="259"/>
      <c r="E42" s="259"/>
      <c r="F42" s="257"/>
      <c r="G42" s="290"/>
      <c r="I42" s="123"/>
      <c r="J42" s="138"/>
      <c r="K42" s="18"/>
      <c r="L42" s="747" t="str">
        <f t="array" ref="L42">IF(SUM(ABS(M42:Y42))&gt;0,IF(OR($M$8:$Y$8=M42:Y42),"Hide","Show"),"")</f>
        <v/>
      </c>
    </row>
    <row r="43" spans="2:12" x14ac:dyDescent="0.3">
      <c r="B43" s="265"/>
      <c r="C43" s="266" t="s">
        <v>66</v>
      </c>
      <c r="D43" s="259"/>
      <c r="E43" s="259"/>
      <c r="F43" s="257"/>
      <c r="G43" s="290"/>
      <c r="I43" s="123"/>
      <c r="J43" s="138"/>
      <c r="K43" s="18"/>
      <c r="L43" s="747" t="str">
        <f t="array" ref="L43">IF(SUM(ABS(M43:Y43))&gt;0,IF(OR($M$8:$Y$8=M43:Y43),"Hide","Show"),"")</f>
        <v/>
      </c>
    </row>
    <row r="44" spans="2:12" x14ac:dyDescent="0.3">
      <c r="B44" s="265"/>
      <c r="C44" s="266" t="s">
        <v>67</v>
      </c>
      <c r="D44" s="259"/>
      <c r="E44" s="259"/>
      <c r="F44" s="257"/>
      <c r="G44" s="290"/>
      <c r="I44" s="123"/>
      <c r="J44" s="138"/>
      <c r="K44" s="18"/>
      <c r="L44" s="747" t="str">
        <f t="array" ref="L44">IF(SUM(ABS(M44:Y44))&gt;0,IF(OR($M$8:$Y$8=M44:Y44),"Hide","Show"),"")</f>
        <v/>
      </c>
    </row>
    <row r="45" spans="2:12" x14ac:dyDescent="0.3">
      <c r="B45" s="265"/>
      <c r="C45" s="266" t="s">
        <v>68</v>
      </c>
      <c r="D45" s="259"/>
      <c r="E45" s="259"/>
      <c r="F45" s="257"/>
      <c r="G45" s="290"/>
      <c r="I45" s="123"/>
      <c r="J45" s="138"/>
      <c r="K45" s="18"/>
      <c r="L45" s="747" t="str">
        <f t="array" ref="L45">IF(SUM(ABS(M45:Y45))&gt;0,IF(OR($M$8:$Y$8=M45:Y45),"Hide","Show"),"")</f>
        <v/>
      </c>
    </row>
    <row r="46" spans="2:12" x14ac:dyDescent="0.3">
      <c r="B46" s="265"/>
      <c r="C46" s="266" t="s">
        <v>69</v>
      </c>
      <c r="D46" s="259"/>
      <c r="E46" s="259"/>
      <c r="F46" s="257"/>
      <c r="G46" s="290"/>
      <c r="I46" s="123"/>
      <c r="J46" s="138"/>
      <c r="K46" s="18"/>
      <c r="L46" s="747" t="str">
        <f t="array" ref="L46">IF(SUM(ABS(M46:Y46))&gt;0,IF(OR($M$8:$Y$8=M46:Y46),"Hide","Show"),"")</f>
        <v/>
      </c>
    </row>
    <row r="47" spans="2:12" x14ac:dyDescent="0.3">
      <c r="B47" s="265"/>
      <c r="C47" s="266" t="s">
        <v>70</v>
      </c>
      <c r="D47" s="259"/>
      <c r="E47" s="259"/>
      <c r="F47" s="257"/>
      <c r="G47" s="290"/>
      <c r="I47" s="123"/>
      <c r="J47" s="138"/>
      <c r="K47" s="18"/>
      <c r="L47" s="747" t="str">
        <f t="array" ref="L47">IF(SUM(ABS(M47:Y47))&gt;0,IF(OR($M$8:$Y$8=M47:Y47),"Hide","Show"),"")</f>
        <v/>
      </c>
    </row>
    <row r="48" spans="2:12" x14ac:dyDescent="0.3">
      <c r="B48" s="265"/>
      <c r="C48" s="266" t="s">
        <v>71</v>
      </c>
      <c r="D48" s="259"/>
      <c r="E48" s="259"/>
      <c r="F48" s="257"/>
      <c r="G48" s="290"/>
      <c r="I48" s="123"/>
      <c r="J48" s="138"/>
      <c r="K48" s="18"/>
      <c r="L48" s="747" t="str">
        <f t="array" ref="L48">IF(SUM(ABS(M48:Y48))&gt;0,IF(OR($M$8:$Y$8=M48:Y48),"Hide","Show"),"")</f>
        <v/>
      </c>
    </row>
    <row r="49" spans="2:12" ht="17.25" thickBot="1" x14ac:dyDescent="0.35">
      <c r="B49" s="265"/>
      <c r="C49" s="268" t="s">
        <v>72</v>
      </c>
      <c r="D49" s="262"/>
      <c r="E49" s="262"/>
      <c r="F49" s="258"/>
      <c r="G49" s="290"/>
      <c r="I49" s="123"/>
      <c r="J49" s="138"/>
      <c r="K49" s="18"/>
      <c r="L49" s="747" t="str">
        <f t="array" ref="L49">IF(SUM(ABS(M49:Y49))&gt;0,IF(OR($M$8:$Y$8=M49:Y49),"Hide","Show"),"")</f>
        <v/>
      </c>
    </row>
    <row r="50" spans="2:12" ht="17.25" thickBot="1" x14ac:dyDescent="0.35">
      <c r="B50" s="265"/>
      <c r="C50" s="260"/>
      <c r="D50" s="260"/>
      <c r="E50" s="260"/>
      <c r="F50" s="260"/>
      <c r="G50" s="295"/>
      <c r="I50" s="123"/>
      <c r="J50" s="138"/>
      <c r="K50" s="18"/>
      <c r="L50" s="747" t="str">
        <f t="array" ref="L50">IF(SUM(ABS(M50:Y50))&gt;0,IF(OR($M$8:$Y$8=M50:Y50),"Hide","Show"),"")</f>
        <v/>
      </c>
    </row>
    <row r="51" spans="2:12" ht="18" thickBot="1" x14ac:dyDescent="0.4">
      <c r="B51" s="265"/>
      <c r="C51" s="1143" t="s">
        <v>73</v>
      </c>
      <c r="D51" s="1144"/>
      <c r="E51" s="1144"/>
      <c r="F51" s="1145"/>
      <c r="G51" s="290"/>
      <c r="I51" s="123"/>
      <c r="J51" s="138"/>
      <c r="K51" s="18"/>
      <c r="L51" s="747" t="str">
        <f t="array" ref="L51">IF(SUM(ABS(M51:Y51))&gt;0,IF(OR($M$8:$Y$8=M51:Y51),"Hide","Show"),"")</f>
        <v/>
      </c>
    </row>
    <row r="52" spans="2:12" ht="17.25" x14ac:dyDescent="0.35">
      <c r="B52" s="265"/>
      <c r="C52" s="269"/>
      <c r="D52" s="1190" t="s">
        <v>47</v>
      </c>
      <c r="E52" s="1191"/>
      <c r="F52" s="1192"/>
      <c r="G52" s="290"/>
      <c r="I52" s="123"/>
      <c r="J52" s="138"/>
      <c r="K52" s="18"/>
      <c r="L52" s="747" t="str">
        <f t="array" ref="L52">IF(SUM(ABS(M52:Y52))&gt;0,IF(OR($M$8:$Y$8=M52:Y52),"Hide","Show"),"")</f>
        <v/>
      </c>
    </row>
    <row r="53" spans="2:12" ht="17.25" x14ac:dyDescent="0.35">
      <c r="B53" s="270"/>
      <c r="C53" s="265"/>
      <c r="D53" s="271" t="s">
        <v>54</v>
      </c>
      <c r="E53" s="271" t="s">
        <v>55</v>
      </c>
      <c r="F53" s="272" t="s">
        <v>56</v>
      </c>
      <c r="G53" s="290"/>
      <c r="I53" s="123"/>
      <c r="J53" s="138"/>
      <c r="K53" s="18"/>
      <c r="L53" s="747" t="str">
        <f t="array" ref="L53">IF(SUM(ABS(M53:Y53))&gt;0,IF(OR($M$8:$Y$8=M53:Y53),"Hide","Show"),"")</f>
        <v/>
      </c>
    </row>
    <row r="54" spans="2:12" x14ac:dyDescent="0.3">
      <c r="B54" s="265"/>
      <c r="C54" s="266" t="s">
        <v>257</v>
      </c>
      <c r="D54" s="259"/>
      <c r="E54" s="259"/>
      <c r="F54" s="257"/>
      <c r="G54" s="290"/>
      <c r="I54" s="123"/>
      <c r="J54" s="138"/>
      <c r="K54" s="18"/>
      <c r="L54" s="747" t="str">
        <f t="array" ref="L54">IF(SUM(ABS(M54:Y54))&gt;0,IF(OR($M$8:$Y$8=M54:Y54),"Hide","Show"),"")</f>
        <v/>
      </c>
    </row>
    <row r="55" spans="2:12" x14ac:dyDescent="0.3">
      <c r="B55" s="265"/>
      <c r="C55" s="266" t="s">
        <v>258</v>
      </c>
      <c r="D55" s="259"/>
      <c r="E55" s="259"/>
      <c r="F55" s="257"/>
      <c r="G55" s="290"/>
      <c r="I55" s="123"/>
      <c r="J55" s="138"/>
      <c r="K55" s="18"/>
      <c r="L55" s="747" t="str">
        <f t="array" ref="L55">IF(SUM(ABS(M55:Y55))&gt;0,IF(OR($M$8:$Y$8=M55:Y55),"Hide","Show"),"")</f>
        <v/>
      </c>
    </row>
    <row r="56" spans="2:12" x14ac:dyDescent="0.3">
      <c r="B56" s="265"/>
      <c r="C56" s="266" t="s">
        <v>76</v>
      </c>
      <c r="D56" s="259"/>
      <c r="E56" s="259"/>
      <c r="F56" s="257"/>
      <c r="G56" s="290"/>
      <c r="I56" s="123"/>
      <c r="J56" s="138"/>
      <c r="K56" s="18"/>
      <c r="L56" s="747" t="str">
        <f t="array" ref="L56">IF(SUM(ABS(M56:Y56))&gt;0,IF(OR($M$8:$Y$8=M56:Y56),"Hide","Show"),"")</f>
        <v/>
      </c>
    </row>
    <row r="57" spans="2:12" x14ac:dyDescent="0.3">
      <c r="B57" s="265"/>
      <c r="C57" s="266" t="s">
        <v>77</v>
      </c>
      <c r="D57" s="259"/>
      <c r="E57" s="259"/>
      <c r="F57" s="257"/>
      <c r="G57" s="290"/>
      <c r="I57" s="123"/>
      <c r="J57" s="138"/>
      <c r="K57" s="18"/>
      <c r="L57" s="747" t="str">
        <f t="array" ref="L57">IF(SUM(ABS(M57:Y57))&gt;0,IF(OR($M$8:$Y$8=M57:Y57),"Hide","Show"),"")</f>
        <v/>
      </c>
    </row>
    <row r="58" spans="2:12" ht="17.25" thickBot="1" x14ac:dyDescent="0.35">
      <c r="B58" s="265"/>
      <c r="C58" s="274" t="s">
        <v>345</v>
      </c>
      <c r="D58" s="262"/>
      <c r="E58" s="262"/>
      <c r="F58" s="258"/>
      <c r="G58" s="290"/>
      <c r="K58" s="18"/>
      <c r="L58" s="747" t="str">
        <f t="array" ref="L58">IF(SUM(ABS(M58:Y58))&gt;0,IF(OR($M$8:$Y$8=M58:Y58),"Hide","Show"),"")</f>
        <v/>
      </c>
    </row>
    <row r="59" spans="2:12" ht="17.25" thickBot="1" x14ac:dyDescent="0.35">
      <c r="B59" s="265"/>
      <c r="C59" s="260"/>
      <c r="D59" s="260"/>
      <c r="E59" s="260"/>
      <c r="F59" s="283"/>
      <c r="G59" s="295"/>
      <c r="I59" s="123"/>
      <c r="J59" s="138"/>
      <c r="K59" s="18"/>
      <c r="L59" s="747" t="str">
        <f t="array" ref="L59">IF(SUM(ABS(M59:Y59))&gt;0,IF(OR($M$8:$Y$8=M59:Y59),"Hide","Show"),"")</f>
        <v/>
      </c>
    </row>
    <row r="60" spans="2:12" ht="18" thickBot="1" x14ac:dyDescent="0.4">
      <c r="B60" s="265"/>
      <c r="C60" s="1143" t="s">
        <v>78</v>
      </c>
      <c r="D60" s="1144"/>
      <c r="E60" s="1144"/>
      <c r="F60" s="1145"/>
      <c r="G60" s="290"/>
      <c r="I60" s="123"/>
      <c r="J60" s="138"/>
      <c r="K60" s="18"/>
      <c r="L60" s="747" t="str">
        <f t="array" ref="L60">IF(SUM(ABS(M60:Y60))&gt;0,IF(OR($M$8:$Y$8=M60:Y60),"Hide","Show"),"")</f>
        <v/>
      </c>
    </row>
    <row r="61" spans="2:12" ht="17.25" x14ac:dyDescent="0.35">
      <c r="B61" s="265"/>
      <c r="C61" s="269"/>
      <c r="D61" s="1190" t="s">
        <v>47</v>
      </c>
      <c r="E61" s="1191"/>
      <c r="F61" s="1192"/>
      <c r="G61" s="290"/>
      <c r="I61" s="123"/>
      <c r="J61" s="138"/>
      <c r="K61" s="18"/>
      <c r="L61" s="747" t="str">
        <f t="array" ref="L61">IF(SUM(ABS(M61:Y61))&gt;0,IF(OR($M$8:$Y$8=M61:Y61),"Hide","Show"),"")</f>
        <v/>
      </c>
    </row>
    <row r="62" spans="2:12" ht="17.25" x14ac:dyDescent="0.35">
      <c r="B62" s="275"/>
      <c r="C62" s="265"/>
      <c r="D62" s="271" t="s">
        <v>54</v>
      </c>
      <c r="E62" s="271" t="s">
        <v>55</v>
      </c>
      <c r="F62" s="272" t="s">
        <v>56</v>
      </c>
      <c r="G62" s="290"/>
      <c r="I62" s="123"/>
      <c r="J62" s="138"/>
      <c r="K62" s="18"/>
      <c r="L62" s="747" t="str">
        <f t="array" ref="L62">IF(SUM(ABS(M62:Y62))&gt;0,IF(OR($M$8:$Y$8=M62:Y62),"Hide","Show"),"")</f>
        <v/>
      </c>
    </row>
    <row r="63" spans="2:12" x14ac:dyDescent="0.3">
      <c r="B63" s="265"/>
      <c r="C63" s="266" t="s">
        <v>79</v>
      </c>
      <c r="D63" s="259"/>
      <c r="E63" s="259"/>
      <c r="F63" s="257"/>
      <c r="G63" s="290"/>
      <c r="I63" s="123"/>
      <c r="J63" s="138"/>
      <c r="K63" s="18"/>
      <c r="L63" s="747" t="str">
        <f t="array" ref="L63">IF(SUM(ABS(M63:Y63))&gt;0,IF(OR($M$8:$Y$8=M63:Y63),"Hide","Show"),"")</f>
        <v/>
      </c>
    </row>
    <row r="64" spans="2:12" x14ac:dyDescent="0.3">
      <c r="B64" s="265"/>
      <c r="C64" s="266" t="s">
        <v>80</v>
      </c>
      <c r="D64" s="259"/>
      <c r="E64" s="259"/>
      <c r="F64" s="257"/>
      <c r="G64" s="290"/>
      <c r="I64" s="123"/>
      <c r="J64" s="138"/>
      <c r="K64" s="18"/>
      <c r="L64" s="747" t="str">
        <f t="array" ref="L64">IF(SUM(ABS(M64:Y64))&gt;0,IF(OR($M$8:$Y$8=M64:Y64),"Hide","Show"),"")</f>
        <v/>
      </c>
    </row>
    <row r="65" spans="1:12" x14ac:dyDescent="0.3">
      <c r="B65" s="265"/>
      <c r="C65" s="266" t="s">
        <v>81</v>
      </c>
      <c r="D65" s="259"/>
      <c r="E65" s="259"/>
      <c r="F65" s="257"/>
      <c r="G65" s="290"/>
      <c r="I65" s="123"/>
      <c r="J65" s="138"/>
      <c r="K65" s="18"/>
      <c r="L65" s="747" t="str">
        <f t="array" ref="L65">IF(SUM(ABS(M65:Y65))&gt;0,IF(OR($M$8:$Y$8=M65:Y65),"Hide","Show"),"")</f>
        <v/>
      </c>
    </row>
    <row r="66" spans="1:12" x14ac:dyDescent="0.3">
      <c r="B66" s="265"/>
      <c r="C66" s="266" t="s">
        <v>82</v>
      </c>
      <c r="D66" s="259"/>
      <c r="E66" s="259"/>
      <c r="F66" s="257"/>
      <c r="G66" s="290"/>
      <c r="I66" s="123"/>
      <c r="J66" s="138"/>
      <c r="K66" s="18"/>
      <c r="L66" s="747" t="str">
        <f t="array" ref="L66">IF(SUM(ABS(M66:Y66))&gt;0,IF(OR($M$8:$Y$8=M66:Y66),"Hide","Show"),"")</f>
        <v/>
      </c>
    </row>
    <row r="67" spans="1:12" x14ac:dyDescent="0.3">
      <c r="B67" s="265"/>
      <c r="C67" s="266" t="s">
        <v>83</v>
      </c>
      <c r="D67" s="259"/>
      <c r="E67" s="259"/>
      <c r="F67" s="257"/>
      <c r="G67" s="290"/>
      <c r="I67" s="123"/>
      <c r="J67" s="138"/>
      <c r="K67" s="18"/>
      <c r="L67" s="747" t="str">
        <f t="array" ref="L67">IF(SUM(ABS(M67:Y67))&gt;0,IF(OR($M$8:$Y$8=M67:Y67),"Hide","Show"),"")</f>
        <v/>
      </c>
    </row>
    <row r="68" spans="1:12" x14ac:dyDescent="0.3">
      <c r="B68" s="265"/>
      <c r="C68" s="266" t="s">
        <v>84</v>
      </c>
      <c r="D68" s="259"/>
      <c r="E68" s="259"/>
      <c r="F68" s="257"/>
      <c r="G68" s="290"/>
      <c r="I68" s="123"/>
      <c r="J68" s="138"/>
      <c r="K68" s="18"/>
      <c r="L68" s="747" t="str">
        <f t="array" ref="L68">IF(SUM(ABS(M68:Y68))&gt;0,IF(OR($M$8:$Y$8=M68:Y68),"Hide","Show"),"")</f>
        <v/>
      </c>
    </row>
    <row r="69" spans="1:12" x14ac:dyDescent="0.3">
      <c r="B69" s="265"/>
      <c r="C69" s="266" t="s">
        <v>85</v>
      </c>
      <c r="D69" s="259"/>
      <c r="E69" s="259"/>
      <c r="F69" s="257"/>
      <c r="G69" s="290"/>
      <c r="I69" s="123"/>
      <c r="J69" s="138"/>
      <c r="K69" s="18"/>
      <c r="L69" s="747" t="str">
        <f t="array" ref="L69">IF(SUM(ABS(M69:Y69))&gt;0,IF(OR($M$8:$Y$8=M69:Y69),"Hide","Show"),"")</f>
        <v/>
      </c>
    </row>
    <row r="70" spans="1:12" ht="17.25" thickBot="1" x14ac:dyDescent="0.35">
      <c r="B70" s="265"/>
      <c r="C70" s="268" t="s">
        <v>86</v>
      </c>
      <c r="D70" s="262"/>
      <c r="E70" s="262"/>
      <c r="F70" s="258"/>
      <c r="G70" s="290"/>
      <c r="I70" s="123"/>
      <c r="J70" s="138"/>
      <c r="K70" s="18"/>
      <c r="L70" s="747" t="str">
        <f t="array" ref="L70">IF(SUM(ABS(M70:Y70))&gt;0,IF(OR($M$8:$Y$8=M70:Y70),"Hide","Show"),"")</f>
        <v/>
      </c>
    </row>
    <row r="71" spans="1:12" ht="17.25" thickBot="1" x14ac:dyDescent="0.35">
      <c r="B71" s="265"/>
      <c r="C71" s="260"/>
      <c r="D71" s="260"/>
      <c r="E71" s="260"/>
      <c r="F71" s="260"/>
      <c r="G71" s="295"/>
      <c r="I71" s="123"/>
      <c r="J71" s="138"/>
      <c r="K71" s="18"/>
      <c r="L71" s="747" t="str">
        <f t="array" ref="L71">IF(SUM(ABS(M71:Y71))&gt;0,IF(OR($M$8:$Y$8=M71:Y71),"Hide","Show"),"")</f>
        <v/>
      </c>
    </row>
    <row r="72" spans="1:12" ht="18" thickBot="1" x14ac:dyDescent="0.4">
      <c r="B72" s="265"/>
      <c r="C72" s="1143" t="s">
        <v>189</v>
      </c>
      <c r="D72" s="1144"/>
      <c r="E72" s="1144"/>
      <c r="F72" s="1145"/>
      <c r="G72" s="290"/>
      <c r="I72" s="123"/>
      <c r="J72" s="138"/>
      <c r="K72" s="18"/>
      <c r="L72" s="747" t="str">
        <f t="array" ref="L72">IF(SUM(ABS(M72:Y72))&gt;0,IF(OR($M$8:$Y$8=M72:Y72),"Hide","Show"),"")</f>
        <v/>
      </c>
    </row>
    <row r="73" spans="1:12" ht="17.25" x14ac:dyDescent="0.35">
      <c r="B73" s="270"/>
      <c r="C73" s="269"/>
      <c r="D73" s="1190" t="s">
        <v>47</v>
      </c>
      <c r="E73" s="1191"/>
      <c r="F73" s="1192"/>
      <c r="G73" s="295"/>
      <c r="I73" s="123"/>
      <c r="J73" s="138"/>
      <c r="K73" s="18"/>
      <c r="L73" s="747" t="str">
        <f t="array" ref="L73">IF(SUM(ABS(M73:Y73))&gt;0,IF(OR($M$8:$Y$8=M73:Y73),"Hide","Show"),"")</f>
        <v/>
      </c>
    </row>
    <row r="74" spans="1:12" x14ac:dyDescent="0.3">
      <c r="B74" s="265"/>
      <c r="C74" s="266" t="s">
        <v>188</v>
      </c>
      <c r="D74" s="1137"/>
      <c r="E74" s="1137"/>
      <c r="F74" s="1138"/>
      <c r="G74" s="295"/>
      <c r="I74" s="123"/>
      <c r="J74" s="138"/>
      <c r="K74" s="18"/>
      <c r="L74" s="747" t="str">
        <f t="array" ref="L74">IF(SUM(ABS(M74:Y74))&gt;0,IF(OR($M$8:$Y$8=M74:Y74),"Hide","Show"),"")</f>
        <v/>
      </c>
    </row>
    <row r="75" spans="1:12" x14ac:dyDescent="0.3">
      <c r="B75" s="265"/>
      <c r="C75" s="266" t="s">
        <v>187</v>
      </c>
      <c r="D75" s="1137"/>
      <c r="E75" s="1137"/>
      <c r="F75" s="1138"/>
      <c r="G75" s="295"/>
      <c r="I75" s="123"/>
      <c r="J75" s="138"/>
      <c r="K75" s="18"/>
      <c r="L75" s="747" t="str">
        <f t="array" ref="L75">IF(SUM(ABS(M75:Y75))&gt;0,IF(OR($M$8:$Y$8=M75:Y75),"Hide","Show"),"")</f>
        <v/>
      </c>
    </row>
    <row r="76" spans="1:12" x14ac:dyDescent="0.3">
      <c r="B76" s="265"/>
      <c r="C76" s="266" t="s">
        <v>259</v>
      </c>
      <c r="D76" s="1137"/>
      <c r="E76" s="1137"/>
      <c r="F76" s="1138"/>
      <c r="G76" s="295"/>
      <c r="I76" s="123"/>
      <c r="J76" s="138"/>
      <c r="K76" s="18"/>
      <c r="L76" s="747" t="str">
        <f t="array" ref="L76">IF(SUM(ABS(M76:Y76))&gt;0,IF(OR($M$8:$Y$8=M76:Y76),"Hide","Show"),"")</f>
        <v/>
      </c>
    </row>
    <row r="77" spans="1:12" ht="17.25" thickBot="1" x14ac:dyDescent="0.35">
      <c r="B77" s="265"/>
      <c r="C77" s="268" t="s">
        <v>89</v>
      </c>
      <c r="D77" s="1139" t="str">
        <f>IF(D74+D76=0,"",D74+D76)</f>
        <v/>
      </c>
      <c r="E77" s="1139"/>
      <c r="F77" s="1140"/>
      <c r="G77" s="295"/>
      <c r="I77" s="129"/>
      <c r="J77" s="139"/>
      <c r="K77" s="18"/>
      <c r="L77" s="747" t="str">
        <f t="array" ref="L77">IF(SUM(ABS(M77:Y77))&gt;0,IF(OR($M$8:$Y$8=M77:Y77),"Hide","Show"),"")</f>
        <v/>
      </c>
    </row>
    <row r="78" spans="1:12" ht="17.25" thickBot="1" x14ac:dyDescent="0.35">
      <c r="B78" s="278"/>
      <c r="C78" s="263"/>
      <c r="D78" s="263"/>
      <c r="E78" s="263"/>
      <c r="F78" s="263"/>
      <c r="G78" s="300"/>
      <c r="I78" s="130"/>
      <c r="J78" s="138"/>
      <c r="K78" s="18"/>
      <c r="L78" s="747" t="str">
        <f t="array" ref="L78">IF(SUM(ABS(M78:Y78))&gt;0,IF(OR($M$8:$Y$8=M78:Y78),"Hide","Show"),"")</f>
        <v/>
      </c>
    </row>
    <row r="79" spans="1:12" ht="17.25" x14ac:dyDescent="0.35">
      <c r="B79" s="7"/>
      <c r="C79" s="9"/>
      <c r="D79" s="145"/>
      <c r="E79" s="9"/>
      <c r="F79" s="9"/>
      <c r="G79" s="9"/>
      <c r="H79" s="9"/>
      <c r="K79" s="18"/>
      <c r="L79" s="747" t="str">
        <f t="array" ref="L79">IF(SUM(ABS(M79:Y79))&gt;0,IF(OR($M$8:$Y$8=M79:Y79),"Hide","Show"),"")</f>
        <v/>
      </c>
    </row>
    <row r="80" spans="1:12" s="17" customFormat="1" ht="17.25" x14ac:dyDescent="0.35">
      <c r="A80" s="18"/>
      <c r="B80" s="19"/>
      <c r="C80" s="144"/>
      <c r="D80" s="146"/>
      <c r="E80" s="146"/>
      <c r="F80" s="146"/>
      <c r="G80" s="144"/>
      <c r="H80" s="144"/>
      <c r="I80" s="18"/>
      <c r="J80" s="18"/>
      <c r="K80" s="18"/>
      <c r="L80" s="747" t="str">
        <f t="array" ref="L80">IF(SUM(ABS(M80:Y80))&gt;0,IF(OR($M$8:$Y$8=M80:Y80),"Hide","Show"),"")</f>
        <v/>
      </c>
    </row>
    <row r="81" spans="12:12" x14ac:dyDescent="0.3">
      <c r="L81" s="747" t="str">
        <f t="array" ref="L81">IF(SUM(ABS(M81:Y81))&gt;0,IF(OR($M$8:$Y$8=M81:Y81),"Hide","Show"),"")</f>
        <v/>
      </c>
    </row>
    <row r="82" spans="12:12" x14ac:dyDescent="0.3">
      <c r="L82" s="747" t="str">
        <f t="array" ref="L82">IF(SUM(ABS(M82:Y82))&gt;0,IF(OR($M$8:$Y$8=M82:Y82),"Hide","Show"),"")</f>
        <v/>
      </c>
    </row>
    <row r="83" spans="12:12" x14ac:dyDescent="0.3">
      <c r="L83" s="747" t="str">
        <f t="array" ref="L83">IF(SUM(ABS(M83:Y83))&gt;0,IF(OR($M$8:$Y$8=M83:Y83),"Hide","Show"),"")</f>
        <v/>
      </c>
    </row>
    <row r="84" spans="12:12" x14ac:dyDescent="0.3">
      <c r="L84" s="747" t="str">
        <f t="array" ref="L84">IF(SUM(ABS(M84:Y84))&gt;0,IF(OR($M$8:$Y$8=M84:Y84),"Hide","Show"),"")</f>
        <v/>
      </c>
    </row>
    <row r="85" spans="12:12" x14ac:dyDescent="0.3">
      <c r="L85" s="747" t="str">
        <f t="array" ref="L85">IF(SUM(ABS(M85:Y85))&gt;0,IF(OR($M$8:$Y$8=M85:Y85),"Hide","Show"),"")</f>
        <v/>
      </c>
    </row>
    <row r="86" spans="12:12" x14ac:dyDescent="0.3">
      <c r="L86" s="747" t="str">
        <f t="array" ref="L86">IF(SUM(ABS(M86:Y86))&gt;0,IF(OR($M$8:$Y$8=M86:Y86),"Hide","Show"),"")</f>
        <v/>
      </c>
    </row>
    <row r="87" spans="12:12" x14ac:dyDescent="0.3">
      <c r="L87" s="747" t="str">
        <f t="array" ref="L87">IF(SUM(ABS(M87:Y87))&gt;0,IF(OR($M$8:$Y$8=M87:Y87),"Hide","Show"),"")</f>
        <v/>
      </c>
    </row>
    <row r="88" spans="12:12" x14ac:dyDescent="0.3">
      <c r="L88" s="747" t="str">
        <f t="array" ref="L88">IF(SUM(ABS(M88:Y88))&gt;0,IF(OR($M$8:$Y$8=M88:Y88),"Hide","Show"),"")</f>
        <v/>
      </c>
    </row>
    <row r="89" spans="12:12" x14ac:dyDescent="0.3">
      <c r="L89" s="747" t="str">
        <f t="array" ref="L89">IF(SUM(ABS(M89:Y89))&gt;0,IF(OR($M$8:$Y$8=M89:Y89),"Hide","Show"),"")</f>
        <v/>
      </c>
    </row>
    <row r="90" spans="12:12" x14ac:dyDescent="0.3">
      <c r="L90" s="747" t="str">
        <f t="array" ref="L90">IF(SUM(ABS(M90:Y90))&gt;0,IF(OR($M$8:$Y$8=M90:Y90),"Hide","Show"),"")</f>
        <v/>
      </c>
    </row>
    <row r="91" spans="12:12" x14ac:dyDescent="0.3">
      <c r="L91" s="747" t="str">
        <f t="array" ref="L91">IF(SUM(ABS(M91:Y91))&gt;0,IF(OR($M$8:$Y$8=M91:Y91),"Hide","Show"),"")</f>
        <v/>
      </c>
    </row>
    <row r="92" spans="12:12" x14ac:dyDescent="0.3">
      <c r="L92" s="747" t="str">
        <f t="array" ref="L92">IF(SUM(ABS(M92:Y92))&gt;0,IF(OR($M$8:$Y$8=M92:Y92),"Hide","Show"),"")</f>
        <v/>
      </c>
    </row>
    <row r="93" spans="12:12" x14ac:dyDescent="0.3">
      <c r="L93" s="747" t="str">
        <f t="array" ref="L93">IF(SUM(ABS(M93:Y93))&gt;0,IF(OR($M$8:$Y$8=M93:Y93),"Hide","Show"),"")</f>
        <v/>
      </c>
    </row>
    <row r="94" spans="12:12" x14ac:dyDescent="0.3">
      <c r="L94" s="747" t="str">
        <f t="array" ref="L94">IF(SUM(ABS(M94:Y94))&gt;0,IF(OR($M$8:$Y$8=M94:Y94),"Hide","Show"),"")</f>
        <v/>
      </c>
    </row>
    <row r="95" spans="12:12" x14ac:dyDescent="0.3">
      <c r="L95" s="747" t="str">
        <f t="array" ref="L95">IF(SUM(ABS(M95:Y95))&gt;0,IF(OR($M$8:$Y$8=M95:Y95),"Hide","Show"),"")</f>
        <v/>
      </c>
    </row>
    <row r="96" spans="12:12" x14ac:dyDescent="0.3">
      <c r="L96" s="747" t="str">
        <f t="array" ref="L96">IF(SUM(ABS(M96:Y96))&gt;0,IF(OR($M$8:$Y$8=M96:Y96),"Hide","Show"),"")</f>
        <v/>
      </c>
    </row>
    <row r="97" spans="12:12" x14ac:dyDescent="0.3">
      <c r="L97" s="747" t="str">
        <f t="array" ref="L97">IF(SUM(ABS(M97:Y97))&gt;0,IF(OR($M$8:$Y$8=M97:Y97),"Hide","Show"),"")</f>
        <v/>
      </c>
    </row>
    <row r="98" spans="12:12" x14ac:dyDescent="0.3">
      <c r="L98" s="747" t="str">
        <f t="array" ref="L98">IF(SUM(ABS(M98:Y98))&gt;0,IF(OR($M$8:$Y$8=M98:Y98),"Hide","Show"),"")</f>
        <v/>
      </c>
    </row>
    <row r="99" spans="12:12" x14ac:dyDescent="0.3">
      <c r="L99" s="747" t="str">
        <f t="array" ref="L99">IF(SUM(ABS(M99:Y99))&gt;0,IF(OR($M$8:$Y$8=M99:Y99),"Hide","Show"),"")</f>
        <v/>
      </c>
    </row>
    <row r="100" spans="12:12" x14ac:dyDescent="0.3">
      <c r="L100" s="747" t="str">
        <f t="array" ref="L100">IF(SUM(ABS(M100:Y100))&gt;0,IF(OR($M$8:$Y$8=M100:Y100),"Hide","Show"),"")</f>
        <v/>
      </c>
    </row>
    <row r="101" spans="12:12" x14ac:dyDescent="0.3">
      <c r="L101" s="747" t="str">
        <f t="array" ref="L101">IF(SUM(ABS(M101:Y101))&gt;0,IF(OR($M$8:$Y$8=M101:Y101),"Hide","Show"),"")</f>
        <v/>
      </c>
    </row>
    <row r="102" spans="12:12" x14ac:dyDescent="0.3">
      <c r="L102" s="747" t="str">
        <f t="array" ref="L102">IF(SUM(ABS(M102:Y102))&gt;0,IF(OR($M$8:$Y$8=M102:Y102),"Hide","Show"),"")</f>
        <v/>
      </c>
    </row>
    <row r="103" spans="12:12" x14ac:dyDescent="0.3">
      <c r="L103" s="747" t="str">
        <f t="array" ref="L103">IF(SUM(ABS(M103:Y103))&gt;0,IF(OR($M$8:$Y$8=M103:Y103),"Hide","Show"),"")</f>
        <v/>
      </c>
    </row>
    <row r="104" spans="12:12" x14ac:dyDescent="0.3">
      <c r="L104" s="747" t="str">
        <f t="array" ref="L104">IF(SUM(ABS(M104:Y104))&gt;0,IF(OR($M$8:$Y$8=M104:Y104),"Hide","Show"),"")</f>
        <v/>
      </c>
    </row>
    <row r="105" spans="12:12" x14ac:dyDescent="0.3">
      <c r="L105" s="747" t="str">
        <f t="array" ref="L105">IF(SUM(ABS(M105:Y105))&gt;0,IF(OR($M$8:$Y$8=M105:Y105),"Hide","Show"),"")</f>
        <v/>
      </c>
    </row>
    <row r="106" spans="12:12" x14ac:dyDescent="0.3">
      <c r="L106" s="747" t="str">
        <f t="array" ref="L106">IF(SUM(ABS(M106:Y106))&gt;0,IF(OR($M$8:$Y$8=M106:Y106),"Hide","Show"),"")</f>
        <v/>
      </c>
    </row>
    <row r="107" spans="12:12" x14ac:dyDescent="0.3">
      <c r="L107" s="747" t="str">
        <f t="array" ref="L107">IF(SUM(ABS(M107:Y107))&gt;0,IF(OR($M$8:$Y$8=M107:Y107),"Hide","Show"),"")</f>
        <v/>
      </c>
    </row>
    <row r="108" spans="12:12" x14ac:dyDescent="0.3">
      <c r="L108" s="747" t="str">
        <f t="array" ref="L108">IF(SUM(ABS(M108:Y108))&gt;0,IF(OR($M$8:$Y$8=M108:Y108),"Hide","Show"),"")</f>
        <v/>
      </c>
    </row>
    <row r="109" spans="12:12" x14ac:dyDescent="0.3">
      <c r="L109" s="747" t="str">
        <f t="array" ref="L109">IF(SUM(ABS(M109:Y109))&gt;0,IF(OR($M$8:$Y$8=M109:Y109),"Hide","Show"),"")</f>
        <v/>
      </c>
    </row>
    <row r="110" spans="12:12" x14ac:dyDescent="0.3">
      <c r="L110" s="747" t="str">
        <f t="array" ref="L110">IF(SUM(ABS(M110:Y110))&gt;0,IF(OR($M$8:$Y$8=M110:Y110),"Hide","Show"),"")</f>
        <v/>
      </c>
    </row>
    <row r="111" spans="12:12" x14ac:dyDescent="0.3">
      <c r="L111" s="747" t="str">
        <f t="array" ref="L111">IF(SUM(ABS(M111:Y111))&gt;0,IF(OR($M$8:$Y$8=M111:Y111),"Hide","Show"),"")</f>
        <v/>
      </c>
    </row>
    <row r="112" spans="12:12" x14ac:dyDescent="0.3">
      <c r="L112" s="747" t="str">
        <f t="array" ref="L112">IF(SUM(ABS(M112:Y112))&gt;0,IF(OR($M$8:$Y$8=M112:Y112),"Hide","Show"),"")</f>
        <v/>
      </c>
    </row>
    <row r="113" spans="12:12" x14ac:dyDescent="0.3">
      <c r="L113" s="747" t="str">
        <f t="array" ref="L113">IF(SUM(ABS(M113:Y113))&gt;0,IF(OR($M$8:$Y$8=M113:Y113),"Hide","Show"),"")</f>
        <v/>
      </c>
    </row>
    <row r="114" spans="12:12" x14ac:dyDescent="0.3">
      <c r="L114" s="747" t="str">
        <f t="array" ref="L114">IF(SUM(ABS(M114:Y114))&gt;0,IF(OR($M$8:$Y$8=M114:Y114),"Hide","Show"),"")</f>
        <v/>
      </c>
    </row>
    <row r="115" spans="12:12" x14ac:dyDescent="0.3">
      <c r="L115" s="747" t="str">
        <f t="array" ref="L115">IF(SUM(ABS(M115:Y115))&gt;0,IF(OR($M$8:$Y$8=M115:Y115),"Hide","Show"),"")</f>
        <v/>
      </c>
    </row>
    <row r="116" spans="12:12" x14ac:dyDescent="0.3">
      <c r="L116" s="747" t="str">
        <f t="array" ref="L116">IF(SUM(ABS(M116:Y116))&gt;0,IF(OR($M$8:$Y$8=M116:Y116),"Hide","Show"),"")</f>
        <v/>
      </c>
    </row>
    <row r="117" spans="12:12" x14ac:dyDescent="0.3">
      <c r="L117" s="747" t="str">
        <f t="array" ref="L117">IF(SUM(ABS(M117:Y117))&gt;0,IF(OR($M$8:$Y$8=M117:Y117),"Hide","Show"),"")</f>
        <v/>
      </c>
    </row>
    <row r="118" spans="12:12" x14ac:dyDescent="0.3">
      <c r="L118" s="747" t="str">
        <f t="array" ref="L118">IF(SUM(ABS(M118:Y118))&gt;0,IF(OR($M$8:$Y$8=M118:Y118),"Hide","Show"),"")</f>
        <v/>
      </c>
    </row>
    <row r="119" spans="12:12" x14ac:dyDescent="0.3">
      <c r="L119" s="747" t="str">
        <f t="array" ref="L119">IF(SUM(ABS(M119:Y119))&gt;0,IF(OR($M$8:$Y$8=M119:Y119),"Hide","Show"),"")</f>
        <v/>
      </c>
    </row>
    <row r="120" spans="12:12" x14ac:dyDescent="0.3">
      <c r="L120" s="747" t="str">
        <f t="array" ref="L120">IF(SUM(ABS(M120:Y120))&gt;0,IF(OR($M$8:$Y$8=M120:Y120),"Hide","Show"),"")</f>
        <v/>
      </c>
    </row>
    <row r="121" spans="12:12" x14ac:dyDescent="0.3">
      <c r="L121" s="747" t="str">
        <f t="array" ref="L121">IF(SUM(ABS(M121:Y121))&gt;0,IF(OR($M$8:$Y$8=M121:Y121),"Hide","Show"),"")</f>
        <v/>
      </c>
    </row>
    <row r="122" spans="12:12" x14ac:dyDescent="0.3">
      <c r="L122" s="747" t="str">
        <f t="array" ref="L122">IF(SUM(ABS(M122:Y122))&gt;0,IF(OR($M$8:$Y$8=M122:Y122),"Hide","Show"),"")</f>
        <v/>
      </c>
    </row>
    <row r="123" spans="12:12" x14ac:dyDescent="0.3">
      <c r="L123" s="747" t="str">
        <f t="array" ref="L123">IF(SUM(ABS(M123:Y123))&gt;0,IF(OR($M$8:$Y$8=M123:Y123),"Hide","Show"),"")</f>
        <v/>
      </c>
    </row>
    <row r="124" spans="12:12" x14ac:dyDescent="0.3">
      <c r="L124" s="747" t="str">
        <f t="array" ref="L124">IF(SUM(ABS(M124:Y124))&gt;0,IF(OR($M$8:$Y$8=M124:Y124),"Hide","Show"),"")</f>
        <v/>
      </c>
    </row>
    <row r="125" spans="12:12" x14ac:dyDescent="0.3">
      <c r="L125" s="747" t="str">
        <f t="array" ref="L125">IF(SUM(ABS(M125:Y125))&gt;0,IF(OR($M$8:$Y$8=M125:Y125),"Hide","Show"),"")</f>
        <v/>
      </c>
    </row>
    <row r="126" spans="12:12" x14ac:dyDescent="0.3">
      <c r="L126" s="747" t="str">
        <f t="array" ref="L126">IF(SUM(ABS(M126:Y126))&gt;0,IF(OR($M$8:$Y$8=M126:Y126),"Hide","Show"),"")</f>
        <v/>
      </c>
    </row>
    <row r="127" spans="12:12" x14ac:dyDescent="0.3">
      <c r="L127" s="747" t="str">
        <f t="array" ref="L127">IF(SUM(ABS(M127:Y127))&gt;0,IF(OR($M$8:$Y$8=M127:Y127),"Hide","Show"),"")</f>
        <v/>
      </c>
    </row>
    <row r="128" spans="12:12" x14ac:dyDescent="0.3">
      <c r="L128" s="747" t="str">
        <f t="array" ref="L128">IF(SUM(ABS(M128:Y128))&gt;0,IF(OR($M$8:$Y$8=M128:Y128),"Hide","Show"),"")</f>
        <v/>
      </c>
    </row>
    <row r="129" spans="12:12" x14ac:dyDescent="0.3">
      <c r="L129" s="747" t="str">
        <f t="array" ref="L129">IF(SUM(ABS(M129:Y129))&gt;0,IF(OR($M$8:$Y$8=M129:Y129),"Hide","Show"),"")</f>
        <v/>
      </c>
    </row>
    <row r="130" spans="12:12" x14ac:dyDescent="0.3">
      <c r="L130" s="747" t="str">
        <f t="array" ref="L130">IF(SUM(ABS(M130:Y130))&gt;0,IF(OR($M$8:$Y$8=M130:Y130),"Hide","Show"),"")</f>
        <v/>
      </c>
    </row>
    <row r="131" spans="12:12" x14ac:dyDescent="0.3">
      <c r="L131" s="747" t="str">
        <f t="array" ref="L131">IF(SUM(ABS(M131:Y131))&gt;0,IF(OR($M$8:$Y$8=M131:Y131),"Hide","Show"),"")</f>
        <v/>
      </c>
    </row>
    <row r="132" spans="12:12" x14ac:dyDescent="0.3">
      <c r="L132" s="747" t="str">
        <f t="array" ref="L132">IF(SUM(ABS(M132:Y132))&gt;0,IF(OR($M$8:$Y$8=M132:Y132),"Hide","Show"),"")</f>
        <v/>
      </c>
    </row>
    <row r="133" spans="12:12" x14ac:dyDescent="0.3">
      <c r="L133" s="747" t="str">
        <f t="array" ref="L133">IF(SUM(ABS(M133:Y133))&gt;0,IF(OR($M$8:$Y$8=M133:Y133),"Hide","Show"),"")</f>
        <v/>
      </c>
    </row>
    <row r="134" spans="12:12" x14ac:dyDescent="0.3">
      <c r="L134" s="747" t="str">
        <f t="array" ref="L134">IF(SUM(ABS(M134:Y134))&gt;0,IF(OR($M$8:$Y$8=M134:Y134),"Hide","Show"),"")</f>
        <v/>
      </c>
    </row>
    <row r="135" spans="12:12" x14ac:dyDescent="0.3">
      <c r="L135" s="747" t="str">
        <f t="array" ref="L135">IF(SUM(ABS(M135:Y135))&gt;0,IF(OR($M$8:$Y$8=M135:Y135),"Hide","Show"),"")</f>
        <v/>
      </c>
    </row>
    <row r="136" spans="12:12" x14ac:dyDescent="0.3">
      <c r="L136" s="747" t="str">
        <f t="array" ref="L136">IF(SUM(ABS(M136:Y136))&gt;0,IF(OR($M$8:$Y$8=M136:Y136),"Hide","Show"),"")</f>
        <v/>
      </c>
    </row>
    <row r="137" spans="12:12" x14ac:dyDescent="0.3">
      <c r="L137" s="747" t="str">
        <f t="array" ref="L137">IF(SUM(ABS(M137:Y137))&gt;0,IF(OR($M$8:$Y$8=M137:Y137),"Hide","Show"),"")</f>
        <v/>
      </c>
    </row>
    <row r="138" spans="12:12" x14ac:dyDescent="0.3">
      <c r="L138" s="747" t="str">
        <f t="array" ref="L138">IF(SUM(ABS(M138:Y138))&gt;0,IF(OR($M$8:$Y$8=M138:Y138),"Hide","Show"),"")</f>
        <v/>
      </c>
    </row>
    <row r="139" spans="12:12" x14ac:dyDescent="0.3">
      <c r="L139" s="747" t="str">
        <f t="array" ref="L139">IF(SUM(ABS(M139:Y139))&gt;0,IF(OR($M$8:$Y$8=M139:Y139),"Hide","Show"),"")</f>
        <v/>
      </c>
    </row>
    <row r="140" spans="12:12" x14ac:dyDescent="0.3">
      <c r="L140" s="747" t="str">
        <f t="array" ref="L140">IF(SUM(ABS(M140:Y140))&gt;0,IF(OR($M$8:$Y$8=M140:Y140),"Hide","Show"),"")</f>
        <v/>
      </c>
    </row>
    <row r="141" spans="12:12" x14ac:dyDescent="0.3">
      <c r="L141" s="747" t="str">
        <f t="array" ref="L141">IF(SUM(ABS(M141:Y141))&gt;0,IF(OR($M$8:$Y$8=M141:Y141),"Hide","Show"),"")</f>
        <v/>
      </c>
    </row>
    <row r="142" spans="12:12" x14ac:dyDescent="0.3">
      <c r="L142" s="747" t="str">
        <f t="array" ref="L142">IF(SUM(ABS(M142:Y142))&gt;0,IF(OR($M$8:$Y$8=M142:Y142),"Hide","Show"),"")</f>
        <v/>
      </c>
    </row>
    <row r="143" spans="12:12" x14ac:dyDescent="0.3">
      <c r="L143" s="747" t="str">
        <f t="array" ref="L143">IF(SUM(ABS(M143:Y143))&gt;0,IF(OR($M$8:$Y$8=M143:Y143),"Hide","Show"),"")</f>
        <v/>
      </c>
    </row>
    <row r="144" spans="12:12" x14ac:dyDescent="0.3">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row r="165" spans="12:12" x14ac:dyDescent="0.3">
      <c r="L165" s="747" t="str">
        <f t="array" ref="L165">IF(SUM(ABS(M165:Y165))&gt;0,IF(OR($M$8:$Y$8=M165:Y165),"Hide","Show"),"")</f>
        <v/>
      </c>
    </row>
    <row r="166" spans="12:12" x14ac:dyDescent="0.3">
      <c r="L166" s="747" t="str">
        <f t="array" ref="L166">IF(SUM(ABS(M166:Y166))&gt;0,IF(OR($M$8:$Y$8=M166:Y166),"Hide","Show"),"")</f>
        <v/>
      </c>
    </row>
    <row r="167" spans="12:12" x14ac:dyDescent="0.3">
      <c r="L167" s="747" t="str">
        <f t="array" ref="L167">IF(SUM(ABS(M167:Y167))&gt;0,IF(OR($M$8:$Y$8=M167:Y167),"Hide","Show"),"")</f>
        <v/>
      </c>
    </row>
    <row r="168" spans="12:12" x14ac:dyDescent="0.3">
      <c r="L168" s="747" t="str">
        <f t="array" ref="L168">IF(SUM(ABS(M168:Y168))&gt;0,IF(OR($M$8:$Y$8=M168:Y168),"Hide","Show"),"")</f>
        <v/>
      </c>
    </row>
    <row r="169" spans="12:12" x14ac:dyDescent="0.3">
      <c r="L169" s="747" t="str">
        <f t="array" ref="L169">IF(SUM(ABS(M169:Y169))&gt;0,IF(OR($M$8:$Y$8=M169:Y169),"Hide","Show"),"")</f>
        <v/>
      </c>
    </row>
    <row r="170" spans="12:12" x14ac:dyDescent="0.3">
      <c r="L170" s="747" t="str">
        <f t="array" ref="L170">IF(SUM(ABS(M170:Y170))&gt;0,IF(OR($M$8:$Y$8=M170:Y170),"Hide","Show"),"")</f>
        <v/>
      </c>
    </row>
    <row r="171" spans="12:12" x14ac:dyDescent="0.3">
      <c r="L171" s="747" t="str">
        <f t="array" ref="L171">IF(SUM(ABS(M171:Y171))&gt;0,IF(OR($M$8:$Y$8=M171:Y171),"Hide","Show"),"")</f>
        <v/>
      </c>
    </row>
    <row r="172" spans="12:12" x14ac:dyDescent="0.3">
      <c r="L172" s="747" t="str">
        <f t="array" ref="L172">IF(SUM(ABS(M172:Y172))&gt;0,IF(OR($M$8:$Y$8=M172:Y172),"Hide","Show"),"")</f>
        <v/>
      </c>
    </row>
    <row r="173" spans="12:12" x14ac:dyDescent="0.3">
      <c r="L173" s="747" t="str">
        <f t="array" ref="L173">IF(SUM(ABS(M173:Y173))&gt;0,IF(OR($M$8:$Y$8=M173:Y173),"Hide","Show"),"")</f>
        <v/>
      </c>
    </row>
    <row r="174" spans="12:12" x14ac:dyDescent="0.3">
      <c r="L174" s="747" t="str">
        <f t="array" ref="L174">IF(SUM(ABS(M174:Y174))&gt;0,IF(OR($M$8:$Y$8=M174:Y174),"Hide","Show"),"")</f>
        <v/>
      </c>
    </row>
    <row r="175" spans="12:12" x14ac:dyDescent="0.3">
      <c r="L175" s="747" t="str">
        <f t="array" ref="L175">IF(SUM(ABS(M175:Y175))&gt;0,IF(OR($M$8:$Y$8=M175:Y175),"Hide","Show"),"")</f>
        <v/>
      </c>
    </row>
    <row r="176" spans="12:12" x14ac:dyDescent="0.3">
      <c r="L176" s="747" t="str">
        <f t="array" ref="L176">IF(SUM(ABS(M176:Y176))&gt;0,IF(OR($M$8:$Y$8=M176:Y176),"Hide","Show"),"")</f>
        <v/>
      </c>
    </row>
    <row r="177" spans="12:12" x14ac:dyDescent="0.3">
      <c r="L177" s="747" t="str">
        <f t="array" ref="L177">IF(SUM(ABS(M177:Y177))&gt;0,IF(OR($M$8:$Y$8=M177:Y177),"Hide","Show"),"")</f>
        <v/>
      </c>
    </row>
    <row r="178" spans="12:12" x14ac:dyDescent="0.3">
      <c r="L178" s="747" t="str">
        <f t="array" ref="L178">IF(SUM(ABS(M178:Y178))&gt;0,IF(OR($M$8:$Y$8=M178:Y178),"Hide","Show"),"")</f>
        <v/>
      </c>
    </row>
    <row r="179" spans="12:12" x14ac:dyDescent="0.3">
      <c r="L179" s="747" t="str">
        <f t="array" ref="L179">IF(SUM(ABS(M179:Y179))&gt;0,IF(OR($M$8:$Y$8=M179:Y179),"Hide","Show"),"")</f>
        <v/>
      </c>
    </row>
    <row r="180" spans="12:12" x14ac:dyDescent="0.3">
      <c r="L180" s="747" t="str">
        <f t="array" ref="L180">IF(SUM(ABS(M180:Y180))&gt;0,IF(OR($M$8:$Y$8=M180:Y180),"Hide","Show"),"")</f>
        <v/>
      </c>
    </row>
    <row r="181" spans="12:12" x14ac:dyDescent="0.3">
      <c r="L181" s="747" t="str">
        <f t="array" ref="L181">IF(SUM(ABS(M181:Y181))&gt;0,IF(OR($M$8:$Y$8=M181:Y181),"Hide","Show"),"")</f>
        <v/>
      </c>
    </row>
    <row r="182" spans="12:12" x14ac:dyDescent="0.3">
      <c r="L182" s="747" t="str">
        <f t="array" ref="L182">IF(SUM(ABS(M182:Y182))&gt;0,IF(OR($M$8:$Y$8=M182:Y182),"Hide","Show"),"")</f>
        <v/>
      </c>
    </row>
    <row r="183" spans="12:12" x14ac:dyDescent="0.3">
      <c r="L183" s="747" t="str">
        <f t="array" ref="L183">IF(SUM(ABS(M183:Y183))&gt;0,IF(OR($M$8:$Y$8=M183:Y183),"Hide","Show"),"")</f>
        <v/>
      </c>
    </row>
    <row r="184" spans="12:12" x14ac:dyDescent="0.3">
      <c r="L184" s="747" t="str">
        <f t="array" ref="L184">IF(SUM(ABS(M184:Y184))&gt;0,IF(OR($M$8:$Y$8=M184:Y184),"Hide","Show"),"")</f>
        <v/>
      </c>
    </row>
    <row r="185" spans="12:12" x14ac:dyDescent="0.3">
      <c r="L185" s="747" t="str">
        <f t="array" ref="L185">IF(SUM(ABS(M185:Y185))&gt;0,IF(OR($M$8:$Y$8=M185:Y185),"Hide","Show"),"")</f>
        <v/>
      </c>
    </row>
    <row r="186" spans="12:12" x14ac:dyDescent="0.3">
      <c r="L186" s="747" t="str">
        <f t="array" ref="L186">IF(SUM(ABS(M186:Y186))&gt;0,IF(OR($M$8:$Y$8=M186:Y186),"Hide","Show"),"")</f>
        <v/>
      </c>
    </row>
    <row r="187" spans="12:12" x14ac:dyDescent="0.3">
      <c r="L187" s="747" t="str">
        <f t="array" ref="L187">IF(SUM(ABS(M187:Y187))&gt;0,IF(OR($M$8:$Y$8=M187:Y187),"Hide","Show"),"")</f>
        <v/>
      </c>
    </row>
    <row r="188" spans="12:12" x14ac:dyDescent="0.3">
      <c r="L188" s="747" t="str">
        <f t="array" ref="L188">IF(SUM(ABS(M188:Y188))&gt;0,IF(OR($M$8:$Y$8=M188:Y188),"Hide","Show"),"")</f>
        <v/>
      </c>
    </row>
    <row r="189" spans="12:12" x14ac:dyDescent="0.3">
      <c r="L189" s="747" t="str">
        <f t="array" ref="L189">IF(SUM(ABS(M189:Y189))&gt;0,IF(OR($M$8:$Y$8=M189:Y189),"Hide","Show"),"")</f>
        <v/>
      </c>
    </row>
    <row r="190" spans="12:12" x14ac:dyDescent="0.3">
      <c r="L190" s="747" t="str">
        <f t="array" ref="L190">IF(SUM(ABS(M190:Y190))&gt;0,IF(OR($M$8:$Y$8=M190:Y190),"Hide","Show"),"")</f>
        <v/>
      </c>
    </row>
    <row r="191" spans="12:12" x14ac:dyDescent="0.3">
      <c r="L191" s="747" t="str">
        <f t="array" ref="L191">IF(SUM(ABS(M191:Y191))&gt;0,IF(OR($M$8:$Y$8=M191:Y191),"Hide","Show"),"")</f>
        <v/>
      </c>
    </row>
    <row r="192" spans="12:12" x14ac:dyDescent="0.3">
      <c r="L192" s="747" t="str">
        <f t="array" ref="L192">IF(SUM(ABS(M192:Y192))&gt;0,IF(OR($M$8:$Y$8=M192:Y192),"Hide","Show"),"")</f>
        <v/>
      </c>
    </row>
    <row r="193" spans="12:12" x14ac:dyDescent="0.3">
      <c r="L193" s="747" t="str">
        <f t="array" ref="L193">IF(SUM(ABS(M193:Y193))&gt;0,IF(OR($M$8:$Y$8=M193:Y193),"Hide","Show"),"")</f>
        <v/>
      </c>
    </row>
    <row r="194" spans="12:12" x14ac:dyDescent="0.3">
      <c r="L194" s="747" t="str">
        <f t="array" ref="L194">IF(SUM(ABS(M194:Y194))&gt;0,IF(OR($M$8:$Y$8=M194:Y194),"Hide","Show"),"")</f>
        <v/>
      </c>
    </row>
    <row r="195" spans="12:12" x14ac:dyDescent="0.3">
      <c r="L195" s="747" t="str">
        <f t="array" ref="L195">IF(SUM(ABS(M195:Y195))&gt;0,IF(OR($M$8:$Y$8=M195:Y195),"Hide","Show"),"")</f>
        <v/>
      </c>
    </row>
    <row r="196" spans="12:12" x14ac:dyDescent="0.3">
      <c r="L196" s="747" t="str">
        <f t="array" ref="L196">IF(SUM(ABS(M196:Y196))&gt;0,IF(OR($M$8:$Y$8=M196:Y196),"Hide","Show"),"")</f>
        <v/>
      </c>
    </row>
    <row r="197" spans="12:12" x14ac:dyDescent="0.3">
      <c r="L197" s="747" t="str">
        <f t="array" ref="L197">IF(SUM(ABS(M197:Y197))&gt;0,IF(OR($M$8:$Y$8=M197:Y197),"Hide","Show"),"")</f>
        <v/>
      </c>
    </row>
    <row r="198" spans="12:12" x14ac:dyDescent="0.3">
      <c r="L198" s="747" t="str">
        <f t="array" ref="L198">IF(SUM(ABS(M198:Y198))&gt;0,IF(OR($M$8:$Y$8=M198:Y198),"Hide","Show"),"")</f>
        <v/>
      </c>
    </row>
    <row r="199" spans="12:12" x14ac:dyDescent="0.3">
      <c r="L199" s="747" t="str">
        <f t="array" ref="L199">IF(SUM(ABS(M199:Y199))&gt;0,IF(OR($M$8:$Y$8=M199:Y199),"Hide","Show"),"")</f>
        <v/>
      </c>
    </row>
    <row r="200" spans="12:12" x14ac:dyDescent="0.3">
      <c r="L200" s="747" t="str">
        <f t="array" ref="L200">IF(SUM(ABS(M200:Y200))&gt;0,IF(OR($M$8:$Y$8=M200:Y200),"Hide","Show"),"")</f>
        <v/>
      </c>
    </row>
    <row r="201" spans="12:12" x14ac:dyDescent="0.3">
      <c r="L201" s="747" t="str">
        <f t="array" ref="L201">IF(SUM(ABS(M201:Y201))&gt;0,IF(OR($M$8:$Y$8=M201:Y201),"Hide","Show"),"")</f>
        <v/>
      </c>
    </row>
    <row r="202" spans="12:12" x14ac:dyDescent="0.3">
      <c r="L202" s="747" t="str">
        <f t="array" ref="L202">IF(SUM(ABS(M202:Y202))&gt;0,IF(OR($M$8:$Y$8=M202:Y202),"Hide","Show"),"")</f>
        <v/>
      </c>
    </row>
    <row r="203" spans="12:12" x14ac:dyDescent="0.3">
      <c r="L203" s="747" t="str">
        <f t="array" ref="L203">IF(SUM(ABS(M203:Y203))&gt;0,IF(OR($M$8:$Y$8=M203:Y203),"Hide","Show"),"")</f>
        <v/>
      </c>
    </row>
    <row r="204" spans="12:12" x14ac:dyDescent="0.3">
      <c r="L204" s="747" t="str">
        <f t="array" ref="L204">IF(SUM(ABS(M204:Y204))&gt;0,IF(OR($M$8:$Y$8=M204:Y204),"Hide","Show"),"")</f>
        <v/>
      </c>
    </row>
    <row r="205" spans="12:12" x14ac:dyDescent="0.3">
      <c r="L205" s="747" t="str">
        <f t="array" ref="L205">IF(SUM(ABS(M205:Y205))&gt;0,IF(OR($M$8:$Y$8=M205:Y205),"Hide","Show"),"")</f>
        <v/>
      </c>
    </row>
    <row r="206" spans="12:12" x14ac:dyDescent="0.3">
      <c r="L206" s="747" t="str">
        <f t="array" ref="L206">IF(SUM(ABS(M206:Y206))&gt;0,IF(OR($M$8:$Y$8=M206:Y206),"Hide","Show"),"")</f>
        <v/>
      </c>
    </row>
    <row r="207" spans="12:12" x14ac:dyDescent="0.3">
      <c r="L207" s="747" t="str">
        <f t="array" ref="L207">IF(SUM(ABS(M207:Y207))&gt;0,IF(OR($M$8:$Y$8=M207:Y207),"Hide","Show"),"")</f>
        <v/>
      </c>
    </row>
    <row r="208" spans="12:12" x14ac:dyDescent="0.3">
      <c r="L208" s="747" t="str">
        <f t="array" ref="L208">IF(SUM(ABS(M208:Y208))&gt;0,IF(OR($M$8:$Y$8=M208:Y208),"Hide","Show"),"")</f>
        <v/>
      </c>
    </row>
    <row r="209" spans="12:12" x14ac:dyDescent="0.3">
      <c r="L209" s="747" t="str">
        <f t="array" ref="L209">IF(SUM(ABS(M209:Y209))&gt;0,IF(OR($M$8:$Y$8=M209:Y209),"Hide","Show"),"")</f>
        <v/>
      </c>
    </row>
    <row r="210" spans="12:12" x14ac:dyDescent="0.3">
      <c r="L210" s="747" t="str">
        <f t="array" ref="L210">IF(SUM(ABS(M210:Y210))&gt;0,IF(OR($M$8:$Y$8=M210:Y210),"Hide","Show"),"")</f>
        <v/>
      </c>
    </row>
    <row r="211" spans="12:12" x14ac:dyDescent="0.3">
      <c r="L211" s="747" t="str">
        <f t="array" ref="L211">IF(SUM(ABS(M211:Y211))&gt;0,IF(OR($M$8:$Y$8=M211:Y211),"Hide","Show"),"")</f>
        <v/>
      </c>
    </row>
    <row r="212" spans="12:12" x14ac:dyDescent="0.3">
      <c r="L212" s="747" t="str">
        <f t="array" ref="L212">IF(SUM(ABS(M212:Y212))&gt;0,IF(OR($M$8:$Y$8=M212:Y212),"Hide","Show"),"")</f>
        <v/>
      </c>
    </row>
    <row r="213" spans="12:12" x14ac:dyDescent="0.3">
      <c r="L213" s="747" t="str">
        <f t="array" ref="L213">IF(SUM(ABS(M213:Y213))&gt;0,IF(OR($M$8:$Y$8=M213:Y213),"Hide","Show"),"")</f>
        <v/>
      </c>
    </row>
    <row r="214" spans="12:12" x14ac:dyDescent="0.3">
      <c r="L214" s="747" t="str">
        <f t="array" ref="L214">IF(SUM(ABS(M214:Y214))&gt;0,IF(OR($M$8:$Y$8=M214:Y214),"Hide","Show"),"")</f>
        <v/>
      </c>
    </row>
    <row r="215" spans="12:12" x14ac:dyDescent="0.3">
      <c r="L215" s="747" t="str">
        <f t="array" ref="L215">IF(SUM(ABS(M215:Y215))&gt;0,IF(OR($M$8:$Y$8=M215:Y215),"Hide","Show"),"")</f>
        <v/>
      </c>
    </row>
    <row r="216" spans="12:12" x14ac:dyDescent="0.3">
      <c r="L216" s="747" t="str">
        <f t="array" ref="L216">IF(SUM(ABS(M216:Y216))&gt;0,IF(OR($M$8:$Y$8=M216:Y216),"Hide","Show"),"")</f>
        <v/>
      </c>
    </row>
    <row r="217" spans="12:12" x14ac:dyDescent="0.3">
      <c r="L217" s="747" t="str">
        <f t="array" ref="L217">IF(SUM(ABS(M217:Y217))&gt;0,IF(OR($M$8:$Y$8=M217:Y217),"Hide","Show"),"")</f>
        <v/>
      </c>
    </row>
    <row r="218" spans="12:12" x14ac:dyDescent="0.3">
      <c r="L218" s="747" t="str">
        <f t="array" ref="L218">IF(SUM(ABS(M218:Y218))&gt;0,IF(OR($M$8:$Y$8=M218:Y218),"Hide","Show"),"")</f>
        <v/>
      </c>
    </row>
    <row r="219" spans="12:12" x14ac:dyDescent="0.3">
      <c r="L219" s="747" t="str">
        <f t="array" ref="L219">IF(SUM(ABS(M219:Y219))&gt;0,IF(OR($M$8:$Y$8=M219:Y219),"Hide","Show"),"")</f>
        <v/>
      </c>
    </row>
    <row r="220" spans="12:12" x14ac:dyDescent="0.3">
      <c r="L220" s="747" t="str">
        <f t="array" ref="L220">IF(SUM(ABS(M220:Y220))&gt;0,IF(OR($M$8:$Y$8=M220:Y220),"Hide","Show"),"")</f>
        <v/>
      </c>
    </row>
    <row r="221" spans="12:12" x14ac:dyDescent="0.3">
      <c r="L221" s="747" t="str">
        <f t="array" ref="L221">IF(SUM(ABS(M221:Y221))&gt;0,IF(OR($M$8:$Y$8=M221:Y221),"Hide","Show"),"")</f>
        <v/>
      </c>
    </row>
    <row r="222" spans="12:12" x14ac:dyDescent="0.3">
      <c r="L222" s="747" t="str">
        <f t="array" ref="L222">IF(SUM(ABS(M222:Y222))&gt;0,IF(OR($M$8:$Y$8=M222:Y222),"Hide","Show"),"")</f>
        <v/>
      </c>
    </row>
    <row r="223" spans="12:12" x14ac:dyDescent="0.3">
      <c r="L223" s="747" t="str">
        <f t="array" ref="L223">IF(SUM(ABS(M223:Y223))&gt;0,IF(OR($M$8:$Y$8=M223:Y223),"Hide","Show"),"")</f>
        <v/>
      </c>
    </row>
    <row r="224" spans="12:12" x14ac:dyDescent="0.3">
      <c r="L224" s="747" t="str">
        <f t="array" ref="L224">IF(SUM(ABS(M224:Y224))&gt;0,IF(OR($M$8:$Y$8=M224:Y224),"Hide","Show"),"")</f>
        <v/>
      </c>
    </row>
    <row r="225" spans="12:12" x14ac:dyDescent="0.3">
      <c r="L225" s="747" t="str">
        <f t="array" ref="L225">IF(SUM(ABS(M225:Y225))&gt;0,IF(OR($M$8:$Y$8=M225:Y225),"Hide","Show"),"")</f>
        <v/>
      </c>
    </row>
    <row r="226" spans="12:12" x14ac:dyDescent="0.3">
      <c r="L226" s="747" t="str">
        <f t="array" ref="L226">IF(SUM(ABS(M226:Y226))&gt;0,IF(OR($M$8:$Y$8=M226:Y226),"Hide","Show"),"")</f>
        <v/>
      </c>
    </row>
    <row r="227" spans="12:12" x14ac:dyDescent="0.3">
      <c r="L227" s="747" t="str">
        <f t="array" ref="L227">IF(SUM(ABS(M227:Y227))&gt;0,IF(OR($M$8:$Y$8=M227:Y227),"Hide","Show"),"")</f>
        <v/>
      </c>
    </row>
    <row r="228" spans="12:12" x14ac:dyDescent="0.3">
      <c r="L228" s="747" t="str">
        <f t="array" ref="L228">IF(SUM(ABS(M228:Y228))&gt;0,IF(OR($M$8:$Y$8=M228:Y228),"Hide","Show"),"")</f>
        <v/>
      </c>
    </row>
    <row r="229" spans="12:12" x14ac:dyDescent="0.3">
      <c r="L229" s="747" t="str">
        <f t="array" ref="L229">IF(SUM(ABS(M229:Y229))&gt;0,IF(OR($M$8:$Y$8=M229:Y229),"Hide","Show"),"")</f>
        <v/>
      </c>
    </row>
    <row r="230" spans="12:12" x14ac:dyDescent="0.3">
      <c r="L230" s="747" t="str">
        <f t="array" ref="L230">IF(SUM(ABS(M230:Y230))&gt;0,IF(OR($M$8:$Y$8=M230:Y230),"Hide","Show"),"")</f>
        <v/>
      </c>
    </row>
    <row r="231" spans="12:12" x14ac:dyDescent="0.3">
      <c r="L231" s="747" t="str">
        <f t="array" ref="L231">IF(SUM(ABS(M231:Y231))&gt;0,IF(OR($M$8:$Y$8=M231:Y231),"Hide","Show"),"")</f>
        <v/>
      </c>
    </row>
    <row r="232" spans="12:12" x14ac:dyDescent="0.3">
      <c r="L232" s="747" t="str">
        <f t="array" ref="L232">IF(SUM(ABS(M232:Y232))&gt;0,IF(OR($M$8:$Y$8=M232:Y232),"Hide","Show"),"")</f>
        <v/>
      </c>
    </row>
    <row r="233" spans="12:12" x14ac:dyDescent="0.3">
      <c r="L233" s="747" t="str">
        <f t="array" ref="L233">IF(SUM(ABS(M233:Y233))&gt;0,IF(OR($M$8:$Y$8=M233:Y233),"Hide","Show"),"")</f>
        <v/>
      </c>
    </row>
    <row r="234" spans="12:12" x14ac:dyDescent="0.3">
      <c r="L234" s="747" t="str">
        <f t="array" ref="L234">IF(SUM(ABS(M234:Y234))&gt;0,IF(OR($M$8:$Y$8=M234:Y234),"Hide","Show"),"")</f>
        <v/>
      </c>
    </row>
    <row r="235" spans="12:12" x14ac:dyDescent="0.3">
      <c r="L235" s="747" t="str">
        <f t="array" ref="L235">IF(SUM(ABS(M235:Y235))&gt;0,IF(OR($M$8:$Y$8=M235:Y235),"Hide","Show"),"")</f>
        <v/>
      </c>
    </row>
    <row r="236" spans="12:12" x14ac:dyDescent="0.3">
      <c r="L236" s="747" t="str">
        <f t="array" ref="L236">IF(SUM(ABS(M236:Y236))&gt;0,IF(OR($M$8:$Y$8=M236:Y236),"Hide","Show"),"")</f>
        <v/>
      </c>
    </row>
    <row r="237" spans="12:12" x14ac:dyDescent="0.3">
      <c r="L237" s="747" t="str">
        <f t="array" ref="L237">IF(SUM(ABS(M237:Y237))&gt;0,IF(OR($M$8:$Y$8=M237:Y237),"Hide","Show"),"")</f>
        <v/>
      </c>
    </row>
    <row r="238" spans="12:12" x14ac:dyDescent="0.3">
      <c r="L238" s="747" t="str">
        <f t="array" ref="L238">IF(SUM(ABS(M238:Y238))&gt;0,IF(OR($M$8:$Y$8=M238:Y238),"Hide","Show"),"")</f>
        <v/>
      </c>
    </row>
    <row r="239" spans="12:12" x14ac:dyDescent="0.3">
      <c r="L239" s="747" t="str">
        <f t="array" ref="L239">IF(SUM(ABS(M239:Y239))&gt;0,IF(OR($M$8:$Y$8=M239:Y239),"Hide","Show"),"")</f>
        <v/>
      </c>
    </row>
    <row r="240" spans="12:12" x14ac:dyDescent="0.3">
      <c r="L240" s="747" t="str">
        <f t="array" ref="L240">IF(SUM(ABS(M240:Y240))&gt;0,IF(OR($M$8:$Y$8=M240:Y240),"Hide","Show"),"")</f>
        <v/>
      </c>
    </row>
    <row r="241" spans="12:12" x14ac:dyDescent="0.3">
      <c r="L241" s="747" t="str">
        <f t="array" ref="L241">IF(SUM(ABS(M241:Y241))&gt;0,IF(OR($M$8:$Y$8=M241:Y241),"Hide","Show"),"")</f>
        <v/>
      </c>
    </row>
    <row r="242" spans="12:12" x14ac:dyDescent="0.3">
      <c r="L242" s="747" t="str">
        <f t="array" ref="L242">IF(SUM(ABS(M242:Y242))&gt;0,IF(OR($M$8:$Y$8=M242:Y242),"Hide","Show"),"")</f>
        <v/>
      </c>
    </row>
    <row r="243" spans="12:12" x14ac:dyDescent="0.3">
      <c r="L243" s="747" t="str">
        <f t="array" ref="L243">IF(SUM(ABS(M243:Y243))&gt;0,IF(OR($M$8:$Y$8=M243:Y243),"Hide","Show"),"")</f>
        <v/>
      </c>
    </row>
    <row r="244" spans="12:12" x14ac:dyDescent="0.3">
      <c r="L244" s="747" t="str">
        <f t="array" ref="L244">IF(SUM(ABS(M244:Y244))&gt;0,IF(OR($M$8:$Y$8=M244:Y244),"Hide","Show"),"")</f>
        <v/>
      </c>
    </row>
    <row r="245" spans="12:12" x14ac:dyDescent="0.3">
      <c r="L245" s="747" t="str">
        <f t="array" ref="L245">IF(SUM(ABS(M245:Y245))&gt;0,IF(OR($M$8:$Y$8=M245:Y245),"Hide","Show"),"")</f>
        <v/>
      </c>
    </row>
    <row r="246" spans="12:12" x14ac:dyDescent="0.3">
      <c r="L246" s="747" t="str">
        <f t="array" ref="L246">IF(SUM(ABS(M246:Y246))&gt;0,IF(OR($M$8:$Y$8=M246:Y246),"Hide","Show"),"")</f>
        <v/>
      </c>
    </row>
    <row r="247" spans="12:12" x14ac:dyDescent="0.3">
      <c r="L247" s="747" t="str">
        <f t="array" ref="L247">IF(SUM(ABS(M247:Y247))&gt;0,IF(OR($M$8:$Y$8=M247:Y247),"Hide","Show"),"")</f>
        <v/>
      </c>
    </row>
    <row r="248" spans="12:12" x14ac:dyDescent="0.3">
      <c r="L248" s="747" t="str">
        <f t="array" ref="L248">IF(SUM(ABS(M248:Y248))&gt;0,IF(OR($M$8:$Y$8=M248:Y248),"Hide","Show"),"")</f>
        <v/>
      </c>
    </row>
    <row r="249" spans="12:12" x14ac:dyDescent="0.3">
      <c r="L249" s="747" t="str">
        <f t="array" ref="L249">IF(SUM(ABS(M249:Y249))&gt;0,IF(OR($M$8:$Y$8=M249:Y249),"Hide","Show"),"")</f>
        <v/>
      </c>
    </row>
    <row r="250" spans="12:12" x14ac:dyDescent="0.3">
      <c r="L250" s="747" t="str">
        <f t="array" ref="L250">IF(SUM(ABS(M250:Y250))&gt;0,IF(OR($M$8:$Y$8=M250:Y250),"Hide","Show"),"")</f>
        <v/>
      </c>
    </row>
    <row r="251" spans="12:12" x14ac:dyDescent="0.3">
      <c r="L251" s="747" t="str">
        <f t="array" ref="L251">IF(SUM(ABS(M251:Y251))&gt;0,IF(OR($M$8:$Y$8=M251:Y251),"Hide","Show"),"")</f>
        <v/>
      </c>
    </row>
    <row r="252" spans="12:12" x14ac:dyDescent="0.3">
      <c r="L252" s="747" t="str">
        <f t="array" ref="L252">IF(SUM(ABS(M252:Y252))&gt;0,IF(OR($M$8:$Y$8=M252:Y252),"Hide","Show"),"")</f>
        <v/>
      </c>
    </row>
    <row r="253" spans="12:12" x14ac:dyDescent="0.3">
      <c r="L253" s="747" t="str">
        <f t="array" ref="L253">IF(SUM(ABS(M253:Y253))&gt;0,IF(OR($M$8:$Y$8=M253:Y253),"Hide","Show"),"")</f>
        <v/>
      </c>
    </row>
    <row r="254" spans="12:12" x14ac:dyDescent="0.3">
      <c r="L254" s="747" t="str">
        <f t="array" ref="L254">IF(SUM(ABS(M254:Y254))&gt;0,IF(OR($M$8:$Y$8=M254:Y254),"Hide","Show"),"")</f>
        <v/>
      </c>
    </row>
    <row r="255" spans="12:12" x14ac:dyDescent="0.3">
      <c r="L255" s="747" t="str">
        <f t="array" ref="L255">IF(SUM(ABS(M255:Y255))&gt;0,IF(OR($M$8:$Y$8=M255:Y255),"Hide","Show"),"")</f>
        <v/>
      </c>
    </row>
    <row r="256" spans="12:12" x14ac:dyDescent="0.3">
      <c r="L256" s="747" t="str">
        <f t="array" ref="L256">IF(SUM(ABS(M256:Y256))&gt;0,IF(OR($M$8:$Y$8=M256:Y256),"Hide","Show"),"")</f>
        <v/>
      </c>
    </row>
    <row r="257" spans="12:12" x14ac:dyDescent="0.3">
      <c r="L257" s="747" t="str">
        <f t="array" ref="L257">IF(SUM(ABS(M257:Y257))&gt;0,IF(OR($M$8:$Y$8=M257:Y257),"Hide","Show"),"")</f>
        <v/>
      </c>
    </row>
    <row r="258" spans="12:12" x14ac:dyDescent="0.3">
      <c r="L258" s="747" t="str">
        <f t="array" ref="L258">IF(SUM(ABS(M258:Y258))&gt;0,IF(OR($M$8:$Y$8=M258:Y258),"Hide","Show"),"")</f>
        <v/>
      </c>
    </row>
    <row r="259" spans="12:12" x14ac:dyDescent="0.3">
      <c r="L259" s="747" t="str">
        <f t="array" ref="L259">IF(SUM(ABS(M259:Y259))&gt;0,IF(OR($M$8:$Y$8=M259:Y259),"Hide","Show"),"")</f>
        <v/>
      </c>
    </row>
    <row r="260" spans="12:12" x14ac:dyDescent="0.3">
      <c r="L260" s="747" t="str">
        <f t="array" ref="L260">IF(SUM(ABS(M260:Y260))&gt;0,IF(OR($M$8:$Y$8=M260:Y260),"Hide","Show"),"")</f>
        <v/>
      </c>
    </row>
    <row r="261" spans="12:12" x14ac:dyDescent="0.3">
      <c r="L261" s="747" t="str">
        <f t="array" ref="L261">IF(SUM(ABS(M261:Y261))&gt;0,IF(OR($M$8:$Y$8=M261:Y261),"Hide","Show"),"")</f>
        <v/>
      </c>
    </row>
    <row r="262" spans="12:12" x14ac:dyDescent="0.3">
      <c r="L262" s="747" t="str">
        <f t="array" ref="L262">IF(SUM(ABS(M262:Y262))&gt;0,IF(OR($M$8:$Y$8=M262:Y262),"Hide","Show"),"")</f>
        <v/>
      </c>
    </row>
    <row r="263" spans="12:12" x14ac:dyDescent="0.3">
      <c r="L263" s="747" t="str">
        <f t="array" ref="L263">IF(SUM(ABS(M263:Y263))&gt;0,IF(OR($M$8:$Y$8=M263:Y263),"Hide","Show"),"")</f>
        <v/>
      </c>
    </row>
    <row r="264" spans="12:12" x14ac:dyDescent="0.3">
      <c r="L264" s="747" t="str">
        <f t="array" ref="L264">IF(SUM(ABS(M264:Y264))&gt;0,IF(OR($M$8:$Y$8=M264:Y264),"Hide","Show"),"")</f>
        <v/>
      </c>
    </row>
    <row r="265" spans="12:12" x14ac:dyDescent="0.3">
      <c r="L265" s="747" t="str">
        <f t="array" ref="L265">IF(SUM(ABS(M265:Y265))&gt;0,IF(OR($M$8:$Y$8=M265:Y265),"Hide","Show"),"")</f>
        <v/>
      </c>
    </row>
    <row r="266" spans="12:12" x14ac:dyDescent="0.3">
      <c r="L266" s="747" t="str">
        <f t="array" ref="L266">IF(SUM(ABS(M266:Y266))&gt;0,IF(OR($M$8:$Y$8=M266:Y266),"Hide","Show"),"")</f>
        <v/>
      </c>
    </row>
    <row r="267" spans="12:12" x14ac:dyDescent="0.3">
      <c r="L267" s="747" t="str">
        <f t="array" ref="L267">IF(SUM(ABS(M267:Y267))&gt;0,IF(OR($M$8:$Y$8=M267:Y267),"Hide","Show"),"")</f>
        <v/>
      </c>
    </row>
    <row r="268" spans="12:12" x14ac:dyDescent="0.3">
      <c r="L268" s="747" t="str">
        <f t="array" ref="L268">IF(SUM(ABS(M268:Y268))&gt;0,IF(OR($M$8:$Y$8=M268:Y268),"Hide","Show"),"")</f>
        <v/>
      </c>
    </row>
    <row r="269" spans="12:12" x14ac:dyDescent="0.3">
      <c r="L269" s="747" t="str">
        <f t="array" ref="L269">IF(SUM(ABS(M269:Y269))&gt;0,IF(OR($M$8:$Y$8=M269:Y269),"Hide","Show"),"")</f>
        <v/>
      </c>
    </row>
    <row r="270" spans="12:12" x14ac:dyDescent="0.3">
      <c r="L270" s="747" t="str">
        <f t="array" ref="L270">IF(SUM(ABS(M270:Y270))&gt;0,IF(OR($M$8:$Y$8=M270:Y270),"Hide","Show"),"")</f>
        <v/>
      </c>
    </row>
    <row r="271" spans="12:12" x14ac:dyDescent="0.3">
      <c r="L271" s="747" t="str">
        <f t="array" ref="L271">IF(SUM(ABS(M271:Y271))&gt;0,IF(OR($M$8:$Y$8=M271:Y271),"Hide","Show"),"")</f>
        <v/>
      </c>
    </row>
    <row r="272" spans="12:12" x14ac:dyDescent="0.3">
      <c r="L272" s="747" t="str">
        <f t="array" ref="L272">IF(SUM(ABS(M272:Y272))&gt;0,IF(OR($M$8:$Y$8=M272:Y272),"Hide","Show"),"")</f>
        <v/>
      </c>
    </row>
    <row r="273" spans="12:12" x14ac:dyDescent="0.3">
      <c r="L273" s="747" t="str">
        <f t="array" ref="L273">IF(SUM(ABS(M273:Y273))&gt;0,IF(OR($M$8:$Y$8=M273:Y273),"Hide","Show"),"")</f>
        <v/>
      </c>
    </row>
    <row r="274" spans="12:12" x14ac:dyDescent="0.3">
      <c r="L274" s="747" t="str">
        <f t="array" ref="L274">IF(SUM(ABS(M274:Y274))&gt;0,IF(OR($M$8:$Y$8=M274:Y274),"Hide","Show"),"")</f>
        <v/>
      </c>
    </row>
    <row r="275" spans="12:12" x14ac:dyDescent="0.3">
      <c r="L275" s="747" t="str">
        <f t="array" ref="L275">IF(SUM(ABS(M275:Y275))&gt;0,IF(OR($M$8:$Y$8=M275:Y275),"Hide","Show"),"")</f>
        <v/>
      </c>
    </row>
    <row r="276" spans="12:12" x14ac:dyDescent="0.3">
      <c r="L276" s="747" t="str">
        <f t="array" ref="L276">IF(SUM(ABS(M276:Y276))&gt;0,IF(OR($M$8:$Y$8=M276:Y276),"Hide","Show"),"")</f>
        <v/>
      </c>
    </row>
    <row r="277" spans="12:12" x14ac:dyDescent="0.3">
      <c r="L277" s="747" t="str">
        <f t="array" ref="L277">IF(SUM(ABS(M277:Y277))&gt;0,IF(OR($M$8:$Y$8=M277:Y277),"Hide","Show"),"")</f>
        <v/>
      </c>
    </row>
    <row r="278" spans="12:12" x14ac:dyDescent="0.3">
      <c r="L278" s="747" t="str">
        <f t="array" ref="L278">IF(SUM(ABS(M278:Y278))&gt;0,IF(OR($M$8:$Y$8=M278:Y278),"Hide","Show"),"")</f>
        <v/>
      </c>
    </row>
    <row r="279" spans="12:12" x14ac:dyDescent="0.3">
      <c r="L279" s="747" t="str">
        <f t="array" ref="L279">IF(SUM(ABS(M279:Y279))&gt;0,IF(OR($M$8:$Y$8=M279:Y279),"Hide","Show"),"")</f>
        <v/>
      </c>
    </row>
    <row r="280" spans="12:12" x14ac:dyDescent="0.3">
      <c r="L280" s="747" t="str">
        <f t="array" ref="L280">IF(SUM(ABS(M280:Y280))&gt;0,IF(OR($M$8:$Y$8=M280:Y280),"Hide","Show"),"")</f>
        <v/>
      </c>
    </row>
    <row r="281" spans="12:12" x14ac:dyDescent="0.3">
      <c r="L281" s="747" t="str">
        <f t="array" ref="L281">IF(SUM(ABS(M281:Y281))&gt;0,IF(OR($M$8:$Y$8=M281:Y281),"Hide","Show"),"")</f>
        <v/>
      </c>
    </row>
    <row r="282" spans="12:12" x14ac:dyDescent="0.3">
      <c r="L282" s="747" t="str">
        <f t="array" ref="L282">IF(SUM(ABS(M282:Y282))&gt;0,IF(OR($M$8:$Y$8=M282:Y282),"Hide","Show"),"")</f>
        <v/>
      </c>
    </row>
    <row r="283" spans="12:12" x14ac:dyDescent="0.3">
      <c r="L283" s="747" t="str">
        <f t="array" ref="L283">IF(SUM(ABS(M283:Y283))&gt;0,IF(OR($M$8:$Y$8=M283:Y283),"Hide","Show"),"")</f>
        <v/>
      </c>
    </row>
    <row r="284" spans="12:12" x14ac:dyDescent="0.3">
      <c r="L284" s="747" t="str">
        <f t="array" ref="L284">IF(SUM(ABS(M284:Y284))&gt;0,IF(OR($M$8:$Y$8=M284:Y284),"Hide","Show"),"")</f>
        <v/>
      </c>
    </row>
    <row r="285" spans="12:12" x14ac:dyDescent="0.3">
      <c r="L285" s="747" t="str">
        <f t="array" ref="L285">IF(SUM(ABS(M285:Y285))&gt;0,IF(OR($M$8:$Y$8=M285:Y285),"Hide","Show"),"")</f>
        <v/>
      </c>
    </row>
    <row r="286" spans="12:12" x14ac:dyDescent="0.3">
      <c r="L286" s="747" t="str">
        <f t="array" ref="L286">IF(SUM(ABS(M286:Y286))&gt;0,IF(OR($M$8:$Y$8=M286:Y286),"Hide","Show"),"")</f>
        <v/>
      </c>
    </row>
    <row r="287" spans="12:12" x14ac:dyDescent="0.3">
      <c r="L287" s="747" t="str">
        <f t="array" ref="L287">IF(SUM(ABS(M287:Y287))&gt;0,IF(OR($M$8:$Y$8=M287:Y287),"Hide","Show"),"")</f>
        <v/>
      </c>
    </row>
    <row r="288" spans="12:12" x14ac:dyDescent="0.3">
      <c r="L288" s="747" t="str">
        <f t="array" ref="L288">IF(SUM(ABS(M288:Y288))&gt;0,IF(OR($M$8:$Y$8=M288:Y288),"Hide","Show"),"")</f>
        <v/>
      </c>
    </row>
    <row r="289" spans="12:12" x14ac:dyDescent="0.3">
      <c r="L289" s="747" t="str">
        <f t="array" ref="L289">IF(SUM(ABS(M289:Y289))&gt;0,IF(OR($M$8:$Y$8=M289:Y289),"Hide","Show"),"")</f>
        <v/>
      </c>
    </row>
    <row r="290" spans="12:12" x14ac:dyDescent="0.3">
      <c r="L290" s="747" t="str">
        <f t="array" ref="L290">IF(SUM(ABS(M290:Y290))&gt;0,IF(OR($M$8:$Y$8=M290:Y290),"Hide","Show"),"")</f>
        <v/>
      </c>
    </row>
    <row r="291" spans="12:12" x14ac:dyDescent="0.3">
      <c r="L291" s="747" t="str">
        <f t="array" ref="L291">IF(SUM(ABS(M291:Y291))&gt;0,IF(OR($M$8:$Y$8=M291:Y291),"Hide","Show"),"")</f>
        <v/>
      </c>
    </row>
    <row r="292" spans="12:12" x14ac:dyDescent="0.3">
      <c r="L292" s="747" t="str">
        <f t="array" ref="L292">IF(SUM(ABS(M292:Y292))&gt;0,IF(OR($M$8:$Y$8=M292:Y292),"Hide","Show"),"")</f>
        <v/>
      </c>
    </row>
    <row r="293" spans="12:12" x14ac:dyDescent="0.3">
      <c r="L293" s="747" t="str">
        <f t="array" ref="L293">IF(SUM(ABS(M293:Y293))&gt;0,IF(OR($M$8:$Y$8=M293:Y293),"Hide","Show"),"")</f>
        <v/>
      </c>
    </row>
    <row r="294" spans="12:12" x14ac:dyDescent="0.3">
      <c r="L294" s="747" t="str">
        <f t="array" ref="L294">IF(SUM(ABS(M294:Y294))&gt;0,IF(OR($M$8:$Y$8=M294:Y294),"Hide","Show"),"")</f>
        <v/>
      </c>
    </row>
    <row r="295" spans="12:12" x14ac:dyDescent="0.3">
      <c r="L295" s="747" t="str">
        <f t="array" ref="L295">IF(SUM(ABS(M295:Y295))&gt;0,IF(OR($M$8:$Y$8=M295:Y295),"Hide","Show"),"")</f>
        <v/>
      </c>
    </row>
    <row r="296" spans="12:12" x14ac:dyDescent="0.3">
      <c r="L296" s="747" t="str">
        <f t="array" ref="L296">IF(SUM(ABS(M296:Y296))&gt;0,IF(OR($M$8:$Y$8=M296:Y296),"Hide","Show"),"")</f>
        <v/>
      </c>
    </row>
    <row r="297" spans="12:12" x14ac:dyDescent="0.3">
      <c r="L297" s="747" t="str">
        <f t="array" ref="L297">IF(SUM(ABS(M297:Y297))&gt;0,IF(OR($M$8:$Y$8=M297:Y297),"Hide","Show"),"")</f>
        <v/>
      </c>
    </row>
    <row r="298" spans="12:12" x14ac:dyDescent="0.3">
      <c r="L298" s="747" t="str">
        <f t="array" ref="L298">IF(SUM(ABS(M298:Y298))&gt;0,IF(OR($M$8:$Y$8=M298:Y298),"Hide","Show"),"")</f>
        <v/>
      </c>
    </row>
    <row r="299" spans="12:12" x14ac:dyDescent="0.3">
      <c r="L299" s="747" t="str">
        <f t="array" ref="L299">IF(SUM(ABS(M299:Y299))&gt;0,IF(OR($M$8:$Y$8=M299:Y299),"Hide","Show"),"")</f>
        <v/>
      </c>
    </row>
    <row r="300" spans="12:12" x14ac:dyDescent="0.3">
      <c r="L300" s="747" t="str">
        <f t="array" ref="L300">IF(SUM(ABS(M300:Y300))&gt;0,IF(OR($M$8:$Y$8=M300:Y300),"Hide","Show"),"")</f>
        <v/>
      </c>
    </row>
    <row r="301" spans="12:12" x14ac:dyDescent="0.3">
      <c r="L301" s="747" t="str">
        <f t="array" ref="L301">IF(SUM(ABS(M301:Y301))&gt;0,IF(OR($M$8:$Y$8=M301:Y301),"Hide","Show"),"")</f>
        <v/>
      </c>
    </row>
    <row r="302" spans="12:12" x14ac:dyDescent="0.3">
      <c r="L302" s="747" t="str">
        <f t="array" ref="L302">IF(SUM(ABS(M302:Y302))&gt;0,IF(OR($M$8:$Y$8=M302:Y302),"Hide","Show"),"")</f>
        <v/>
      </c>
    </row>
    <row r="303" spans="12:12" x14ac:dyDescent="0.3">
      <c r="L303" s="747" t="str">
        <f t="array" ref="L303">IF(SUM(ABS(M303:Y303))&gt;0,IF(OR($M$8:$Y$8=M303:Y303),"Hide","Show"),"")</f>
        <v/>
      </c>
    </row>
    <row r="304" spans="12:12" x14ac:dyDescent="0.3">
      <c r="L304" s="747" t="str">
        <f t="array" ref="L304">IF(SUM(ABS(M304:Y304))&gt;0,IF(OR($M$8:$Y$8=M304:Y304),"Hide","Show"),"")</f>
        <v/>
      </c>
    </row>
    <row r="305" spans="12:12" x14ac:dyDescent="0.3">
      <c r="L305" s="747" t="str">
        <f t="array" ref="L305">IF(SUM(ABS(M305:Y305))&gt;0,IF(OR($M$8:$Y$8=M305:Y305),"Hide","Show"),"")</f>
        <v/>
      </c>
    </row>
    <row r="306" spans="12:12" x14ac:dyDescent="0.3">
      <c r="L306" s="747" t="str">
        <f t="array" ref="L306">IF(SUM(ABS(M306:Y306))&gt;0,IF(OR($M$8:$Y$8=M306:Y306),"Hide","Show"),"")</f>
        <v/>
      </c>
    </row>
    <row r="307" spans="12:12" x14ac:dyDescent="0.3">
      <c r="L307" s="747" t="str">
        <f t="array" ref="L307">IF(SUM(ABS(M307:Y307))&gt;0,IF(OR($M$8:$Y$8=M307:Y307),"Hide","Show"),"")</f>
        <v/>
      </c>
    </row>
    <row r="308" spans="12:12" x14ac:dyDescent="0.3">
      <c r="L308" s="747" t="str">
        <f t="array" ref="L308">IF(SUM(ABS(M308:Y308))&gt;0,IF(OR($M$8:$Y$8=M308:Y308),"Hide","Show"),"")</f>
        <v/>
      </c>
    </row>
    <row r="309" spans="12:12" x14ac:dyDescent="0.3">
      <c r="L309" s="747" t="str">
        <f t="array" ref="L309">IF(SUM(ABS(M309:Y309))&gt;0,IF(OR($M$8:$Y$8=M309:Y309),"Hide","Show"),"")</f>
        <v/>
      </c>
    </row>
    <row r="310" spans="12:12" x14ac:dyDescent="0.3">
      <c r="L310" s="747" t="str">
        <f t="array" ref="L310">IF(SUM(ABS(M310:Y310))&gt;0,IF(OR($M$8:$Y$8=M310:Y310),"Hide","Show"),"")</f>
        <v/>
      </c>
    </row>
  </sheetData>
  <sheetProtection algorithmName="SHA-512" hashValue="Xw/XrUpFcAIa+t44iQ1Gp7f1GyTQKn/RVtmaHF0aEGwcOLl6fgaef6yYuFXF9uuehUrbJQ9uKeipL+DbDb1ixw==" saltValue="9tWsJw/xspOVc/l07deGBg=="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22">
    <mergeCell ref="B2:C2"/>
    <mergeCell ref="C16:F16"/>
    <mergeCell ref="C27:F27"/>
    <mergeCell ref="C36:F36"/>
    <mergeCell ref="F9:G9"/>
    <mergeCell ref="E2:F2"/>
    <mergeCell ref="D17:F17"/>
    <mergeCell ref="D28:F28"/>
    <mergeCell ref="D23:F23"/>
    <mergeCell ref="D24:F24"/>
    <mergeCell ref="D25:F25"/>
    <mergeCell ref="D77:F77"/>
    <mergeCell ref="C51:F51"/>
    <mergeCell ref="C60:F60"/>
    <mergeCell ref="C72:F72"/>
    <mergeCell ref="D74:F74"/>
    <mergeCell ref="D75:F75"/>
    <mergeCell ref="D37:F37"/>
    <mergeCell ref="D52:F52"/>
    <mergeCell ref="D61:F61"/>
    <mergeCell ref="D73:F73"/>
    <mergeCell ref="D76:F76"/>
  </mergeCells>
  <phoneticPr fontId="27" type="noConversion"/>
  <conditionalFormatting sqref="D13 D19:F77">
    <cfRule type="expression" dxfId="61" priority="5" stopIfTrue="1">
      <formula>$F$5="-"</formula>
    </cfRule>
  </conditionalFormatting>
  <conditionalFormatting sqref="D14">
    <cfRule type="expression" dxfId="60" priority="1" stopIfTrue="1">
      <formula>OR($I$5 = "Heating Only Central Heat Pump", $I$6 &lt;&gt; "Variable-Speed")</formula>
    </cfRule>
  </conditionalFormatting>
  <dataValidations count="2">
    <dataValidation type="list" showInputMessage="1" showErrorMessage="1" sqref="D13" xr:uid="{00000000-0002-0000-0D00-000000000000}">
      <formula1>Durations</formula1>
    </dataValidation>
    <dataValidation type="list" showInputMessage="1" showErrorMessage="1" sqref="D14" xr:uid="{00000000-0002-0000-0D00-000001000000}">
      <formula1>Yes_No</formula1>
    </dataValidation>
  </dataValidations>
  <hyperlinks>
    <hyperlink ref="E2" location="Instructions!A1" display="Back to Instructions" xr:uid="{00000000-0004-0000-0D00-000000000000}"/>
    <hyperlink ref="E2:F2" location="Instructions!A1" display="Back to Instructions tab" xr:uid="{00000000-0004-0000-0D00-000001000000}"/>
  </hyperlinks>
  <pageMargins left="0.7" right="0.7" top="0.75" bottom="0.75" header="0.3" footer="0.3"/>
  <pageSetup orientation="portrait" horizontalDpi="200" verticalDpi="200"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0070C0"/>
  </sheetPr>
  <dimension ref="A1:AP237"/>
  <sheetViews>
    <sheetView zoomScale="85" zoomScaleNormal="85" workbookViewId="0">
      <selection activeCell="E2" sqref="E2:F2"/>
    </sheetView>
  </sheetViews>
  <sheetFormatPr defaultColWidth="9.140625" defaultRowHeight="16.5" x14ac:dyDescent="0.3"/>
  <cols>
    <col min="1" max="1" width="2.7109375" style="16" customWidth="1"/>
    <col min="2" max="2" width="31" style="16" customWidth="1"/>
    <col min="3" max="3" width="67.85546875" style="16" customWidth="1"/>
    <col min="4" max="6" width="15.7109375" style="16" customWidth="1"/>
    <col min="7" max="7" width="2.7109375" style="16" customWidth="1"/>
    <col min="8" max="8" width="19.5703125" style="16" bestFit="1" customWidth="1"/>
    <col min="9" max="9" width="25.7109375" style="16" customWidth="1"/>
    <col min="10" max="10" width="8.42578125" style="143" customWidth="1"/>
    <col min="11" max="11" width="5.42578125" style="16" customWidth="1"/>
    <col min="12" max="16384" width="9.140625" style="16"/>
  </cols>
  <sheetData>
    <row r="1" spans="2:12" ht="17.25" thickBot="1" x14ac:dyDescent="0.35">
      <c r="J1" s="110"/>
      <c r="K1" s="109"/>
    </row>
    <row r="2" spans="2:12" s="107" customFormat="1" ht="18" thickBot="1" x14ac:dyDescent="0.35">
      <c r="B2" s="1016" t="s">
        <v>449</v>
      </c>
      <c r="C2" s="1017"/>
      <c r="E2" s="1079" t="s">
        <v>433</v>
      </c>
      <c r="F2" s="1079"/>
      <c r="J2" s="147"/>
      <c r="K2" s="148"/>
    </row>
    <row r="3" spans="2:12" s="107" customFormat="1" ht="17.25" customHeight="1" thickBot="1" x14ac:dyDescent="0.35">
      <c r="B3" s="242" t="s">
        <v>450</v>
      </c>
      <c r="C3" s="243" t="str">
        <f>'Version Control'!C3</f>
        <v>Residential Central Air Conditioners and Heat Pumps</v>
      </c>
      <c r="J3" s="147"/>
      <c r="K3" s="148"/>
    </row>
    <row r="4" spans="2:12" s="107" customFormat="1" ht="18" customHeight="1" thickBot="1" x14ac:dyDescent="0.35">
      <c r="B4" s="244" t="s">
        <v>136</v>
      </c>
      <c r="C4" s="245" t="str">
        <f>'Version Control'!C4</f>
        <v>v2.6</v>
      </c>
      <c r="E4" s="754" t="s">
        <v>754</v>
      </c>
      <c r="F4" s="755"/>
      <c r="H4" s="756" t="s">
        <v>286</v>
      </c>
      <c r="I4" s="757"/>
      <c r="J4" s="147"/>
      <c r="K4" s="148"/>
    </row>
    <row r="5" spans="2:12" s="107" customFormat="1" ht="17.25" thickBot="1" x14ac:dyDescent="0.35">
      <c r="B5" s="244" t="s">
        <v>373</v>
      </c>
      <c r="C5" s="246">
        <f>'Version Control'!C5</f>
        <v>43553</v>
      </c>
      <c r="E5" s="891" t="s">
        <v>753</v>
      </c>
      <c r="F5" s="892" t="e">
        <f ca="1">IF(Product_Type_Input=INDEX(Product_Types,1),"-",INDEX(TestMatrix_Data,MATCH($C$6,TestMatrix_Rows,0),MATCH($I$6&amp;$I$7&amp;$I$8,TestMatrix_Columns,0)))</f>
        <v>#N/A</v>
      </c>
      <c r="H5" s="760" t="s">
        <v>153</v>
      </c>
      <c r="I5" s="762">
        <f>'General Info and Test Results'!C25</f>
        <v>0</v>
      </c>
      <c r="J5" s="147"/>
      <c r="K5" s="148"/>
    </row>
    <row r="6" spans="2:12" s="107" customFormat="1" x14ac:dyDescent="0.3">
      <c r="B6" s="247" t="s">
        <v>135</v>
      </c>
      <c r="C6" s="248" t="str">
        <f ca="1">MID(CELL("filename",$A$1), FIND("]", CELL("filename", $A$1))+ 1, 255)</f>
        <v>H0-1 Test</v>
      </c>
      <c r="H6" s="761" t="s">
        <v>149</v>
      </c>
      <c r="I6" s="763">
        <f>'General Info and Test Results'!C27</f>
        <v>0</v>
      </c>
      <c r="J6" s="147"/>
      <c r="K6" s="148"/>
    </row>
    <row r="7" spans="2:12" s="107"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47"/>
      <c r="K7" s="148"/>
    </row>
    <row r="8" spans="2:12" s="107" customFormat="1" ht="17.25" thickBot="1" x14ac:dyDescent="0.35">
      <c r="B8" s="251" t="s">
        <v>137</v>
      </c>
      <c r="C8" s="252" t="str">
        <f>'Version Control'!C8</f>
        <v>[MM/DD/YYYY]</v>
      </c>
      <c r="G8" s="14"/>
      <c r="H8" s="753" t="s">
        <v>657</v>
      </c>
      <c r="I8" s="764">
        <f>OD_FanType_Input</f>
        <v>0</v>
      </c>
      <c r="J8" s="147"/>
      <c r="K8" s="148"/>
      <c r="L8" s="767"/>
    </row>
    <row r="9" spans="2:12" s="107" customFormat="1" x14ac:dyDescent="0.3">
      <c r="B9" s="45"/>
      <c r="C9" s="212"/>
      <c r="G9" s="14"/>
      <c r="H9" s="16"/>
      <c r="J9" s="147"/>
      <c r="K9" s="148"/>
    </row>
    <row r="10" spans="2:12" s="1" customFormat="1" x14ac:dyDescent="0.3">
      <c r="B10" s="99"/>
      <c r="C10" s="317" t="s">
        <v>51</v>
      </c>
      <c r="D10" s="630"/>
      <c r="E10" s="316"/>
      <c r="F10" s="316"/>
      <c r="G10" s="316"/>
      <c r="J10" s="111"/>
      <c r="K10" s="112"/>
    </row>
    <row r="11" spans="2:12" ht="17.25" thickBot="1" x14ac:dyDescent="0.35">
      <c r="B11" s="338"/>
      <c r="C11" s="338"/>
      <c r="D11" s="338"/>
      <c r="E11" s="338"/>
      <c r="F11" s="338"/>
      <c r="G11" s="338"/>
      <c r="K11" s="109"/>
    </row>
    <row r="12" spans="2:12" s="141" customFormat="1" ht="18.75" thickBot="1" x14ac:dyDescent="0.4">
      <c r="B12" s="748" t="e">
        <f ca="1">IF($F$5&lt;&gt;"-","'"&amp;$F$5&amp;" Test' Data to be recorded", "Test Not Applicable")</f>
        <v>#N/A</v>
      </c>
      <c r="C12" s="749"/>
      <c r="D12" s="749"/>
      <c r="E12" s="749"/>
      <c r="F12" s="749"/>
      <c r="G12" s="750"/>
      <c r="J12" s="149"/>
      <c r="K12" s="150"/>
      <c r="L12" s="768"/>
    </row>
    <row r="13" spans="2:12" ht="18" thickBot="1" x14ac:dyDescent="0.4">
      <c r="B13" s="342"/>
      <c r="C13" s="343"/>
      <c r="D13" s="343"/>
      <c r="E13" s="343"/>
      <c r="F13" s="343"/>
      <c r="G13" s="344"/>
      <c r="K13" s="109"/>
      <c r="L13" s="769"/>
    </row>
    <row r="14" spans="2:12" ht="18" thickBot="1" x14ac:dyDescent="0.4">
      <c r="B14" s="345"/>
      <c r="C14" s="1229" t="s">
        <v>53</v>
      </c>
      <c r="D14" s="1230"/>
      <c r="E14" s="1230"/>
      <c r="F14" s="1231"/>
      <c r="G14" s="346"/>
      <c r="K14" s="109"/>
      <c r="L14" s="769"/>
    </row>
    <row r="15" spans="2:12" ht="15" customHeight="1" x14ac:dyDescent="0.35">
      <c r="B15" s="347"/>
      <c r="C15" s="348"/>
      <c r="D15" s="1190" t="s">
        <v>47</v>
      </c>
      <c r="E15" s="1191"/>
      <c r="F15" s="1192"/>
      <c r="G15" s="346"/>
      <c r="I15" s="151"/>
      <c r="J15" s="152"/>
      <c r="K15" s="109"/>
      <c r="L15" s="769"/>
    </row>
    <row r="16" spans="2:12" ht="17.25" x14ac:dyDescent="0.35">
      <c r="B16" s="345"/>
      <c r="C16" s="347"/>
      <c r="D16" s="271" t="s">
        <v>54</v>
      </c>
      <c r="E16" s="271" t="s">
        <v>55</v>
      </c>
      <c r="F16" s="272" t="s">
        <v>56</v>
      </c>
      <c r="G16" s="346"/>
      <c r="I16" s="151"/>
      <c r="J16" s="152"/>
      <c r="K16" s="109"/>
      <c r="L16" s="769"/>
    </row>
    <row r="17" spans="2:12" x14ac:dyDescent="0.3">
      <c r="B17" s="347"/>
      <c r="C17" s="266" t="s">
        <v>349</v>
      </c>
      <c r="D17" s="349"/>
      <c r="E17" s="349"/>
      <c r="F17" s="350"/>
      <c r="G17" s="346"/>
      <c r="I17" s="153"/>
      <c r="J17" s="154"/>
      <c r="K17" s="109"/>
      <c r="L17" s="769" t="str">
        <f t="array" ref="L17">IF(SUM(ABS(M17:Y17))&gt;0,IF(OR($M$8:$Y$8=M17:Y17),"Hide","Show"),"")</f>
        <v/>
      </c>
    </row>
    <row r="18" spans="2:12" x14ac:dyDescent="0.3">
      <c r="B18" s="347"/>
      <c r="C18" s="266" t="s">
        <v>350</v>
      </c>
      <c r="D18" s="349"/>
      <c r="E18" s="349"/>
      <c r="F18" s="350"/>
      <c r="G18" s="346"/>
      <c r="I18" s="153"/>
      <c r="J18" s="154"/>
      <c r="K18" s="109"/>
      <c r="L18" s="769" t="str">
        <f t="array" ref="L18">IF(SUM(ABS(M18:Y18))&gt;0,IF(OR($M$8:$Y$8=M18:Y18),"Hide","Show"),"")</f>
        <v/>
      </c>
    </row>
    <row r="19" spans="2:12" x14ac:dyDescent="0.3">
      <c r="B19" s="347"/>
      <c r="C19" s="273" t="s">
        <v>57</v>
      </c>
      <c r="D19" s="349"/>
      <c r="E19" s="349"/>
      <c r="F19" s="350"/>
      <c r="G19" s="346"/>
      <c r="I19" s="153"/>
      <c r="J19" s="154"/>
      <c r="K19" s="109"/>
      <c r="L19" s="769" t="str">
        <f t="array" ref="L19">IF(SUM(ABS(M19:Y19))&gt;0,IF(OR($M$8:$Y$8=M19:Y19),"Hide","Show"),"")</f>
        <v/>
      </c>
    </row>
    <row r="20" spans="2:12" x14ac:dyDescent="0.3">
      <c r="B20" s="347"/>
      <c r="C20" s="273" t="s">
        <v>58</v>
      </c>
      <c r="D20" s="349"/>
      <c r="E20" s="349"/>
      <c r="F20" s="350"/>
      <c r="G20" s="346"/>
      <c r="I20" s="153"/>
      <c r="J20" s="154"/>
      <c r="K20" s="109"/>
      <c r="L20" s="769" t="str">
        <f t="array" ref="L20">IF(SUM(ABS(M20:Y20))&gt;0,IF(OR($M$8:$Y$8=M20:Y20),"Hide","Show"),"")</f>
        <v/>
      </c>
    </row>
    <row r="21" spans="2:12" x14ac:dyDescent="0.3">
      <c r="B21" s="347"/>
      <c r="C21" s="266" t="s">
        <v>351</v>
      </c>
      <c r="D21" s="349"/>
      <c r="E21" s="710"/>
      <c r="F21" s="711"/>
      <c r="G21" s="346"/>
      <c r="I21" s="153"/>
      <c r="J21" s="154"/>
      <c r="K21" s="109"/>
      <c r="L21" s="769" t="str">
        <f t="array" ref="L21">IF(SUM(ABS(M21:Y21))&gt;0,IF(OR($M$8:$Y$8=M21:Y21),"Hide","Show"),"")</f>
        <v/>
      </c>
    </row>
    <row r="22" spans="2:12" x14ac:dyDescent="0.3">
      <c r="B22" s="347"/>
      <c r="C22" s="930" t="s">
        <v>759</v>
      </c>
      <c r="D22" s="935"/>
      <c r="E22" s="710"/>
      <c r="F22" s="711"/>
      <c r="G22" s="346"/>
      <c r="I22" s="153"/>
      <c r="J22" s="154"/>
      <c r="K22" s="109"/>
      <c r="L22" s="769"/>
    </row>
    <row r="23" spans="2:12" ht="17.25" thickBot="1" x14ac:dyDescent="0.35">
      <c r="B23" s="347"/>
      <c r="C23" s="268" t="s">
        <v>357</v>
      </c>
      <c r="D23" s="351"/>
      <c r="E23" s="712"/>
      <c r="F23" s="713"/>
      <c r="G23" s="346"/>
      <c r="I23" s="153"/>
      <c r="J23" s="154"/>
      <c r="K23" s="109"/>
      <c r="L23" s="769" t="str">
        <f t="array" ref="L23">IF(SUM(ABS(M23:Y23))&gt;0,IF(OR($M$8:$Y$8=M23:Y23),"Hide","Show"),"")</f>
        <v/>
      </c>
    </row>
    <row r="24" spans="2:12" ht="17.25" thickBot="1" x14ac:dyDescent="0.35">
      <c r="B24" s="347"/>
      <c r="C24" s="353"/>
      <c r="D24" s="311"/>
      <c r="E24" s="311"/>
      <c r="F24" s="311"/>
      <c r="G24" s="354"/>
      <c r="I24" s="153"/>
      <c r="J24" s="154"/>
      <c r="K24" s="109"/>
      <c r="L24" s="769" t="str">
        <f t="array" ref="L24">IF(SUM(ABS(M24:Y24))&gt;0,IF(OR($M$8:$Y$8=M24:Y24),"Hide","Show"),"")</f>
        <v/>
      </c>
    </row>
    <row r="25" spans="2:12" ht="18" thickBot="1" x14ac:dyDescent="0.4">
      <c r="B25" s="347"/>
      <c r="C25" s="1229" t="s">
        <v>59</v>
      </c>
      <c r="D25" s="1230"/>
      <c r="E25" s="1230"/>
      <c r="F25" s="1231"/>
      <c r="G25" s="346"/>
      <c r="I25" s="153"/>
      <c r="J25" s="154"/>
      <c r="K25" s="109"/>
      <c r="L25" s="769" t="str">
        <f t="array" ref="L25">IF(SUM(ABS(M25:Y25))&gt;0,IF(OR($M$8:$Y$8=M25:Y25),"Hide","Show"),"")</f>
        <v/>
      </c>
    </row>
    <row r="26" spans="2:12" ht="15" customHeight="1" x14ac:dyDescent="0.35">
      <c r="B26" s="347"/>
      <c r="C26" s="355"/>
      <c r="D26" s="1190" t="s">
        <v>47</v>
      </c>
      <c r="E26" s="1191"/>
      <c r="F26" s="1192"/>
      <c r="G26" s="346"/>
      <c r="I26" s="153"/>
      <c r="J26" s="154"/>
      <c r="K26" s="109"/>
      <c r="L26" s="769" t="str">
        <f t="array" ref="L26">IF(SUM(ABS(M26:Y26))&gt;0,IF(OR($M$8:$Y$8=M26:Y26),"Hide","Show"),"")</f>
        <v/>
      </c>
    </row>
    <row r="27" spans="2:12" ht="17.25" x14ac:dyDescent="0.35">
      <c r="B27" s="345"/>
      <c r="C27" s="356"/>
      <c r="D27" s="271" t="s">
        <v>54</v>
      </c>
      <c r="E27" s="271" t="s">
        <v>55</v>
      </c>
      <c r="F27" s="272" t="s">
        <v>56</v>
      </c>
      <c r="G27" s="346"/>
      <c r="I27" s="153"/>
      <c r="J27" s="154"/>
      <c r="K27" s="109"/>
      <c r="L27" s="769" t="str">
        <f t="array" ref="L27">IF(SUM(ABS(M27:Y27))&gt;0,IF(OR($M$8:$Y$8=M27:Y27),"Hide","Show"),"")</f>
        <v/>
      </c>
    </row>
    <row r="28" spans="2:12" x14ac:dyDescent="0.3">
      <c r="B28" s="347"/>
      <c r="C28" s="273" t="s">
        <v>60</v>
      </c>
      <c r="D28" s="349"/>
      <c r="E28" s="349"/>
      <c r="F28" s="350"/>
      <c r="G28" s="346"/>
      <c r="I28" s="153"/>
      <c r="J28" s="154"/>
      <c r="K28" s="109"/>
      <c r="L28" s="769" t="str">
        <f t="array" ref="L28">IF(SUM(ABS(M28:Y28))&gt;0,IF(OR($M$8:$Y$8=M28:Y28),"Hide","Show"),"")</f>
        <v/>
      </c>
    </row>
    <row r="29" spans="2:12" x14ac:dyDescent="0.3">
      <c r="B29" s="347"/>
      <c r="C29" s="273" t="s">
        <v>490</v>
      </c>
      <c r="D29" s="349"/>
      <c r="E29" s="349"/>
      <c r="F29" s="350"/>
      <c r="G29" s="346"/>
      <c r="I29" s="153"/>
      <c r="J29" s="154"/>
      <c r="K29" s="109"/>
      <c r="L29" s="769" t="str">
        <f t="array" ref="L29">IF(SUM(ABS(M29:Y29))&gt;0,IF(OR($M$8:$Y$8=M29:Y29),"Hide","Show"),"")</f>
        <v/>
      </c>
    </row>
    <row r="30" spans="2:12" x14ac:dyDescent="0.3">
      <c r="B30" s="347"/>
      <c r="C30" s="273" t="s">
        <v>491</v>
      </c>
      <c r="D30" s="349"/>
      <c r="E30" s="349"/>
      <c r="F30" s="350"/>
      <c r="G30" s="346"/>
      <c r="I30" s="153"/>
      <c r="J30" s="154"/>
      <c r="K30" s="109"/>
      <c r="L30" s="769" t="str">
        <f t="array" ref="L30">IF(SUM(ABS(M30:Y30))&gt;0,IF(OR($M$8:$Y$8=M30:Y30),"Hide","Show"),"")</f>
        <v/>
      </c>
    </row>
    <row r="31" spans="2:12" x14ac:dyDescent="0.3">
      <c r="B31" s="347"/>
      <c r="C31" s="273" t="s">
        <v>342</v>
      </c>
      <c r="D31" s="349"/>
      <c r="E31" s="349"/>
      <c r="F31" s="350"/>
      <c r="G31" s="346"/>
      <c r="I31" s="153"/>
      <c r="J31" s="154"/>
      <c r="K31" s="109"/>
      <c r="L31" s="769" t="str">
        <f t="array" ref="L31">IF(SUM(ABS(M31:Y31))&gt;0,IF(OR($M$8:$Y$8=M31:Y31),"Hide","Show"),"")</f>
        <v/>
      </c>
    </row>
    <row r="32" spans="2:12" ht="17.25" thickBot="1" x14ac:dyDescent="0.35">
      <c r="B32" s="347"/>
      <c r="C32" s="268" t="s">
        <v>344</v>
      </c>
      <c r="D32" s="351"/>
      <c r="E32" s="351"/>
      <c r="F32" s="357"/>
      <c r="G32" s="346"/>
      <c r="I32" s="153"/>
      <c r="J32" s="154"/>
      <c r="K32" s="109"/>
      <c r="L32" s="769" t="str">
        <f t="array" ref="L32">IF(SUM(ABS(M32:Y32))&gt;0,IF(OR($M$8:$Y$8=M32:Y32),"Hide","Show"),"")</f>
        <v/>
      </c>
    </row>
    <row r="33" spans="2:12" ht="17.25" thickBot="1" x14ac:dyDescent="0.35">
      <c r="B33" s="347"/>
      <c r="C33" s="311"/>
      <c r="D33" s="311"/>
      <c r="E33" s="311"/>
      <c r="F33" s="311"/>
      <c r="G33" s="354"/>
      <c r="I33" s="153"/>
      <c r="J33" s="154"/>
      <c r="K33" s="109"/>
      <c r="L33" s="769" t="str">
        <f t="array" ref="L33">IF(SUM(ABS(M33:Y33))&gt;0,IF(OR($M$8:$Y$8=M33:Y33),"Hide","Show"),"")</f>
        <v/>
      </c>
    </row>
    <row r="34" spans="2:12" ht="18" thickBot="1" x14ac:dyDescent="0.4">
      <c r="B34" s="347"/>
      <c r="C34" s="1143" t="s">
        <v>61</v>
      </c>
      <c r="D34" s="1144"/>
      <c r="E34" s="1144"/>
      <c r="F34" s="1145"/>
      <c r="G34" s="346"/>
      <c r="I34" s="153"/>
      <c r="J34" s="154"/>
      <c r="K34" s="109"/>
      <c r="L34" s="769" t="str">
        <f t="array" ref="L34">IF(SUM(ABS(M34:Y34))&gt;0,IF(OR($M$8:$Y$8=M34:Y34),"Hide","Show"),"")</f>
        <v/>
      </c>
    </row>
    <row r="35" spans="2:12" ht="17.25" x14ac:dyDescent="0.35">
      <c r="B35" s="347"/>
      <c r="C35" s="348"/>
      <c r="D35" s="1190" t="s">
        <v>47</v>
      </c>
      <c r="E35" s="1191"/>
      <c r="F35" s="1192"/>
      <c r="G35" s="346"/>
      <c r="I35" s="153"/>
      <c r="J35" s="154"/>
      <c r="K35" s="109"/>
      <c r="L35" s="769" t="str">
        <f t="array" ref="L35">IF(SUM(ABS(M35:Y35))&gt;0,IF(OR($M$8:$Y$8=M35:Y35),"Hide","Show"),"")</f>
        <v/>
      </c>
    </row>
    <row r="36" spans="2:12" ht="17.25" x14ac:dyDescent="0.35">
      <c r="B36" s="345"/>
      <c r="C36" s="347"/>
      <c r="D36" s="271" t="s">
        <v>54</v>
      </c>
      <c r="E36" s="271" t="s">
        <v>55</v>
      </c>
      <c r="F36" s="272" t="s">
        <v>56</v>
      </c>
      <c r="G36" s="346"/>
      <c r="I36" s="153"/>
      <c r="J36" s="154"/>
      <c r="K36" s="109"/>
      <c r="L36" s="769" t="str">
        <f t="array" ref="L36">IF(SUM(ABS(M36:Y36))&gt;0,IF(OR($M$8:$Y$8=M36:Y36),"Hide","Show"),"")</f>
        <v/>
      </c>
    </row>
    <row r="37" spans="2:12" x14ac:dyDescent="0.3">
      <c r="B37" s="347"/>
      <c r="C37" s="273" t="s">
        <v>62</v>
      </c>
      <c r="D37" s="349"/>
      <c r="E37" s="349"/>
      <c r="F37" s="350"/>
      <c r="G37" s="346"/>
      <c r="I37" s="153"/>
      <c r="J37" s="154"/>
      <c r="K37" s="109"/>
      <c r="L37" s="769" t="str">
        <f t="array" ref="L37">IF(SUM(ABS(M37:Y37))&gt;0,IF(OR($M$8:$Y$8=M37:Y37),"Hide","Show"),"")</f>
        <v/>
      </c>
    </row>
    <row r="38" spans="2:12" x14ac:dyDescent="0.3">
      <c r="B38" s="347"/>
      <c r="C38" s="273" t="s">
        <v>63</v>
      </c>
      <c r="D38" s="349"/>
      <c r="E38" s="349"/>
      <c r="F38" s="350"/>
      <c r="G38" s="346"/>
      <c r="I38" s="153"/>
      <c r="J38" s="154"/>
      <c r="K38" s="109"/>
      <c r="L38" s="769" t="str">
        <f t="array" ref="L38">IF(SUM(ABS(M38:Y38))&gt;0,IF(OR($M$8:$Y$8=M38:Y38),"Hide","Show"),"")</f>
        <v/>
      </c>
    </row>
    <row r="39" spans="2:12" x14ac:dyDescent="0.3">
      <c r="B39" s="347"/>
      <c r="C39" s="273" t="s">
        <v>64</v>
      </c>
      <c r="D39" s="349"/>
      <c r="E39" s="349"/>
      <c r="F39" s="350"/>
      <c r="G39" s="346"/>
      <c r="I39" s="153"/>
      <c r="J39" s="154"/>
      <c r="K39" s="109"/>
      <c r="L39" s="769" t="str">
        <f t="array" ref="L39">IF(SUM(ABS(M39:Y39))&gt;0,IF(OR($M$8:$Y$8=M39:Y39),"Hide","Show"),"")</f>
        <v/>
      </c>
    </row>
    <row r="40" spans="2:12" x14ac:dyDescent="0.3">
      <c r="B40" s="347"/>
      <c r="C40" s="273" t="s">
        <v>65</v>
      </c>
      <c r="D40" s="349"/>
      <c r="E40" s="349"/>
      <c r="F40" s="350"/>
      <c r="G40" s="346"/>
      <c r="I40" s="153"/>
      <c r="J40" s="154"/>
      <c r="K40" s="109"/>
      <c r="L40" s="769" t="str">
        <f t="array" ref="L40">IF(SUM(ABS(M40:Y40))&gt;0,IF(OR($M$8:$Y$8=M40:Y40),"Hide","Show"),"")</f>
        <v/>
      </c>
    </row>
    <row r="41" spans="2:12" x14ac:dyDescent="0.3">
      <c r="B41" s="347"/>
      <c r="C41" s="273" t="s">
        <v>66</v>
      </c>
      <c r="D41" s="349"/>
      <c r="E41" s="349"/>
      <c r="F41" s="350"/>
      <c r="G41" s="346"/>
      <c r="I41" s="153"/>
      <c r="J41" s="154"/>
      <c r="K41" s="109"/>
      <c r="L41" s="769" t="str">
        <f t="array" ref="L41">IF(SUM(ABS(M41:Y41))&gt;0,IF(OR($M$8:$Y$8=M41:Y41),"Hide","Show"),"")</f>
        <v/>
      </c>
    </row>
    <row r="42" spans="2:12" x14ac:dyDescent="0.3">
      <c r="B42" s="347"/>
      <c r="C42" s="273" t="s">
        <v>67</v>
      </c>
      <c r="D42" s="349"/>
      <c r="E42" s="349"/>
      <c r="F42" s="350"/>
      <c r="G42" s="346"/>
      <c r="I42" s="153"/>
      <c r="J42" s="154"/>
      <c r="K42" s="109"/>
      <c r="L42" s="769" t="str">
        <f t="array" ref="L42">IF(SUM(ABS(M42:Y42))&gt;0,IF(OR($M$8:$Y$8=M42:Y42),"Hide","Show"),"")</f>
        <v/>
      </c>
    </row>
    <row r="43" spans="2:12" x14ac:dyDescent="0.3">
      <c r="B43" s="347"/>
      <c r="C43" s="273" t="s">
        <v>68</v>
      </c>
      <c r="D43" s="349"/>
      <c r="E43" s="349"/>
      <c r="F43" s="350"/>
      <c r="G43" s="346"/>
      <c r="I43" s="153"/>
      <c r="J43" s="154"/>
      <c r="K43" s="109"/>
      <c r="L43" s="769" t="str">
        <f t="array" ref="L43">IF(SUM(ABS(M43:Y43))&gt;0,IF(OR($M$8:$Y$8=M43:Y43),"Hide","Show"),"")</f>
        <v/>
      </c>
    </row>
    <row r="44" spans="2:12" x14ac:dyDescent="0.3">
      <c r="B44" s="347"/>
      <c r="C44" s="273" t="s">
        <v>69</v>
      </c>
      <c r="D44" s="349"/>
      <c r="E44" s="349"/>
      <c r="F44" s="350"/>
      <c r="G44" s="346"/>
      <c r="I44" s="153"/>
      <c r="J44" s="154"/>
      <c r="K44" s="109"/>
      <c r="L44" s="769" t="str">
        <f t="array" ref="L44">IF(SUM(ABS(M44:Y44))&gt;0,IF(OR($M$8:$Y$8=M44:Y44),"Hide","Show"),"")</f>
        <v/>
      </c>
    </row>
    <row r="45" spans="2:12" x14ac:dyDescent="0.3">
      <c r="B45" s="347"/>
      <c r="C45" s="273" t="s">
        <v>70</v>
      </c>
      <c r="D45" s="349"/>
      <c r="E45" s="349"/>
      <c r="F45" s="350"/>
      <c r="G45" s="346"/>
      <c r="I45" s="153"/>
      <c r="J45" s="154"/>
      <c r="K45" s="109"/>
      <c r="L45" s="769" t="str">
        <f t="array" ref="L45">IF(SUM(ABS(M45:Y45))&gt;0,IF(OR($M$8:$Y$8=M45:Y45),"Hide","Show"),"")</f>
        <v/>
      </c>
    </row>
    <row r="46" spans="2:12" x14ac:dyDescent="0.3">
      <c r="B46" s="347"/>
      <c r="C46" s="273" t="s">
        <v>71</v>
      </c>
      <c r="D46" s="349"/>
      <c r="E46" s="349"/>
      <c r="F46" s="350"/>
      <c r="G46" s="346"/>
      <c r="I46" s="153"/>
      <c r="J46" s="154"/>
      <c r="K46" s="109"/>
      <c r="L46" s="769" t="str">
        <f t="array" ref="L46">IF(SUM(ABS(M46:Y46))&gt;0,IF(OR($M$8:$Y$8=M46:Y46),"Hide","Show"),"")</f>
        <v/>
      </c>
    </row>
    <row r="47" spans="2:12" ht="17.25" thickBot="1" x14ac:dyDescent="0.35">
      <c r="B47" s="347"/>
      <c r="C47" s="274" t="s">
        <v>72</v>
      </c>
      <c r="D47" s="351"/>
      <c r="E47" s="351"/>
      <c r="F47" s="357"/>
      <c r="G47" s="346"/>
      <c r="I47" s="153"/>
      <c r="J47" s="154"/>
      <c r="K47" s="109"/>
      <c r="L47" s="769" t="str">
        <f t="array" ref="L47">IF(SUM(ABS(M47:Y47))&gt;0,IF(OR($M$8:$Y$8=M47:Y47),"Hide","Show"),"")</f>
        <v/>
      </c>
    </row>
    <row r="48" spans="2:12" ht="17.25" thickBot="1" x14ac:dyDescent="0.35">
      <c r="B48" s="347"/>
      <c r="C48" s="311"/>
      <c r="D48" s="311"/>
      <c r="E48" s="311"/>
      <c r="F48" s="311"/>
      <c r="G48" s="354"/>
      <c r="I48" s="153"/>
      <c r="J48" s="154"/>
      <c r="K48" s="109"/>
      <c r="L48" s="769" t="str">
        <f t="array" ref="L48">IF(SUM(ABS(M48:Y48))&gt;0,IF(OR($M$8:$Y$8=M48:Y48),"Hide","Show"),"")</f>
        <v/>
      </c>
    </row>
    <row r="49" spans="2:12" ht="18" thickBot="1" x14ac:dyDescent="0.4">
      <c r="B49" s="347"/>
      <c r="C49" s="1229" t="s">
        <v>73</v>
      </c>
      <c r="D49" s="1230"/>
      <c r="E49" s="1230"/>
      <c r="F49" s="1231"/>
      <c r="G49" s="346"/>
      <c r="I49" s="153"/>
      <c r="J49" s="154"/>
      <c r="K49" s="109"/>
      <c r="L49" s="769" t="str">
        <f t="array" ref="L49">IF(SUM(ABS(M49:Y49))&gt;0,IF(OR($M$8:$Y$8=M49:Y49),"Hide","Show"),"")</f>
        <v/>
      </c>
    </row>
    <row r="50" spans="2:12" ht="15" customHeight="1" x14ac:dyDescent="0.35">
      <c r="B50" s="347"/>
      <c r="C50" s="348"/>
      <c r="D50" s="1190" t="s">
        <v>47</v>
      </c>
      <c r="E50" s="1191"/>
      <c r="F50" s="1192"/>
      <c r="G50" s="346"/>
      <c r="I50" s="153"/>
      <c r="J50" s="154"/>
      <c r="K50" s="109"/>
      <c r="L50" s="769" t="str">
        <f t="array" ref="L50">IF(SUM(ABS(M50:Y50))&gt;0,IF(OR($M$8:$Y$8=M50:Y50),"Hide","Show"),"")</f>
        <v/>
      </c>
    </row>
    <row r="51" spans="2:12" ht="17.25" x14ac:dyDescent="0.35">
      <c r="B51" s="345"/>
      <c r="C51" s="347"/>
      <c r="D51" s="271" t="s">
        <v>54</v>
      </c>
      <c r="E51" s="271" t="s">
        <v>55</v>
      </c>
      <c r="F51" s="272" t="s">
        <v>56</v>
      </c>
      <c r="G51" s="346"/>
      <c r="I51" s="153"/>
      <c r="J51" s="154"/>
      <c r="K51" s="109"/>
      <c r="L51" s="769" t="str">
        <f t="array" ref="L51">IF(SUM(ABS(M51:Y51))&gt;0,IF(OR($M$8:$Y$8=M51:Y51),"Hide","Show"),"")</f>
        <v/>
      </c>
    </row>
    <row r="52" spans="2:12" x14ac:dyDescent="0.3">
      <c r="B52" s="347"/>
      <c r="C52" s="273" t="s">
        <v>257</v>
      </c>
      <c r="D52" s="349"/>
      <c r="E52" s="349"/>
      <c r="F52" s="350"/>
      <c r="G52" s="346"/>
      <c r="I52" s="153"/>
      <c r="J52" s="154"/>
      <c r="K52" s="109"/>
      <c r="L52" s="769" t="str">
        <f t="array" ref="L52">IF(SUM(ABS(M52:Y52))&gt;0,IF(OR($M$8:$Y$8=M52:Y52),"Hide","Show"),"")</f>
        <v/>
      </c>
    </row>
    <row r="53" spans="2:12" x14ac:dyDescent="0.3">
      <c r="B53" s="347"/>
      <c r="C53" s="273" t="s">
        <v>258</v>
      </c>
      <c r="D53" s="349"/>
      <c r="E53" s="349"/>
      <c r="F53" s="350"/>
      <c r="G53" s="346"/>
      <c r="I53" s="153"/>
      <c r="J53" s="154"/>
      <c r="K53" s="109"/>
      <c r="L53" s="769" t="str">
        <f t="array" ref="L53">IF(SUM(ABS(M53:Y53))&gt;0,IF(OR($M$8:$Y$8=M53:Y53),"Hide","Show"),"")</f>
        <v/>
      </c>
    </row>
    <row r="54" spans="2:12" x14ac:dyDescent="0.3">
      <c r="B54" s="347"/>
      <c r="C54" s="273" t="s">
        <v>76</v>
      </c>
      <c r="D54" s="349"/>
      <c r="E54" s="349"/>
      <c r="F54" s="350"/>
      <c r="G54" s="346"/>
      <c r="I54" s="153"/>
      <c r="J54" s="154"/>
      <c r="K54" s="109"/>
      <c r="L54" s="769" t="str">
        <f t="array" ref="L54">IF(SUM(ABS(M54:Y54))&gt;0,IF(OR($M$8:$Y$8=M54:Y54),"Hide","Show"),"")</f>
        <v/>
      </c>
    </row>
    <row r="55" spans="2:12" x14ac:dyDescent="0.3">
      <c r="B55" s="347"/>
      <c r="C55" s="273" t="s">
        <v>77</v>
      </c>
      <c r="D55" s="349"/>
      <c r="E55" s="349"/>
      <c r="F55" s="350"/>
      <c r="G55" s="346"/>
      <c r="I55" s="153"/>
      <c r="J55" s="154"/>
      <c r="K55" s="109"/>
      <c r="L55" s="769" t="str">
        <f t="array" ref="L55">IF(SUM(ABS(M55:Y55))&gt;0,IF(OR($M$8:$Y$8=M55:Y55),"Hide","Show"),"")</f>
        <v/>
      </c>
    </row>
    <row r="56" spans="2:12" ht="17.25" thickBot="1" x14ac:dyDescent="0.35">
      <c r="B56" s="347"/>
      <c r="C56" s="274" t="s">
        <v>345</v>
      </c>
      <c r="D56" s="351"/>
      <c r="E56" s="351"/>
      <c r="F56" s="357"/>
      <c r="G56" s="346"/>
      <c r="I56" s="153"/>
      <c r="J56" s="154"/>
      <c r="K56" s="109"/>
      <c r="L56" s="769" t="str">
        <f t="array" ref="L56">IF(SUM(ABS(M56:Y56))&gt;0,IF(OR($M$8:$Y$8=M56:Y56),"Hide","Show"),"")</f>
        <v/>
      </c>
    </row>
    <row r="57" spans="2:12" ht="17.25" thickBot="1" x14ac:dyDescent="0.35">
      <c r="B57" s="347"/>
      <c r="C57" s="311"/>
      <c r="D57" s="311"/>
      <c r="E57" s="311"/>
      <c r="F57" s="311"/>
      <c r="G57" s="354"/>
      <c r="I57" s="153"/>
      <c r="J57" s="154"/>
      <c r="K57" s="109"/>
      <c r="L57" s="769" t="str">
        <f t="array" ref="L57">IF(SUM(ABS(M57:Y57))&gt;0,IF(OR($M$8:$Y$8=M57:Y57),"Hide","Show"),"")</f>
        <v/>
      </c>
    </row>
    <row r="58" spans="2:12" ht="18" thickBot="1" x14ac:dyDescent="0.4">
      <c r="B58" s="347"/>
      <c r="C58" s="1229" t="s">
        <v>78</v>
      </c>
      <c r="D58" s="1230"/>
      <c r="E58" s="1230"/>
      <c r="F58" s="1231"/>
      <c r="G58" s="346"/>
      <c r="I58" s="153"/>
      <c r="J58" s="154"/>
      <c r="K58" s="109"/>
      <c r="L58" s="769" t="str">
        <f t="array" ref="L58">IF(SUM(ABS(M58:Y58))&gt;0,IF(OR($M$8:$Y$8=M58:Y58),"Hide","Show"),"")</f>
        <v/>
      </c>
    </row>
    <row r="59" spans="2:12" ht="15" customHeight="1" x14ac:dyDescent="0.35">
      <c r="B59" s="347"/>
      <c r="C59" s="348"/>
      <c r="D59" s="1190" t="s">
        <v>47</v>
      </c>
      <c r="E59" s="1191"/>
      <c r="F59" s="1192"/>
      <c r="G59" s="346"/>
      <c r="I59" s="153"/>
      <c r="J59" s="154"/>
      <c r="K59" s="109"/>
      <c r="L59" s="769" t="str">
        <f t="array" ref="L59">IF(SUM(ABS(M59:Y59))&gt;0,IF(OR($M$8:$Y$8=M59:Y59),"Hide","Show"),"")</f>
        <v/>
      </c>
    </row>
    <row r="60" spans="2:12" ht="17.25" x14ac:dyDescent="0.35">
      <c r="B60" s="358"/>
      <c r="C60" s="347"/>
      <c r="D60" s="271" t="s">
        <v>54</v>
      </c>
      <c r="E60" s="271" t="s">
        <v>55</v>
      </c>
      <c r="F60" s="272" t="s">
        <v>56</v>
      </c>
      <c r="G60" s="346"/>
      <c r="I60" s="153"/>
      <c r="J60" s="154"/>
      <c r="K60" s="109"/>
      <c r="L60" s="769" t="str">
        <f t="array" ref="L60">IF(SUM(ABS(M60:Y60))&gt;0,IF(OR($M$8:$Y$8=M60:Y60),"Hide","Show"),"")</f>
        <v/>
      </c>
    </row>
    <row r="61" spans="2:12" x14ac:dyDescent="0.3">
      <c r="B61" s="347"/>
      <c r="C61" s="273" t="s">
        <v>79</v>
      </c>
      <c r="D61" s="349"/>
      <c r="E61" s="349"/>
      <c r="F61" s="350"/>
      <c r="G61" s="346"/>
      <c r="I61" s="153"/>
      <c r="J61" s="154"/>
      <c r="K61" s="109"/>
      <c r="L61" s="769" t="str">
        <f t="array" ref="L61">IF(SUM(ABS(M61:Y61))&gt;0,IF(OR($M$8:$Y$8=M61:Y61),"Hide","Show"),"")</f>
        <v/>
      </c>
    </row>
    <row r="62" spans="2:12" x14ac:dyDescent="0.3">
      <c r="B62" s="347"/>
      <c r="C62" s="273" t="s">
        <v>80</v>
      </c>
      <c r="D62" s="349"/>
      <c r="E62" s="349"/>
      <c r="F62" s="350"/>
      <c r="G62" s="346"/>
      <c r="I62" s="153"/>
      <c r="J62" s="154"/>
      <c r="K62" s="109"/>
      <c r="L62" s="769" t="str">
        <f t="array" ref="L62">IF(SUM(ABS(M62:Y62))&gt;0,IF(OR($M$8:$Y$8=M62:Y62),"Hide","Show"),"")</f>
        <v/>
      </c>
    </row>
    <row r="63" spans="2:12" x14ac:dyDescent="0.3">
      <c r="B63" s="347"/>
      <c r="C63" s="273" t="s">
        <v>81</v>
      </c>
      <c r="D63" s="349"/>
      <c r="E63" s="349"/>
      <c r="F63" s="350"/>
      <c r="G63" s="346"/>
      <c r="I63" s="153"/>
      <c r="J63" s="154"/>
      <c r="K63" s="109"/>
      <c r="L63" s="769" t="str">
        <f t="array" ref="L63">IF(SUM(ABS(M63:Y63))&gt;0,IF(OR($M$8:$Y$8=M63:Y63),"Hide","Show"),"")</f>
        <v/>
      </c>
    </row>
    <row r="64" spans="2:12" x14ac:dyDescent="0.3">
      <c r="B64" s="347"/>
      <c r="C64" s="273" t="s">
        <v>82</v>
      </c>
      <c r="D64" s="349"/>
      <c r="E64" s="349"/>
      <c r="F64" s="350"/>
      <c r="G64" s="346"/>
      <c r="I64" s="153"/>
      <c r="J64" s="154"/>
      <c r="K64" s="109"/>
      <c r="L64" s="769" t="str">
        <f t="array" ref="L64">IF(SUM(ABS(M64:Y64))&gt;0,IF(OR($M$8:$Y$8=M64:Y64),"Hide","Show"),"")</f>
        <v/>
      </c>
    </row>
    <row r="65" spans="1:42" x14ac:dyDescent="0.3">
      <c r="B65" s="347"/>
      <c r="C65" s="273" t="s">
        <v>83</v>
      </c>
      <c r="D65" s="349"/>
      <c r="E65" s="349"/>
      <c r="F65" s="350"/>
      <c r="G65" s="346"/>
      <c r="I65" s="153"/>
      <c r="J65" s="154"/>
      <c r="K65" s="109"/>
      <c r="L65" s="769" t="str">
        <f t="array" ref="L65">IF(SUM(ABS(M65:Y65))&gt;0,IF(OR($M$8:$Y$8=M65:Y65),"Hide","Show"),"")</f>
        <v/>
      </c>
    </row>
    <row r="66" spans="1:42" x14ac:dyDescent="0.3">
      <c r="B66" s="347"/>
      <c r="C66" s="273" t="s">
        <v>84</v>
      </c>
      <c r="D66" s="349"/>
      <c r="E66" s="349"/>
      <c r="F66" s="350"/>
      <c r="G66" s="346"/>
      <c r="I66" s="153"/>
      <c r="J66" s="154"/>
      <c r="K66" s="109"/>
      <c r="L66" s="769" t="str">
        <f t="array" ref="L66">IF(SUM(ABS(M66:Y66))&gt;0,IF(OR($M$8:$Y$8=M66:Y66),"Hide","Show"),"")</f>
        <v/>
      </c>
    </row>
    <row r="67" spans="1:42" x14ac:dyDescent="0.3">
      <c r="B67" s="347"/>
      <c r="C67" s="273" t="s">
        <v>85</v>
      </c>
      <c r="D67" s="349"/>
      <c r="E67" s="349"/>
      <c r="F67" s="350"/>
      <c r="G67" s="346"/>
      <c r="I67" s="153"/>
      <c r="J67" s="154"/>
      <c r="K67" s="109"/>
      <c r="L67" s="769" t="str">
        <f t="array" ref="L67">IF(SUM(ABS(M67:Y67))&gt;0,IF(OR($M$8:$Y$8=M67:Y67),"Hide","Show"),"")</f>
        <v/>
      </c>
    </row>
    <row r="68" spans="1:42" ht="17.25" thickBot="1" x14ac:dyDescent="0.35">
      <c r="B68" s="347"/>
      <c r="C68" s="274" t="s">
        <v>86</v>
      </c>
      <c r="D68" s="351"/>
      <c r="E68" s="351"/>
      <c r="F68" s="357"/>
      <c r="G68" s="346"/>
      <c r="I68" s="153"/>
      <c r="J68" s="154"/>
      <c r="K68" s="109"/>
      <c r="L68" s="769" t="str">
        <f t="array" ref="L68">IF(SUM(ABS(M68:Y68))&gt;0,IF(OR($M$8:$Y$8=M68:Y68),"Hide","Show"),"")</f>
        <v/>
      </c>
    </row>
    <row r="69" spans="1:42" ht="17.25" thickBot="1" x14ac:dyDescent="0.35">
      <c r="B69" s="347"/>
      <c r="C69" s="311"/>
      <c r="D69" s="311"/>
      <c r="E69" s="311"/>
      <c r="F69" s="311"/>
      <c r="G69" s="354"/>
      <c r="I69" s="153"/>
      <c r="J69" s="154"/>
      <c r="K69" s="109"/>
      <c r="L69" s="769" t="str">
        <f t="array" ref="L69">IF(SUM(ABS(M69:Y69))&gt;0,IF(OR($M$8:$Y$8=M69:Y69),"Hide","Show"),"")</f>
        <v/>
      </c>
    </row>
    <row r="70" spans="1:42" ht="18" thickBot="1" x14ac:dyDescent="0.4">
      <c r="B70" s="347"/>
      <c r="C70" s="1229" t="s">
        <v>87</v>
      </c>
      <c r="D70" s="1230"/>
      <c r="E70" s="1230"/>
      <c r="F70" s="1231"/>
      <c r="G70" s="346"/>
      <c r="I70" s="153"/>
      <c r="J70" s="154"/>
      <c r="K70" s="109"/>
      <c r="L70" s="769" t="str">
        <f t="array" ref="L70">IF(SUM(ABS(M70:Y70))&gt;0,IF(OR($M$8:$Y$8=M70:Y70),"Hide","Show"),"")</f>
        <v/>
      </c>
    </row>
    <row r="71" spans="1:42" ht="17.25" x14ac:dyDescent="0.35">
      <c r="B71" s="345"/>
      <c r="C71" s="348"/>
      <c r="D71" s="1190" t="s">
        <v>47</v>
      </c>
      <c r="E71" s="1191"/>
      <c r="F71" s="1192"/>
      <c r="G71" s="354"/>
      <c r="I71" s="153"/>
      <c r="J71" s="154"/>
      <c r="K71" s="109"/>
      <c r="L71" s="769" t="str">
        <f t="array" ref="L71">IF(SUM(ABS(M71:Y71))&gt;0,IF(OR($M$8:$Y$8=M71:Y71),"Hide","Show"),"")</f>
        <v/>
      </c>
    </row>
    <row r="72" spans="1:42" x14ac:dyDescent="0.3">
      <c r="B72" s="347"/>
      <c r="C72" s="273" t="s">
        <v>88</v>
      </c>
      <c r="D72" s="1225"/>
      <c r="E72" s="1225"/>
      <c r="F72" s="1226"/>
      <c r="G72" s="354"/>
      <c r="I72" s="153"/>
      <c r="J72" s="154"/>
      <c r="K72" s="109"/>
      <c r="L72" s="769" t="str">
        <f t="array" ref="L72">IF(SUM(ABS(M72:Y72))&gt;0,IF(OR($M$8:$Y$8=M72:Y72),"Hide","Show"),"")</f>
        <v/>
      </c>
    </row>
    <row r="73" spans="1:42" x14ac:dyDescent="0.3">
      <c r="B73" s="347"/>
      <c r="C73" s="273" t="s">
        <v>259</v>
      </c>
      <c r="D73" s="1225"/>
      <c r="E73" s="1225"/>
      <c r="F73" s="1226"/>
      <c r="G73" s="354"/>
      <c r="I73" s="153"/>
      <c r="J73" s="154"/>
      <c r="K73" s="109"/>
      <c r="L73" s="769" t="str">
        <f t="array" ref="L73">IF(SUM(ABS(M73:Y73))&gt;0,IF(OR($M$8:$Y$8=M73:Y73),"Hide","Show"),"")</f>
        <v/>
      </c>
    </row>
    <row r="74" spans="1:42" ht="17.25" thickBot="1" x14ac:dyDescent="0.35">
      <c r="B74" s="347"/>
      <c r="C74" s="274" t="s">
        <v>89</v>
      </c>
      <c r="D74" s="1227" t="str">
        <f>IF(D72+D73=0,"",D72+D73)</f>
        <v/>
      </c>
      <c r="E74" s="1227"/>
      <c r="F74" s="1228"/>
      <c r="G74" s="354"/>
      <c r="I74" s="155"/>
      <c r="J74" s="156"/>
      <c r="K74" s="109"/>
      <c r="L74" s="769" t="str">
        <f t="array" ref="L74">IF(SUM(ABS(M74:Y74))&gt;0,IF(OR($M$8:$Y$8=M74:Y74),"Hide","Show"),"")</f>
        <v/>
      </c>
    </row>
    <row r="75" spans="1:42" ht="17.25" thickBot="1" x14ac:dyDescent="0.35">
      <c r="B75" s="359"/>
      <c r="C75" s="352"/>
      <c r="D75" s="352"/>
      <c r="E75" s="352"/>
      <c r="F75" s="352"/>
      <c r="G75" s="360"/>
      <c r="I75" s="157"/>
      <c r="J75" s="154"/>
      <c r="K75" s="109"/>
      <c r="L75" s="769" t="str">
        <f t="array" ref="L75">IF(SUM(ABS(M75:Y75))&gt;0,IF(OR($M$8:$Y$8=M75:Y75),"Hide","Show"),"")</f>
        <v/>
      </c>
    </row>
    <row r="76" spans="1:42" x14ac:dyDescent="0.3">
      <c r="K76" s="109"/>
      <c r="L76" s="769" t="str">
        <f t="array" ref="L76">IF(SUM(ABS(M76:Y76))&gt;0,IF(OR($M$8:$Y$8=M76:Y76),"Hide","Show"),"")</f>
        <v/>
      </c>
    </row>
    <row r="77" spans="1:42" x14ac:dyDescent="0.3">
      <c r="K77" s="109"/>
      <c r="L77" s="769" t="str">
        <f t="array" ref="L77">IF(SUM(ABS(M77:Y77))&gt;0,IF(OR($M$8:$Y$8=M77:Y77),"Hide","Show"),"")</f>
        <v/>
      </c>
    </row>
    <row r="78" spans="1:42" s="158" customFormat="1" x14ac:dyDescent="0.3">
      <c r="A78" s="109"/>
      <c r="B78" s="109"/>
      <c r="C78" s="109"/>
      <c r="D78" s="109"/>
      <c r="E78" s="109"/>
      <c r="F78" s="109"/>
      <c r="G78" s="109"/>
      <c r="H78" s="109"/>
      <c r="I78" s="109"/>
      <c r="J78" s="109"/>
      <c r="K78" s="109"/>
      <c r="L78" s="769" t="str">
        <f t="array" ref="L78">IF(SUM(ABS(M78:Y78))&gt;0,IF(OR($M$8:$Y$8=M78:Y78),"Hide","Show"),"")</f>
        <v/>
      </c>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row>
    <row r="79" spans="1:42" x14ac:dyDescent="0.3">
      <c r="L79" s="769" t="str">
        <f t="array" ref="L79">IF(SUM(ABS(M79:Y79))&gt;0,IF(OR($M$8:$Y$8=M79:Y79),"Hide","Show"),"")</f>
        <v/>
      </c>
    </row>
    <row r="80" spans="1:42" x14ac:dyDescent="0.3">
      <c r="L80" s="769" t="str">
        <f t="array" ref="L80">IF(SUM(ABS(M80:Y80))&gt;0,IF(OR($M$8:$Y$8=M80:Y80),"Hide","Show"),"")</f>
        <v/>
      </c>
    </row>
    <row r="81" spans="12:12" x14ac:dyDescent="0.3">
      <c r="L81" s="769" t="str">
        <f t="array" ref="L81">IF(SUM(ABS(M81:Y81))&gt;0,IF(OR($M$8:$Y$8=M81:Y81),"Hide","Show"),"")</f>
        <v/>
      </c>
    </row>
    <row r="82" spans="12:12" x14ac:dyDescent="0.3">
      <c r="L82" s="769" t="str">
        <f t="array" ref="L82">IF(SUM(ABS(M82:Y82))&gt;0,IF(OR($M$8:$Y$8=M82:Y82),"Hide","Show"),"")</f>
        <v/>
      </c>
    </row>
    <row r="83" spans="12:12" x14ac:dyDescent="0.3">
      <c r="L83" s="769" t="str">
        <f t="array" ref="L83">IF(SUM(ABS(M83:Y83))&gt;0,IF(OR($M$8:$Y$8=M83:Y83),"Hide","Show"),"")</f>
        <v/>
      </c>
    </row>
    <row r="84" spans="12:12" x14ac:dyDescent="0.3">
      <c r="L84" s="769" t="str">
        <f t="array" ref="L84">IF(SUM(ABS(M84:Y84))&gt;0,IF(OR($M$8:$Y$8=M84:Y84),"Hide","Show"),"")</f>
        <v/>
      </c>
    </row>
    <row r="85" spans="12:12" x14ac:dyDescent="0.3">
      <c r="L85" s="769" t="str">
        <f t="array" ref="L85">IF(SUM(ABS(M85:Y85))&gt;0,IF(OR($M$8:$Y$8=M85:Y85),"Hide","Show"),"")</f>
        <v/>
      </c>
    </row>
    <row r="86" spans="12:12" x14ac:dyDescent="0.3">
      <c r="L86" s="769" t="str">
        <f t="array" ref="L86">IF(SUM(ABS(M86:Y86))&gt;0,IF(OR($M$8:$Y$8=M86:Y86),"Hide","Show"),"")</f>
        <v/>
      </c>
    </row>
    <row r="87" spans="12:12" x14ac:dyDescent="0.3">
      <c r="L87" s="769" t="str">
        <f t="array" ref="L87">IF(SUM(ABS(M87:Y87))&gt;0,IF(OR($M$8:$Y$8=M87:Y87),"Hide","Show"),"")</f>
        <v/>
      </c>
    </row>
    <row r="88" spans="12:12" x14ac:dyDescent="0.3">
      <c r="L88" s="769" t="str">
        <f t="array" ref="L88">IF(SUM(ABS(M88:Y88))&gt;0,IF(OR($M$8:$Y$8=M88:Y88),"Hide","Show"),"")</f>
        <v/>
      </c>
    </row>
    <row r="89" spans="12:12" x14ac:dyDescent="0.3">
      <c r="L89" s="769" t="str">
        <f t="array" ref="L89">IF(SUM(ABS(M89:Y89))&gt;0,IF(OR($M$8:$Y$8=M89:Y89),"Hide","Show"),"")</f>
        <v/>
      </c>
    </row>
    <row r="90" spans="12:12" x14ac:dyDescent="0.3">
      <c r="L90" s="769" t="str">
        <f t="array" ref="L90">IF(SUM(ABS(M90:Y90))&gt;0,IF(OR($M$8:$Y$8=M90:Y90),"Hide","Show"),"")</f>
        <v/>
      </c>
    </row>
    <row r="91" spans="12:12" x14ac:dyDescent="0.3">
      <c r="L91" s="769" t="str">
        <f t="array" ref="L91">IF(SUM(ABS(M91:Y91))&gt;0,IF(OR($M$8:$Y$8=M91:Y91),"Hide","Show"),"")</f>
        <v/>
      </c>
    </row>
    <row r="92" spans="12:12" x14ac:dyDescent="0.3">
      <c r="L92" s="769" t="str">
        <f t="array" ref="L92">IF(SUM(ABS(M92:Y92))&gt;0,IF(OR($M$8:$Y$8=M92:Y92),"Hide","Show"),"")</f>
        <v/>
      </c>
    </row>
    <row r="93" spans="12:12" x14ac:dyDescent="0.3">
      <c r="L93" s="769" t="str">
        <f t="array" ref="L93">IF(SUM(ABS(M93:Y93))&gt;0,IF(OR($M$8:$Y$8=M93:Y93),"Hide","Show"),"")</f>
        <v/>
      </c>
    </row>
    <row r="94" spans="12:12" x14ac:dyDescent="0.3">
      <c r="L94" s="769" t="str">
        <f t="array" ref="L94">IF(SUM(ABS(M94:Y94))&gt;0,IF(OR($M$8:$Y$8=M94:Y94),"Hide","Show"),"")</f>
        <v/>
      </c>
    </row>
    <row r="95" spans="12:12" x14ac:dyDescent="0.3">
      <c r="L95" s="769" t="str">
        <f t="array" ref="L95">IF(SUM(ABS(M95:Y95))&gt;0,IF(OR($M$8:$Y$8=M95:Y95),"Hide","Show"),"")</f>
        <v/>
      </c>
    </row>
    <row r="96" spans="12:12" x14ac:dyDescent="0.3">
      <c r="L96" s="769" t="str">
        <f t="array" ref="L96">IF(SUM(ABS(M96:Y96))&gt;0,IF(OR($M$8:$Y$8=M96:Y96),"Hide","Show"),"")</f>
        <v/>
      </c>
    </row>
    <row r="97" spans="12:12" x14ac:dyDescent="0.3">
      <c r="L97" s="769" t="str">
        <f t="array" ref="L97">IF(SUM(ABS(M97:Y97))&gt;0,IF(OR($M$8:$Y$8=M97:Y97),"Hide","Show"),"")</f>
        <v/>
      </c>
    </row>
    <row r="98" spans="12:12" x14ac:dyDescent="0.3">
      <c r="L98" s="769" t="str">
        <f t="array" ref="L98">IF(SUM(ABS(M98:Y98))&gt;0,IF(OR($M$8:$Y$8=M98:Y98),"Hide","Show"),"")</f>
        <v/>
      </c>
    </row>
    <row r="99" spans="12:12" x14ac:dyDescent="0.3">
      <c r="L99" s="769" t="str">
        <f t="array" ref="L99">IF(SUM(ABS(M99:Y99))&gt;0,IF(OR($M$8:$Y$8=M99:Y99),"Hide","Show"),"")</f>
        <v/>
      </c>
    </row>
    <row r="100" spans="12:12" x14ac:dyDescent="0.3">
      <c r="L100" s="769" t="str">
        <f t="array" ref="L100">IF(SUM(ABS(M100:Y100))&gt;0,IF(OR($M$8:$Y$8=M100:Y100),"Hide","Show"),"")</f>
        <v/>
      </c>
    </row>
    <row r="101" spans="12:12" x14ac:dyDescent="0.3">
      <c r="L101" s="769" t="str">
        <f t="array" ref="L101">IF(SUM(ABS(M101:Y101))&gt;0,IF(OR($M$8:$Y$8=M101:Y101),"Hide","Show"),"")</f>
        <v/>
      </c>
    </row>
    <row r="102" spans="12:12" x14ac:dyDescent="0.3">
      <c r="L102" s="769" t="str">
        <f t="array" ref="L102">IF(SUM(ABS(M102:Y102))&gt;0,IF(OR($M$8:$Y$8=M102:Y102),"Hide","Show"),"")</f>
        <v/>
      </c>
    </row>
    <row r="103" spans="12:12" x14ac:dyDescent="0.3">
      <c r="L103" s="769" t="str">
        <f t="array" ref="L103">IF(SUM(ABS(M103:Y103))&gt;0,IF(OR($M$8:$Y$8=M103:Y103),"Hide","Show"),"")</f>
        <v/>
      </c>
    </row>
    <row r="104" spans="12:12" x14ac:dyDescent="0.3">
      <c r="L104" s="769" t="str">
        <f t="array" ref="L104">IF(SUM(ABS(M104:Y104))&gt;0,IF(OR($M$8:$Y$8=M104:Y104),"Hide","Show"),"")</f>
        <v/>
      </c>
    </row>
    <row r="105" spans="12:12" x14ac:dyDescent="0.3">
      <c r="L105" s="769" t="str">
        <f t="array" ref="L105">IF(SUM(ABS(M105:Y105))&gt;0,IF(OR($M$8:$Y$8=M105:Y105),"Hide","Show"),"")</f>
        <v/>
      </c>
    </row>
    <row r="106" spans="12:12" x14ac:dyDescent="0.3">
      <c r="L106" s="769" t="str">
        <f t="array" ref="L106">IF(SUM(ABS(M106:Y106))&gt;0,IF(OR($M$8:$Y$8=M106:Y106),"Hide","Show"),"")</f>
        <v/>
      </c>
    </row>
    <row r="107" spans="12:12" x14ac:dyDescent="0.3">
      <c r="L107" s="769" t="str">
        <f t="array" ref="L107">IF(SUM(ABS(M107:Y107))&gt;0,IF(OR($M$8:$Y$8=M107:Y107),"Hide","Show"),"")</f>
        <v/>
      </c>
    </row>
    <row r="108" spans="12:12" x14ac:dyDescent="0.3">
      <c r="L108" s="769" t="str">
        <f t="array" ref="L108">IF(SUM(ABS(M108:Y108))&gt;0,IF(OR($M$8:$Y$8=M108:Y108),"Hide","Show"),"")</f>
        <v/>
      </c>
    </row>
    <row r="109" spans="12:12" x14ac:dyDescent="0.3">
      <c r="L109" s="769" t="str">
        <f t="array" ref="L109">IF(SUM(ABS(M109:Y109))&gt;0,IF(OR($M$8:$Y$8=M109:Y109),"Hide","Show"),"")</f>
        <v/>
      </c>
    </row>
    <row r="110" spans="12:12" x14ac:dyDescent="0.3">
      <c r="L110" s="769" t="str">
        <f t="array" ref="L110">IF(SUM(ABS(M110:Y110))&gt;0,IF(OR($M$8:$Y$8=M110:Y110),"Hide","Show"),"")</f>
        <v/>
      </c>
    </row>
    <row r="111" spans="12:12" x14ac:dyDescent="0.3">
      <c r="L111" s="769" t="str">
        <f t="array" ref="L111">IF(SUM(ABS(M111:Y111))&gt;0,IF(OR($M$8:$Y$8=M111:Y111),"Hide","Show"),"")</f>
        <v/>
      </c>
    </row>
    <row r="112" spans="12:12" x14ac:dyDescent="0.3">
      <c r="L112" s="769" t="str">
        <f t="array" ref="L112">IF(SUM(ABS(M112:Y112))&gt;0,IF(OR($M$8:$Y$8=M112:Y112),"Hide","Show"),"")</f>
        <v/>
      </c>
    </row>
    <row r="113" spans="12:12" x14ac:dyDescent="0.3">
      <c r="L113" s="769" t="str">
        <f t="array" ref="L113">IF(SUM(ABS(M113:Y113))&gt;0,IF(OR($M$8:$Y$8=M113:Y113),"Hide","Show"),"")</f>
        <v/>
      </c>
    </row>
    <row r="114" spans="12:12" x14ac:dyDescent="0.3">
      <c r="L114" s="769" t="str">
        <f t="array" ref="L114">IF(SUM(ABS(M114:Y114))&gt;0,IF(OR($M$8:$Y$8=M114:Y114),"Hide","Show"),"")</f>
        <v/>
      </c>
    </row>
    <row r="115" spans="12:12" x14ac:dyDescent="0.3">
      <c r="L115" s="769" t="str">
        <f t="array" ref="L115">IF(SUM(ABS(M115:Y115))&gt;0,IF(OR($M$8:$Y$8=M115:Y115),"Hide","Show"),"")</f>
        <v/>
      </c>
    </row>
    <row r="116" spans="12:12" x14ac:dyDescent="0.3">
      <c r="L116" s="769" t="str">
        <f t="array" ref="L116">IF(SUM(ABS(M116:Y116))&gt;0,IF(OR($M$8:$Y$8=M116:Y116),"Hide","Show"),"")</f>
        <v/>
      </c>
    </row>
    <row r="117" spans="12:12" x14ac:dyDescent="0.3">
      <c r="L117" s="769" t="str">
        <f t="array" ref="L117">IF(SUM(ABS(M117:Y117))&gt;0,IF(OR($M$8:$Y$8=M117:Y117),"Hide","Show"),"")</f>
        <v/>
      </c>
    </row>
    <row r="118" spans="12:12" x14ac:dyDescent="0.3">
      <c r="L118" s="769" t="str">
        <f t="array" ref="L118">IF(SUM(ABS(M118:Y118))&gt;0,IF(OR($M$8:$Y$8=M118:Y118),"Hide","Show"),"")</f>
        <v/>
      </c>
    </row>
    <row r="119" spans="12:12" x14ac:dyDescent="0.3">
      <c r="L119" s="769" t="str">
        <f t="array" ref="L119">IF(SUM(ABS(M119:Y119))&gt;0,IF(OR($M$8:$Y$8=M119:Y119),"Hide","Show"),"")</f>
        <v/>
      </c>
    </row>
    <row r="120" spans="12:12" x14ac:dyDescent="0.3">
      <c r="L120" s="769" t="str">
        <f t="array" ref="L120">IF(SUM(ABS(M120:Y120))&gt;0,IF(OR($M$8:$Y$8=M120:Y120),"Hide","Show"),"")</f>
        <v/>
      </c>
    </row>
    <row r="121" spans="12:12" x14ac:dyDescent="0.3">
      <c r="L121" s="769" t="str">
        <f t="array" ref="L121">IF(SUM(ABS(M121:Y121))&gt;0,IF(OR($M$8:$Y$8=M121:Y121),"Hide","Show"),"")</f>
        <v/>
      </c>
    </row>
    <row r="122" spans="12:12" x14ac:dyDescent="0.3">
      <c r="L122" s="769" t="str">
        <f t="array" ref="L122">IF(SUM(ABS(M122:Y122))&gt;0,IF(OR($M$8:$Y$8=M122:Y122),"Hide","Show"),"")</f>
        <v/>
      </c>
    </row>
    <row r="123" spans="12:12" x14ac:dyDescent="0.3">
      <c r="L123" s="769" t="str">
        <f t="array" ref="L123">IF(SUM(ABS(M123:Y123))&gt;0,IF(OR($M$8:$Y$8=M123:Y123),"Hide","Show"),"")</f>
        <v/>
      </c>
    </row>
    <row r="124" spans="12:12" x14ac:dyDescent="0.3">
      <c r="L124" s="769" t="str">
        <f t="array" ref="L124">IF(SUM(ABS(M124:Y124))&gt;0,IF(OR($M$8:$Y$8=M124:Y124),"Hide","Show"),"")</f>
        <v/>
      </c>
    </row>
    <row r="125" spans="12:12" x14ac:dyDescent="0.3">
      <c r="L125" s="769" t="str">
        <f t="array" ref="L125">IF(SUM(ABS(M125:Y125))&gt;0,IF(OR($M$8:$Y$8=M125:Y125),"Hide","Show"),"")</f>
        <v/>
      </c>
    </row>
    <row r="126" spans="12:12" x14ac:dyDescent="0.3">
      <c r="L126" s="769" t="str">
        <f t="array" ref="L126">IF(SUM(ABS(M126:Y126))&gt;0,IF(OR($M$8:$Y$8=M126:Y126),"Hide","Show"),"")</f>
        <v/>
      </c>
    </row>
    <row r="127" spans="12:12" x14ac:dyDescent="0.3">
      <c r="L127" s="769" t="str">
        <f t="array" ref="L127">IF(SUM(ABS(M127:Y127))&gt;0,IF(OR($M$8:$Y$8=M127:Y127),"Hide","Show"),"")</f>
        <v/>
      </c>
    </row>
    <row r="128" spans="12:12" x14ac:dyDescent="0.3">
      <c r="L128" s="769" t="str">
        <f t="array" ref="L128">IF(SUM(ABS(M128:Y128))&gt;0,IF(OR($M$8:$Y$8=M128:Y128),"Hide","Show"),"")</f>
        <v/>
      </c>
    </row>
    <row r="129" spans="12:12" x14ac:dyDescent="0.3">
      <c r="L129" s="769" t="str">
        <f t="array" ref="L129">IF(SUM(ABS(M129:Y129))&gt;0,IF(OR($M$8:$Y$8=M129:Y129),"Hide","Show"),"")</f>
        <v/>
      </c>
    </row>
    <row r="130" spans="12:12" x14ac:dyDescent="0.3">
      <c r="L130" s="769" t="str">
        <f t="array" ref="L130">IF(SUM(ABS(M130:Y130))&gt;0,IF(OR($M$8:$Y$8=M130:Y130),"Hide","Show"),"")</f>
        <v/>
      </c>
    </row>
    <row r="131" spans="12:12" x14ac:dyDescent="0.3">
      <c r="L131" s="769" t="str">
        <f t="array" ref="L131">IF(SUM(ABS(M131:Y131))&gt;0,IF(OR($M$8:$Y$8=M131:Y131),"Hide","Show"),"")</f>
        <v/>
      </c>
    </row>
    <row r="132" spans="12:12" x14ac:dyDescent="0.3">
      <c r="L132" s="769" t="str">
        <f t="array" ref="L132">IF(SUM(ABS(M132:Y132))&gt;0,IF(OR($M$8:$Y$8=M132:Y132),"Hide","Show"),"")</f>
        <v/>
      </c>
    </row>
    <row r="133" spans="12:12" x14ac:dyDescent="0.3">
      <c r="L133" s="769" t="str">
        <f t="array" ref="L133">IF(SUM(ABS(M133:Y133))&gt;0,IF(OR($M$8:$Y$8=M133:Y133),"Hide","Show"),"")</f>
        <v/>
      </c>
    </row>
    <row r="134" spans="12:12" x14ac:dyDescent="0.3">
      <c r="L134" s="769" t="str">
        <f t="array" ref="L134">IF(SUM(ABS(M134:Y134))&gt;0,IF(OR($M$8:$Y$8=M134:Y134),"Hide","Show"),"")</f>
        <v/>
      </c>
    </row>
    <row r="135" spans="12:12" x14ac:dyDescent="0.3">
      <c r="L135" s="769" t="str">
        <f t="array" ref="L135">IF(SUM(ABS(M135:Y135))&gt;0,IF(OR($M$8:$Y$8=M135:Y135),"Hide","Show"),"")</f>
        <v/>
      </c>
    </row>
    <row r="136" spans="12:12" x14ac:dyDescent="0.3">
      <c r="L136" s="769" t="str">
        <f t="array" ref="L136">IF(SUM(ABS(M136:Y136))&gt;0,IF(OR($M$8:$Y$8=M136:Y136),"Hide","Show"),"")</f>
        <v/>
      </c>
    </row>
    <row r="137" spans="12:12" x14ac:dyDescent="0.3">
      <c r="L137" s="769" t="str">
        <f t="array" ref="L137">IF(SUM(ABS(M137:Y137))&gt;0,IF(OR($M$8:$Y$8=M137:Y137),"Hide","Show"),"")</f>
        <v/>
      </c>
    </row>
    <row r="138" spans="12:12" x14ac:dyDescent="0.3">
      <c r="L138" s="769" t="str">
        <f t="array" ref="L138">IF(SUM(ABS(M138:Y138))&gt;0,IF(OR($M$8:$Y$8=M138:Y138),"Hide","Show"),"")</f>
        <v/>
      </c>
    </row>
    <row r="139" spans="12:12" x14ac:dyDescent="0.3">
      <c r="L139" s="769" t="str">
        <f t="array" ref="L139">IF(SUM(ABS(M139:Y139))&gt;0,IF(OR($M$8:$Y$8=M139:Y139),"Hide","Show"),"")</f>
        <v/>
      </c>
    </row>
    <row r="140" spans="12:12" x14ac:dyDescent="0.3">
      <c r="L140" s="769" t="str">
        <f t="array" ref="L140">IF(SUM(ABS(M140:Y140))&gt;0,IF(OR($M$8:$Y$8=M140:Y140),"Hide","Show"),"")</f>
        <v/>
      </c>
    </row>
    <row r="141" spans="12:12" x14ac:dyDescent="0.3">
      <c r="L141" s="769" t="str">
        <f t="array" ref="L141">IF(SUM(ABS(M141:Y141))&gt;0,IF(OR($M$8:$Y$8=M141:Y141),"Hide","Show"),"")</f>
        <v/>
      </c>
    </row>
    <row r="142" spans="12:12" x14ac:dyDescent="0.3">
      <c r="L142" s="769" t="str">
        <f t="array" ref="L142">IF(SUM(ABS(M142:Y142))&gt;0,IF(OR($M$8:$Y$8=M142:Y142),"Hide","Show"),"")</f>
        <v/>
      </c>
    </row>
    <row r="143" spans="12:12" x14ac:dyDescent="0.3">
      <c r="L143" s="769" t="str">
        <f t="array" ref="L143">IF(SUM(ABS(M143:Y143))&gt;0,IF(OR($M$8:$Y$8=M143:Y143),"Hide","Show"),"")</f>
        <v/>
      </c>
    </row>
    <row r="144" spans="12:12" x14ac:dyDescent="0.3">
      <c r="L144" s="769" t="str">
        <f t="array" ref="L144">IF(SUM(ABS(M144:Y144))&gt;0,IF(OR($M$8:$Y$8=M144:Y144),"Hide","Show"),"")</f>
        <v/>
      </c>
    </row>
    <row r="145" spans="12:12" x14ac:dyDescent="0.3">
      <c r="L145" s="769" t="str">
        <f t="array" ref="L145">IF(SUM(ABS(M145:Y145))&gt;0,IF(OR($M$8:$Y$8=M145:Y145),"Hide","Show"),"")</f>
        <v/>
      </c>
    </row>
    <row r="146" spans="12:12" x14ac:dyDescent="0.3">
      <c r="L146" s="769" t="str">
        <f t="array" ref="L146">IF(SUM(ABS(M146:Y146))&gt;0,IF(OR($M$8:$Y$8=M146:Y146),"Hide","Show"),"")</f>
        <v/>
      </c>
    </row>
    <row r="147" spans="12:12" x14ac:dyDescent="0.3">
      <c r="L147" s="769" t="str">
        <f t="array" ref="L147">IF(SUM(ABS(M147:Y147))&gt;0,IF(OR($M$8:$Y$8=M147:Y147),"Hide","Show"),"")</f>
        <v/>
      </c>
    </row>
    <row r="148" spans="12:12" x14ac:dyDescent="0.3">
      <c r="L148" s="769" t="str">
        <f t="array" ref="L148">IF(SUM(ABS(M148:Y148))&gt;0,IF(OR($M$8:$Y$8=M148:Y148),"Hide","Show"),"")</f>
        <v/>
      </c>
    </row>
    <row r="149" spans="12:12" x14ac:dyDescent="0.3">
      <c r="L149" s="769" t="str">
        <f t="array" ref="L149">IF(SUM(ABS(M149:Y149))&gt;0,IF(OR($M$8:$Y$8=M149:Y149),"Hide","Show"),"")</f>
        <v/>
      </c>
    </row>
    <row r="150" spans="12:12" x14ac:dyDescent="0.3">
      <c r="L150" s="769" t="str">
        <f t="array" ref="L150">IF(SUM(ABS(M150:Y150))&gt;0,IF(OR($M$8:$Y$8=M150:Y150),"Hide","Show"),"")</f>
        <v/>
      </c>
    </row>
    <row r="151" spans="12:12" x14ac:dyDescent="0.3">
      <c r="L151" s="769" t="str">
        <f t="array" ref="L151">IF(SUM(ABS(M151:Y151))&gt;0,IF(OR($M$8:$Y$8=M151:Y151),"Hide","Show"),"")</f>
        <v/>
      </c>
    </row>
    <row r="152" spans="12:12" x14ac:dyDescent="0.3">
      <c r="L152" s="769" t="str">
        <f t="array" ref="L152">IF(SUM(ABS(M152:Y152))&gt;0,IF(OR($M$8:$Y$8=M152:Y152),"Hide","Show"),"")</f>
        <v/>
      </c>
    </row>
    <row r="153" spans="12:12" x14ac:dyDescent="0.3">
      <c r="L153" s="769" t="str">
        <f t="array" ref="L153">IF(SUM(ABS(M153:Y153))&gt;0,IF(OR($M$8:$Y$8=M153:Y153),"Hide","Show"),"")</f>
        <v/>
      </c>
    </row>
    <row r="154" spans="12:12" x14ac:dyDescent="0.3">
      <c r="L154" s="769" t="str">
        <f t="array" ref="L154">IF(SUM(ABS(M154:Y154))&gt;0,IF(OR($M$8:$Y$8=M154:Y154),"Hide","Show"),"")</f>
        <v/>
      </c>
    </row>
    <row r="155" spans="12:12" x14ac:dyDescent="0.3">
      <c r="L155" s="769" t="str">
        <f t="array" ref="L155">IF(SUM(ABS(M155:Y155))&gt;0,IF(OR($M$8:$Y$8=M155:Y155),"Hide","Show"),"")</f>
        <v/>
      </c>
    </row>
    <row r="156" spans="12:12" x14ac:dyDescent="0.3">
      <c r="L156" s="769" t="str">
        <f t="array" ref="L156">IF(SUM(ABS(M156:Y156))&gt;0,IF(OR($M$8:$Y$8=M156:Y156),"Hide","Show"),"")</f>
        <v/>
      </c>
    </row>
    <row r="157" spans="12:12" x14ac:dyDescent="0.3">
      <c r="L157" s="769" t="str">
        <f t="array" ref="L157">IF(SUM(ABS(M157:Y157))&gt;0,IF(OR($M$8:$Y$8=M157:Y157),"Hide","Show"),"")</f>
        <v/>
      </c>
    </row>
    <row r="158" spans="12:12" x14ac:dyDescent="0.3">
      <c r="L158" s="769" t="str">
        <f t="array" ref="L158">IF(SUM(ABS(M158:Y158))&gt;0,IF(OR($M$8:$Y$8=M158:Y158),"Hide","Show"),"")</f>
        <v/>
      </c>
    </row>
    <row r="159" spans="12:12" x14ac:dyDescent="0.3">
      <c r="L159" s="769" t="str">
        <f t="array" ref="L159">IF(SUM(ABS(M159:Y159))&gt;0,IF(OR($M$8:$Y$8=M159:Y159),"Hide","Show"),"")</f>
        <v/>
      </c>
    </row>
    <row r="160" spans="12:12" x14ac:dyDescent="0.3">
      <c r="L160" s="769" t="str">
        <f t="array" ref="L160">IF(SUM(ABS(M160:Y160))&gt;0,IF(OR($M$8:$Y$8=M160:Y160),"Hide","Show"),"")</f>
        <v/>
      </c>
    </row>
    <row r="161" spans="12:12" x14ac:dyDescent="0.3">
      <c r="L161" s="769" t="str">
        <f t="array" ref="L161">IF(SUM(ABS(M161:Y161))&gt;0,IF(OR($M$8:$Y$8=M161:Y161),"Hide","Show"),"")</f>
        <v/>
      </c>
    </row>
    <row r="162" spans="12:12" x14ac:dyDescent="0.3">
      <c r="L162" s="769" t="str">
        <f t="array" ref="L162">IF(SUM(ABS(M162:Y162))&gt;0,IF(OR($M$8:$Y$8=M162:Y162),"Hide","Show"),"")</f>
        <v/>
      </c>
    </row>
    <row r="163" spans="12:12" x14ac:dyDescent="0.3">
      <c r="L163" s="769" t="str">
        <f t="array" ref="L163">IF(SUM(ABS(M163:Y163))&gt;0,IF(OR($M$8:$Y$8=M163:Y163),"Hide","Show"),"")</f>
        <v/>
      </c>
    </row>
    <row r="164" spans="12:12" x14ac:dyDescent="0.3">
      <c r="L164" s="769" t="str">
        <f t="array" ref="L164">IF(SUM(ABS(M164:Y164))&gt;0,IF(OR($M$8:$Y$8=M164:Y164),"Hide","Show"),"")</f>
        <v/>
      </c>
    </row>
    <row r="165" spans="12:12" x14ac:dyDescent="0.3">
      <c r="L165" s="769" t="str">
        <f t="array" ref="L165">IF(SUM(ABS(M165:Y165))&gt;0,IF(OR($M$8:$Y$8=M165:Y165),"Hide","Show"),"")</f>
        <v/>
      </c>
    </row>
    <row r="166" spans="12:12" x14ac:dyDescent="0.3">
      <c r="L166" s="769" t="str">
        <f t="array" ref="L166">IF(SUM(ABS(M166:Y166))&gt;0,IF(OR($M$8:$Y$8=M166:Y166),"Hide","Show"),"")</f>
        <v/>
      </c>
    </row>
    <row r="167" spans="12:12" x14ac:dyDescent="0.3">
      <c r="L167" s="769" t="str">
        <f t="array" ref="L167">IF(SUM(ABS(M167:Y167))&gt;0,IF(OR($M$8:$Y$8=M167:Y167),"Hide","Show"),"")</f>
        <v/>
      </c>
    </row>
    <row r="168" spans="12:12" x14ac:dyDescent="0.3">
      <c r="L168" s="769" t="str">
        <f t="array" ref="L168">IF(SUM(ABS(M168:Y168))&gt;0,IF(OR($M$8:$Y$8=M168:Y168),"Hide","Show"),"")</f>
        <v/>
      </c>
    </row>
    <row r="169" spans="12:12" x14ac:dyDescent="0.3">
      <c r="L169" s="769" t="str">
        <f t="array" ref="L169">IF(SUM(ABS(M169:Y169))&gt;0,IF(OR($M$8:$Y$8=M169:Y169),"Hide","Show"),"")</f>
        <v/>
      </c>
    </row>
    <row r="170" spans="12:12" x14ac:dyDescent="0.3">
      <c r="L170" s="769" t="str">
        <f t="array" ref="L170">IF(SUM(ABS(M170:Y170))&gt;0,IF(OR($M$8:$Y$8=M170:Y170),"Hide","Show"),"")</f>
        <v/>
      </c>
    </row>
    <row r="171" spans="12:12" x14ac:dyDescent="0.3">
      <c r="L171" s="769" t="str">
        <f t="array" ref="L171">IF(SUM(ABS(M171:Y171))&gt;0,IF(OR($M$8:$Y$8=M171:Y171),"Hide","Show"),"")</f>
        <v/>
      </c>
    </row>
    <row r="172" spans="12:12" x14ac:dyDescent="0.3">
      <c r="L172" s="769" t="str">
        <f t="array" ref="L172">IF(SUM(ABS(M172:Y172))&gt;0,IF(OR($M$8:$Y$8=M172:Y172),"Hide","Show"),"")</f>
        <v/>
      </c>
    </row>
    <row r="173" spans="12:12" x14ac:dyDescent="0.3">
      <c r="L173" s="769" t="str">
        <f t="array" ref="L173">IF(SUM(ABS(M173:Y173))&gt;0,IF(OR($M$8:$Y$8=M173:Y173),"Hide","Show"),"")</f>
        <v/>
      </c>
    </row>
    <row r="174" spans="12:12" x14ac:dyDescent="0.3">
      <c r="L174" s="769" t="str">
        <f t="array" ref="L174">IF(SUM(ABS(M174:Y174))&gt;0,IF(OR($M$8:$Y$8=M174:Y174),"Hide","Show"),"")</f>
        <v/>
      </c>
    </row>
    <row r="175" spans="12:12" x14ac:dyDescent="0.3">
      <c r="L175" s="769" t="str">
        <f t="array" ref="L175">IF(SUM(ABS(M175:Y175))&gt;0,IF(OR($M$8:$Y$8=M175:Y175),"Hide","Show"),"")</f>
        <v/>
      </c>
    </row>
    <row r="176" spans="12:12" x14ac:dyDescent="0.3">
      <c r="L176" s="769" t="str">
        <f t="array" ref="L176">IF(SUM(ABS(M176:Y176))&gt;0,IF(OR($M$8:$Y$8=M176:Y176),"Hide","Show"),"")</f>
        <v/>
      </c>
    </row>
    <row r="177" spans="12:12" x14ac:dyDescent="0.3">
      <c r="L177" s="769" t="str">
        <f t="array" ref="L177">IF(SUM(ABS(M177:Y177))&gt;0,IF(OR($M$8:$Y$8=M177:Y177),"Hide","Show"),"")</f>
        <v/>
      </c>
    </row>
    <row r="178" spans="12:12" x14ac:dyDescent="0.3">
      <c r="L178" s="769" t="str">
        <f t="array" ref="L178">IF(SUM(ABS(M178:Y178))&gt;0,IF(OR($M$8:$Y$8=M178:Y178),"Hide","Show"),"")</f>
        <v/>
      </c>
    </row>
    <row r="179" spans="12:12" x14ac:dyDescent="0.3">
      <c r="L179" s="769" t="str">
        <f t="array" ref="L179">IF(SUM(ABS(M179:Y179))&gt;0,IF(OR($M$8:$Y$8=M179:Y179),"Hide","Show"),"")</f>
        <v/>
      </c>
    </row>
    <row r="180" spans="12:12" x14ac:dyDescent="0.3">
      <c r="L180" s="769" t="str">
        <f t="array" ref="L180">IF(SUM(ABS(M180:Y180))&gt;0,IF(OR($M$8:$Y$8=M180:Y180),"Hide","Show"),"")</f>
        <v/>
      </c>
    </row>
    <row r="181" spans="12:12" x14ac:dyDescent="0.3">
      <c r="L181" s="769" t="str">
        <f t="array" ref="L181">IF(SUM(ABS(M181:Y181))&gt;0,IF(OR($M$8:$Y$8=M181:Y181),"Hide","Show"),"")</f>
        <v/>
      </c>
    </row>
    <row r="182" spans="12:12" x14ac:dyDescent="0.3">
      <c r="L182" s="769" t="str">
        <f t="array" ref="L182">IF(SUM(ABS(M182:Y182))&gt;0,IF(OR($M$8:$Y$8=M182:Y182),"Hide","Show"),"")</f>
        <v/>
      </c>
    </row>
    <row r="183" spans="12:12" x14ac:dyDescent="0.3">
      <c r="L183" s="769" t="str">
        <f t="array" ref="L183">IF(SUM(ABS(M183:Y183))&gt;0,IF(OR($M$8:$Y$8=M183:Y183),"Hide","Show"),"")</f>
        <v/>
      </c>
    </row>
    <row r="184" spans="12:12" x14ac:dyDescent="0.3">
      <c r="L184" s="769" t="str">
        <f t="array" ref="L184">IF(SUM(ABS(M184:Y184))&gt;0,IF(OR($M$8:$Y$8=M184:Y184),"Hide","Show"),"")</f>
        <v/>
      </c>
    </row>
    <row r="185" spans="12:12" x14ac:dyDescent="0.3">
      <c r="L185" s="769" t="str">
        <f t="array" ref="L185">IF(SUM(ABS(M185:Y185))&gt;0,IF(OR($M$8:$Y$8=M185:Y185),"Hide","Show"),"")</f>
        <v/>
      </c>
    </row>
    <row r="186" spans="12:12" x14ac:dyDescent="0.3">
      <c r="L186" s="769" t="str">
        <f t="array" ref="L186">IF(SUM(ABS(M186:Y186))&gt;0,IF(OR($M$8:$Y$8=M186:Y186),"Hide","Show"),"")</f>
        <v/>
      </c>
    </row>
    <row r="187" spans="12:12" x14ac:dyDescent="0.3">
      <c r="L187" s="769" t="str">
        <f t="array" ref="L187">IF(SUM(ABS(M187:Y187))&gt;0,IF(OR($M$8:$Y$8=M187:Y187),"Hide","Show"),"")</f>
        <v/>
      </c>
    </row>
    <row r="188" spans="12:12" x14ac:dyDescent="0.3">
      <c r="L188" s="769" t="str">
        <f t="array" ref="L188">IF(SUM(ABS(M188:Y188))&gt;0,IF(OR($M$8:$Y$8=M188:Y188),"Hide","Show"),"")</f>
        <v/>
      </c>
    </row>
    <row r="189" spans="12:12" x14ac:dyDescent="0.3">
      <c r="L189" s="769" t="str">
        <f t="array" ref="L189">IF(SUM(ABS(M189:Y189))&gt;0,IF(OR($M$8:$Y$8=M189:Y189),"Hide","Show"),"")</f>
        <v/>
      </c>
    </row>
    <row r="190" spans="12:12" x14ac:dyDescent="0.3">
      <c r="L190" s="769" t="str">
        <f t="array" ref="L190">IF(SUM(ABS(M190:Y190))&gt;0,IF(OR($M$8:$Y$8=M190:Y190),"Hide","Show"),"")</f>
        <v/>
      </c>
    </row>
    <row r="191" spans="12:12" x14ac:dyDescent="0.3">
      <c r="L191" s="769" t="str">
        <f t="array" ref="L191">IF(SUM(ABS(M191:Y191))&gt;0,IF(OR($M$8:$Y$8=M191:Y191),"Hide","Show"),"")</f>
        <v/>
      </c>
    </row>
    <row r="192" spans="12:12" x14ac:dyDescent="0.3">
      <c r="L192" s="769" t="str">
        <f t="array" ref="L192">IF(SUM(ABS(M192:Y192))&gt;0,IF(OR($M$8:$Y$8=M192:Y192),"Hide","Show"),"")</f>
        <v/>
      </c>
    </row>
    <row r="193" spans="12:12" x14ac:dyDescent="0.3">
      <c r="L193" s="769" t="str">
        <f t="array" ref="L193">IF(SUM(ABS(M193:Y193))&gt;0,IF(OR($M$8:$Y$8=M193:Y193),"Hide","Show"),"")</f>
        <v/>
      </c>
    </row>
    <row r="194" spans="12:12" x14ac:dyDescent="0.3">
      <c r="L194" s="769" t="str">
        <f t="array" ref="L194">IF(SUM(ABS(M194:Y194))&gt;0,IF(OR($M$8:$Y$8=M194:Y194),"Hide","Show"),"")</f>
        <v/>
      </c>
    </row>
    <row r="195" spans="12:12" x14ac:dyDescent="0.3">
      <c r="L195" s="769" t="str">
        <f t="array" ref="L195">IF(SUM(ABS(M195:Y195))&gt;0,IF(OR($M$8:$Y$8=M195:Y195),"Hide","Show"),"")</f>
        <v/>
      </c>
    </row>
    <row r="196" spans="12:12" x14ac:dyDescent="0.3">
      <c r="L196" s="769" t="str">
        <f t="array" ref="L196">IF(SUM(ABS(M196:Y196))&gt;0,IF(OR($M$8:$Y$8=M196:Y196),"Hide","Show"),"")</f>
        <v/>
      </c>
    </row>
    <row r="197" spans="12:12" x14ac:dyDescent="0.3">
      <c r="L197" s="769" t="str">
        <f t="array" ref="L197">IF(SUM(ABS(M197:Y197))&gt;0,IF(OR($M$8:$Y$8=M197:Y197),"Hide","Show"),"")</f>
        <v/>
      </c>
    </row>
    <row r="198" spans="12:12" x14ac:dyDescent="0.3">
      <c r="L198" s="769" t="str">
        <f t="array" ref="L198">IF(SUM(ABS(M198:Y198))&gt;0,IF(OR($M$8:$Y$8=M198:Y198),"Hide","Show"),"")</f>
        <v/>
      </c>
    </row>
    <row r="199" spans="12:12" x14ac:dyDescent="0.3">
      <c r="L199" s="769" t="str">
        <f t="array" ref="L199">IF(SUM(ABS(M199:Y199))&gt;0,IF(OR($M$8:$Y$8=M199:Y199),"Hide","Show"),"")</f>
        <v/>
      </c>
    </row>
    <row r="200" spans="12:12" x14ac:dyDescent="0.3">
      <c r="L200" s="769" t="str">
        <f t="array" ref="L200">IF(SUM(ABS(M200:Y200))&gt;0,IF(OR($M$8:$Y$8=M200:Y200),"Hide","Show"),"")</f>
        <v/>
      </c>
    </row>
    <row r="201" spans="12:12" x14ac:dyDescent="0.3">
      <c r="L201" s="769" t="str">
        <f t="array" ref="L201">IF(SUM(ABS(M201:Y201))&gt;0,IF(OR($M$8:$Y$8=M201:Y201),"Hide","Show"),"")</f>
        <v/>
      </c>
    </row>
    <row r="202" spans="12:12" x14ac:dyDescent="0.3">
      <c r="L202" s="769" t="str">
        <f t="array" ref="L202">IF(SUM(ABS(M202:Y202))&gt;0,IF(OR($M$8:$Y$8=M202:Y202),"Hide","Show"),"")</f>
        <v/>
      </c>
    </row>
    <row r="203" spans="12:12" x14ac:dyDescent="0.3">
      <c r="L203" s="769" t="str">
        <f t="array" ref="L203">IF(SUM(ABS(M203:Y203))&gt;0,IF(OR($M$8:$Y$8=M203:Y203),"Hide","Show"),"")</f>
        <v/>
      </c>
    </row>
    <row r="204" spans="12:12" x14ac:dyDescent="0.3">
      <c r="L204" s="769" t="str">
        <f t="array" ref="L204">IF(SUM(ABS(M204:Y204))&gt;0,IF(OR($M$8:$Y$8=M204:Y204),"Hide","Show"),"")</f>
        <v/>
      </c>
    </row>
    <row r="205" spans="12:12" x14ac:dyDescent="0.3">
      <c r="L205" s="769" t="str">
        <f t="array" ref="L205">IF(SUM(ABS(M205:Y205))&gt;0,IF(OR($M$8:$Y$8=M205:Y205),"Hide","Show"),"")</f>
        <v/>
      </c>
    </row>
    <row r="206" spans="12:12" x14ac:dyDescent="0.3">
      <c r="L206" s="769" t="str">
        <f t="array" ref="L206">IF(SUM(ABS(M206:Y206))&gt;0,IF(OR($M$8:$Y$8=M206:Y206),"Hide","Show"),"")</f>
        <v/>
      </c>
    </row>
    <row r="207" spans="12:12" x14ac:dyDescent="0.3">
      <c r="L207" s="769" t="str">
        <f t="array" ref="L207">IF(SUM(ABS(M207:Y207))&gt;0,IF(OR($M$8:$Y$8=M207:Y207),"Hide","Show"),"")</f>
        <v/>
      </c>
    </row>
    <row r="208" spans="12:12" x14ac:dyDescent="0.3">
      <c r="L208" s="769" t="str">
        <f t="array" ref="L208">IF(SUM(ABS(M208:Y208))&gt;0,IF(OR($M$8:$Y$8=M208:Y208),"Hide","Show"),"")</f>
        <v/>
      </c>
    </row>
    <row r="209" spans="12:12" x14ac:dyDescent="0.3">
      <c r="L209" s="769" t="str">
        <f t="array" ref="L209">IF(SUM(ABS(M209:Y209))&gt;0,IF(OR($M$8:$Y$8=M209:Y209),"Hide","Show"),"")</f>
        <v/>
      </c>
    </row>
    <row r="210" spans="12:12" x14ac:dyDescent="0.3">
      <c r="L210" s="769" t="str">
        <f t="array" ref="L210">IF(SUM(ABS(M210:Y210))&gt;0,IF(OR($M$8:$Y$8=M210:Y210),"Hide","Show"),"")</f>
        <v/>
      </c>
    </row>
    <row r="211" spans="12:12" x14ac:dyDescent="0.3">
      <c r="L211" s="769" t="str">
        <f t="array" ref="L211">IF(SUM(ABS(M211:Y211))&gt;0,IF(OR($M$8:$Y$8=M211:Y211),"Hide","Show"),"")</f>
        <v/>
      </c>
    </row>
    <row r="212" spans="12:12" x14ac:dyDescent="0.3">
      <c r="L212" s="769" t="str">
        <f t="array" ref="L212">IF(SUM(ABS(M212:Y212))&gt;0,IF(OR($M$8:$Y$8=M212:Y212),"Hide","Show"),"")</f>
        <v/>
      </c>
    </row>
    <row r="213" spans="12:12" x14ac:dyDescent="0.3">
      <c r="L213" s="769" t="str">
        <f t="array" ref="L213">IF(SUM(ABS(M213:Y213))&gt;0,IF(OR($M$8:$Y$8=M213:Y213),"Hide","Show"),"")</f>
        <v/>
      </c>
    </row>
    <row r="214" spans="12:12" x14ac:dyDescent="0.3">
      <c r="L214" s="769" t="str">
        <f t="array" ref="L214">IF(SUM(ABS(M214:Y214))&gt;0,IF(OR($M$8:$Y$8=M214:Y214),"Hide","Show"),"")</f>
        <v/>
      </c>
    </row>
    <row r="215" spans="12:12" x14ac:dyDescent="0.3">
      <c r="L215" s="769" t="str">
        <f t="array" ref="L215">IF(SUM(ABS(M215:Y215))&gt;0,IF(OR($M$8:$Y$8=M215:Y215),"Hide","Show"),"")</f>
        <v/>
      </c>
    </row>
    <row r="216" spans="12:12" x14ac:dyDescent="0.3">
      <c r="L216" s="769" t="str">
        <f t="array" ref="L216">IF(SUM(ABS(M216:Y216))&gt;0,IF(OR($M$8:$Y$8=M216:Y216),"Hide","Show"),"")</f>
        <v/>
      </c>
    </row>
    <row r="217" spans="12:12" x14ac:dyDescent="0.3">
      <c r="L217" s="769" t="str">
        <f t="array" ref="L217">IF(SUM(ABS(M217:Y217))&gt;0,IF(OR($M$8:$Y$8=M217:Y217),"Hide","Show"),"")</f>
        <v/>
      </c>
    </row>
    <row r="218" spans="12:12" x14ac:dyDescent="0.3">
      <c r="L218" s="769" t="str">
        <f t="array" ref="L218">IF(SUM(ABS(M218:Y218))&gt;0,IF(OR($M$8:$Y$8=M218:Y218),"Hide","Show"),"")</f>
        <v/>
      </c>
    </row>
    <row r="219" spans="12:12" x14ac:dyDescent="0.3">
      <c r="L219" s="769" t="str">
        <f t="array" ref="L219">IF(SUM(ABS(M219:Y219))&gt;0,IF(OR($M$8:$Y$8=M219:Y219),"Hide","Show"),"")</f>
        <v/>
      </c>
    </row>
    <row r="220" spans="12:12" x14ac:dyDescent="0.3">
      <c r="L220" s="769" t="str">
        <f t="array" ref="L220">IF(SUM(ABS(M220:Y220))&gt;0,IF(OR($M$8:$Y$8=M220:Y220),"Hide","Show"),"")</f>
        <v/>
      </c>
    </row>
    <row r="221" spans="12:12" x14ac:dyDescent="0.3">
      <c r="L221" s="769" t="str">
        <f t="array" ref="L221">IF(SUM(ABS(M221:Y221))&gt;0,IF(OR($M$8:$Y$8=M221:Y221),"Hide","Show"),"")</f>
        <v/>
      </c>
    </row>
    <row r="222" spans="12:12" x14ac:dyDescent="0.3">
      <c r="L222" s="769" t="str">
        <f t="array" ref="L222">IF(SUM(ABS(M222:Y222))&gt;0,IF(OR($M$8:$Y$8=M222:Y222),"Hide","Show"),"")</f>
        <v/>
      </c>
    </row>
    <row r="223" spans="12:12" x14ac:dyDescent="0.3">
      <c r="L223" s="769" t="str">
        <f t="array" ref="L223">IF(SUM(ABS(M223:Y223))&gt;0,IF(OR($M$8:$Y$8=M223:Y223),"Hide","Show"),"")</f>
        <v/>
      </c>
    </row>
    <row r="224" spans="12:12" x14ac:dyDescent="0.3">
      <c r="L224" s="769" t="str">
        <f t="array" ref="L224">IF(SUM(ABS(M224:Y224))&gt;0,IF(OR($M$8:$Y$8=M224:Y224),"Hide","Show"),"")</f>
        <v/>
      </c>
    </row>
    <row r="225" spans="12:12" x14ac:dyDescent="0.3">
      <c r="L225" s="769" t="str">
        <f t="array" ref="L225">IF(SUM(ABS(M225:Y225))&gt;0,IF(OR($M$8:$Y$8=M225:Y225),"Hide","Show"),"")</f>
        <v/>
      </c>
    </row>
    <row r="226" spans="12:12" x14ac:dyDescent="0.3">
      <c r="L226" s="769" t="str">
        <f t="array" ref="L226">IF(SUM(ABS(M226:Y226))&gt;0,IF(OR($M$8:$Y$8=M226:Y226),"Hide","Show"),"")</f>
        <v/>
      </c>
    </row>
    <row r="227" spans="12:12" x14ac:dyDescent="0.3">
      <c r="L227" s="769" t="str">
        <f t="array" ref="L227">IF(SUM(ABS(M227:Y227))&gt;0,IF(OR($M$8:$Y$8=M227:Y227),"Hide","Show"),"")</f>
        <v/>
      </c>
    </row>
    <row r="228" spans="12:12" x14ac:dyDescent="0.3">
      <c r="L228" s="769" t="str">
        <f t="array" ref="L228">IF(SUM(ABS(M228:Y228))&gt;0,IF(OR($M$8:$Y$8=M228:Y228),"Hide","Show"),"")</f>
        <v/>
      </c>
    </row>
    <row r="229" spans="12:12" x14ac:dyDescent="0.3">
      <c r="L229" s="769" t="str">
        <f t="array" ref="L229">IF(SUM(ABS(M229:Y229))&gt;0,IF(OR($M$8:$Y$8=M229:Y229),"Hide","Show"),"")</f>
        <v/>
      </c>
    </row>
    <row r="230" spans="12:12" x14ac:dyDescent="0.3">
      <c r="L230" s="769" t="str">
        <f t="array" ref="L230">IF(SUM(ABS(M230:Y230))&gt;0,IF(OR($M$8:$Y$8=M230:Y230),"Hide","Show"),"")</f>
        <v/>
      </c>
    </row>
    <row r="231" spans="12:12" x14ac:dyDescent="0.3">
      <c r="L231" s="769" t="str">
        <f t="array" ref="L231">IF(SUM(ABS(M231:Y231))&gt;0,IF(OR($M$8:$Y$8=M231:Y231),"Hide","Show"),"")</f>
        <v/>
      </c>
    </row>
    <row r="232" spans="12:12" x14ac:dyDescent="0.3">
      <c r="L232" s="769" t="str">
        <f t="array" ref="L232">IF(SUM(ABS(M232:Y232))&gt;0,IF(OR($M$8:$Y$8=M232:Y232),"Hide","Show"),"")</f>
        <v/>
      </c>
    </row>
    <row r="233" spans="12:12" x14ac:dyDescent="0.3">
      <c r="L233" s="769" t="str">
        <f t="array" ref="L233">IF(SUM(ABS(M233:Y233))&gt;0,IF(OR($M$8:$Y$8=M233:Y233),"Hide","Show"),"")</f>
        <v/>
      </c>
    </row>
    <row r="234" spans="12:12" x14ac:dyDescent="0.3">
      <c r="L234" s="769" t="str">
        <f t="array" ref="L234">IF(SUM(ABS(M234:Y234))&gt;0,IF(OR($M$8:$Y$8=M234:Y234),"Hide","Show"),"")</f>
        <v/>
      </c>
    </row>
    <row r="235" spans="12:12" x14ac:dyDescent="0.3">
      <c r="L235" s="769" t="str">
        <f t="array" ref="L235">IF(SUM(ABS(M235:Y235))&gt;0,IF(OR($M$8:$Y$8=M235:Y235),"Hide","Show"),"")</f>
        <v/>
      </c>
    </row>
    <row r="236" spans="12:12" x14ac:dyDescent="0.3">
      <c r="L236" s="769" t="str">
        <f t="array" ref="L236">IF(SUM(ABS(M236:Y236))&gt;0,IF(OR($M$8:$Y$8=M236:Y236),"Hide","Show"),"")</f>
        <v/>
      </c>
    </row>
    <row r="237" spans="12:12" x14ac:dyDescent="0.3">
      <c r="L237" s="769" t="str">
        <f t="array" ref="L237">IF(SUM(ABS(M237:Y237))&gt;0,IF(OR($M$8:$Y$8=M237:Y237),"Hide","Show"),"")</f>
        <v/>
      </c>
    </row>
  </sheetData>
  <sheetProtection algorithmName="SHA-512" hashValue="CWwoPRJGL2WRVC0o9b4yRH43k+w5fmZf9Htrp4GHQQn8DxZ5H4OB5padbt1LVSgHwHXlm+L8+LiK1OgyIQIiUg==" saltValue="msfBnst8p/20dC4De68BrQ=="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17">
    <mergeCell ref="D50:F50"/>
    <mergeCell ref="D73:F73"/>
    <mergeCell ref="D74:F74"/>
    <mergeCell ref="D59:F59"/>
    <mergeCell ref="D71:F71"/>
    <mergeCell ref="B2:C2"/>
    <mergeCell ref="C14:F14"/>
    <mergeCell ref="C25:F25"/>
    <mergeCell ref="C34:F34"/>
    <mergeCell ref="E2:F2"/>
    <mergeCell ref="D15:F15"/>
    <mergeCell ref="D26:F26"/>
    <mergeCell ref="C49:F49"/>
    <mergeCell ref="C58:F58"/>
    <mergeCell ref="C70:F70"/>
    <mergeCell ref="D35:F35"/>
    <mergeCell ref="D72:F72"/>
  </mergeCells>
  <phoneticPr fontId="27" type="noConversion"/>
  <conditionalFormatting sqref="D10 D17:F74">
    <cfRule type="expression" dxfId="59" priority="5" stopIfTrue="1">
      <formula>$F$5="-"</formula>
    </cfRule>
  </conditionalFormatting>
  <dataValidations count="1">
    <dataValidation type="list" showInputMessage="1" showErrorMessage="1" sqref="D10" xr:uid="{00000000-0002-0000-0E00-000000000000}">
      <formula1>Yes_No</formula1>
    </dataValidation>
  </dataValidations>
  <hyperlinks>
    <hyperlink ref="E2" location="Instructions!A1" display="Back to Instructions" xr:uid="{00000000-0004-0000-0E00-000000000000}"/>
    <hyperlink ref="E2:F2" location="Instructions!A1" display="Back to Instructions tab" xr:uid="{00000000-0004-0000-0E00-000001000000}"/>
  </hyperlinks>
  <pageMargins left="0.7" right="0.7" top="0.75" bottom="0.75" header="0.3" footer="0.3"/>
  <pageSetup orientation="portrait" horizontalDpi="200" verticalDpi="200"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rgb="FF0070C0"/>
  </sheetPr>
  <dimension ref="A1:L288"/>
  <sheetViews>
    <sheetView zoomScaleNormal="100" workbookViewId="0">
      <selection activeCell="E2" sqref="E2:F2"/>
    </sheetView>
  </sheetViews>
  <sheetFormatPr defaultColWidth="9.140625" defaultRowHeight="16.5" x14ac:dyDescent="0.3"/>
  <cols>
    <col min="1" max="1" width="2.7109375" style="6" customWidth="1"/>
    <col min="2" max="2" width="31.7109375" style="6" customWidth="1"/>
    <col min="3" max="3" width="68.7109375" style="6" customWidth="1"/>
    <col min="4" max="6" width="15.7109375" style="6" customWidth="1"/>
    <col min="7" max="7" width="2.7109375" style="6" customWidth="1"/>
    <col min="8" max="8" width="19.5703125" style="6" bestFit="1" customWidth="1"/>
    <col min="9" max="9" width="25.7109375" style="6" customWidth="1"/>
    <col min="10" max="10" width="6.7109375" style="97" customWidth="1"/>
    <col min="11" max="11" width="5.140625" style="6" customWidth="1"/>
    <col min="12" max="16384" width="9.140625" style="6"/>
  </cols>
  <sheetData>
    <row r="1" spans="1:12" ht="17.25" thickBot="1" x14ac:dyDescent="0.35">
      <c r="A1" s="8"/>
      <c r="J1" s="110"/>
      <c r="K1" s="18"/>
    </row>
    <row r="2" spans="1:12" s="1" customFormat="1" ht="18" thickBot="1" x14ac:dyDescent="0.35">
      <c r="B2" s="1016" t="s">
        <v>449</v>
      </c>
      <c r="C2" s="1017"/>
      <c r="E2" s="1079" t="s">
        <v>433</v>
      </c>
      <c r="F2" s="1079"/>
      <c r="J2" s="111"/>
      <c r="K2" s="112"/>
    </row>
    <row r="3" spans="1:12" s="1" customFormat="1" ht="17.25" thickBot="1" x14ac:dyDescent="0.35">
      <c r="B3" s="242" t="s">
        <v>450</v>
      </c>
      <c r="C3" s="243" t="str">
        <f>'Version Control'!C3</f>
        <v>Residential Central Air Conditioners and Heat Pumps</v>
      </c>
      <c r="J3" s="111"/>
      <c r="K3" s="112"/>
    </row>
    <row r="4" spans="1:12" s="1" customFormat="1" ht="18" thickBot="1" x14ac:dyDescent="0.35">
      <c r="B4" s="244" t="s">
        <v>136</v>
      </c>
      <c r="C4" s="245" t="str">
        <f>'Version Control'!C4</f>
        <v>v2.6</v>
      </c>
      <c r="E4" s="754" t="s">
        <v>737</v>
      </c>
      <c r="F4" s="755"/>
      <c r="H4" s="754" t="s">
        <v>286</v>
      </c>
      <c r="I4" s="755"/>
      <c r="J4" s="111"/>
      <c r="K4" s="112"/>
    </row>
    <row r="5" spans="1:12" s="1" customFormat="1" x14ac:dyDescent="0.3">
      <c r="B5" s="244" t="s">
        <v>373</v>
      </c>
      <c r="C5" s="246">
        <f>'Version Control'!C5</f>
        <v>43553</v>
      </c>
      <c r="E5" s="758" t="s">
        <v>702</v>
      </c>
      <c r="F5" s="862" t="e">
        <f ca="1">IF(Product_Type_Input=INDEX(Product_Types,1),"-",INDEX(TestMatrix_Data,MATCH($C$6&amp;$E5,TestMatrix_Rows,0),MATCH($I$6&amp;$I$7&amp;$I$8,TestMatrix_Columns,0)))</f>
        <v>#N/A</v>
      </c>
      <c r="H5" s="758" t="s">
        <v>153</v>
      </c>
      <c r="I5" s="762">
        <f>'General Info and Test Results'!C25</f>
        <v>0</v>
      </c>
      <c r="J5" s="111"/>
      <c r="K5" s="112"/>
    </row>
    <row r="6" spans="1:12" s="1" customFormat="1" x14ac:dyDescent="0.3">
      <c r="B6" s="247" t="s">
        <v>135</v>
      </c>
      <c r="C6" s="248" t="str">
        <f ca="1">MID(CELL("filename",$A$1), FIND("]", CELL("filename", $A$1))+ 1, 255)</f>
        <v>H1 Tests</v>
      </c>
      <c r="E6" s="759" t="s">
        <v>703</v>
      </c>
      <c r="F6" s="863" t="e">
        <f ca="1">IF(Product_Type_Input=INDEX(Product_Types,1),"-",INDEX(TestMatrix_Data,MATCH($C$6&amp;$E6,TestMatrix_Rows,0),MATCH($I$6&amp;$I$7&amp;$I$8,TestMatrix_Columns,0)))</f>
        <v>#N/A</v>
      </c>
      <c r="H6" s="759" t="s">
        <v>149</v>
      </c>
      <c r="I6" s="763">
        <f>'General Info and Test Results'!C27</f>
        <v>0</v>
      </c>
      <c r="J6" s="111"/>
      <c r="K6" s="112"/>
    </row>
    <row r="7" spans="1:12" s="1" customFormat="1" ht="17.25" thickBot="1" x14ac:dyDescent="0.35">
      <c r="B7" s="249" t="s">
        <v>134</v>
      </c>
      <c r="C7" s="250" t="str">
        <f ca="1">MID(CELL("FILENAME"),FIND("[",CELL("FILENAME"))+1,FIND("]",CELL("FILENAME"))-FIND("[",CELL("FILENAME"))-1)</f>
        <v>Residential Central Air Conditioners and Heat Pumps_Notebook.xlsx</v>
      </c>
      <c r="E7" s="821" t="s">
        <v>704</v>
      </c>
      <c r="F7" s="864" t="e">
        <f ca="1">IF(OR(D11="Yes",D12="No"),"-",IF(Product_Type_Input=INDEX(Product_Types,1),"-",INDEX(TestMatrix_Data,MATCH($C$6&amp;$E7,TestMatrix_Rows,0),MATCH($I$6&amp;$I$7&amp;$I$8,TestMatrix_Columns,0))))</f>
        <v>#N/A</v>
      </c>
      <c r="H7" s="752" t="s">
        <v>660</v>
      </c>
      <c r="I7" s="763">
        <f>'General Info and Test Results'!C29</f>
        <v>0</v>
      </c>
      <c r="J7" s="111"/>
      <c r="K7" s="112"/>
    </row>
    <row r="8" spans="1:12" s="1" customFormat="1" ht="17.25" thickBot="1" x14ac:dyDescent="0.35">
      <c r="B8" s="251" t="s">
        <v>137</v>
      </c>
      <c r="C8" s="252" t="str">
        <f>'Version Control'!C8</f>
        <v>[MM/DD/YYYY]</v>
      </c>
      <c r="G8" s="14"/>
      <c r="H8" s="753" t="s">
        <v>657</v>
      </c>
      <c r="I8" s="764">
        <f>OD_FanType_Input</f>
        <v>0</v>
      </c>
      <c r="J8" s="111"/>
      <c r="K8" s="112"/>
      <c r="L8" s="767"/>
    </row>
    <row r="9" spans="1:12" s="1" customFormat="1" ht="17.25" thickBot="1" x14ac:dyDescent="0.35">
      <c r="B9" s="4"/>
      <c r="G9" s="14"/>
      <c r="H9" s="6"/>
      <c r="J9" s="111"/>
      <c r="K9" s="112"/>
    </row>
    <row r="10" spans="1:12" s="1" customFormat="1" ht="33" x14ac:dyDescent="0.3">
      <c r="B10" s="99"/>
      <c r="C10" s="936" t="s">
        <v>599</v>
      </c>
      <c r="D10" s="937" t="s">
        <v>386</v>
      </c>
      <c r="E10" s="316"/>
      <c r="F10" s="316"/>
      <c r="G10" s="316"/>
      <c r="J10" s="111"/>
      <c r="K10" s="112"/>
    </row>
    <row r="11" spans="1:12" s="1" customFormat="1" x14ac:dyDescent="0.3">
      <c r="B11" s="99"/>
      <c r="C11" s="943" t="s">
        <v>758</v>
      </c>
      <c r="D11" s="945"/>
      <c r="E11" s="946"/>
      <c r="F11" s="316"/>
      <c r="G11" s="316"/>
      <c r="J11" s="111"/>
      <c r="K11" s="112"/>
    </row>
    <row r="12" spans="1:12" s="1" customFormat="1" ht="17.25" thickBot="1" x14ac:dyDescent="0.35">
      <c r="B12" s="99"/>
      <c r="C12" s="944" t="s">
        <v>760</v>
      </c>
      <c r="D12" s="947"/>
      <c r="E12" s="946"/>
      <c r="F12" s="316"/>
      <c r="G12" s="316"/>
      <c r="J12" s="111"/>
      <c r="K12" s="112"/>
    </row>
    <row r="13" spans="1:12" ht="17.25" thickBot="1" x14ac:dyDescent="0.35">
      <c r="B13" s="284"/>
      <c r="C13" s="283"/>
      <c r="D13" s="283"/>
      <c r="E13" s="284"/>
      <c r="F13" s="284"/>
      <c r="G13" s="284"/>
      <c r="K13" s="18"/>
    </row>
    <row r="14" spans="1:12" ht="18.75" thickBot="1" x14ac:dyDescent="0.4">
      <c r="A14" s="8"/>
      <c r="B14" s="735" t="str">
        <f>IF(H14="Yes","FREE OUTDOOR AIR TESTS","")</f>
        <v/>
      </c>
      <c r="C14" s="736"/>
      <c r="D14" s="736"/>
      <c r="E14" s="736"/>
      <c r="F14" s="737" t="s">
        <v>658</v>
      </c>
      <c r="G14" s="737"/>
      <c r="H14" s="733" t="str">
        <f>IF(OR($D$154=INDEX(Secondary_Test_Methods,1),$D$79=INDEX(Secondary_Test_Methods,1)),"Yes","No")</f>
        <v>No</v>
      </c>
      <c r="K14" s="18"/>
      <c r="L14" s="747"/>
    </row>
    <row r="15" spans="1:12" ht="17.25" thickBot="1" x14ac:dyDescent="0.35">
      <c r="A15" s="8"/>
      <c r="B15" s="8"/>
      <c r="C15" s="8"/>
      <c r="D15" s="8"/>
      <c r="E15" s="8"/>
      <c r="F15" s="8"/>
      <c r="G15" s="8"/>
      <c r="K15" s="18"/>
      <c r="L15" s="747"/>
    </row>
    <row r="16" spans="1:12" s="7" customFormat="1" ht="18.75" thickBot="1" x14ac:dyDescent="0.4">
      <c r="B16" s="748" t="e">
        <f ca="1">IF($F$5&lt;&gt;"-","'"&amp;$F$5&amp;" Test' Data to be recorded", "Test Not Applicable")</f>
        <v>#N/A</v>
      </c>
      <c r="C16" s="749"/>
      <c r="D16" s="749"/>
      <c r="E16" s="749"/>
      <c r="F16" s="749"/>
      <c r="G16" s="750"/>
      <c r="J16" s="98"/>
      <c r="K16" s="19"/>
      <c r="L16" s="747"/>
    </row>
    <row r="17" spans="2:12" ht="18" thickBot="1" x14ac:dyDescent="0.4">
      <c r="B17" s="301"/>
      <c r="C17" s="288"/>
      <c r="D17" s="288"/>
      <c r="E17" s="288"/>
      <c r="F17" s="288"/>
      <c r="G17" s="289"/>
      <c r="K17" s="18"/>
      <c r="L17" s="747" t="str">
        <f t="array" ref="L17">IF(SUM(ABS(M17:Y17))&gt;0,IF(OR($M$8:$Y$8=M17:Y17),"Hide","Show"),"")</f>
        <v/>
      </c>
    </row>
    <row r="18" spans="2:12" ht="18" thickBot="1" x14ac:dyDescent="0.4">
      <c r="B18" s="270"/>
      <c r="C18" s="1143" t="s">
        <v>53</v>
      </c>
      <c r="D18" s="1144"/>
      <c r="E18" s="1144"/>
      <c r="F18" s="1145"/>
      <c r="G18" s="290"/>
      <c r="K18" s="18"/>
      <c r="L18" s="747" t="str">
        <f t="array" ref="L18">IF(SUM(ABS(M18:Y18))&gt;0,IF(OR($M$8:$Y$8=M18:Y18),"Hide","Show"),"")</f>
        <v/>
      </c>
    </row>
    <row r="19" spans="2:12" ht="17.25" x14ac:dyDescent="0.35">
      <c r="B19" s="265"/>
      <c r="C19" s="269"/>
      <c r="D19" s="1190" t="s">
        <v>47</v>
      </c>
      <c r="E19" s="1191"/>
      <c r="F19" s="1192"/>
      <c r="G19" s="290"/>
      <c r="I19" s="121"/>
      <c r="J19" s="137"/>
      <c r="K19" s="18"/>
      <c r="L19" s="747" t="str">
        <f t="array" ref="L19">IF(SUM(ABS(M19:Y19))&gt;0,IF(OR($M$8:$Y$8=M19:Y19),"Hide","Show"),"")</f>
        <v/>
      </c>
    </row>
    <row r="20" spans="2:12" ht="17.25" x14ac:dyDescent="0.35">
      <c r="B20" s="270"/>
      <c r="C20" s="265"/>
      <c r="D20" s="271" t="s">
        <v>54</v>
      </c>
      <c r="E20" s="271" t="s">
        <v>55</v>
      </c>
      <c r="F20" s="272" t="s">
        <v>56</v>
      </c>
      <c r="G20" s="290"/>
      <c r="I20" s="121"/>
      <c r="J20" s="137"/>
      <c r="K20" s="18"/>
      <c r="L20" s="747" t="str">
        <f t="array" ref="L20">IF(SUM(ABS(M20:Y20))&gt;0,IF(OR($M$8:$Y$8=M20:Y20),"Hide","Show"),"")</f>
        <v/>
      </c>
    </row>
    <row r="21" spans="2:12" x14ac:dyDescent="0.3">
      <c r="B21" s="265"/>
      <c r="C21" s="266" t="s">
        <v>349</v>
      </c>
      <c r="D21" s="297"/>
      <c r="E21" s="297"/>
      <c r="F21" s="298"/>
      <c r="G21" s="290"/>
      <c r="I21" s="123"/>
      <c r="J21" s="138"/>
      <c r="K21" s="18"/>
      <c r="L21" s="747" t="str">
        <f t="array" ref="L21">IF(SUM(ABS(M21:Y21))&gt;0,IF(OR($M$8:$Y$8=M21:Y21),"Hide","Show"),"")</f>
        <v/>
      </c>
    </row>
    <row r="22" spans="2:12" x14ac:dyDescent="0.3">
      <c r="B22" s="265"/>
      <c r="C22" s="266" t="s">
        <v>350</v>
      </c>
      <c r="D22" s="297"/>
      <c r="E22" s="297"/>
      <c r="F22" s="298"/>
      <c r="G22" s="290"/>
      <c r="I22" s="123"/>
      <c r="J22" s="138"/>
      <c r="K22" s="18"/>
      <c r="L22" s="747" t="str">
        <f t="array" ref="L22">IF(SUM(ABS(M22:Y22))&gt;0,IF(OR($M$8:$Y$8=M22:Y22),"Hide","Show"),"")</f>
        <v/>
      </c>
    </row>
    <row r="23" spans="2:12" x14ac:dyDescent="0.3">
      <c r="B23" s="265"/>
      <c r="C23" s="276" t="s">
        <v>57</v>
      </c>
      <c r="D23" s="297"/>
      <c r="E23" s="297"/>
      <c r="F23" s="298"/>
      <c r="G23" s="290"/>
      <c r="I23" s="123"/>
      <c r="J23" s="138"/>
      <c r="K23" s="18"/>
      <c r="L23" s="747" t="str">
        <f t="array" ref="L23">IF(SUM(ABS(M23:Y23))&gt;0,IF(OR($M$8:$Y$8=M23:Y23),"Hide","Show"),"")</f>
        <v/>
      </c>
    </row>
    <row r="24" spans="2:12" x14ac:dyDescent="0.3">
      <c r="B24" s="265"/>
      <c r="C24" s="276" t="s">
        <v>58</v>
      </c>
      <c r="D24" s="297"/>
      <c r="E24" s="297"/>
      <c r="F24" s="298"/>
      <c r="G24" s="290"/>
      <c r="I24" s="123"/>
      <c r="J24" s="138"/>
      <c r="K24" s="18"/>
      <c r="L24" s="747" t="str">
        <f t="array" ref="L24">IF(SUM(ABS(M24:Y24))&gt;0,IF(OR($M$8:$Y$8=M24:Y24),"Hide","Show"),"")</f>
        <v/>
      </c>
    </row>
    <row r="25" spans="2:12" x14ac:dyDescent="0.3">
      <c r="B25" s="265"/>
      <c r="C25" s="266" t="s">
        <v>351</v>
      </c>
      <c r="D25" s="297"/>
      <c r="E25" s="260"/>
      <c r="F25" s="261"/>
      <c r="G25" s="290"/>
      <c r="I25" s="123"/>
      <c r="J25" s="138"/>
      <c r="K25" s="18"/>
      <c r="L25" s="747" t="str">
        <f t="array" ref="L25">IF(SUM(ABS(M25:Y25))&gt;0,IF(OR($M$8:$Y$8=M25:Y25),"Hide","Show"),"")</f>
        <v/>
      </c>
    </row>
    <row r="26" spans="2:12" x14ac:dyDescent="0.3">
      <c r="B26" s="265"/>
      <c r="C26" s="930" t="s">
        <v>759</v>
      </c>
      <c r="D26" s="931"/>
      <c r="E26" s="260"/>
      <c r="F26" s="261"/>
      <c r="G26" s="290"/>
      <c r="I26" s="123"/>
      <c r="J26" s="138"/>
      <c r="K26" s="18"/>
      <c r="L26" s="747"/>
    </row>
    <row r="27" spans="2:12" ht="17.25" thickBot="1" x14ac:dyDescent="0.35">
      <c r="B27" s="265"/>
      <c r="C27" s="268" t="s">
        <v>357</v>
      </c>
      <c r="D27" s="294"/>
      <c r="E27" s="263"/>
      <c r="F27" s="264"/>
      <c r="G27" s="290"/>
      <c r="I27" s="123"/>
      <c r="J27" s="138"/>
      <c r="K27" s="18"/>
      <c r="L27" s="747" t="str">
        <f t="array" ref="L27">IF(SUM(ABS(M27:Y27))&gt;0,IF(OR($M$8:$Y$8=M27:Y27),"Hide","Show"),"")</f>
        <v/>
      </c>
    </row>
    <row r="28" spans="2:12" ht="17.25" thickBot="1" x14ac:dyDescent="0.35">
      <c r="B28" s="265"/>
      <c r="C28" s="281"/>
      <c r="D28" s="260"/>
      <c r="E28" s="260"/>
      <c r="F28" s="260"/>
      <c r="G28" s="295"/>
      <c r="I28" s="123"/>
      <c r="J28" s="138"/>
      <c r="K28" s="18"/>
      <c r="L28" s="747" t="str">
        <f t="array" ref="L28">IF(SUM(ABS(M28:Y28))&gt;0,IF(OR($M$8:$Y$8=M28:Y28),"Hide","Show"),"")</f>
        <v/>
      </c>
    </row>
    <row r="29" spans="2:12" ht="18" thickBot="1" x14ac:dyDescent="0.4">
      <c r="B29" s="265"/>
      <c r="C29" s="1143" t="s">
        <v>59</v>
      </c>
      <c r="D29" s="1144"/>
      <c r="E29" s="1144"/>
      <c r="F29" s="1145"/>
      <c r="G29" s="290"/>
      <c r="I29" s="123"/>
      <c r="J29" s="138"/>
      <c r="K29" s="18"/>
      <c r="L29" s="747" t="str">
        <f t="array" ref="L29">IF(SUM(ABS(M29:Y29))&gt;0,IF(OR($M$8:$Y$8=M29:Y29),"Hide","Show"),"")</f>
        <v/>
      </c>
    </row>
    <row r="30" spans="2:12" ht="17.25" x14ac:dyDescent="0.35">
      <c r="B30" s="265"/>
      <c r="C30" s="296"/>
      <c r="D30" s="1190" t="s">
        <v>47</v>
      </c>
      <c r="E30" s="1191"/>
      <c r="F30" s="1192"/>
      <c r="G30" s="290"/>
      <c r="I30" s="123"/>
      <c r="J30" s="138"/>
      <c r="K30" s="18"/>
      <c r="L30" s="747" t="str">
        <f t="array" ref="L30">IF(SUM(ABS(M30:Y30))&gt;0,IF(OR($M$8:$Y$8=M30:Y30),"Hide","Show"),"")</f>
        <v/>
      </c>
    </row>
    <row r="31" spans="2:12" ht="17.25" x14ac:dyDescent="0.35">
      <c r="B31" s="270"/>
      <c r="C31" s="282"/>
      <c r="D31" s="271" t="s">
        <v>54</v>
      </c>
      <c r="E31" s="271" t="s">
        <v>55</v>
      </c>
      <c r="F31" s="272" t="s">
        <v>56</v>
      </c>
      <c r="G31" s="290"/>
      <c r="I31" s="123"/>
      <c r="J31" s="138"/>
      <c r="K31" s="18"/>
      <c r="L31" s="747" t="str">
        <f t="array" ref="L31">IF(SUM(ABS(M31:Y31))&gt;0,IF(OR($M$8:$Y$8=M31:Y31),"Hide","Show"),"")</f>
        <v/>
      </c>
    </row>
    <row r="32" spans="2:12" x14ac:dyDescent="0.3">
      <c r="B32" s="265"/>
      <c r="C32" s="276" t="s">
        <v>60</v>
      </c>
      <c r="D32" s="297"/>
      <c r="E32" s="297"/>
      <c r="F32" s="298"/>
      <c r="G32" s="290"/>
      <c r="I32" s="123"/>
      <c r="J32" s="138"/>
      <c r="K32" s="18"/>
      <c r="L32" s="747" t="str">
        <f t="array" ref="L32">IF(SUM(ABS(M32:Y32))&gt;0,IF(OR($M$8:$Y$8=M32:Y32),"Hide","Show"),"")</f>
        <v/>
      </c>
    </row>
    <row r="33" spans="2:12" x14ac:dyDescent="0.3">
      <c r="B33" s="265"/>
      <c r="C33" s="276" t="s">
        <v>490</v>
      </c>
      <c r="D33" s="297"/>
      <c r="E33" s="297"/>
      <c r="F33" s="298"/>
      <c r="G33" s="290"/>
      <c r="I33" s="123"/>
      <c r="J33" s="138"/>
      <c r="K33" s="18"/>
      <c r="L33" s="747" t="str">
        <f t="array" ref="L33">IF(SUM(ABS(M33:Y33))&gt;0,IF(OR($M$8:$Y$8=M33:Y33),"Hide","Show"),"")</f>
        <v/>
      </c>
    </row>
    <row r="34" spans="2:12" x14ac:dyDescent="0.3">
      <c r="B34" s="265"/>
      <c r="C34" s="276" t="s">
        <v>491</v>
      </c>
      <c r="D34" s="297"/>
      <c r="E34" s="297"/>
      <c r="F34" s="298"/>
      <c r="G34" s="290"/>
      <c r="I34" s="123"/>
      <c r="J34" s="138"/>
      <c r="K34" s="18"/>
      <c r="L34" s="747" t="str">
        <f t="array" ref="L34">IF(SUM(ABS(M34:Y34))&gt;0,IF(OR($M$8:$Y$8=M34:Y34),"Hide","Show"),"")</f>
        <v/>
      </c>
    </row>
    <row r="35" spans="2:12" x14ac:dyDescent="0.3">
      <c r="B35" s="265"/>
      <c r="C35" s="276" t="s">
        <v>342</v>
      </c>
      <c r="D35" s="297"/>
      <c r="E35" s="297"/>
      <c r="F35" s="298"/>
      <c r="G35" s="290"/>
      <c r="I35" s="123"/>
      <c r="J35" s="138"/>
      <c r="K35" s="18"/>
      <c r="L35" s="747" t="str">
        <f t="array" ref="L35">IF(SUM(ABS(M35:Y35))&gt;0,IF(OR($M$8:$Y$8=M35:Y35),"Hide","Show"),"")</f>
        <v/>
      </c>
    </row>
    <row r="36" spans="2:12" ht="17.25" thickBot="1" x14ac:dyDescent="0.35">
      <c r="B36" s="265"/>
      <c r="C36" s="268" t="s">
        <v>344</v>
      </c>
      <c r="D36" s="294"/>
      <c r="E36" s="294"/>
      <c r="F36" s="299"/>
      <c r="G36" s="290"/>
      <c r="I36" s="123"/>
      <c r="J36" s="138"/>
      <c r="K36" s="18"/>
      <c r="L36" s="747" t="str">
        <f t="array" ref="L36">IF(SUM(ABS(M36:Y36))&gt;0,IF(OR($M$8:$Y$8=M36:Y36),"Hide","Show"),"")</f>
        <v/>
      </c>
    </row>
    <row r="37" spans="2:12" ht="17.25" thickBot="1" x14ac:dyDescent="0.35">
      <c r="B37" s="265"/>
      <c r="C37" s="260"/>
      <c r="D37" s="260"/>
      <c r="E37" s="260"/>
      <c r="F37" s="260"/>
      <c r="G37" s="295"/>
      <c r="I37" s="123"/>
      <c r="J37" s="138"/>
      <c r="K37" s="18"/>
      <c r="L37" s="747" t="str">
        <f t="array" ref="L37">IF(SUM(ABS(M37:Y37))&gt;0,IF(OR($M$8:$Y$8=M37:Y37),"Hide","Show"),"")</f>
        <v/>
      </c>
    </row>
    <row r="38" spans="2:12" ht="18" thickBot="1" x14ac:dyDescent="0.4">
      <c r="B38" s="265"/>
      <c r="C38" s="1143" t="s">
        <v>61</v>
      </c>
      <c r="D38" s="1144"/>
      <c r="E38" s="1144"/>
      <c r="F38" s="1145"/>
      <c r="G38" s="290"/>
      <c r="I38" s="123"/>
      <c r="J38" s="138"/>
      <c r="K38" s="18"/>
      <c r="L38" s="747" t="str">
        <f t="array" ref="L38">IF(SUM(ABS(M38:Y38))&gt;0,IF(OR($M$8:$Y$8=M38:Y38),"Hide","Show"),"")</f>
        <v/>
      </c>
    </row>
    <row r="39" spans="2:12" ht="17.25" x14ac:dyDescent="0.35">
      <c r="B39" s="265"/>
      <c r="C39" s="269"/>
      <c r="D39" s="1190" t="s">
        <v>47</v>
      </c>
      <c r="E39" s="1191"/>
      <c r="F39" s="1192"/>
      <c r="G39" s="290"/>
      <c r="I39" s="123"/>
      <c r="J39" s="138"/>
      <c r="K39" s="18"/>
      <c r="L39" s="747" t="str">
        <f t="array" ref="L39">IF(SUM(ABS(M39:Y39))&gt;0,IF(OR($M$8:$Y$8=M39:Y39),"Hide","Show"),"")</f>
        <v/>
      </c>
    </row>
    <row r="40" spans="2:12" ht="17.25" x14ac:dyDescent="0.35">
      <c r="B40" s="270"/>
      <c r="C40" s="265"/>
      <c r="D40" s="271" t="s">
        <v>54</v>
      </c>
      <c r="E40" s="271" t="s">
        <v>55</v>
      </c>
      <c r="F40" s="272" t="s">
        <v>56</v>
      </c>
      <c r="G40" s="290"/>
      <c r="I40" s="123"/>
      <c r="J40" s="138"/>
      <c r="K40" s="18"/>
      <c r="L40" s="747" t="str">
        <f t="array" ref="L40">IF(SUM(ABS(M40:Y40))&gt;0,IF(OR($M$8:$Y$8=M40:Y40),"Hide","Show"),"")</f>
        <v/>
      </c>
    </row>
    <row r="41" spans="2:12" x14ac:dyDescent="0.3">
      <c r="B41" s="265"/>
      <c r="C41" s="276" t="s">
        <v>62</v>
      </c>
      <c r="D41" s="297"/>
      <c r="E41" s="297"/>
      <c r="F41" s="298"/>
      <c r="G41" s="290"/>
      <c r="I41" s="123"/>
      <c r="J41" s="138"/>
      <c r="K41" s="18"/>
      <c r="L41" s="747" t="str">
        <f t="array" ref="L41">IF(SUM(ABS(M41:Y41))&gt;0,IF(OR($M$8:$Y$8=M41:Y41),"Hide","Show"),"")</f>
        <v/>
      </c>
    </row>
    <row r="42" spans="2:12" x14ac:dyDescent="0.3">
      <c r="B42" s="265"/>
      <c r="C42" s="276" t="s">
        <v>63</v>
      </c>
      <c r="D42" s="297"/>
      <c r="E42" s="297"/>
      <c r="F42" s="298"/>
      <c r="G42" s="290"/>
      <c r="I42" s="123"/>
      <c r="J42" s="138"/>
      <c r="K42" s="18"/>
      <c r="L42" s="747" t="str">
        <f t="array" ref="L42">IF(SUM(ABS(M42:Y42))&gt;0,IF(OR($M$8:$Y$8=M42:Y42),"Hide","Show"),"")</f>
        <v/>
      </c>
    </row>
    <row r="43" spans="2:12" x14ac:dyDescent="0.3">
      <c r="B43" s="265"/>
      <c r="C43" s="276" t="s">
        <v>64</v>
      </c>
      <c r="D43" s="297"/>
      <c r="E43" s="297"/>
      <c r="F43" s="298"/>
      <c r="G43" s="290"/>
      <c r="I43" s="123"/>
      <c r="J43" s="138"/>
      <c r="K43" s="18"/>
      <c r="L43" s="747" t="str">
        <f t="array" ref="L43">IF(SUM(ABS(M43:Y43))&gt;0,IF(OR($M$8:$Y$8=M43:Y43),"Hide","Show"),"")</f>
        <v/>
      </c>
    </row>
    <row r="44" spans="2:12" x14ac:dyDescent="0.3">
      <c r="B44" s="265"/>
      <c r="C44" s="276" t="s">
        <v>65</v>
      </c>
      <c r="D44" s="297"/>
      <c r="E44" s="297"/>
      <c r="F44" s="298"/>
      <c r="G44" s="290"/>
      <c r="I44" s="123"/>
      <c r="J44" s="138"/>
      <c r="K44" s="18"/>
      <c r="L44" s="747" t="str">
        <f t="array" ref="L44">IF(SUM(ABS(M44:Y44))&gt;0,IF(OR($M$8:$Y$8=M44:Y44),"Hide","Show"),"")</f>
        <v/>
      </c>
    </row>
    <row r="45" spans="2:12" x14ac:dyDescent="0.3">
      <c r="B45" s="265"/>
      <c r="C45" s="276" t="s">
        <v>66</v>
      </c>
      <c r="D45" s="297"/>
      <c r="E45" s="297"/>
      <c r="F45" s="298"/>
      <c r="G45" s="290"/>
      <c r="I45" s="123"/>
      <c r="J45" s="138"/>
      <c r="K45" s="18"/>
      <c r="L45" s="747" t="str">
        <f t="array" ref="L45">IF(SUM(ABS(M45:Y45))&gt;0,IF(OR($M$8:$Y$8=M45:Y45),"Hide","Show"),"")</f>
        <v/>
      </c>
    </row>
    <row r="46" spans="2:12" x14ac:dyDescent="0.3">
      <c r="B46" s="265"/>
      <c r="C46" s="276" t="s">
        <v>67</v>
      </c>
      <c r="D46" s="297"/>
      <c r="E46" s="297"/>
      <c r="F46" s="298"/>
      <c r="G46" s="290"/>
      <c r="I46" s="123"/>
      <c r="J46" s="138"/>
      <c r="K46" s="18"/>
      <c r="L46" s="747" t="str">
        <f t="array" ref="L46">IF(SUM(ABS(M46:Y46))&gt;0,IF(OR($M$8:$Y$8=M46:Y46),"Hide","Show"),"")</f>
        <v/>
      </c>
    </row>
    <row r="47" spans="2:12" x14ac:dyDescent="0.3">
      <c r="B47" s="265"/>
      <c r="C47" s="276" t="s">
        <v>68</v>
      </c>
      <c r="D47" s="297"/>
      <c r="E47" s="297"/>
      <c r="F47" s="298"/>
      <c r="G47" s="290"/>
      <c r="I47" s="123"/>
      <c r="J47" s="138"/>
      <c r="K47" s="18"/>
      <c r="L47" s="747" t="str">
        <f t="array" ref="L47">IF(SUM(ABS(M47:Y47))&gt;0,IF(OR($M$8:$Y$8=M47:Y47),"Hide","Show"),"")</f>
        <v/>
      </c>
    </row>
    <row r="48" spans="2:12" x14ac:dyDescent="0.3">
      <c r="B48" s="265"/>
      <c r="C48" s="276" t="s">
        <v>69</v>
      </c>
      <c r="D48" s="297"/>
      <c r="E48" s="297"/>
      <c r="F48" s="298"/>
      <c r="G48" s="290"/>
      <c r="I48" s="123"/>
      <c r="J48" s="138"/>
      <c r="K48" s="18"/>
      <c r="L48" s="747" t="str">
        <f t="array" ref="L48">IF(SUM(ABS(M48:Y48))&gt;0,IF(OR($M$8:$Y$8=M48:Y48),"Hide","Show"),"")</f>
        <v/>
      </c>
    </row>
    <row r="49" spans="2:12" x14ac:dyDescent="0.3">
      <c r="B49" s="265"/>
      <c r="C49" s="276" t="s">
        <v>70</v>
      </c>
      <c r="D49" s="297"/>
      <c r="E49" s="297"/>
      <c r="F49" s="298"/>
      <c r="G49" s="290"/>
      <c r="I49" s="123"/>
      <c r="J49" s="138"/>
      <c r="K49" s="18"/>
      <c r="L49" s="747" t="str">
        <f t="array" ref="L49">IF(SUM(ABS(M49:Y49))&gt;0,IF(OR($M$8:$Y$8=M49:Y49),"Hide","Show"),"")</f>
        <v/>
      </c>
    </row>
    <row r="50" spans="2:12" x14ac:dyDescent="0.3">
      <c r="B50" s="265"/>
      <c r="C50" s="276" t="s">
        <v>71</v>
      </c>
      <c r="D50" s="297"/>
      <c r="E50" s="297"/>
      <c r="F50" s="298"/>
      <c r="G50" s="290"/>
      <c r="I50" s="123"/>
      <c r="J50" s="138"/>
      <c r="K50" s="18"/>
      <c r="L50" s="747" t="str">
        <f t="array" ref="L50">IF(SUM(ABS(M50:Y50))&gt;0,IF(OR($M$8:$Y$8=M50:Y50),"Hide","Show"),"")</f>
        <v/>
      </c>
    </row>
    <row r="51" spans="2:12" ht="17.25" thickBot="1" x14ac:dyDescent="0.35">
      <c r="B51" s="265"/>
      <c r="C51" s="277" t="s">
        <v>72</v>
      </c>
      <c r="D51" s="294"/>
      <c r="E51" s="294"/>
      <c r="F51" s="299"/>
      <c r="G51" s="290"/>
      <c r="I51" s="123"/>
      <c r="J51" s="138"/>
      <c r="K51" s="18"/>
      <c r="L51" s="747" t="str">
        <f t="array" ref="L51">IF(SUM(ABS(M51:Y51))&gt;0,IF(OR($M$8:$Y$8=M51:Y51),"Hide","Show"),"")</f>
        <v/>
      </c>
    </row>
    <row r="52" spans="2:12" ht="17.25" thickBot="1" x14ac:dyDescent="0.35">
      <c r="B52" s="265"/>
      <c r="C52" s="260"/>
      <c r="D52" s="260"/>
      <c r="E52" s="260"/>
      <c r="F52" s="260"/>
      <c r="G52" s="295"/>
      <c r="I52" s="123"/>
      <c r="J52" s="138"/>
      <c r="K52" s="18"/>
      <c r="L52" s="747" t="str">
        <f t="array" ref="L52">IF(SUM(ABS(M52:Y52))&gt;0,IF(OR($M$8:$Y$8=M52:Y52),"Hide","Show"),"")</f>
        <v/>
      </c>
    </row>
    <row r="53" spans="2:12" ht="18" thickBot="1" x14ac:dyDescent="0.4">
      <c r="B53" s="265"/>
      <c r="C53" s="1143" t="s">
        <v>73</v>
      </c>
      <c r="D53" s="1144"/>
      <c r="E53" s="1144"/>
      <c r="F53" s="1145"/>
      <c r="G53" s="290"/>
      <c r="I53" s="123"/>
      <c r="J53" s="138"/>
      <c r="K53" s="18"/>
      <c r="L53" s="747" t="str">
        <f t="array" ref="L53">IF(SUM(ABS(M53:Y53))&gt;0,IF(OR($M$8:$Y$8=M53:Y53),"Hide","Show"),"")</f>
        <v/>
      </c>
    </row>
    <row r="54" spans="2:12" ht="17.25" x14ac:dyDescent="0.35">
      <c r="B54" s="265"/>
      <c r="C54" s="269"/>
      <c r="D54" s="1190" t="s">
        <v>47</v>
      </c>
      <c r="E54" s="1191"/>
      <c r="F54" s="1192"/>
      <c r="G54" s="290"/>
      <c r="I54" s="123"/>
      <c r="J54" s="138"/>
      <c r="K54" s="18"/>
      <c r="L54" s="747" t="str">
        <f t="array" ref="L54">IF(SUM(ABS(M54:Y54))&gt;0,IF(OR($M$8:$Y$8=M54:Y54),"Hide","Show"),"")</f>
        <v/>
      </c>
    </row>
    <row r="55" spans="2:12" ht="17.25" x14ac:dyDescent="0.35">
      <c r="B55" s="270"/>
      <c r="C55" s="265"/>
      <c r="D55" s="271" t="s">
        <v>54</v>
      </c>
      <c r="E55" s="271" t="s">
        <v>55</v>
      </c>
      <c r="F55" s="272" t="s">
        <v>56</v>
      </c>
      <c r="G55" s="290"/>
      <c r="I55" s="123"/>
      <c r="J55" s="138"/>
      <c r="K55" s="18"/>
      <c r="L55" s="747" t="str">
        <f t="array" ref="L55">IF(SUM(ABS(M55:Y55))&gt;0,IF(OR($M$8:$Y$8=M55:Y55),"Hide","Show"),"")</f>
        <v/>
      </c>
    </row>
    <row r="56" spans="2:12" x14ac:dyDescent="0.3">
      <c r="B56" s="265"/>
      <c r="C56" s="276" t="s">
        <v>74</v>
      </c>
      <c r="D56" s="297"/>
      <c r="E56" s="297"/>
      <c r="F56" s="298"/>
      <c r="G56" s="290"/>
      <c r="I56" s="123"/>
      <c r="J56" s="138"/>
      <c r="K56" s="18"/>
      <c r="L56" s="747" t="str">
        <f t="array" ref="L56">IF(SUM(ABS(M56:Y56))&gt;0,IF(OR($M$8:$Y$8=M56:Y56),"Hide","Show"),"")</f>
        <v/>
      </c>
    </row>
    <row r="57" spans="2:12" x14ac:dyDescent="0.3">
      <c r="B57" s="265"/>
      <c r="C57" s="276" t="s">
        <v>75</v>
      </c>
      <c r="D57" s="297"/>
      <c r="E57" s="297"/>
      <c r="F57" s="298"/>
      <c r="G57" s="290"/>
      <c r="I57" s="123"/>
      <c r="J57" s="138"/>
      <c r="K57" s="18"/>
      <c r="L57" s="747" t="str">
        <f t="array" ref="L57">IF(SUM(ABS(M57:Y57))&gt;0,IF(OR($M$8:$Y$8=M57:Y57),"Hide","Show"),"")</f>
        <v/>
      </c>
    </row>
    <row r="58" spans="2:12" x14ac:dyDescent="0.3">
      <c r="B58" s="265"/>
      <c r="C58" s="276" t="s">
        <v>76</v>
      </c>
      <c r="D58" s="297"/>
      <c r="E58" s="297"/>
      <c r="F58" s="298"/>
      <c r="G58" s="290"/>
      <c r="I58" s="123"/>
      <c r="J58" s="138"/>
      <c r="K58" s="18"/>
      <c r="L58" s="747" t="str">
        <f t="array" ref="L58">IF(SUM(ABS(M58:Y58))&gt;0,IF(OR($M$8:$Y$8=M58:Y58),"Hide","Show"),"")</f>
        <v/>
      </c>
    </row>
    <row r="59" spans="2:12" x14ac:dyDescent="0.3">
      <c r="B59" s="265"/>
      <c r="C59" s="276" t="s">
        <v>77</v>
      </c>
      <c r="D59" s="297"/>
      <c r="E59" s="297"/>
      <c r="F59" s="298"/>
      <c r="G59" s="290"/>
      <c r="I59" s="123"/>
      <c r="J59" s="138"/>
      <c r="K59" s="18"/>
      <c r="L59" s="747" t="str">
        <f t="array" ref="L59">IF(SUM(ABS(M59:Y59))&gt;0,IF(OR($M$8:$Y$8=M59:Y59),"Hide","Show"),"")</f>
        <v/>
      </c>
    </row>
    <row r="60" spans="2:12" ht="17.25" thickBot="1" x14ac:dyDescent="0.35">
      <c r="B60" s="265"/>
      <c r="C60" s="274" t="s">
        <v>345</v>
      </c>
      <c r="D60" s="294"/>
      <c r="E60" s="294"/>
      <c r="F60" s="299"/>
      <c r="G60" s="290"/>
      <c r="I60" s="123"/>
      <c r="J60" s="138"/>
      <c r="K60" s="18"/>
      <c r="L60" s="747" t="str">
        <f t="array" ref="L60">IF(SUM(ABS(M60:Y60))&gt;0,IF(OR($M$8:$Y$8=M60:Y60),"Hide","Show"),"")</f>
        <v/>
      </c>
    </row>
    <row r="61" spans="2:12" ht="17.25" thickBot="1" x14ac:dyDescent="0.35">
      <c r="B61" s="265"/>
      <c r="C61" s="260"/>
      <c r="D61" s="260"/>
      <c r="E61" s="260"/>
      <c r="F61" s="260"/>
      <c r="G61" s="295"/>
      <c r="I61" s="123"/>
      <c r="J61" s="138"/>
      <c r="K61" s="18"/>
      <c r="L61" s="747" t="str">
        <f t="array" ref="L61">IF(SUM(ABS(M61:Y61))&gt;0,IF(OR($M$8:$Y$8=M61:Y61),"Hide","Show"),"")</f>
        <v/>
      </c>
    </row>
    <row r="62" spans="2:12" ht="18" thickBot="1" x14ac:dyDescent="0.4">
      <c r="B62" s="265"/>
      <c r="C62" s="1143" t="s">
        <v>78</v>
      </c>
      <c r="D62" s="1144"/>
      <c r="E62" s="1144"/>
      <c r="F62" s="1145"/>
      <c r="G62" s="290"/>
      <c r="I62" s="123"/>
      <c r="J62" s="138"/>
      <c r="K62" s="18"/>
      <c r="L62" s="747" t="str">
        <f t="array" ref="L62">IF(SUM(ABS(M62:Y62))&gt;0,IF(OR($M$8:$Y$8=M62:Y62),"Hide","Show"),"")</f>
        <v/>
      </c>
    </row>
    <row r="63" spans="2:12" ht="17.25" x14ac:dyDescent="0.35">
      <c r="B63" s="265"/>
      <c r="C63" s="269"/>
      <c r="D63" s="1190" t="s">
        <v>47</v>
      </c>
      <c r="E63" s="1191"/>
      <c r="F63" s="1192"/>
      <c r="G63" s="290"/>
      <c r="I63" s="123"/>
      <c r="J63" s="138"/>
      <c r="K63" s="18"/>
      <c r="L63" s="747" t="str">
        <f t="array" ref="L63">IF(SUM(ABS(M63:Y63))&gt;0,IF(OR($M$8:$Y$8=M63:Y63),"Hide","Show"),"")</f>
        <v/>
      </c>
    </row>
    <row r="64" spans="2:12" ht="17.25" x14ac:dyDescent="0.35">
      <c r="B64" s="275"/>
      <c r="C64" s="265"/>
      <c r="D64" s="271" t="s">
        <v>54</v>
      </c>
      <c r="E64" s="271" t="s">
        <v>55</v>
      </c>
      <c r="F64" s="272" t="s">
        <v>56</v>
      </c>
      <c r="G64" s="290"/>
      <c r="I64" s="123"/>
      <c r="J64" s="138"/>
      <c r="K64" s="18"/>
      <c r="L64" s="747" t="str">
        <f t="array" ref="L64">IF(SUM(ABS(M64:Y64))&gt;0,IF(OR($M$8:$Y$8=M64:Y64),"Hide","Show"),"")</f>
        <v/>
      </c>
    </row>
    <row r="65" spans="2:12" x14ac:dyDescent="0.3">
      <c r="B65" s="265"/>
      <c r="C65" s="276" t="s">
        <v>79</v>
      </c>
      <c r="D65" s="297"/>
      <c r="E65" s="297"/>
      <c r="F65" s="298"/>
      <c r="G65" s="290"/>
      <c r="I65" s="123"/>
      <c r="J65" s="138"/>
      <c r="K65" s="18"/>
      <c r="L65" s="747" t="str">
        <f t="array" ref="L65">IF(SUM(ABS(M65:Y65))&gt;0,IF(OR($M$8:$Y$8=M65:Y65),"Hide","Show"),"")</f>
        <v/>
      </c>
    </row>
    <row r="66" spans="2:12" x14ac:dyDescent="0.3">
      <c r="B66" s="265"/>
      <c r="C66" s="276" t="s">
        <v>80</v>
      </c>
      <c r="D66" s="297"/>
      <c r="E66" s="297"/>
      <c r="F66" s="298"/>
      <c r="G66" s="290"/>
      <c r="I66" s="123"/>
      <c r="J66" s="138"/>
      <c r="K66" s="18"/>
      <c r="L66" s="747" t="str">
        <f t="array" ref="L66">IF(SUM(ABS(M66:Y66))&gt;0,IF(OR($M$8:$Y$8=M66:Y66),"Hide","Show"),"")</f>
        <v/>
      </c>
    </row>
    <row r="67" spans="2:12" x14ac:dyDescent="0.3">
      <c r="B67" s="265"/>
      <c r="C67" s="276" t="s">
        <v>81</v>
      </c>
      <c r="D67" s="297"/>
      <c r="E67" s="297"/>
      <c r="F67" s="298"/>
      <c r="G67" s="290"/>
      <c r="I67" s="123"/>
      <c r="J67" s="138"/>
      <c r="K67" s="18"/>
      <c r="L67" s="747" t="str">
        <f t="array" ref="L67">IF(SUM(ABS(M67:Y67))&gt;0,IF(OR($M$8:$Y$8=M67:Y67),"Hide","Show"),"")</f>
        <v/>
      </c>
    </row>
    <row r="68" spans="2:12" x14ac:dyDescent="0.3">
      <c r="B68" s="265"/>
      <c r="C68" s="276" t="s">
        <v>82</v>
      </c>
      <c r="D68" s="297"/>
      <c r="E68" s="297"/>
      <c r="F68" s="298"/>
      <c r="G68" s="290"/>
      <c r="I68" s="123"/>
      <c r="J68" s="138"/>
      <c r="K68" s="18"/>
      <c r="L68" s="747" t="str">
        <f t="array" ref="L68">IF(SUM(ABS(M68:Y68))&gt;0,IF(OR($M$8:$Y$8=M68:Y68),"Hide","Show"),"")</f>
        <v/>
      </c>
    </row>
    <row r="69" spans="2:12" x14ac:dyDescent="0.3">
      <c r="B69" s="265"/>
      <c r="C69" s="276" t="s">
        <v>83</v>
      </c>
      <c r="D69" s="297"/>
      <c r="E69" s="297"/>
      <c r="F69" s="298"/>
      <c r="G69" s="290"/>
      <c r="I69" s="123"/>
      <c r="J69" s="138"/>
      <c r="K69" s="18"/>
      <c r="L69" s="747" t="str">
        <f t="array" ref="L69">IF(SUM(ABS(M69:Y69))&gt;0,IF(OR($M$8:$Y$8=M69:Y69),"Hide","Show"),"")</f>
        <v/>
      </c>
    </row>
    <row r="70" spans="2:12" x14ac:dyDescent="0.3">
      <c r="B70" s="265"/>
      <c r="C70" s="276" t="s">
        <v>84</v>
      </c>
      <c r="D70" s="297"/>
      <c r="E70" s="297"/>
      <c r="F70" s="298"/>
      <c r="G70" s="290"/>
      <c r="I70" s="123"/>
      <c r="J70" s="138"/>
      <c r="K70" s="18"/>
      <c r="L70" s="747" t="str">
        <f t="array" ref="L70">IF(SUM(ABS(M70:Y70))&gt;0,IF(OR($M$8:$Y$8=M70:Y70),"Hide","Show"),"")</f>
        <v/>
      </c>
    </row>
    <row r="71" spans="2:12" x14ac:dyDescent="0.3">
      <c r="B71" s="265"/>
      <c r="C71" s="276" t="s">
        <v>85</v>
      </c>
      <c r="D71" s="297"/>
      <c r="E71" s="297"/>
      <c r="F71" s="298"/>
      <c r="G71" s="290"/>
      <c r="I71" s="123"/>
      <c r="J71" s="138"/>
      <c r="K71" s="18"/>
      <c r="L71" s="747" t="str">
        <f t="array" ref="L71">IF(SUM(ABS(M71:Y71))&gt;0,IF(OR($M$8:$Y$8=M71:Y71),"Hide","Show"),"")</f>
        <v/>
      </c>
    </row>
    <row r="72" spans="2:12" ht="17.25" thickBot="1" x14ac:dyDescent="0.35">
      <c r="B72" s="265"/>
      <c r="C72" s="277" t="s">
        <v>86</v>
      </c>
      <c r="D72" s="294"/>
      <c r="E72" s="294"/>
      <c r="F72" s="299"/>
      <c r="G72" s="290"/>
      <c r="I72" s="123"/>
      <c r="J72" s="138"/>
      <c r="K72" s="18"/>
      <c r="L72" s="747" t="str">
        <f t="array" ref="L72">IF(SUM(ABS(M72:Y72))&gt;0,IF(OR($M$8:$Y$8=M72:Y72),"Hide","Show"),"")</f>
        <v/>
      </c>
    </row>
    <row r="73" spans="2:12" ht="17.25" thickBot="1" x14ac:dyDescent="0.35">
      <c r="B73" s="265"/>
      <c r="C73" s="260"/>
      <c r="D73" s="260"/>
      <c r="E73" s="260"/>
      <c r="F73" s="260"/>
      <c r="G73" s="295"/>
      <c r="I73" s="123"/>
      <c r="J73" s="138"/>
      <c r="K73" s="18"/>
      <c r="L73" s="747" t="str">
        <f t="array" ref="L73">IF(SUM(ABS(M73:Y73))&gt;0,IF(OR($M$8:$Y$8=M73:Y73),"Hide","Show"),"")</f>
        <v/>
      </c>
    </row>
    <row r="74" spans="2:12" ht="18" thickBot="1" x14ac:dyDescent="0.4">
      <c r="B74" s="265"/>
      <c r="C74" s="1143" t="s">
        <v>87</v>
      </c>
      <c r="D74" s="1144"/>
      <c r="E74" s="1144"/>
      <c r="F74" s="1145"/>
      <c r="G74" s="290"/>
      <c r="I74" s="123"/>
      <c r="J74" s="138"/>
      <c r="K74" s="18"/>
      <c r="L74" s="747" t="str">
        <f t="array" ref="L74">IF(SUM(ABS(M74:Y74))&gt;0,IF(OR($M$8:$Y$8=M74:Y74),"Hide","Show"),"")</f>
        <v/>
      </c>
    </row>
    <row r="75" spans="2:12" ht="17.25" x14ac:dyDescent="0.35">
      <c r="B75" s="270"/>
      <c r="C75" s="269"/>
      <c r="D75" s="1190" t="s">
        <v>47</v>
      </c>
      <c r="E75" s="1191"/>
      <c r="F75" s="1192"/>
      <c r="G75" s="295"/>
      <c r="I75" s="123"/>
      <c r="J75" s="138"/>
      <c r="K75" s="18"/>
      <c r="L75" s="747" t="str">
        <f t="array" ref="L75">IF(SUM(ABS(M75:Y75))&gt;0,IF(OR($M$8:$Y$8=M75:Y75),"Hide","Show"),"")</f>
        <v/>
      </c>
    </row>
    <row r="76" spans="2:12" x14ac:dyDescent="0.3">
      <c r="B76" s="265"/>
      <c r="C76" s="276" t="s">
        <v>88</v>
      </c>
      <c r="D76" s="1178"/>
      <c r="E76" s="1178"/>
      <c r="F76" s="1179"/>
      <c r="G76" s="295"/>
      <c r="I76" s="123"/>
      <c r="J76" s="138"/>
      <c r="K76" s="18"/>
      <c r="L76" s="747" t="str">
        <f t="array" ref="L76">IF(SUM(ABS(M76:Y76))&gt;0,IF(OR($M$8:$Y$8=M76:Y76),"Hide","Show"),"")</f>
        <v/>
      </c>
    </row>
    <row r="77" spans="2:12" x14ac:dyDescent="0.3">
      <c r="B77" s="265"/>
      <c r="C77" s="276" t="s">
        <v>259</v>
      </c>
      <c r="D77" s="1178"/>
      <c r="E77" s="1178"/>
      <c r="F77" s="1179"/>
      <c r="G77" s="295"/>
      <c r="I77" s="123"/>
      <c r="J77" s="138"/>
      <c r="K77" s="18"/>
      <c r="L77" s="747" t="str">
        <f t="array" ref="L77">IF(SUM(ABS(M77:Y77))&gt;0,IF(OR($M$8:$Y$8=M77:Y77),"Hide","Show"),"")</f>
        <v/>
      </c>
    </row>
    <row r="78" spans="2:12" x14ac:dyDescent="0.3">
      <c r="B78" s="265"/>
      <c r="C78" s="276" t="s">
        <v>89</v>
      </c>
      <c r="D78" s="1165" t="str">
        <f>IF(D76+D77=0,"",D76+D77)</f>
        <v/>
      </c>
      <c r="E78" s="1165"/>
      <c r="F78" s="1166"/>
      <c r="G78" s="295"/>
      <c r="I78" s="129"/>
      <c r="J78" s="139"/>
      <c r="K78" s="18"/>
      <c r="L78" s="747" t="str">
        <f t="array" ref="L78">IF(SUM(ABS(M78:Y78))&gt;0,IF(OR($M$8:$Y$8=M78:Y78),"Hide","Show"),"")</f>
        <v/>
      </c>
    </row>
    <row r="79" spans="2:12" x14ac:dyDescent="0.3">
      <c r="B79" s="265"/>
      <c r="C79" s="276" t="s">
        <v>90</v>
      </c>
      <c r="D79" s="1178"/>
      <c r="E79" s="1178"/>
      <c r="F79" s="1179"/>
      <c r="G79" s="295"/>
      <c r="I79" s="129"/>
      <c r="J79" s="139"/>
      <c r="K79" s="18"/>
      <c r="L79" s="747" t="str">
        <f t="array" ref="L79">IF(SUM(ABS(M79:Y79))&gt;0,IF(OR($M$8:$Y$8=M79:Y79),"Hide","Show"),"")</f>
        <v/>
      </c>
    </row>
    <row r="80" spans="2:12" x14ac:dyDescent="0.3">
      <c r="B80" s="265"/>
      <c r="C80" s="276" t="s">
        <v>91</v>
      </c>
      <c r="D80" s="1178"/>
      <c r="E80" s="1178"/>
      <c r="F80" s="1179"/>
      <c r="G80" s="295"/>
      <c r="I80" s="129"/>
      <c r="J80" s="139"/>
      <c r="K80" s="18"/>
      <c r="L80" s="747" t="str">
        <f t="array" ref="L80">IF(SUM(ABS(M80:Y80))&gt;0,IF(OR($M$8:$Y$8=M80:Y80),"Hide","Show"),"")</f>
        <v/>
      </c>
    </row>
    <row r="81" spans="2:12" x14ac:dyDescent="0.3">
      <c r="B81" s="265"/>
      <c r="C81" s="276" t="s">
        <v>259</v>
      </c>
      <c r="D81" s="1178"/>
      <c r="E81" s="1178"/>
      <c r="F81" s="1179"/>
      <c r="G81" s="295"/>
      <c r="I81" s="129"/>
      <c r="J81" s="139"/>
      <c r="K81" s="18"/>
      <c r="L81" s="747" t="str">
        <f t="array" ref="L81">IF(SUM(ABS(M81:Y81))&gt;0,IF(OR($M$8:$Y$8=M81:Y81),"Hide","Show"),"")</f>
        <v/>
      </c>
    </row>
    <row r="82" spans="2:12" ht="17.25" thickBot="1" x14ac:dyDescent="0.35">
      <c r="B82" s="265"/>
      <c r="C82" s="277" t="s">
        <v>89</v>
      </c>
      <c r="D82" s="1139" t="str">
        <f>IF(D80+D81=0,"",D80+D81)</f>
        <v/>
      </c>
      <c r="E82" s="1139"/>
      <c r="F82" s="1140"/>
      <c r="G82" s="295"/>
      <c r="I82" s="130"/>
      <c r="J82" s="138"/>
      <c r="K82" s="18"/>
      <c r="L82" s="747" t="str">
        <f t="array" ref="L82">IF(SUM(ABS(M82:Y82))&gt;0,IF(OR($M$8:$Y$8=M82:Y82),"Hide","Show"),"")</f>
        <v/>
      </c>
    </row>
    <row r="83" spans="2:12" ht="17.25" thickBot="1" x14ac:dyDescent="0.35">
      <c r="B83" s="278"/>
      <c r="C83" s="263"/>
      <c r="D83" s="361"/>
      <c r="E83" s="263"/>
      <c r="F83" s="263"/>
      <c r="G83" s="300"/>
      <c r="I83" s="130"/>
      <c r="J83" s="138"/>
      <c r="K83" s="18"/>
      <c r="L83" s="747" t="str">
        <f t="array" ref="L83">IF(SUM(ABS(M83:Y83))&gt;0,IF(OR($M$8:$Y$8=M83:Y83),"Hide","Show"),"")</f>
        <v/>
      </c>
    </row>
    <row r="84" spans="2:12" ht="17.25" thickBot="1" x14ac:dyDescent="0.35">
      <c r="B84" s="284"/>
      <c r="C84" s="284"/>
      <c r="D84" s="284"/>
      <c r="E84" s="284"/>
      <c r="F84" s="260"/>
      <c r="G84" s="303"/>
      <c r="K84" s="18"/>
      <c r="L84" s="747" t="str">
        <f t="array" ref="L84">IF(SUM(ABS(M84:Y84))&gt;0,IF(OR($M$8:$Y$8=M84:Y84),"Hide","Show"),"")</f>
        <v/>
      </c>
    </row>
    <row r="85" spans="2:12" ht="18.75" thickBot="1" x14ac:dyDescent="0.4">
      <c r="B85" s="748" t="e">
        <f ca="1">IF($F$6&lt;&gt;"-","'"&amp;$F$6&amp;" Test' Data to be recorded", "Test Not Applicable")</f>
        <v>#N/A</v>
      </c>
      <c r="C85" s="749"/>
      <c r="D85" s="749"/>
      <c r="E85" s="749"/>
      <c r="F85" s="749"/>
      <c r="G85" s="750"/>
      <c r="K85" s="18"/>
      <c r="L85" s="747" t="str">
        <f t="array" ref="L85">IF(SUM(ABS(M85:Y85))&gt;0,IF(OR($M$8:$Y$8=M85:Y85),"Hide","Show"),"")</f>
        <v/>
      </c>
    </row>
    <row r="86" spans="2:12" ht="18" thickBot="1" x14ac:dyDescent="0.4">
      <c r="B86" s="270"/>
      <c r="C86" s="260"/>
      <c r="D86" s="260"/>
      <c r="E86" s="260"/>
      <c r="F86" s="260"/>
      <c r="G86" s="289"/>
      <c r="K86" s="18"/>
      <c r="L86" s="747" t="str">
        <f t="array" ref="L86">IF(SUM(ABS(M86:Y86))&gt;0,IF(OR($M$8:$Y$8=M86:Y86),"Hide","Show"),"")</f>
        <v/>
      </c>
    </row>
    <row r="87" spans="2:12" ht="18" thickBot="1" x14ac:dyDescent="0.4">
      <c r="B87" s="270"/>
      <c r="C87" s="1143" t="s">
        <v>53</v>
      </c>
      <c r="D87" s="1144"/>
      <c r="E87" s="1144"/>
      <c r="F87" s="1145"/>
      <c r="G87" s="290"/>
      <c r="K87" s="18"/>
      <c r="L87" s="747" t="str">
        <f t="array" ref="L87">IF(SUM(ABS(M87:Y87))&gt;0,IF(OR($M$8:$Y$8=M87:Y87),"Hide","Show"),"")</f>
        <v/>
      </c>
    </row>
    <row r="88" spans="2:12" ht="17.25" x14ac:dyDescent="0.35">
      <c r="B88" s="265"/>
      <c r="C88" s="269"/>
      <c r="D88" s="1190" t="s">
        <v>47</v>
      </c>
      <c r="E88" s="1191"/>
      <c r="F88" s="1192"/>
      <c r="G88" s="290"/>
      <c r="K88" s="18"/>
      <c r="L88" s="747" t="str">
        <f t="array" ref="L88">IF(SUM(ABS(M88:Y88))&gt;0,IF(OR($M$8:$Y$8=M88:Y88),"Hide","Show"),"")</f>
        <v/>
      </c>
    </row>
    <row r="89" spans="2:12" ht="17.25" x14ac:dyDescent="0.35">
      <c r="B89" s="270"/>
      <c r="C89" s="265"/>
      <c r="D89" s="271" t="s">
        <v>54</v>
      </c>
      <c r="E89" s="271" t="s">
        <v>55</v>
      </c>
      <c r="F89" s="272" t="s">
        <v>56</v>
      </c>
      <c r="G89" s="290"/>
      <c r="K89" s="18"/>
      <c r="L89" s="747" t="str">
        <f t="array" ref="L89">IF(SUM(ABS(M89:Y89))&gt;0,IF(OR($M$8:$Y$8=M89:Y89),"Hide","Show"),"")</f>
        <v/>
      </c>
    </row>
    <row r="90" spans="2:12" x14ac:dyDescent="0.3">
      <c r="B90" s="265"/>
      <c r="C90" s="266" t="s">
        <v>349</v>
      </c>
      <c r="D90" s="297"/>
      <c r="E90" s="297"/>
      <c r="F90" s="298"/>
      <c r="G90" s="290"/>
      <c r="K90" s="18"/>
      <c r="L90" s="747" t="str">
        <f t="array" ref="L90">IF(SUM(ABS(M90:Y90))&gt;0,IF(OR($M$8:$Y$8=M90:Y90),"Hide","Show"),"")</f>
        <v/>
      </c>
    </row>
    <row r="91" spans="2:12" x14ac:dyDescent="0.3">
      <c r="B91" s="265"/>
      <c r="C91" s="266" t="s">
        <v>350</v>
      </c>
      <c r="D91" s="297"/>
      <c r="E91" s="297"/>
      <c r="F91" s="298"/>
      <c r="G91" s="290"/>
      <c r="K91" s="18"/>
      <c r="L91" s="747" t="str">
        <f t="array" ref="L91">IF(SUM(ABS(M91:Y91))&gt;0,IF(OR($M$8:$Y$8=M91:Y91),"Hide","Show"),"")</f>
        <v/>
      </c>
    </row>
    <row r="92" spans="2:12" x14ac:dyDescent="0.3">
      <c r="B92" s="265"/>
      <c r="C92" s="276" t="s">
        <v>57</v>
      </c>
      <c r="D92" s="297"/>
      <c r="E92" s="297"/>
      <c r="F92" s="298"/>
      <c r="G92" s="290"/>
      <c r="K92" s="18"/>
      <c r="L92" s="747" t="str">
        <f t="array" ref="L92">IF(SUM(ABS(M92:Y92))&gt;0,IF(OR($M$8:$Y$8=M92:Y92),"Hide","Show"),"")</f>
        <v/>
      </c>
    </row>
    <row r="93" spans="2:12" x14ac:dyDescent="0.3">
      <c r="B93" s="265"/>
      <c r="C93" s="276" t="s">
        <v>58</v>
      </c>
      <c r="D93" s="297"/>
      <c r="E93" s="297"/>
      <c r="F93" s="298"/>
      <c r="G93" s="290"/>
      <c r="K93" s="18"/>
      <c r="L93" s="747" t="str">
        <f t="array" ref="L93">IF(SUM(ABS(M93:Y93))&gt;0,IF(OR($M$8:$Y$8=M93:Y93),"Hide","Show"),"")</f>
        <v/>
      </c>
    </row>
    <row r="94" spans="2:12" x14ac:dyDescent="0.3">
      <c r="B94" s="265"/>
      <c r="C94" s="266" t="s">
        <v>351</v>
      </c>
      <c r="D94" s="297"/>
      <c r="E94" s="260"/>
      <c r="F94" s="261"/>
      <c r="G94" s="290"/>
      <c r="I94" s="123"/>
      <c r="J94" s="138"/>
      <c r="K94" s="18"/>
      <c r="L94" s="747" t="str">
        <f t="array" ref="L94">IF(SUM(ABS(M94:Y94))&gt;0,IF(OR($M$8:$Y$8=M94:Y94),"Hide","Show"),"")</f>
        <v/>
      </c>
    </row>
    <row r="95" spans="2:12" x14ac:dyDescent="0.3">
      <c r="B95" s="265"/>
      <c r="C95" s="930" t="s">
        <v>759</v>
      </c>
      <c r="D95" s="931"/>
      <c r="E95" s="260"/>
      <c r="F95" s="261"/>
      <c r="G95" s="290"/>
      <c r="I95" s="123"/>
      <c r="J95" s="138"/>
      <c r="K95" s="18"/>
      <c r="L95" s="747"/>
    </row>
    <row r="96" spans="2:12" ht="17.25" thickBot="1" x14ac:dyDescent="0.35">
      <c r="B96" s="265"/>
      <c r="C96" s="268" t="s">
        <v>357</v>
      </c>
      <c r="D96" s="294"/>
      <c r="E96" s="263"/>
      <c r="F96" s="264"/>
      <c r="G96" s="290"/>
      <c r="K96" s="18"/>
      <c r="L96" s="747" t="str">
        <f t="array" ref="L96">IF(SUM(ABS(M96:Y96))&gt;0,IF(OR($M$8:$Y$8=M96:Y96),"Hide","Show"),"")</f>
        <v/>
      </c>
    </row>
    <row r="97" spans="2:12" ht="17.25" thickBot="1" x14ac:dyDescent="0.35">
      <c r="B97" s="265"/>
      <c r="C97" s="281"/>
      <c r="D97" s="260"/>
      <c r="E97" s="260"/>
      <c r="F97" s="260"/>
      <c r="G97" s="295"/>
      <c r="K97" s="18"/>
      <c r="L97" s="747" t="str">
        <f t="array" ref="L97">IF(SUM(ABS(M97:Y97))&gt;0,IF(OR($M$8:$Y$8=M97:Y97),"Hide","Show"),"")</f>
        <v/>
      </c>
    </row>
    <row r="98" spans="2:12" ht="18" thickBot="1" x14ac:dyDescent="0.4">
      <c r="B98" s="265"/>
      <c r="C98" s="1143" t="s">
        <v>59</v>
      </c>
      <c r="D98" s="1144"/>
      <c r="E98" s="1144"/>
      <c r="F98" s="1145"/>
      <c r="G98" s="290"/>
      <c r="K98" s="18"/>
      <c r="L98" s="747" t="str">
        <f t="array" ref="L98">IF(SUM(ABS(M98:Y98))&gt;0,IF(OR($M$8:$Y$8=M98:Y98),"Hide","Show"),"")</f>
        <v/>
      </c>
    </row>
    <row r="99" spans="2:12" ht="17.25" x14ac:dyDescent="0.35">
      <c r="B99" s="265"/>
      <c r="C99" s="296"/>
      <c r="D99" s="1190" t="s">
        <v>47</v>
      </c>
      <c r="E99" s="1191"/>
      <c r="F99" s="1192"/>
      <c r="G99" s="290"/>
      <c r="K99" s="18"/>
      <c r="L99" s="747" t="str">
        <f t="array" ref="L99">IF(SUM(ABS(M99:Y99))&gt;0,IF(OR($M$8:$Y$8=M99:Y99),"Hide","Show"),"")</f>
        <v/>
      </c>
    </row>
    <row r="100" spans="2:12" ht="17.25" x14ac:dyDescent="0.35">
      <c r="B100" s="270"/>
      <c r="C100" s="282"/>
      <c r="D100" s="271" t="s">
        <v>54</v>
      </c>
      <c r="E100" s="271" t="s">
        <v>55</v>
      </c>
      <c r="F100" s="272" t="s">
        <v>56</v>
      </c>
      <c r="G100" s="290"/>
      <c r="K100" s="18"/>
      <c r="L100" s="747" t="str">
        <f t="array" ref="L100">IF(SUM(ABS(M100:Y100))&gt;0,IF(OR($M$8:$Y$8=M100:Y100),"Hide","Show"),"")</f>
        <v/>
      </c>
    </row>
    <row r="101" spans="2:12" x14ac:dyDescent="0.3">
      <c r="B101" s="265"/>
      <c r="C101" s="276" t="s">
        <v>60</v>
      </c>
      <c r="D101" s="297"/>
      <c r="E101" s="297"/>
      <c r="F101" s="298"/>
      <c r="G101" s="290"/>
      <c r="K101" s="18"/>
      <c r="L101" s="747" t="str">
        <f t="array" ref="L101">IF(SUM(ABS(M101:Y101))&gt;0,IF(OR($M$8:$Y$8=M101:Y101),"Hide","Show"),"")</f>
        <v/>
      </c>
    </row>
    <row r="102" spans="2:12" x14ac:dyDescent="0.3">
      <c r="B102" s="265"/>
      <c r="C102" s="276" t="s">
        <v>490</v>
      </c>
      <c r="D102" s="297"/>
      <c r="E102" s="297"/>
      <c r="F102" s="298"/>
      <c r="G102" s="290"/>
      <c r="K102" s="18"/>
      <c r="L102" s="747" t="str">
        <f t="array" ref="L102">IF(SUM(ABS(M102:Y102))&gt;0,IF(OR($M$8:$Y$8=M102:Y102),"Hide","Show"),"")</f>
        <v/>
      </c>
    </row>
    <row r="103" spans="2:12" x14ac:dyDescent="0.3">
      <c r="B103" s="265"/>
      <c r="C103" s="276" t="s">
        <v>491</v>
      </c>
      <c r="D103" s="297"/>
      <c r="E103" s="297"/>
      <c r="F103" s="298"/>
      <c r="G103" s="290"/>
      <c r="K103" s="18"/>
      <c r="L103" s="747" t="str">
        <f t="array" ref="L103">IF(SUM(ABS(M103:Y103))&gt;0,IF(OR($M$8:$Y$8=M103:Y103),"Hide","Show"),"")</f>
        <v/>
      </c>
    </row>
    <row r="104" spans="2:12" x14ac:dyDescent="0.3">
      <c r="B104" s="265"/>
      <c r="C104" s="276" t="s">
        <v>342</v>
      </c>
      <c r="D104" s="297"/>
      <c r="E104" s="297"/>
      <c r="F104" s="298"/>
      <c r="G104" s="290"/>
      <c r="K104" s="18"/>
      <c r="L104" s="747" t="str">
        <f t="array" ref="L104">IF(SUM(ABS(M104:Y104))&gt;0,IF(OR($M$8:$Y$8=M104:Y104),"Hide","Show"),"")</f>
        <v/>
      </c>
    </row>
    <row r="105" spans="2:12" ht="17.25" thickBot="1" x14ac:dyDescent="0.35">
      <c r="B105" s="265"/>
      <c r="C105" s="268" t="s">
        <v>344</v>
      </c>
      <c r="D105" s="294"/>
      <c r="E105" s="294"/>
      <c r="F105" s="299"/>
      <c r="G105" s="290"/>
      <c r="K105" s="18"/>
      <c r="L105" s="747" t="str">
        <f t="array" ref="L105">IF(SUM(ABS(M105:Y105))&gt;0,IF(OR($M$8:$Y$8=M105:Y105),"Hide","Show"),"")</f>
        <v/>
      </c>
    </row>
    <row r="106" spans="2:12" ht="17.25" thickBot="1" x14ac:dyDescent="0.35">
      <c r="B106" s="265"/>
      <c r="C106" s="260"/>
      <c r="D106" s="260"/>
      <c r="E106" s="260"/>
      <c r="F106" s="283"/>
      <c r="G106" s="295"/>
      <c r="K106" s="18"/>
      <c r="L106" s="747" t="str">
        <f t="array" ref="L106">IF(SUM(ABS(M106:Y106))&gt;0,IF(OR($M$8:$Y$8=M106:Y106),"Hide","Show"),"")</f>
        <v/>
      </c>
    </row>
    <row r="107" spans="2:12" ht="18" thickBot="1" x14ac:dyDescent="0.4">
      <c r="B107" s="265"/>
      <c r="C107" s="1143" t="s">
        <v>61</v>
      </c>
      <c r="D107" s="1144"/>
      <c r="E107" s="1144"/>
      <c r="F107" s="1145"/>
      <c r="G107" s="290"/>
      <c r="K107" s="18"/>
      <c r="L107" s="747" t="str">
        <f t="array" ref="L107">IF(SUM(ABS(M107:Y107))&gt;0,IF(OR($M$8:$Y$8=M107:Y107),"Hide","Show"),"")</f>
        <v/>
      </c>
    </row>
    <row r="108" spans="2:12" ht="17.25" x14ac:dyDescent="0.35">
      <c r="B108" s="265"/>
      <c r="C108" s="269"/>
      <c r="D108" s="1190" t="s">
        <v>47</v>
      </c>
      <c r="E108" s="1191"/>
      <c r="F108" s="1192"/>
      <c r="G108" s="290"/>
      <c r="K108" s="18"/>
      <c r="L108" s="747" t="str">
        <f t="array" ref="L108">IF(SUM(ABS(M108:Y108))&gt;0,IF(OR($M$8:$Y$8=M108:Y108),"Hide","Show"),"")</f>
        <v/>
      </c>
    </row>
    <row r="109" spans="2:12" ht="17.25" x14ac:dyDescent="0.35">
      <c r="B109" s="270"/>
      <c r="C109" s="265"/>
      <c r="D109" s="271" t="s">
        <v>54</v>
      </c>
      <c r="E109" s="271" t="s">
        <v>55</v>
      </c>
      <c r="F109" s="272" t="s">
        <v>56</v>
      </c>
      <c r="G109" s="290"/>
      <c r="K109" s="18"/>
      <c r="L109" s="747" t="str">
        <f t="array" ref="L109">IF(SUM(ABS(M109:Y109))&gt;0,IF(OR($M$8:$Y$8=M109:Y109),"Hide","Show"),"")</f>
        <v/>
      </c>
    </row>
    <row r="110" spans="2:12" x14ac:dyDescent="0.3">
      <c r="B110" s="265"/>
      <c r="C110" s="276" t="s">
        <v>62</v>
      </c>
      <c r="D110" s="297"/>
      <c r="E110" s="297"/>
      <c r="F110" s="298"/>
      <c r="G110" s="290"/>
      <c r="K110" s="18"/>
      <c r="L110" s="747" t="str">
        <f t="array" ref="L110">IF(SUM(ABS(M110:Y110))&gt;0,IF(OR($M$8:$Y$8=M110:Y110),"Hide","Show"),"")</f>
        <v/>
      </c>
    </row>
    <row r="111" spans="2:12" x14ac:dyDescent="0.3">
      <c r="B111" s="265"/>
      <c r="C111" s="276" t="s">
        <v>63</v>
      </c>
      <c r="D111" s="297"/>
      <c r="E111" s="297"/>
      <c r="F111" s="298"/>
      <c r="G111" s="290"/>
      <c r="K111" s="18"/>
      <c r="L111" s="747" t="str">
        <f t="array" ref="L111">IF(SUM(ABS(M111:Y111))&gt;0,IF(OR($M$8:$Y$8=M111:Y111),"Hide","Show"),"")</f>
        <v/>
      </c>
    </row>
    <row r="112" spans="2:12" x14ac:dyDescent="0.3">
      <c r="B112" s="265"/>
      <c r="C112" s="276" t="s">
        <v>64</v>
      </c>
      <c r="D112" s="297"/>
      <c r="E112" s="297"/>
      <c r="F112" s="298"/>
      <c r="G112" s="290"/>
      <c r="K112" s="18"/>
      <c r="L112" s="747" t="str">
        <f t="array" ref="L112">IF(SUM(ABS(M112:Y112))&gt;0,IF(OR($M$8:$Y$8=M112:Y112),"Hide","Show"),"")</f>
        <v/>
      </c>
    </row>
    <row r="113" spans="2:12" x14ac:dyDescent="0.3">
      <c r="B113" s="265"/>
      <c r="C113" s="276" t="s">
        <v>65</v>
      </c>
      <c r="D113" s="297"/>
      <c r="E113" s="297"/>
      <c r="F113" s="298"/>
      <c r="G113" s="290"/>
      <c r="K113" s="18"/>
      <c r="L113" s="747" t="str">
        <f t="array" ref="L113">IF(SUM(ABS(M113:Y113))&gt;0,IF(OR($M$8:$Y$8=M113:Y113),"Hide","Show"),"")</f>
        <v/>
      </c>
    </row>
    <row r="114" spans="2:12" x14ac:dyDescent="0.3">
      <c r="B114" s="265"/>
      <c r="C114" s="276" t="s">
        <v>66</v>
      </c>
      <c r="D114" s="297"/>
      <c r="E114" s="297"/>
      <c r="F114" s="298"/>
      <c r="G114" s="290"/>
      <c r="K114" s="18"/>
      <c r="L114" s="747" t="str">
        <f t="array" ref="L114">IF(SUM(ABS(M114:Y114))&gt;0,IF(OR($M$8:$Y$8=M114:Y114),"Hide","Show"),"")</f>
        <v/>
      </c>
    </row>
    <row r="115" spans="2:12" x14ac:dyDescent="0.3">
      <c r="B115" s="265"/>
      <c r="C115" s="276" t="s">
        <v>67</v>
      </c>
      <c r="D115" s="297"/>
      <c r="E115" s="297"/>
      <c r="F115" s="298"/>
      <c r="G115" s="290"/>
      <c r="K115" s="18"/>
      <c r="L115" s="747" t="str">
        <f t="array" ref="L115">IF(SUM(ABS(M115:Y115))&gt;0,IF(OR($M$8:$Y$8=M115:Y115),"Hide","Show"),"")</f>
        <v/>
      </c>
    </row>
    <row r="116" spans="2:12" x14ac:dyDescent="0.3">
      <c r="B116" s="265"/>
      <c r="C116" s="276" t="s">
        <v>68</v>
      </c>
      <c r="D116" s="297"/>
      <c r="E116" s="297"/>
      <c r="F116" s="298"/>
      <c r="G116" s="290"/>
      <c r="K116" s="18"/>
      <c r="L116" s="747" t="str">
        <f t="array" ref="L116">IF(SUM(ABS(M116:Y116))&gt;0,IF(OR($M$8:$Y$8=M116:Y116),"Hide","Show"),"")</f>
        <v/>
      </c>
    </row>
    <row r="117" spans="2:12" x14ac:dyDescent="0.3">
      <c r="B117" s="265"/>
      <c r="C117" s="276" t="s">
        <v>69</v>
      </c>
      <c r="D117" s="297"/>
      <c r="E117" s="297"/>
      <c r="F117" s="298"/>
      <c r="G117" s="290"/>
      <c r="K117" s="18"/>
      <c r="L117" s="747" t="str">
        <f t="array" ref="L117">IF(SUM(ABS(M117:Y117))&gt;0,IF(OR($M$8:$Y$8=M117:Y117),"Hide","Show"),"")</f>
        <v/>
      </c>
    </row>
    <row r="118" spans="2:12" x14ac:dyDescent="0.3">
      <c r="B118" s="265"/>
      <c r="C118" s="276" t="s">
        <v>70</v>
      </c>
      <c r="D118" s="297"/>
      <c r="E118" s="297"/>
      <c r="F118" s="298"/>
      <c r="G118" s="290"/>
      <c r="K118" s="18"/>
      <c r="L118" s="747" t="str">
        <f t="array" ref="L118">IF(SUM(ABS(M118:Y118))&gt;0,IF(OR($M$8:$Y$8=M118:Y118),"Hide","Show"),"")</f>
        <v/>
      </c>
    </row>
    <row r="119" spans="2:12" x14ac:dyDescent="0.3">
      <c r="B119" s="265"/>
      <c r="C119" s="276" t="s">
        <v>71</v>
      </c>
      <c r="D119" s="297"/>
      <c r="E119" s="297"/>
      <c r="F119" s="298"/>
      <c r="G119" s="290"/>
      <c r="K119" s="18"/>
      <c r="L119" s="747" t="str">
        <f t="array" ref="L119">IF(SUM(ABS(M119:Y119))&gt;0,IF(OR($M$8:$Y$8=M119:Y119),"Hide","Show"),"")</f>
        <v/>
      </c>
    </row>
    <row r="120" spans="2:12" ht="17.25" thickBot="1" x14ac:dyDescent="0.35">
      <c r="B120" s="265"/>
      <c r="C120" s="277" t="s">
        <v>72</v>
      </c>
      <c r="D120" s="294"/>
      <c r="E120" s="294"/>
      <c r="F120" s="299"/>
      <c r="G120" s="290"/>
      <c r="K120" s="18"/>
      <c r="L120" s="747" t="str">
        <f t="array" ref="L120">IF(SUM(ABS(M120:Y120))&gt;0,IF(OR($M$8:$Y$8=M120:Y120),"Hide","Show"),"")</f>
        <v/>
      </c>
    </row>
    <row r="121" spans="2:12" ht="17.25" thickBot="1" x14ac:dyDescent="0.35">
      <c r="B121" s="265"/>
      <c r="C121" s="260"/>
      <c r="D121" s="260"/>
      <c r="E121" s="260"/>
      <c r="F121" s="260"/>
      <c r="G121" s="295"/>
      <c r="K121" s="18"/>
      <c r="L121" s="747" t="str">
        <f t="array" ref="L121">IF(SUM(ABS(M121:Y121))&gt;0,IF(OR($M$8:$Y$8=M121:Y121),"Hide","Show"),"")</f>
        <v/>
      </c>
    </row>
    <row r="122" spans="2:12" ht="18" thickBot="1" x14ac:dyDescent="0.4">
      <c r="B122" s="265"/>
      <c r="C122" s="1143" t="s">
        <v>73</v>
      </c>
      <c r="D122" s="1144"/>
      <c r="E122" s="1144"/>
      <c r="F122" s="1145"/>
      <c r="G122" s="290"/>
      <c r="K122" s="18"/>
      <c r="L122" s="747" t="str">
        <f t="array" ref="L122">IF(SUM(ABS(M122:Y122))&gt;0,IF(OR($M$8:$Y$8=M122:Y122),"Hide","Show"),"")</f>
        <v/>
      </c>
    </row>
    <row r="123" spans="2:12" ht="17.25" x14ac:dyDescent="0.35">
      <c r="B123" s="265"/>
      <c r="C123" s="269"/>
      <c r="D123" s="1190" t="s">
        <v>47</v>
      </c>
      <c r="E123" s="1191"/>
      <c r="F123" s="1192"/>
      <c r="G123" s="290"/>
      <c r="K123" s="18"/>
      <c r="L123" s="747" t="str">
        <f t="array" ref="L123">IF(SUM(ABS(M123:Y123))&gt;0,IF(OR($M$8:$Y$8=M123:Y123),"Hide","Show"),"")</f>
        <v/>
      </c>
    </row>
    <row r="124" spans="2:12" ht="17.25" x14ac:dyDescent="0.35">
      <c r="B124" s="270"/>
      <c r="C124" s="265"/>
      <c r="D124" s="271" t="s">
        <v>54</v>
      </c>
      <c r="E124" s="271" t="s">
        <v>55</v>
      </c>
      <c r="F124" s="272" t="s">
        <v>56</v>
      </c>
      <c r="G124" s="290"/>
      <c r="K124" s="18"/>
      <c r="L124" s="747" t="str">
        <f t="array" ref="L124">IF(SUM(ABS(M124:Y124))&gt;0,IF(OR($M$8:$Y$8=M124:Y124),"Hide","Show"),"")</f>
        <v/>
      </c>
    </row>
    <row r="125" spans="2:12" x14ac:dyDescent="0.3">
      <c r="B125" s="265"/>
      <c r="C125" s="276" t="s">
        <v>74</v>
      </c>
      <c r="D125" s="297"/>
      <c r="E125" s="297"/>
      <c r="F125" s="298"/>
      <c r="G125" s="290"/>
      <c r="K125" s="18"/>
      <c r="L125" s="747" t="str">
        <f t="array" ref="L125">IF(SUM(ABS(M125:Y125))&gt;0,IF(OR($M$8:$Y$8=M125:Y125),"Hide","Show"),"")</f>
        <v/>
      </c>
    </row>
    <row r="126" spans="2:12" x14ac:dyDescent="0.3">
      <c r="B126" s="265"/>
      <c r="C126" s="276" t="s">
        <v>75</v>
      </c>
      <c r="D126" s="297"/>
      <c r="E126" s="297"/>
      <c r="F126" s="298"/>
      <c r="G126" s="290"/>
      <c r="K126" s="18"/>
      <c r="L126" s="747" t="str">
        <f t="array" ref="L126">IF(SUM(ABS(M126:Y126))&gt;0,IF(OR($M$8:$Y$8=M126:Y126),"Hide","Show"),"")</f>
        <v/>
      </c>
    </row>
    <row r="127" spans="2:12" x14ac:dyDescent="0.3">
      <c r="B127" s="265"/>
      <c r="C127" s="276" t="s">
        <v>76</v>
      </c>
      <c r="D127" s="297"/>
      <c r="E127" s="297"/>
      <c r="F127" s="298"/>
      <c r="G127" s="290"/>
      <c r="K127" s="18"/>
      <c r="L127" s="747" t="str">
        <f t="array" ref="L127">IF(SUM(ABS(M127:Y127))&gt;0,IF(OR($M$8:$Y$8=M127:Y127),"Hide","Show"),"")</f>
        <v/>
      </c>
    </row>
    <row r="128" spans="2:12" x14ac:dyDescent="0.3">
      <c r="B128" s="265"/>
      <c r="C128" s="276" t="s">
        <v>77</v>
      </c>
      <c r="D128" s="297"/>
      <c r="E128" s="297"/>
      <c r="F128" s="298"/>
      <c r="G128" s="290"/>
      <c r="K128" s="18"/>
      <c r="L128" s="747" t="str">
        <f t="array" ref="L128">IF(SUM(ABS(M128:Y128))&gt;0,IF(OR($M$8:$Y$8=M128:Y128),"Hide","Show"),"")</f>
        <v/>
      </c>
    </row>
    <row r="129" spans="2:12" ht="17.25" thickBot="1" x14ac:dyDescent="0.35">
      <c r="B129" s="265"/>
      <c r="C129" s="274" t="s">
        <v>345</v>
      </c>
      <c r="D129" s="294"/>
      <c r="E129" s="294"/>
      <c r="F129" s="299"/>
      <c r="G129" s="290"/>
      <c r="K129" s="18"/>
      <c r="L129" s="747" t="str">
        <f t="array" ref="L129">IF(SUM(ABS(M129:Y129))&gt;0,IF(OR($M$8:$Y$8=M129:Y129),"Hide","Show"),"")</f>
        <v/>
      </c>
    </row>
    <row r="130" spans="2:12" ht="17.25" thickBot="1" x14ac:dyDescent="0.35">
      <c r="B130" s="265"/>
      <c r="C130" s="260"/>
      <c r="D130" s="260"/>
      <c r="E130" s="260"/>
      <c r="F130" s="260"/>
      <c r="G130" s="295"/>
      <c r="K130" s="18"/>
      <c r="L130" s="747" t="str">
        <f t="array" ref="L130">IF(SUM(ABS(M130:Y130))&gt;0,IF(OR($M$8:$Y$8=M130:Y130),"Hide","Show"),"")</f>
        <v/>
      </c>
    </row>
    <row r="131" spans="2:12" ht="18" thickBot="1" x14ac:dyDescent="0.4">
      <c r="B131" s="265"/>
      <c r="C131" s="1143" t="s">
        <v>78</v>
      </c>
      <c r="D131" s="1144"/>
      <c r="E131" s="1144"/>
      <c r="F131" s="1145"/>
      <c r="G131" s="290"/>
      <c r="K131" s="18"/>
      <c r="L131" s="747" t="str">
        <f t="array" ref="L131">IF(SUM(ABS(M131:Y131))&gt;0,IF(OR($M$8:$Y$8=M131:Y131),"Hide","Show"),"")</f>
        <v/>
      </c>
    </row>
    <row r="132" spans="2:12" ht="17.25" x14ac:dyDescent="0.35">
      <c r="B132" s="265"/>
      <c r="C132" s="269"/>
      <c r="D132" s="1190" t="s">
        <v>47</v>
      </c>
      <c r="E132" s="1191"/>
      <c r="F132" s="1192"/>
      <c r="G132" s="290"/>
      <c r="K132" s="18"/>
      <c r="L132" s="747" t="str">
        <f t="array" ref="L132">IF(SUM(ABS(M132:Y132))&gt;0,IF(OR($M$8:$Y$8=M132:Y132),"Hide","Show"),"")</f>
        <v/>
      </c>
    </row>
    <row r="133" spans="2:12" ht="17.25" x14ac:dyDescent="0.35">
      <c r="B133" s="275"/>
      <c r="C133" s="265"/>
      <c r="D133" s="271" t="s">
        <v>54</v>
      </c>
      <c r="E133" s="271" t="s">
        <v>55</v>
      </c>
      <c r="F133" s="272" t="s">
        <v>56</v>
      </c>
      <c r="G133" s="290"/>
      <c r="K133" s="18"/>
      <c r="L133" s="747" t="str">
        <f t="array" ref="L133">IF(SUM(ABS(M133:Y133))&gt;0,IF(OR($M$8:$Y$8=M133:Y133),"Hide","Show"),"")</f>
        <v/>
      </c>
    </row>
    <row r="134" spans="2:12" x14ac:dyDescent="0.3">
      <c r="B134" s="265"/>
      <c r="C134" s="276" t="s">
        <v>79</v>
      </c>
      <c r="D134" s="297"/>
      <c r="E134" s="297"/>
      <c r="F134" s="298"/>
      <c r="G134" s="290"/>
      <c r="K134" s="18"/>
      <c r="L134" s="747" t="str">
        <f t="array" ref="L134">IF(SUM(ABS(M134:Y134))&gt;0,IF(OR($M$8:$Y$8=M134:Y134),"Hide","Show"),"")</f>
        <v/>
      </c>
    </row>
    <row r="135" spans="2:12" x14ac:dyDescent="0.3">
      <c r="B135" s="265"/>
      <c r="C135" s="276" t="s">
        <v>80</v>
      </c>
      <c r="D135" s="297"/>
      <c r="E135" s="297"/>
      <c r="F135" s="298"/>
      <c r="G135" s="290"/>
      <c r="K135" s="18"/>
      <c r="L135" s="747" t="str">
        <f t="array" ref="L135">IF(SUM(ABS(M135:Y135))&gt;0,IF(OR($M$8:$Y$8=M135:Y135),"Hide","Show"),"")</f>
        <v/>
      </c>
    </row>
    <row r="136" spans="2:12" x14ac:dyDescent="0.3">
      <c r="B136" s="265"/>
      <c r="C136" s="276" t="s">
        <v>81</v>
      </c>
      <c r="D136" s="297"/>
      <c r="E136" s="297"/>
      <c r="F136" s="298"/>
      <c r="G136" s="290"/>
      <c r="K136" s="18"/>
      <c r="L136" s="747" t="str">
        <f t="array" ref="L136">IF(SUM(ABS(M136:Y136))&gt;0,IF(OR($M$8:$Y$8=M136:Y136),"Hide","Show"),"")</f>
        <v/>
      </c>
    </row>
    <row r="137" spans="2:12" x14ac:dyDescent="0.3">
      <c r="B137" s="265"/>
      <c r="C137" s="276" t="s">
        <v>82</v>
      </c>
      <c r="D137" s="297"/>
      <c r="E137" s="297"/>
      <c r="F137" s="298"/>
      <c r="G137" s="290"/>
      <c r="K137" s="18"/>
      <c r="L137" s="747" t="str">
        <f t="array" ref="L137">IF(SUM(ABS(M137:Y137))&gt;0,IF(OR($M$8:$Y$8=M137:Y137),"Hide","Show"),"")</f>
        <v/>
      </c>
    </row>
    <row r="138" spans="2:12" x14ac:dyDescent="0.3">
      <c r="B138" s="265"/>
      <c r="C138" s="276" t="s">
        <v>83</v>
      </c>
      <c r="D138" s="297"/>
      <c r="E138" s="297"/>
      <c r="F138" s="298"/>
      <c r="G138" s="290"/>
      <c r="K138" s="18"/>
      <c r="L138" s="747" t="str">
        <f t="array" ref="L138">IF(SUM(ABS(M138:Y138))&gt;0,IF(OR($M$8:$Y$8=M138:Y138),"Hide","Show"),"")</f>
        <v/>
      </c>
    </row>
    <row r="139" spans="2:12" x14ac:dyDescent="0.3">
      <c r="B139" s="265"/>
      <c r="C139" s="276" t="s">
        <v>84</v>
      </c>
      <c r="D139" s="297"/>
      <c r="E139" s="297"/>
      <c r="F139" s="298"/>
      <c r="G139" s="290"/>
      <c r="K139" s="18"/>
      <c r="L139" s="747" t="str">
        <f t="array" ref="L139">IF(SUM(ABS(M139:Y139))&gt;0,IF(OR($M$8:$Y$8=M139:Y139),"Hide","Show"),"")</f>
        <v/>
      </c>
    </row>
    <row r="140" spans="2:12" x14ac:dyDescent="0.3">
      <c r="B140" s="265"/>
      <c r="C140" s="276" t="s">
        <v>85</v>
      </c>
      <c r="D140" s="297"/>
      <c r="E140" s="297"/>
      <c r="F140" s="298"/>
      <c r="G140" s="290"/>
      <c r="K140" s="18"/>
      <c r="L140" s="747" t="str">
        <f t="array" ref="L140">IF(SUM(ABS(M140:Y140))&gt;0,IF(OR($M$8:$Y$8=M140:Y140),"Hide","Show"),"")</f>
        <v/>
      </c>
    </row>
    <row r="141" spans="2:12" ht="17.25" thickBot="1" x14ac:dyDescent="0.35">
      <c r="B141" s="265"/>
      <c r="C141" s="277" t="s">
        <v>86</v>
      </c>
      <c r="D141" s="294"/>
      <c r="E141" s="294"/>
      <c r="F141" s="299"/>
      <c r="G141" s="290"/>
      <c r="K141" s="18"/>
      <c r="L141" s="747" t="str">
        <f t="array" ref="L141">IF(SUM(ABS(M141:Y141))&gt;0,IF(OR($M$8:$Y$8=M141:Y141),"Hide","Show"),"")</f>
        <v/>
      </c>
    </row>
    <row r="142" spans="2:12" ht="17.25" thickBot="1" x14ac:dyDescent="0.35">
      <c r="B142" s="265"/>
      <c r="C142" s="260"/>
      <c r="D142" s="260"/>
      <c r="E142" s="260"/>
      <c r="F142" s="260"/>
      <c r="G142" s="295"/>
      <c r="K142" s="18"/>
      <c r="L142" s="747" t="str">
        <f t="array" ref="L142">IF(SUM(ABS(M142:Y142))&gt;0,IF(OR($M$8:$Y$8=M142:Y142),"Hide","Show"),"")</f>
        <v/>
      </c>
    </row>
    <row r="143" spans="2:12" ht="18" thickBot="1" x14ac:dyDescent="0.4">
      <c r="B143" s="265"/>
      <c r="C143" s="1143" t="s">
        <v>87</v>
      </c>
      <c r="D143" s="1144"/>
      <c r="E143" s="1144"/>
      <c r="F143" s="1145"/>
      <c r="G143" s="290"/>
      <c r="K143" s="18"/>
      <c r="L143" s="747" t="str">
        <f t="array" ref="L143">IF(SUM(ABS(M143:Y143))&gt;0,IF(OR($M$8:$Y$8=M143:Y143),"Hide","Show"),"")</f>
        <v/>
      </c>
    </row>
    <row r="144" spans="2:12" ht="17.25" x14ac:dyDescent="0.35">
      <c r="B144" s="270"/>
      <c r="C144" s="269"/>
      <c r="D144" s="1190" t="s">
        <v>47</v>
      </c>
      <c r="E144" s="1191"/>
      <c r="F144" s="1192"/>
      <c r="G144" s="295"/>
      <c r="K144" s="18"/>
      <c r="L144" s="747" t="str">
        <f t="array" ref="L144">IF(SUM(ABS(M144:Y144))&gt;0,IF(OR($M$8:$Y$8=M144:Y144),"Hide","Show"),"")</f>
        <v/>
      </c>
    </row>
    <row r="145" spans="2:12" x14ac:dyDescent="0.3">
      <c r="B145" s="265"/>
      <c r="C145" s="276" t="s">
        <v>88</v>
      </c>
      <c r="D145" s="1178"/>
      <c r="E145" s="1178"/>
      <c r="F145" s="1179"/>
      <c r="G145" s="295"/>
      <c r="K145" s="18"/>
      <c r="L145" s="747" t="str">
        <f t="array" ref="L145">IF(SUM(ABS(M145:Y145))&gt;0,IF(OR($M$8:$Y$8=M145:Y145),"Hide","Show"),"")</f>
        <v/>
      </c>
    </row>
    <row r="146" spans="2:12" x14ac:dyDescent="0.3">
      <c r="B146" s="265"/>
      <c r="C146" s="276" t="s">
        <v>259</v>
      </c>
      <c r="D146" s="1178"/>
      <c r="E146" s="1178"/>
      <c r="F146" s="1179"/>
      <c r="G146" s="295"/>
      <c r="K146" s="18"/>
      <c r="L146" s="747" t="str">
        <f t="array" ref="L146">IF(SUM(ABS(M146:Y146))&gt;0,IF(OR($M$8:$Y$8=M146:Y146),"Hide","Show"),"")</f>
        <v/>
      </c>
    </row>
    <row r="147" spans="2:12" ht="17.25" thickBot="1" x14ac:dyDescent="0.35">
      <c r="B147" s="265"/>
      <c r="C147" s="277" t="s">
        <v>89</v>
      </c>
      <c r="D147" s="1139" t="str">
        <f>IF(D145+D146=0,"",D145+D146)</f>
        <v/>
      </c>
      <c r="E147" s="1139"/>
      <c r="F147" s="1140"/>
      <c r="G147" s="295"/>
      <c r="K147" s="18"/>
      <c r="L147" s="747" t="str">
        <f t="array" ref="L147">IF(SUM(ABS(M147:Y147))&gt;0,IF(OR($M$8:$Y$8=M147:Y147),"Hide","Show"),"")</f>
        <v/>
      </c>
    </row>
    <row r="148" spans="2:12" ht="17.25" thickBot="1" x14ac:dyDescent="0.35">
      <c r="B148" s="278"/>
      <c r="C148" s="263"/>
      <c r="D148" s="263"/>
      <c r="E148" s="263"/>
      <c r="F148" s="263"/>
      <c r="G148" s="300"/>
      <c r="K148" s="18"/>
      <c r="L148" s="747" t="str">
        <f t="array" ref="L148">IF(SUM(ABS(M148:Y148))&gt;0,IF(OR($M$8:$Y$8=M148:Y148),"Hide","Show"),"")</f>
        <v/>
      </c>
    </row>
    <row r="149" spans="2:12" ht="17.25" thickBot="1" x14ac:dyDescent="0.35">
      <c r="B149" s="284"/>
      <c r="C149" s="284"/>
      <c r="D149" s="284"/>
      <c r="E149" s="284"/>
      <c r="F149" s="260"/>
      <c r="G149" s="303"/>
      <c r="K149" s="18"/>
      <c r="L149" s="747" t="str">
        <f t="array" ref="L149">IF(SUM(ABS(M149:Y149))&gt;0,IF(OR($M$8:$Y$8=M149:Y149),"Hide","Show"),"")</f>
        <v/>
      </c>
    </row>
    <row r="150" spans="2:12" ht="18.75" thickBot="1" x14ac:dyDescent="0.4">
      <c r="B150" s="748" t="e">
        <f ca="1">IF($F$7&lt;&gt;"-","'"&amp;$F$7&amp;" Test' Data to be recorded", "Test Not Applicable")</f>
        <v>#N/A</v>
      </c>
      <c r="C150" s="749"/>
      <c r="D150" s="749"/>
      <c r="E150" s="749"/>
      <c r="F150" s="749"/>
      <c r="G150" s="750"/>
      <c r="K150" s="18"/>
      <c r="L150" s="747" t="str">
        <f t="array" ref="L150">IF(SUM(ABS(M150:Y150))&gt;0,IF(OR($M$8:$Y$8=M150:Y150),"Hide","Show"),"")</f>
        <v/>
      </c>
    </row>
    <row r="151" spans="2:12" ht="18" thickBot="1" x14ac:dyDescent="0.4">
      <c r="B151" s="301"/>
      <c r="C151" s="288"/>
      <c r="D151" s="288"/>
      <c r="E151" s="288"/>
      <c r="F151" s="288"/>
      <c r="G151" s="289"/>
      <c r="K151" s="18"/>
      <c r="L151" s="747" t="str">
        <f t="array" ref="L151">IF(SUM(ABS(M151:Y151))&gt;0,IF(OR($M$8:$Y$8=M151:Y151),"Hide","Show"),"")</f>
        <v/>
      </c>
    </row>
    <row r="152" spans="2:12" ht="18" thickBot="1" x14ac:dyDescent="0.4">
      <c r="B152" s="270"/>
      <c r="C152" s="1143" t="s">
        <v>53</v>
      </c>
      <c r="D152" s="1144"/>
      <c r="E152" s="1144"/>
      <c r="F152" s="1145"/>
      <c r="G152" s="290"/>
      <c r="K152" s="18"/>
      <c r="L152" s="747" t="str">
        <f t="array" ref="L152">IF(SUM(ABS(M152:Y152))&gt;0,IF(OR($M$8:$Y$8=M152:Y152),"Hide","Show"),"")</f>
        <v/>
      </c>
    </row>
    <row r="153" spans="2:12" ht="17.25" x14ac:dyDescent="0.35">
      <c r="B153" s="265"/>
      <c r="C153" s="269"/>
      <c r="D153" s="1190" t="s">
        <v>47</v>
      </c>
      <c r="E153" s="1191"/>
      <c r="F153" s="1192"/>
      <c r="G153" s="290"/>
      <c r="K153" s="18"/>
      <c r="L153" s="747" t="str">
        <f t="array" ref="L153">IF(SUM(ABS(M153:Y153))&gt;0,IF(OR($M$8:$Y$8=M153:Y153),"Hide","Show"),"")</f>
        <v/>
      </c>
    </row>
    <row r="154" spans="2:12" ht="17.25" x14ac:dyDescent="0.35">
      <c r="B154" s="270"/>
      <c r="C154" s="265"/>
      <c r="D154" s="271" t="s">
        <v>54</v>
      </c>
      <c r="E154" s="271" t="s">
        <v>55</v>
      </c>
      <c r="F154" s="272" t="s">
        <v>56</v>
      </c>
      <c r="G154" s="290"/>
      <c r="K154" s="18"/>
      <c r="L154" s="747" t="str">
        <f t="array" ref="L154">IF(SUM(ABS(M154:Y154))&gt;0,IF(OR($M$8:$Y$8=M154:Y154),"Hide","Show"),"")</f>
        <v/>
      </c>
    </row>
    <row r="155" spans="2:12" x14ac:dyDescent="0.3">
      <c r="B155" s="265"/>
      <c r="C155" s="266" t="s">
        <v>349</v>
      </c>
      <c r="D155" s="297"/>
      <c r="E155" s="297"/>
      <c r="F155" s="298"/>
      <c r="G155" s="290"/>
      <c r="K155" s="18"/>
      <c r="L155" s="747" t="str">
        <f t="array" ref="L155">IF(SUM(ABS(M155:Y155))&gt;0,IF(OR($M$8:$Y$8=M155:Y155),"Hide","Show"),"")</f>
        <v/>
      </c>
    </row>
    <row r="156" spans="2:12" x14ac:dyDescent="0.3">
      <c r="B156" s="265"/>
      <c r="C156" s="266" t="s">
        <v>350</v>
      </c>
      <c r="D156" s="297"/>
      <c r="E156" s="297"/>
      <c r="F156" s="298"/>
      <c r="G156" s="290"/>
      <c r="K156" s="18"/>
      <c r="L156" s="747" t="str">
        <f t="array" ref="L156">IF(SUM(ABS(M156:Y156))&gt;0,IF(OR($M$8:$Y$8=M156:Y156),"Hide","Show"),"")</f>
        <v/>
      </c>
    </row>
    <row r="157" spans="2:12" x14ac:dyDescent="0.3">
      <c r="B157" s="265"/>
      <c r="C157" s="276" t="s">
        <v>57</v>
      </c>
      <c r="D157" s="297"/>
      <c r="E157" s="297"/>
      <c r="F157" s="298"/>
      <c r="G157" s="290"/>
      <c r="K157" s="18"/>
      <c r="L157" s="747" t="str">
        <f t="array" ref="L157">IF(SUM(ABS(M157:Y157))&gt;0,IF(OR($M$8:$Y$8=M157:Y157),"Hide","Show"),"")</f>
        <v/>
      </c>
    </row>
    <row r="158" spans="2:12" x14ac:dyDescent="0.3">
      <c r="B158" s="265"/>
      <c r="C158" s="276" t="s">
        <v>58</v>
      </c>
      <c r="D158" s="297"/>
      <c r="E158" s="297"/>
      <c r="F158" s="298"/>
      <c r="G158" s="290"/>
      <c r="K158" s="18"/>
      <c r="L158" s="747" t="str">
        <f t="array" ref="L158">IF(SUM(ABS(M158:Y158))&gt;0,IF(OR($M$8:$Y$8=M158:Y158),"Hide","Show"),"")</f>
        <v/>
      </c>
    </row>
    <row r="159" spans="2:12" x14ac:dyDescent="0.3">
      <c r="B159" s="265"/>
      <c r="C159" s="266" t="s">
        <v>351</v>
      </c>
      <c r="D159" s="297"/>
      <c r="E159" s="260"/>
      <c r="F159" s="261"/>
      <c r="G159" s="290"/>
      <c r="I159" s="123"/>
      <c r="J159" s="138"/>
      <c r="K159" s="18"/>
      <c r="L159" s="747" t="str">
        <f t="array" ref="L159">IF(SUM(ABS(M159:Y159))&gt;0,IF(OR($M$8:$Y$8=M159:Y159),"Hide","Show"),"")</f>
        <v/>
      </c>
    </row>
    <row r="160" spans="2:12" x14ac:dyDescent="0.3">
      <c r="B160" s="265"/>
      <c r="C160" s="930" t="s">
        <v>759</v>
      </c>
      <c r="D160" s="931"/>
      <c r="E160" s="260"/>
      <c r="F160" s="261"/>
      <c r="G160" s="290"/>
      <c r="I160" s="123"/>
      <c r="J160" s="138"/>
      <c r="K160" s="18"/>
      <c r="L160" s="747"/>
    </row>
    <row r="161" spans="2:12" x14ac:dyDescent="0.3">
      <c r="B161" s="265"/>
      <c r="C161" s="2" t="s">
        <v>762</v>
      </c>
      <c r="D161" s="931"/>
      <c r="E161" s="8"/>
      <c r="F161" s="3"/>
      <c r="G161" s="290"/>
      <c r="K161" s="18"/>
      <c r="L161" s="747" t="str">
        <f t="array" ref="L161">IF(SUM(ABS(M161:Y161))&gt;0,IF(OR($M$8:$Y$8=M161:Y161),"Hide","Show"),"")</f>
        <v/>
      </c>
    </row>
    <row r="162" spans="2:12" ht="17.25" thickBot="1" x14ac:dyDescent="0.35">
      <c r="B162" s="265"/>
      <c r="C162" s="131" t="s">
        <v>763</v>
      </c>
      <c r="D162" s="941">
        <f>IF(D12="Yes",D161,'H3 Tests'!D24*(1+30*Power_Slope_Factor))</f>
        <v>0</v>
      </c>
      <c r="E162" s="124"/>
      <c r="F162" s="125"/>
      <c r="G162" s="295"/>
      <c r="K162" s="18"/>
      <c r="L162" s="747"/>
    </row>
    <row r="163" spans="2:12" ht="17.25" thickBot="1" x14ac:dyDescent="0.35">
      <c r="B163" s="265"/>
      <c r="C163" s="281"/>
      <c r="D163" s="260"/>
      <c r="E163" s="260"/>
      <c r="F163" s="260"/>
      <c r="G163" s="295"/>
      <c r="K163" s="18"/>
      <c r="L163" s="747" t="str">
        <f t="array" ref="L163">IF(SUM(ABS(M163:Y163))&gt;0,IF(OR($M$8:$Y$8=M163:Y163),"Hide","Show"),"")</f>
        <v/>
      </c>
    </row>
    <row r="164" spans="2:12" ht="18" thickBot="1" x14ac:dyDescent="0.4">
      <c r="B164" s="265"/>
      <c r="C164" s="1143" t="s">
        <v>59</v>
      </c>
      <c r="D164" s="1144"/>
      <c r="E164" s="1144"/>
      <c r="F164" s="1145"/>
      <c r="G164" s="290"/>
      <c r="K164" s="18"/>
      <c r="L164" s="747" t="str">
        <f t="array" ref="L164">IF(SUM(ABS(M164:Y164))&gt;0,IF(OR($M$8:$Y$8=M164:Y164),"Hide","Show"),"")</f>
        <v/>
      </c>
    </row>
    <row r="165" spans="2:12" ht="17.25" x14ac:dyDescent="0.35">
      <c r="B165" s="265"/>
      <c r="C165" s="296"/>
      <c r="D165" s="1190" t="s">
        <v>47</v>
      </c>
      <c r="E165" s="1191"/>
      <c r="F165" s="1192"/>
      <c r="G165" s="290"/>
      <c r="K165" s="18"/>
      <c r="L165" s="747" t="str">
        <f t="array" ref="L165">IF(SUM(ABS(M165:Y165))&gt;0,IF(OR($M$8:$Y$8=M165:Y165),"Hide","Show"),"")</f>
        <v/>
      </c>
    </row>
    <row r="166" spans="2:12" ht="17.25" x14ac:dyDescent="0.35">
      <c r="B166" s="270"/>
      <c r="C166" s="282"/>
      <c r="D166" s="271" t="s">
        <v>54</v>
      </c>
      <c r="E166" s="271" t="s">
        <v>55</v>
      </c>
      <c r="F166" s="272" t="s">
        <v>56</v>
      </c>
      <c r="G166" s="290"/>
      <c r="K166" s="18"/>
      <c r="L166" s="747" t="str">
        <f t="array" ref="L166">IF(SUM(ABS(M166:Y166))&gt;0,IF(OR($M$8:$Y$8=M166:Y166),"Hide","Show"),"")</f>
        <v/>
      </c>
    </row>
    <row r="167" spans="2:12" x14ac:dyDescent="0.3">
      <c r="B167" s="265"/>
      <c r="C167" s="276" t="s">
        <v>60</v>
      </c>
      <c r="D167" s="297"/>
      <c r="E167" s="297"/>
      <c r="F167" s="298"/>
      <c r="G167" s="290"/>
      <c r="K167" s="18"/>
      <c r="L167" s="747" t="str">
        <f t="array" ref="L167">IF(SUM(ABS(M167:Y167))&gt;0,IF(OR($M$8:$Y$8=M167:Y167),"Hide","Show"),"")</f>
        <v/>
      </c>
    </row>
    <row r="168" spans="2:12" x14ac:dyDescent="0.3">
      <c r="B168" s="265"/>
      <c r="C168" s="276" t="s">
        <v>490</v>
      </c>
      <c r="D168" s="297"/>
      <c r="E168" s="297"/>
      <c r="F168" s="298"/>
      <c r="G168" s="290"/>
      <c r="K168" s="18"/>
      <c r="L168" s="747" t="str">
        <f t="array" ref="L168">IF(SUM(ABS(M168:Y168))&gt;0,IF(OR($M$8:$Y$8=M168:Y168),"Hide","Show"),"")</f>
        <v/>
      </c>
    </row>
    <row r="169" spans="2:12" x14ac:dyDescent="0.3">
      <c r="B169" s="265"/>
      <c r="C169" s="276" t="s">
        <v>491</v>
      </c>
      <c r="D169" s="297"/>
      <c r="E169" s="297"/>
      <c r="F169" s="298"/>
      <c r="G169" s="290"/>
      <c r="K169" s="18"/>
      <c r="L169" s="747" t="str">
        <f t="array" ref="L169">IF(SUM(ABS(M169:Y169))&gt;0,IF(OR($M$8:$Y$8=M169:Y169),"Hide","Show"),"")</f>
        <v/>
      </c>
    </row>
    <row r="170" spans="2:12" x14ac:dyDescent="0.3">
      <c r="B170" s="265"/>
      <c r="C170" s="276" t="s">
        <v>342</v>
      </c>
      <c r="D170" s="297"/>
      <c r="E170" s="297"/>
      <c r="F170" s="298"/>
      <c r="G170" s="290"/>
      <c r="K170" s="18"/>
      <c r="L170" s="747" t="str">
        <f t="array" ref="L170">IF(SUM(ABS(M170:Y170))&gt;0,IF(OR($M$8:$Y$8=M170:Y170),"Hide","Show"),"")</f>
        <v/>
      </c>
    </row>
    <row r="171" spans="2:12" ht="17.25" thickBot="1" x14ac:dyDescent="0.35">
      <c r="B171" s="265"/>
      <c r="C171" s="268" t="s">
        <v>344</v>
      </c>
      <c r="D171" s="294"/>
      <c r="E171" s="294"/>
      <c r="F171" s="299"/>
      <c r="G171" s="290"/>
      <c r="K171" s="18"/>
      <c r="L171" s="747" t="str">
        <f t="array" ref="L171">IF(SUM(ABS(M171:Y171))&gt;0,IF(OR($M$8:$Y$8=M171:Y171),"Hide","Show"),"")</f>
        <v/>
      </c>
    </row>
    <row r="172" spans="2:12" ht="17.25" thickBot="1" x14ac:dyDescent="0.35">
      <c r="B172" s="265"/>
      <c r="C172" s="260"/>
      <c r="D172" s="260"/>
      <c r="E172" s="260"/>
      <c r="F172" s="260"/>
      <c r="G172" s="295"/>
      <c r="K172" s="18"/>
      <c r="L172" s="747" t="str">
        <f t="array" ref="L172">IF(SUM(ABS(M172:Y172))&gt;0,IF(OR($M$8:$Y$8=M172:Y172),"Hide","Show"),"")</f>
        <v/>
      </c>
    </row>
    <row r="173" spans="2:12" ht="18" thickBot="1" x14ac:dyDescent="0.4">
      <c r="B173" s="265"/>
      <c r="C173" s="1143" t="s">
        <v>61</v>
      </c>
      <c r="D173" s="1144"/>
      <c r="E173" s="1144"/>
      <c r="F173" s="1145"/>
      <c r="G173" s="290"/>
      <c r="K173" s="18"/>
      <c r="L173" s="747" t="str">
        <f t="array" ref="L173">IF(SUM(ABS(M173:Y173))&gt;0,IF(OR($M$8:$Y$8=M173:Y173),"Hide","Show"),"")</f>
        <v/>
      </c>
    </row>
    <row r="174" spans="2:12" ht="17.25" x14ac:dyDescent="0.35">
      <c r="B174" s="265"/>
      <c r="C174" s="269"/>
      <c r="D174" s="1190" t="s">
        <v>47</v>
      </c>
      <c r="E174" s="1191"/>
      <c r="F174" s="1192"/>
      <c r="G174" s="290"/>
      <c r="K174" s="18"/>
      <c r="L174" s="747" t="str">
        <f t="array" ref="L174">IF(SUM(ABS(M174:Y174))&gt;0,IF(OR($M$8:$Y$8=M174:Y174),"Hide","Show"),"")</f>
        <v/>
      </c>
    </row>
    <row r="175" spans="2:12" ht="17.25" x14ac:dyDescent="0.35">
      <c r="B175" s="270"/>
      <c r="C175" s="265"/>
      <c r="D175" s="271" t="s">
        <v>54</v>
      </c>
      <c r="E175" s="271" t="s">
        <v>55</v>
      </c>
      <c r="F175" s="272" t="s">
        <v>56</v>
      </c>
      <c r="G175" s="290"/>
      <c r="K175" s="18"/>
      <c r="L175" s="747" t="str">
        <f t="array" ref="L175">IF(SUM(ABS(M175:Y175))&gt;0,IF(OR($M$8:$Y$8=M175:Y175),"Hide","Show"),"")</f>
        <v/>
      </c>
    </row>
    <row r="176" spans="2:12" x14ac:dyDescent="0.3">
      <c r="B176" s="265"/>
      <c r="C176" s="276" t="s">
        <v>62</v>
      </c>
      <c r="D176" s="297"/>
      <c r="E176" s="297"/>
      <c r="F176" s="298"/>
      <c r="G176" s="290"/>
      <c r="K176" s="18"/>
      <c r="L176" s="747" t="str">
        <f t="array" ref="L176">IF(SUM(ABS(M176:Y176))&gt;0,IF(OR($M$8:$Y$8=M176:Y176),"Hide","Show"),"")</f>
        <v/>
      </c>
    </row>
    <row r="177" spans="2:12" x14ac:dyDescent="0.3">
      <c r="B177" s="265"/>
      <c r="C177" s="276" t="s">
        <v>63</v>
      </c>
      <c r="D177" s="297"/>
      <c r="E177" s="297"/>
      <c r="F177" s="298"/>
      <c r="G177" s="290"/>
      <c r="K177" s="18"/>
      <c r="L177" s="747" t="str">
        <f t="array" ref="L177">IF(SUM(ABS(M177:Y177))&gt;0,IF(OR($M$8:$Y$8=M177:Y177),"Hide","Show"),"")</f>
        <v/>
      </c>
    </row>
    <row r="178" spans="2:12" x14ac:dyDescent="0.3">
      <c r="B178" s="265"/>
      <c r="C178" s="276" t="s">
        <v>64</v>
      </c>
      <c r="D178" s="297"/>
      <c r="E178" s="297"/>
      <c r="F178" s="298"/>
      <c r="G178" s="290"/>
      <c r="K178" s="18"/>
      <c r="L178" s="747" t="str">
        <f t="array" ref="L178">IF(SUM(ABS(M178:Y178))&gt;0,IF(OR($M$8:$Y$8=M178:Y178),"Hide","Show"),"")</f>
        <v/>
      </c>
    </row>
    <row r="179" spans="2:12" x14ac:dyDescent="0.3">
      <c r="B179" s="265"/>
      <c r="C179" s="276" t="s">
        <v>65</v>
      </c>
      <c r="D179" s="297"/>
      <c r="E179" s="297"/>
      <c r="F179" s="298"/>
      <c r="G179" s="290"/>
      <c r="K179" s="18"/>
      <c r="L179" s="747" t="str">
        <f t="array" ref="L179">IF(SUM(ABS(M179:Y179))&gt;0,IF(OR($M$8:$Y$8=M179:Y179),"Hide","Show"),"")</f>
        <v/>
      </c>
    </row>
    <row r="180" spans="2:12" x14ac:dyDescent="0.3">
      <c r="B180" s="265"/>
      <c r="C180" s="276" t="s">
        <v>66</v>
      </c>
      <c r="D180" s="297"/>
      <c r="E180" s="297"/>
      <c r="F180" s="298"/>
      <c r="G180" s="290"/>
      <c r="K180" s="18"/>
      <c r="L180" s="747" t="str">
        <f t="array" ref="L180">IF(SUM(ABS(M180:Y180))&gt;0,IF(OR($M$8:$Y$8=M180:Y180),"Hide","Show"),"")</f>
        <v/>
      </c>
    </row>
    <row r="181" spans="2:12" x14ac:dyDescent="0.3">
      <c r="B181" s="265"/>
      <c r="C181" s="276" t="s">
        <v>67</v>
      </c>
      <c r="D181" s="297"/>
      <c r="E181" s="297"/>
      <c r="F181" s="298"/>
      <c r="G181" s="290"/>
      <c r="K181" s="18"/>
      <c r="L181" s="747" t="str">
        <f t="array" ref="L181">IF(SUM(ABS(M181:Y181))&gt;0,IF(OR($M$8:$Y$8=M181:Y181),"Hide","Show"),"")</f>
        <v/>
      </c>
    </row>
    <row r="182" spans="2:12" x14ac:dyDescent="0.3">
      <c r="B182" s="265"/>
      <c r="C182" s="276" t="s">
        <v>68</v>
      </c>
      <c r="D182" s="297"/>
      <c r="E182" s="297"/>
      <c r="F182" s="298"/>
      <c r="G182" s="290"/>
      <c r="K182" s="18"/>
      <c r="L182" s="747" t="str">
        <f t="array" ref="L182">IF(SUM(ABS(M182:Y182))&gt;0,IF(OR($M$8:$Y$8=M182:Y182),"Hide","Show"),"")</f>
        <v/>
      </c>
    </row>
    <row r="183" spans="2:12" x14ac:dyDescent="0.3">
      <c r="B183" s="265"/>
      <c r="C183" s="276" t="s">
        <v>69</v>
      </c>
      <c r="D183" s="297"/>
      <c r="E183" s="297"/>
      <c r="F183" s="298"/>
      <c r="G183" s="290"/>
      <c r="K183" s="18"/>
      <c r="L183" s="747" t="str">
        <f t="array" ref="L183">IF(SUM(ABS(M183:Y183))&gt;0,IF(OR($M$8:$Y$8=M183:Y183),"Hide","Show"),"")</f>
        <v/>
      </c>
    </row>
    <row r="184" spans="2:12" x14ac:dyDescent="0.3">
      <c r="B184" s="265"/>
      <c r="C184" s="276" t="s">
        <v>70</v>
      </c>
      <c r="D184" s="297"/>
      <c r="E184" s="297"/>
      <c r="F184" s="298"/>
      <c r="G184" s="290"/>
      <c r="K184" s="18"/>
      <c r="L184" s="747" t="str">
        <f t="array" ref="L184">IF(SUM(ABS(M184:Y184))&gt;0,IF(OR($M$8:$Y$8=M184:Y184),"Hide","Show"),"")</f>
        <v/>
      </c>
    </row>
    <row r="185" spans="2:12" x14ac:dyDescent="0.3">
      <c r="B185" s="265"/>
      <c r="C185" s="276" t="s">
        <v>71</v>
      </c>
      <c r="D185" s="297"/>
      <c r="E185" s="297"/>
      <c r="F185" s="298"/>
      <c r="G185" s="290"/>
      <c r="K185" s="18"/>
      <c r="L185" s="747" t="str">
        <f t="array" ref="L185">IF(SUM(ABS(M185:Y185))&gt;0,IF(OR($M$8:$Y$8=M185:Y185),"Hide","Show"),"")</f>
        <v/>
      </c>
    </row>
    <row r="186" spans="2:12" ht="17.25" thickBot="1" x14ac:dyDescent="0.35">
      <c r="B186" s="265"/>
      <c r="C186" s="277" t="s">
        <v>72</v>
      </c>
      <c r="D186" s="294"/>
      <c r="E186" s="294"/>
      <c r="F186" s="299"/>
      <c r="G186" s="290"/>
      <c r="K186" s="18"/>
      <c r="L186" s="747" t="str">
        <f t="array" ref="L186">IF(SUM(ABS(M186:Y186))&gt;0,IF(OR($M$8:$Y$8=M186:Y186),"Hide","Show"),"")</f>
        <v/>
      </c>
    </row>
    <row r="187" spans="2:12" ht="17.25" thickBot="1" x14ac:dyDescent="0.35">
      <c r="B187" s="265"/>
      <c r="C187" s="260"/>
      <c r="D187" s="260"/>
      <c r="E187" s="260"/>
      <c r="F187" s="260"/>
      <c r="G187" s="295"/>
      <c r="K187" s="18"/>
      <c r="L187" s="747" t="str">
        <f t="array" ref="L187">IF(SUM(ABS(M187:Y187))&gt;0,IF(OR($M$8:$Y$8=M187:Y187),"Hide","Show"),"")</f>
        <v/>
      </c>
    </row>
    <row r="188" spans="2:12" ht="18" thickBot="1" x14ac:dyDescent="0.4">
      <c r="B188" s="265"/>
      <c r="C188" s="1143" t="s">
        <v>73</v>
      </c>
      <c r="D188" s="1144"/>
      <c r="E188" s="1144"/>
      <c r="F188" s="1145"/>
      <c r="G188" s="290"/>
      <c r="K188" s="18"/>
      <c r="L188" s="747" t="str">
        <f t="array" ref="L188">IF(SUM(ABS(M188:Y188))&gt;0,IF(OR($M$8:$Y$8=M188:Y188),"Hide","Show"),"")</f>
        <v/>
      </c>
    </row>
    <row r="189" spans="2:12" ht="17.25" x14ac:dyDescent="0.35">
      <c r="B189" s="265"/>
      <c r="C189" s="269"/>
      <c r="D189" s="1190" t="s">
        <v>47</v>
      </c>
      <c r="E189" s="1191"/>
      <c r="F189" s="1192"/>
      <c r="G189" s="290"/>
      <c r="K189" s="18"/>
      <c r="L189" s="747" t="str">
        <f t="array" ref="L189">IF(SUM(ABS(M189:Y189))&gt;0,IF(OR($M$8:$Y$8=M189:Y189),"Hide","Show"),"")</f>
        <v/>
      </c>
    </row>
    <row r="190" spans="2:12" ht="17.25" x14ac:dyDescent="0.35">
      <c r="B190" s="270"/>
      <c r="C190" s="265"/>
      <c r="D190" s="271" t="s">
        <v>54</v>
      </c>
      <c r="E190" s="271" t="s">
        <v>55</v>
      </c>
      <c r="F190" s="272" t="s">
        <v>56</v>
      </c>
      <c r="G190" s="290"/>
      <c r="K190" s="18"/>
      <c r="L190" s="747" t="str">
        <f t="array" ref="L190">IF(SUM(ABS(M190:Y190))&gt;0,IF(OR($M$8:$Y$8=M190:Y190),"Hide","Show"),"")</f>
        <v/>
      </c>
    </row>
    <row r="191" spans="2:12" x14ac:dyDescent="0.3">
      <c r="B191" s="265"/>
      <c r="C191" s="276" t="s">
        <v>257</v>
      </c>
      <c r="D191" s="297"/>
      <c r="E191" s="297"/>
      <c r="F191" s="298"/>
      <c r="G191" s="290"/>
      <c r="K191" s="18"/>
      <c r="L191" s="747" t="str">
        <f t="array" ref="L191">IF(SUM(ABS(M191:Y191))&gt;0,IF(OR($M$8:$Y$8=M191:Y191),"Hide","Show"),"")</f>
        <v/>
      </c>
    </row>
    <row r="192" spans="2:12" x14ac:dyDescent="0.3">
      <c r="B192" s="265"/>
      <c r="C192" s="276" t="s">
        <v>258</v>
      </c>
      <c r="D192" s="297"/>
      <c r="E192" s="297"/>
      <c r="F192" s="298"/>
      <c r="G192" s="290"/>
      <c r="K192" s="18"/>
      <c r="L192" s="747" t="str">
        <f t="array" ref="L192">IF(SUM(ABS(M192:Y192))&gt;0,IF(OR($M$8:$Y$8=M192:Y192),"Hide","Show"),"")</f>
        <v/>
      </c>
    </row>
    <row r="193" spans="2:12" x14ac:dyDescent="0.3">
      <c r="B193" s="265"/>
      <c r="C193" s="276" t="s">
        <v>76</v>
      </c>
      <c r="D193" s="297"/>
      <c r="E193" s="297"/>
      <c r="F193" s="298"/>
      <c r="G193" s="290"/>
      <c r="K193" s="18"/>
      <c r="L193" s="747" t="str">
        <f t="array" ref="L193">IF(SUM(ABS(M193:Y193))&gt;0,IF(OR($M$8:$Y$8=M193:Y193),"Hide","Show"),"")</f>
        <v/>
      </c>
    </row>
    <row r="194" spans="2:12" x14ac:dyDescent="0.3">
      <c r="B194" s="265"/>
      <c r="C194" s="276" t="s">
        <v>77</v>
      </c>
      <c r="D194" s="297"/>
      <c r="E194" s="297"/>
      <c r="F194" s="298"/>
      <c r="G194" s="290"/>
      <c r="K194" s="18"/>
      <c r="L194" s="747" t="str">
        <f t="array" ref="L194">IF(SUM(ABS(M194:Y194))&gt;0,IF(OR($M$8:$Y$8=M194:Y194),"Hide","Show"),"")</f>
        <v/>
      </c>
    </row>
    <row r="195" spans="2:12" ht="17.25" thickBot="1" x14ac:dyDescent="0.35">
      <c r="B195" s="265"/>
      <c r="C195" s="274" t="s">
        <v>345</v>
      </c>
      <c r="D195" s="294"/>
      <c r="E195" s="294"/>
      <c r="F195" s="299"/>
      <c r="G195" s="290"/>
      <c r="K195" s="18"/>
      <c r="L195" s="747" t="str">
        <f t="array" ref="L195">IF(SUM(ABS(M195:Y195))&gt;0,IF(OR($M$8:$Y$8=M195:Y195),"Hide","Show"),"")</f>
        <v/>
      </c>
    </row>
    <row r="196" spans="2:12" ht="17.25" thickBot="1" x14ac:dyDescent="0.35">
      <c r="B196" s="265"/>
      <c r="C196" s="260"/>
      <c r="D196" s="260"/>
      <c r="E196" s="260"/>
      <c r="F196" s="260"/>
      <c r="G196" s="295"/>
      <c r="K196" s="18"/>
      <c r="L196" s="747" t="str">
        <f t="array" ref="L196">IF(SUM(ABS(M196:Y196))&gt;0,IF(OR($M$8:$Y$8=M196:Y196),"Hide","Show"),"")</f>
        <v/>
      </c>
    </row>
    <row r="197" spans="2:12" ht="18" thickBot="1" x14ac:dyDescent="0.4">
      <c r="B197" s="265"/>
      <c r="C197" s="1143" t="s">
        <v>78</v>
      </c>
      <c r="D197" s="1144"/>
      <c r="E197" s="1144"/>
      <c r="F197" s="1145"/>
      <c r="G197" s="290"/>
      <c r="K197" s="18"/>
      <c r="L197" s="747" t="str">
        <f t="array" ref="L197">IF(SUM(ABS(M197:Y197))&gt;0,IF(OR($M$8:$Y$8=M197:Y197),"Hide","Show"),"")</f>
        <v/>
      </c>
    </row>
    <row r="198" spans="2:12" ht="17.25" x14ac:dyDescent="0.35">
      <c r="B198" s="265"/>
      <c r="C198" s="269"/>
      <c r="D198" s="1190" t="s">
        <v>47</v>
      </c>
      <c r="E198" s="1191"/>
      <c r="F198" s="1192"/>
      <c r="G198" s="290"/>
      <c r="K198" s="18"/>
      <c r="L198" s="747" t="str">
        <f t="array" ref="L198">IF(SUM(ABS(M198:Y198))&gt;0,IF(OR($M$8:$Y$8=M198:Y198),"Hide","Show"),"")</f>
        <v/>
      </c>
    </row>
    <row r="199" spans="2:12" ht="17.25" x14ac:dyDescent="0.35">
      <c r="B199" s="275"/>
      <c r="C199" s="265"/>
      <c r="D199" s="271" t="s">
        <v>54</v>
      </c>
      <c r="E199" s="271" t="s">
        <v>55</v>
      </c>
      <c r="F199" s="272" t="s">
        <v>56</v>
      </c>
      <c r="G199" s="290"/>
      <c r="K199" s="18"/>
      <c r="L199" s="747" t="str">
        <f t="array" ref="L199">IF(SUM(ABS(M199:Y199))&gt;0,IF(OR($M$8:$Y$8=M199:Y199),"Hide","Show"),"")</f>
        <v/>
      </c>
    </row>
    <row r="200" spans="2:12" x14ac:dyDescent="0.3">
      <c r="B200" s="265"/>
      <c r="C200" s="276" t="s">
        <v>79</v>
      </c>
      <c r="D200" s="297"/>
      <c r="E200" s="297"/>
      <c r="F200" s="298"/>
      <c r="G200" s="290"/>
      <c r="K200" s="18"/>
      <c r="L200" s="747" t="str">
        <f t="array" ref="L200">IF(SUM(ABS(M200:Y200))&gt;0,IF(OR($M$8:$Y$8=M200:Y200),"Hide","Show"),"")</f>
        <v/>
      </c>
    </row>
    <row r="201" spans="2:12" x14ac:dyDescent="0.3">
      <c r="B201" s="265"/>
      <c r="C201" s="276" t="s">
        <v>80</v>
      </c>
      <c r="D201" s="297"/>
      <c r="E201" s="297"/>
      <c r="F201" s="298"/>
      <c r="G201" s="290"/>
      <c r="K201" s="18"/>
      <c r="L201" s="747" t="str">
        <f t="array" ref="L201">IF(SUM(ABS(M201:Y201))&gt;0,IF(OR($M$8:$Y$8=M201:Y201),"Hide","Show"),"")</f>
        <v/>
      </c>
    </row>
    <row r="202" spans="2:12" x14ac:dyDescent="0.3">
      <c r="B202" s="265"/>
      <c r="C202" s="276" t="s">
        <v>81</v>
      </c>
      <c r="D202" s="297"/>
      <c r="E202" s="297"/>
      <c r="F202" s="298"/>
      <c r="G202" s="290"/>
      <c r="K202" s="18"/>
      <c r="L202" s="747" t="str">
        <f t="array" ref="L202">IF(SUM(ABS(M202:Y202))&gt;0,IF(OR($M$8:$Y$8=M202:Y202),"Hide","Show"),"")</f>
        <v/>
      </c>
    </row>
    <row r="203" spans="2:12" x14ac:dyDescent="0.3">
      <c r="B203" s="265"/>
      <c r="C203" s="276" t="s">
        <v>82</v>
      </c>
      <c r="D203" s="297"/>
      <c r="E203" s="297"/>
      <c r="F203" s="298"/>
      <c r="G203" s="290"/>
      <c r="K203" s="18"/>
      <c r="L203" s="747" t="str">
        <f t="array" ref="L203">IF(SUM(ABS(M203:Y203))&gt;0,IF(OR($M$8:$Y$8=M203:Y203),"Hide","Show"),"")</f>
        <v/>
      </c>
    </row>
    <row r="204" spans="2:12" x14ac:dyDescent="0.3">
      <c r="B204" s="265"/>
      <c r="C204" s="276" t="s">
        <v>83</v>
      </c>
      <c r="D204" s="297"/>
      <c r="E204" s="297"/>
      <c r="F204" s="298"/>
      <c r="G204" s="290"/>
      <c r="K204" s="18"/>
      <c r="L204" s="747" t="str">
        <f t="array" ref="L204">IF(SUM(ABS(M204:Y204))&gt;0,IF(OR($M$8:$Y$8=M204:Y204),"Hide","Show"),"")</f>
        <v/>
      </c>
    </row>
    <row r="205" spans="2:12" x14ac:dyDescent="0.3">
      <c r="B205" s="265"/>
      <c r="C205" s="276" t="s">
        <v>84</v>
      </c>
      <c r="D205" s="297"/>
      <c r="E205" s="297"/>
      <c r="F205" s="298"/>
      <c r="G205" s="290"/>
      <c r="K205" s="18"/>
      <c r="L205" s="747" t="str">
        <f t="array" ref="L205">IF(SUM(ABS(M205:Y205))&gt;0,IF(OR($M$8:$Y$8=M205:Y205),"Hide","Show"),"")</f>
        <v/>
      </c>
    </row>
    <row r="206" spans="2:12" x14ac:dyDescent="0.3">
      <c r="B206" s="265"/>
      <c r="C206" s="276" t="s">
        <v>85</v>
      </c>
      <c r="D206" s="297"/>
      <c r="E206" s="297"/>
      <c r="F206" s="298"/>
      <c r="G206" s="290"/>
      <c r="K206" s="18"/>
      <c r="L206" s="747" t="str">
        <f t="array" ref="L206">IF(SUM(ABS(M206:Y206))&gt;0,IF(OR($M$8:$Y$8=M206:Y206),"Hide","Show"),"")</f>
        <v/>
      </c>
    </row>
    <row r="207" spans="2:12" ht="17.25" thickBot="1" x14ac:dyDescent="0.35">
      <c r="B207" s="265"/>
      <c r="C207" s="277" t="s">
        <v>86</v>
      </c>
      <c r="D207" s="294"/>
      <c r="E207" s="294"/>
      <c r="F207" s="299"/>
      <c r="G207" s="290"/>
      <c r="K207" s="18"/>
      <c r="L207" s="747" t="str">
        <f t="array" ref="L207">IF(SUM(ABS(M207:Y207))&gt;0,IF(OR($M$8:$Y$8=M207:Y207),"Hide","Show"),"")</f>
        <v/>
      </c>
    </row>
    <row r="208" spans="2:12" ht="17.25" thickBot="1" x14ac:dyDescent="0.35">
      <c r="B208" s="265"/>
      <c r="C208" s="260"/>
      <c r="D208" s="260"/>
      <c r="E208" s="260"/>
      <c r="F208" s="260"/>
      <c r="G208" s="295"/>
      <c r="K208" s="18"/>
      <c r="L208" s="747" t="str">
        <f t="array" ref="L208">IF(SUM(ABS(M208:Y208))&gt;0,IF(OR($M$8:$Y$8=M208:Y208),"Hide","Show"),"")</f>
        <v/>
      </c>
    </row>
    <row r="209" spans="1:12" ht="18" thickBot="1" x14ac:dyDescent="0.4">
      <c r="B209" s="265"/>
      <c r="C209" s="1143" t="s">
        <v>87</v>
      </c>
      <c r="D209" s="1144"/>
      <c r="E209" s="1144"/>
      <c r="F209" s="1145"/>
      <c r="G209" s="290"/>
      <c r="K209" s="18"/>
      <c r="L209" s="747" t="str">
        <f t="array" ref="L209">IF(SUM(ABS(M209:Y209))&gt;0,IF(OR($M$8:$Y$8=M209:Y209),"Hide","Show"),"")</f>
        <v/>
      </c>
    </row>
    <row r="210" spans="1:12" ht="17.25" x14ac:dyDescent="0.35">
      <c r="B210" s="270"/>
      <c r="C210" s="269"/>
      <c r="D210" s="1190" t="s">
        <v>47</v>
      </c>
      <c r="E210" s="1191"/>
      <c r="F210" s="1192"/>
      <c r="G210" s="295"/>
      <c r="K210" s="18"/>
      <c r="L210" s="747" t="str">
        <f t="array" ref="L210">IF(SUM(ABS(M210:Y210))&gt;0,IF(OR($M$8:$Y$8=M210:Y210),"Hide","Show"),"")</f>
        <v/>
      </c>
    </row>
    <row r="211" spans="1:12" x14ac:dyDescent="0.3">
      <c r="B211" s="265"/>
      <c r="C211" s="276" t="s">
        <v>88</v>
      </c>
      <c r="D211" s="1178"/>
      <c r="E211" s="1178"/>
      <c r="F211" s="1179"/>
      <c r="G211" s="295"/>
      <c r="K211" s="18"/>
      <c r="L211" s="747" t="str">
        <f t="array" ref="L211">IF(SUM(ABS(M211:Y211))&gt;0,IF(OR($M$8:$Y$8=M211:Y211),"Hide","Show"),"")</f>
        <v/>
      </c>
    </row>
    <row r="212" spans="1:12" x14ac:dyDescent="0.3">
      <c r="B212" s="265"/>
      <c r="C212" s="276" t="s">
        <v>259</v>
      </c>
      <c r="D212" s="1178"/>
      <c r="E212" s="1178"/>
      <c r="F212" s="1179"/>
      <c r="G212" s="295"/>
      <c r="K212" s="18"/>
      <c r="L212" s="747" t="str">
        <f t="array" ref="L212">IF(SUM(ABS(M212:Y212))&gt;0,IF(OR($M$8:$Y$8=M212:Y212),"Hide","Show"),"")</f>
        <v/>
      </c>
    </row>
    <row r="213" spans="1:12" ht="17.25" thickBot="1" x14ac:dyDescent="0.35">
      <c r="B213" s="265"/>
      <c r="C213" s="277" t="s">
        <v>89</v>
      </c>
      <c r="D213" s="1139" t="str">
        <f>IF(D211+D212=0,"",IF(D12="Yes",D211+D212,'H3 Tests'!D75*(1+30*Capacity_Slope_Factor)))</f>
        <v/>
      </c>
      <c r="E213" s="1139"/>
      <c r="F213" s="1140"/>
      <c r="G213" s="295"/>
      <c r="K213" s="18"/>
      <c r="L213" s="747" t="str">
        <f t="array" ref="L213">IF(SUM(ABS(M213:Y213))&gt;0,IF(OR($M$8:$Y$8=M213:Y213),"Hide","Show"),"")</f>
        <v/>
      </c>
    </row>
    <row r="214" spans="1:12" ht="17.25" thickBot="1" x14ac:dyDescent="0.35">
      <c r="B214" s="278"/>
      <c r="C214" s="263"/>
      <c r="D214" s="263"/>
      <c r="E214" s="263"/>
      <c r="F214" s="263"/>
      <c r="G214" s="300"/>
      <c r="K214" s="18"/>
      <c r="L214" s="747" t="str">
        <f t="array" ref="L214">IF(SUM(ABS(M214:Y214))&gt;0,IF(OR($M$8:$Y$8=M214:Y214),"Hide","Show"),"")</f>
        <v/>
      </c>
    </row>
    <row r="215" spans="1:12" ht="33.75" customHeight="1" thickBot="1" x14ac:dyDescent="0.35">
      <c r="K215" s="18"/>
      <c r="L215" s="747" t="str">
        <f t="array" ref="L215">IF(SUM(ABS(M215:Y215))&gt;0,IF(OR($M$8:$Y$8=M215:Y215),"Hide","Show"),"")</f>
        <v/>
      </c>
    </row>
    <row r="216" spans="1:12" ht="18.75" thickBot="1" x14ac:dyDescent="0.4">
      <c r="A216" s="8"/>
      <c r="B216" s="730" t="s">
        <v>656</v>
      </c>
      <c r="C216" s="731"/>
      <c r="D216" s="731"/>
      <c r="E216" s="731"/>
      <c r="F216" s="732" t="s">
        <v>658</v>
      </c>
      <c r="G216" s="732"/>
      <c r="H216" s="733" t="str">
        <f>IF(D79=INDEX(Secondary_Test_Methods,2),"Yes","No")</f>
        <v>No</v>
      </c>
      <c r="K216" s="18"/>
      <c r="L216" s="747" t="str">
        <f t="array" ref="L216">IF(SUM(ABS(M216:Y216))&gt;0,IF(OR($M$8:$Y$8=M216:Y216),"Hide","Show"),"")</f>
        <v/>
      </c>
    </row>
    <row r="217" spans="1:12" ht="17.25" thickBot="1" x14ac:dyDescent="0.35">
      <c r="A217" s="9"/>
      <c r="K217" s="18"/>
      <c r="L217" s="747" t="str">
        <f t="array" ref="L217">IF(SUM(ABS(M217:Y217))&gt;0,IF(OR($M$8:$Y$8=M217:Y217),"Hide","Show"),"")</f>
        <v/>
      </c>
    </row>
    <row r="218" spans="1:12" s="7" customFormat="1" ht="18.75" thickBot="1" x14ac:dyDescent="0.4">
      <c r="B218" s="1149" t="e">
        <f ca="1">B16</f>
        <v>#N/A</v>
      </c>
      <c r="C218" s="1150"/>
      <c r="D218" s="1150"/>
      <c r="E218" s="1150"/>
      <c r="F218" s="1150"/>
      <c r="G218" s="1151"/>
      <c r="J218" s="98"/>
      <c r="K218" s="19"/>
      <c r="L218" s="747" t="str">
        <f t="array" ref="L218">IF(SUM(ABS(M218:Y218))&gt;0,IF(OR($M$8:$Y$8=M218:Y218),"Hide","Show"),"")</f>
        <v/>
      </c>
    </row>
    <row r="219" spans="1:12" ht="18" thickBot="1" x14ac:dyDescent="0.4">
      <c r="B219" s="301"/>
      <c r="C219" s="288"/>
      <c r="D219" s="288"/>
      <c r="E219" s="288"/>
      <c r="F219" s="288"/>
      <c r="G219" s="289"/>
      <c r="K219" s="18"/>
      <c r="L219" s="747" t="str">
        <f t="array" ref="L219">IF(SUM(ABS(M219:Y219))&gt;0,IF(OR($M$8:$Y$8=M219:Y219),"Hide","Show"),"")</f>
        <v/>
      </c>
    </row>
    <row r="220" spans="1:12" ht="18" thickBot="1" x14ac:dyDescent="0.4">
      <c r="B220" s="270"/>
      <c r="C220" s="1152" t="s">
        <v>53</v>
      </c>
      <c r="D220" s="1153"/>
      <c r="E220" s="1153"/>
      <c r="F220" s="1154"/>
      <c r="G220" s="290"/>
      <c r="K220" s="18"/>
      <c r="L220" s="747" t="str">
        <f t="array" ref="L220">IF(SUM(ABS(M220:Y220))&gt;0,IF(OR($M$8:$Y$8=M220:Y220),"Hide","Show"),"")</f>
        <v/>
      </c>
    </row>
    <row r="221" spans="1:12" ht="17.25" x14ac:dyDescent="0.35">
      <c r="B221" s="265"/>
      <c r="C221" s="269"/>
      <c r="D221" s="1190" t="s">
        <v>47</v>
      </c>
      <c r="E221" s="1191"/>
      <c r="F221" s="1192"/>
      <c r="G221" s="290"/>
      <c r="I221" s="121"/>
      <c r="J221" s="137"/>
      <c r="K221" s="18"/>
      <c r="L221" s="747" t="str">
        <f t="array" ref="L221">IF(SUM(ABS(M221:Y221))&gt;0,IF(OR($M$8:$Y$8=M221:Y221),"Hide","Show"),"")</f>
        <v/>
      </c>
    </row>
    <row r="222" spans="1:12" ht="17.25" x14ac:dyDescent="0.35">
      <c r="B222" s="270"/>
      <c r="C222" s="265"/>
      <c r="D222" s="271" t="s">
        <v>54</v>
      </c>
      <c r="E222" s="271" t="s">
        <v>55</v>
      </c>
      <c r="F222" s="272" t="s">
        <v>56</v>
      </c>
      <c r="G222" s="290"/>
      <c r="I222" s="121"/>
      <c r="J222" s="137"/>
      <c r="K222" s="18"/>
      <c r="L222" s="747" t="str">
        <f t="array" ref="L222">IF(SUM(ABS(M222:Y222))&gt;0,IF(OR($M$8:$Y$8=M222:Y222),"Hide","Show"),"")</f>
        <v/>
      </c>
    </row>
    <row r="223" spans="1:12" x14ac:dyDescent="0.3">
      <c r="B223" s="265"/>
      <c r="C223" s="266" t="s">
        <v>349</v>
      </c>
      <c r="D223" s="297"/>
      <c r="E223" s="297"/>
      <c r="F223" s="298"/>
      <c r="G223" s="290"/>
      <c r="I223" s="123"/>
      <c r="J223" s="138"/>
      <c r="K223" s="18"/>
      <c r="L223" s="747" t="str">
        <f t="array" ref="L223">IF(SUM(ABS(M223:Y223))&gt;0,IF(OR($M$8:$Y$8=M223:Y223),"Hide","Show"),"")</f>
        <v/>
      </c>
    </row>
    <row r="224" spans="1:12" x14ac:dyDescent="0.3">
      <c r="B224" s="265"/>
      <c r="C224" s="266" t="s">
        <v>350</v>
      </c>
      <c r="D224" s="297"/>
      <c r="E224" s="297"/>
      <c r="F224" s="298"/>
      <c r="G224" s="290"/>
      <c r="I224" s="123"/>
      <c r="J224" s="138"/>
      <c r="K224" s="18"/>
      <c r="L224" s="747" t="str">
        <f t="array" ref="L224">IF(SUM(ABS(M224:Y224))&gt;0,IF(OR($M$8:$Y$8=M224:Y224),"Hide","Show"),"")</f>
        <v/>
      </c>
    </row>
    <row r="225" spans="2:12" x14ac:dyDescent="0.3">
      <c r="B225" s="265"/>
      <c r="C225" s="276" t="s">
        <v>57</v>
      </c>
      <c r="D225" s="297"/>
      <c r="E225" s="297"/>
      <c r="F225" s="298"/>
      <c r="G225" s="290"/>
      <c r="I225" s="123"/>
      <c r="J225" s="138"/>
      <c r="K225" s="18"/>
      <c r="L225" s="747" t="str">
        <f t="array" ref="L225">IF(SUM(ABS(M225:Y225))&gt;0,IF(OR($M$8:$Y$8=M225:Y225),"Hide","Show"),"")</f>
        <v/>
      </c>
    </row>
    <row r="226" spans="2:12" x14ac:dyDescent="0.3">
      <c r="B226" s="265"/>
      <c r="C226" s="276" t="s">
        <v>58</v>
      </c>
      <c r="D226" s="297"/>
      <c r="E226" s="297"/>
      <c r="F226" s="298"/>
      <c r="G226" s="290"/>
      <c r="I226" s="123"/>
      <c r="J226" s="138"/>
      <c r="K226" s="18"/>
      <c r="L226" s="747" t="str">
        <f t="array" ref="L226">IF(SUM(ABS(M226:Y226))&gt;0,IF(OR($M$8:$Y$8=M226:Y226),"Hide","Show"),"")</f>
        <v/>
      </c>
    </row>
    <row r="227" spans="2:12" x14ac:dyDescent="0.3">
      <c r="B227" s="265"/>
      <c r="C227" s="266" t="s">
        <v>351</v>
      </c>
      <c r="D227" s="297"/>
      <c r="E227" s="260"/>
      <c r="F227" s="261"/>
      <c r="G227" s="290"/>
      <c r="I227" s="123"/>
      <c r="J227" s="138"/>
      <c r="K227" s="18"/>
      <c r="L227" s="747" t="str">
        <f t="array" ref="L227">IF(SUM(ABS(M227:Y227))&gt;0,IF(OR($M$8:$Y$8=M227:Y227),"Hide","Show"),"")</f>
        <v/>
      </c>
    </row>
    <row r="228" spans="2:12" x14ac:dyDescent="0.3">
      <c r="B228" s="265"/>
      <c r="C228" s="930" t="s">
        <v>759</v>
      </c>
      <c r="D228" s="931"/>
      <c r="E228" s="260"/>
      <c r="F228" s="261"/>
      <c r="G228" s="290"/>
      <c r="I228" s="123"/>
      <c r="J228" s="138"/>
      <c r="K228" s="18"/>
      <c r="L228" s="747"/>
    </row>
    <row r="229" spans="2:12" ht="17.25" thickBot="1" x14ac:dyDescent="0.35">
      <c r="B229" s="265"/>
      <c r="C229" s="268" t="s">
        <v>357</v>
      </c>
      <c r="D229" s="294"/>
      <c r="E229" s="263"/>
      <c r="F229" s="264"/>
      <c r="G229" s="290"/>
      <c r="I229" s="123"/>
      <c r="J229" s="138"/>
      <c r="K229" s="18"/>
      <c r="L229" s="747" t="str">
        <f t="array" ref="L229">IF(SUM(ABS(M229:Y229))&gt;0,IF(OR($M$8:$Y$8=M229:Y229),"Hide","Show"),"")</f>
        <v/>
      </c>
    </row>
    <row r="230" spans="2:12" ht="17.25" thickBot="1" x14ac:dyDescent="0.35">
      <c r="B230" s="265"/>
      <c r="C230" s="281"/>
      <c r="D230" s="260"/>
      <c r="E230" s="260"/>
      <c r="F230" s="260"/>
      <c r="G230" s="295"/>
      <c r="I230" s="123"/>
      <c r="J230" s="138"/>
      <c r="K230" s="18"/>
      <c r="L230" s="747" t="str">
        <f t="array" ref="L230">IF(SUM(ABS(M230:Y230))&gt;0,IF(OR($M$8:$Y$8=M230:Y230),"Hide","Show"),"")</f>
        <v/>
      </c>
    </row>
    <row r="231" spans="2:12" ht="18" thickBot="1" x14ac:dyDescent="0.4">
      <c r="B231" s="265"/>
      <c r="C231" s="1152" t="s">
        <v>59</v>
      </c>
      <c r="D231" s="1153"/>
      <c r="E231" s="1153"/>
      <c r="F231" s="1154"/>
      <c r="G231" s="290"/>
      <c r="I231" s="123"/>
      <c r="J231" s="138"/>
      <c r="K231" s="18"/>
      <c r="L231" s="747" t="str">
        <f t="array" ref="L231">IF(SUM(ABS(M231:Y231))&gt;0,IF(OR($M$8:$Y$8=M231:Y231),"Hide","Show"),"")</f>
        <v/>
      </c>
    </row>
    <row r="232" spans="2:12" ht="17.25" x14ac:dyDescent="0.35">
      <c r="B232" s="265"/>
      <c r="C232" s="296"/>
      <c r="D232" s="1190" t="s">
        <v>47</v>
      </c>
      <c r="E232" s="1191"/>
      <c r="F232" s="1192"/>
      <c r="G232" s="290"/>
      <c r="I232" s="123"/>
      <c r="J232" s="138"/>
      <c r="K232" s="18"/>
      <c r="L232" s="747" t="str">
        <f t="array" ref="L232">IF(SUM(ABS(M232:Y232))&gt;0,IF(OR($M$8:$Y$8=M232:Y232),"Hide","Show"),"")</f>
        <v/>
      </c>
    </row>
    <row r="233" spans="2:12" ht="17.25" x14ac:dyDescent="0.35">
      <c r="B233" s="270"/>
      <c r="C233" s="282"/>
      <c r="D233" s="271" t="s">
        <v>54</v>
      </c>
      <c r="E233" s="271" t="s">
        <v>55</v>
      </c>
      <c r="F233" s="272" t="s">
        <v>56</v>
      </c>
      <c r="G233" s="290"/>
      <c r="I233" s="123"/>
      <c r="J233" s="138"/>
      <c r="K233" s="18"/>
      <c r="L233" s="747" t="str">
        <f t="array" ref="L233">IF(SUM(ABS(M233:Y233))&gt;0,IF(OR($M$8:$Y$8=M233:Y233),"Hide","Show"),"")</f>
        <v/>
      </c>
    </row>
    <row r="234" spans="2:12" x14ac:dyDescent="0.3">
      <c r="B234" s="265"/>
      <c r="C234" s="276" t="s">
        <v>60</v>
      </c>
      <c r="D234" s="297"/>
      <c r="E234" s="297"/>
      <c r="F234" s="298"/>
      <c r="G234" s="290"/>
      <c r="I234" s="123"/>
      <c r="J234" s="138"/>
      <c r="K234" s="18"/>
      <c r="L234" s="747" t="str">
        <f t="array" ref="L234">IF(SUM(ABS(M234:Y234))&gt;0,IF(OR($M$8:$Y$8=M234:Y234),"Hide","Show"),"")</f>
        <v/>
      </c>
    </row>
    <row r="235" spans="2:12" x14ac:dyDescent="0.3">
      <c r="B235" s="265"/>
      <c r="C235" s="276" t="s">
        <v>490</v>
      </c>
      <c r="D235" s="297"/>
      <c r="E235" s="297"/>
      <c r="F235" s="298"/>
      <c r="G235" s="290"/>
      <c r="I235" s="123"/>
      <c r="J235" s="138"/>
      <c r="K235" s="18"/>
      <c r="L235" s="747" t="str">
        <f t="array" ref="L235">IF(SUM(ABS(M235:Y235))&gt;0,IF(OR($M$8:$Y$8=M235:Y235),"Hide","Show"),"")</f>
        <v/>
      </c>
    </row>
    <row r="236" spans="2:12" x14ac:dyDescent="0.3">
      <c r="B236" s="265"/>
      <c r="C236" s="276" t="s">
        <v>491</v>
      </c>
      <c r="D236" s="297"/>
      <c r="E236" s="297"/>
      <c r="F236" s="298"/>
      <c r="G236" s="290"/>
      <c r="I236" s="123"/>
      <c r="J236" s="138"/>
      <c r="K236" s="18"/>
      <c r="L236" s="747" t="str">
        <f t="array" ref="L236">IF(SUM(ABS(M236:Y236))&gt;0,IF(OR($M$8:$Y$8=M236:Y236),"Hide","Show"),"")</f>
        <v/>
      </c>
    </row>
    <row r="237" spans="2:12" x14ac:dyDescent="0.3">
      <c r="B237" s="265"/>
      <c r="C237" s="276" t="s">
        <v>342</v>
      </c>
      <c r="D237" s="297"/>
      <c r="E237" s="297"/>
      <c r="F237" s="298"/>
      <c r="G237" s="290"/>
      <c r="I237" s="123"/>
      <c r="J237" s="138"/>
      <c r="K237" s="18"/>
      <c r="L237" s="747" t="str">
        <f t="array" ref="L237">IF(SUM(ABS(M237:Y237))&gt;0,IF(OR($M$8:$Y$8=M237:Y237),"Hide","Show"),"")</f>
        <v/>
      </c>
    </row>
    <row r="238" spans="2:12" ht="17.25" thickBot="1" x14ac:dyDescent="0.35">
      <c r="B238" s="265"/>
      <c r="C238" s="268" t="s">
        <v>344</v>
      </c>
      <c r="D238" s="294"/>
      <c r="E238" s="294"/>
      <c r="F238" s="299"/>
      <c r="G238" s="290"/>
      <c r="I238" s="123"/>
      <c r="J238" s="138"/>
      <c r="K238" s="18"/>
      <c r="L238" s="747" t="str">
        <f t="array" ref="L238">IF(SUM(ABS(M238:Y238))&gt;0,IF(OR($M$8:$Y$8=M238:Y238),"Hide","Show"),"")</f>
        <v/>
      </c>
    </row>
    <row r="239" spans="2:12" ht="17.25" thickBot="1" x14ac:dyDescent="0.35">
      <c r="B239" s="265"/>
      <c r="C239" s="260"/>
      <c r="D239" s="260"/>
      <c r="E239" s="260"/>
      <c r="F239" s="260"/>
      <c r="G239" s="295"/>
      <c r="I239" s="123"/>
      <c r="J239" s="138"/>
      <c r="K239" s="18"/>
      <c r="L239" s="747" t="str">
        <f t="array" ref="L239">IF(SUM(ABS(M239:Y239))&gt;0,IF(OR($M$8:$Y$8=M239:Y239),"Hide","Show"),"")</f>
        <v/>
      </c>
    </row>
    <row r="240" spans="2:12" ht="18" thickBot="1" x14ac:dyDescent="0.4">
      <c r="B240" s="265"/>
      <c r="C240" s="1152" t="s">
        <v>61</v>
      </c>
      <c r="D240" s="1153"/>
      <c r="E240" s="1153"/>
      <c r="F240" s="1154"/>
      <c r="G240" s="290"/>
      <c r="I240" s="123"/>
      <c r="J240" s="138"/>
      <c r="K240" s="18"/>
      <c r="L240" s="747" t="str">
        <f t="array" ref="L240">IF(SUM(ABS(M240:Y240))&gt;0,IF(OR($M$8:$Y$8=M240:Y240),"Hide","Show"),"")</f>
        <v/>
      </c>
    </row>
    <row r="241" spans="2:12" ht="17.25" x14ac:dyDescent="0.35">
      <c r="B241" s="265"/>
      <c r="C241" s="269"/>
      <c r="D241" s="1190" t="s">
        <v>47</v>
      </c>
      <c r="E241" s="1191"/>
      <c r="F241" s="1192"/>
      <c r="G241" s="290"/>
      <c r="I241" s="123"/>
      <c r="J241" s="138"/>
      <c r="K241" s="18"/>
      <c r="L241" s="747" t="str">
        <f t="array" ref="L241">IF(SUM(ABS(M241:Y241))&gt;0,IF(OR($M$8:$Y$8=M241:Y241),"Hide","Show"),"")</f>
        <v/>
      </c>
    </row>
    <row r="242" spans="2:12" ht="17.25" x14ac:dyDescent="0.35">
      <c r="B242" s="270"/>
      <c r="C242" s="265"/>
      <c r="D242" s="271" t="s">
        <v>54</v>
      </c>
      <c r="E242" s="271" t="s">
        <v>55</v>
      </c>
      <c r="F242" s="272" t="s">
        <v>56</v>
      </c>
      <c r="G242" s="290"/>
      <c r="I242" s="123"/>
      <c r="J242" s="138"/>
      <c r="K242" s="18"/>
      <c r="L242" s="747" t="str">
        <f t="array" ref="L242">IF(SUM(ABS(M242:Y242))&gt;0,IF(OR($M$8:$Y$8=M242:Y242),"Hide","Show"),"")</f>
        <v/>
      </c>
    </row>
    <row r="243" spans="2:12" x14ac:dyDescent="0.3">
      <c r="B243" s="265"/>
      <c r="C243" s="276" t="s">
        <v>62</v>
      </c>
      <c r="D243" s="297"/>
      <c r="E243" s="297"/>
      <c r="F243" s="298"/>
      <c r="G243" s="290"/>
      <c r="I243" s="123"/>
      <c r="J243" s="138"/>
      <c r="K243" s="18"/>
      <c r="L243" s="747" t="str">
        <f t="array" ref="L243">IF(SUM(ABS(M243:Y243))&gt;0,IF(OR($M$8:$Y$8=M243:Y243),"Hide","Show"),"")</f>
        <v/>
      </c>
    </row>
    <row r="244" spans="2:12" x14ac:dyDescent="0.3">
      <c r="B244" s="265"/>
      <c r="C244" s="276" t="s">
        <v>63</v>
      </c>
      <c r="D244" s="297"/>
      <c r="E244" s="297"/>
      <c r="F244" s="298"/>
      <c r="G244" s="290"/>
      <c r="I244" s="123"/>
      <c r="J244" s="138"/>
      <c r="K244" s="18"/>
      <c r="L244" s="747" t="str">
        <f t="array" ref="L244">IF(SUM(ABS(M244:Y244))&gt;0,IF(OR($M$8:$Y$8=M244:Y244),"Hide","Show"),"")</f>
        <v/>
      </c>
    </row>
    <row r="245" spans="2:12" x14ac:dyDescent="0.3">
      <c r="B245" s="265"/>
      <c r="C245" s="276" t="s">
        <v>64</v>
      </c>
      <c r="D245" s="297"/>
      <c r="E245" s="297"/>
      <c r="F245" s="298"/>
      <c r="G245" s="290"/>
      <c r="I245" s="123"/>
      <c r="J245" s="138"/>
      <c r="K245" s="18"/>
      <c r="L245" s="747" t="str">
        <f t="array" ref="L245">IF(SUM(ABS(M245:Y245))&gt;0,IF(OR($M$8:$Y$8=M245:Y245),"Hide","Show"),"")</f>
        <v/>
      </c>
    </row>
    <row r="246" spans="2:12" x14ac:dyDescent="0.3">
      <c r="B246" s="265"/>
      <c r="C246" s="276" t="s">
        <v>65</v>
      </c>
      <c r="D246" s="297"/>
      <c r="E246" s="297"/>
      <c r="F246" s="298"/>
      <c r="G246" s="290"/>
      <c r="I246" s="123"/>
      <c r="J246" s="138"/>
      <c r="K246" s="18"/>
      <c r="L246" s="747" t="str">
        <f t="array" ref="L246">IF(SUM(ABS(M246:Y246))&gt;0,IF(OR($M$8:$Y$8=M246:Y246),"Hide","Show"),"")</f>
        <v/>
      </c>
    </row>
    <row r="247" spans="2:12" x14ac:dyDescent="0.3">
      <c r="B247" s="265"/>
      <c r="C247" s="276" t="s">
        <v>66</v>
      </c>
      <c r="D247" s="297"/>
      <c r="E247" s="297"/>
      <c r="F247" s="298"/>
      <c r="G247" s="290"/>
      <c r="I247" s="123"/>
      <c r="J247" s="138"/>
      <c r="K247" s="18"/>
      <c r="L247" s="747" t="str">
        <f t="array" ref="L247">IF(SUM(ABS(M247:Y247))&gt;0,IF(OR($M$8:$Y$8=M247:Y247),"Hide","Show"),"")</f>
        <v/>
      </c>
    </row>
    <row r="248" spans="2:12" x14ac:dyDescent="0.3">
      <c r="B248" s="265"/>
      <c r="C248" s="276" t="s">
        <v>67</v>
      </c>
      <c r="D248" s="297"/>
      <c r="E248" s="297"/>
      <c r="F248" s="298"/>
      <c r="G248" s="290"/>
      <c r="I248" s="123"/>
      <c r="J248" s="138"/>
      <c r="K248" s="18"/>
      <c r="L248" s="747" t="str">
        <f t="array" ref="L248">IF(SUM(ABS(M248:Y248))&gt;0,IF(OR($M$8:$Y$8=M248:Y248),"Hide","Show"),"")</f>
        <v/>
      </c>
    </row>
    <row r="249" spans="2:12" x14ac:dyDescent="0.3">
      <c r="B249" s="265"/>
      <c r="C249" s="276" t="s">
        <v>68</v>
      </c>
      <c r="D249" s="297"/>
      <c r="E249" s="297"/>
      <c r="F249" s="298"/>
      <c r="G249" s="290"/>
      <c r="I249" s="123"/>
      <c r="J249" s="138"/>
      <c r="K249" s="18"/>
      <c r="L249" s="747" t="str">
        <f t="array" ref="L249">IF(SUM(ABS(M249:Y249))&gt;0,IF(OR($M$8:$Y$8=M249:Y249),"Hide","Show"),"")</f>
        <v/>
      </c>
    </row>
    <row r="250" spans="2:12" x14ac:dyDescent="0.3">
      <c r="B250" s="265"/>
      <c r="C250" s="276" t="s">
        <v>69</v>
      </c>
      <c r="D250" s="297"/>
      <c r="E250" s="297"/>
      <c r="F250" s="298"/>
      <c r="G250" s="290"/>
      <c r="I250" s="123"/>
      <c r="J250" s="138"/>
      <c r="K250" s="18"/>
      <c r="L250" s="747" t="str">
        <f t="array" ref="L250">IF(SUM(ABS(M250:Y250))&gt;0,IF(OR($M$8:$Y$8=M250:Y250),"Hide","Show"),"")</f>
        <v/>
      </c>
    </row>
    <row r="251" spans="2:12" x14ac:dyDescent="0.3">
      <c r="B251" s="265"/>
      <c r="C251" s="276" t="s">
        <v>70</v>
      </c>
      <c r="D251" s="297"/>
      <c r="E251" s="297"/>
      <c r="F251" s="298"/>
      <c r="G251" s="290"/>
      <c r="I251" s="123"/>
      <c r="J251" s="138"/>
      <c r="K251" s="18"/>
      <c r="L251" s="747" t="str">
        <f t="array" ref="L251">IF(SUM(ABS(M251:Y251))&gt;0,IF(OR($M$8:$Y$8=M251:Y251),"Hide","Show"),"")</f>
        <v/>
      </c>
    </row>
    <row r="252" spans="2:12" x14ac:dyDescent="0.3">
      <c r="B252" s="265"/>
      <c r="C252" s="276" t="s">
        <v>71</v>
      </c>
      <c r="D252" s="297"/>
      <c r="E252" s="297"/>
      <c r="F252" s="298"/>
      <c r="G252" s="290"/>
      <c r="I252" s="123"/>
      <c r="J252" s="138"/>
      <c r="K252" s="18"/>
      <c r="L252" s="747" t="str">
        <f t="array" ref="L252">IF(SUM(ABS(M252:Y252))&gt;0,IF(OR($M$8:$Y$8=M252:Y252),"Hide","Show"),"")</f>
        <v/>
      </c>
    </row>
    <row r="253" spans="2:12" ht="17.25" thickBot="1" x14ac:dyDescent="0.35">
      <c r="B253" s="265"/>
      <c r="C253" s="277" t="s">
        <v>72</v>
      </c>
      <c r="D253" s="294"/>
      <c r="E253" s="294"/>
      <c r="F253" s="299"/>
      <c r="G253" s="290"/>
      <c r="I253" s="123"/>
      <c r="J253" s="138"/>
      <c r="K253" s="18"/>
      <c r="L253" s="747" t="str">
        <f t="array" ref="L253">IF(SUM(ABS(M253:Y253))&gt;0,IF(OR($M$8:$Y$8=M253:Y253),"Hide","Show"),"")</f>
        <v/>
      </c>
    </row>
    <row r="254" spans="2:12" ht="17.25" thickBot="1" x14ac:dyDescent="0.35">
      <c r="B254" s="265"/>
      <c r="C254" s="260"/>
      <c r="D254" s="260"/>
      <c r="E254" s="260"/>
      <c r="F254" s="260"/>
      <c r="G254" s="295"/>
      <c r="I254" s="123"/>
      <c r="J254" s="138"/>
      <c r="K254" s="18"/>
      <c r="L254" s="747" t="str">
        <f t="array" ref="L254">IF(SUM(ABS(M254:Y254))&gt;0,IF(OR($M$8:$Y$8=M254:Y254),"Hide","Show"),"")</f>
        <v/>
      </c>
    </row>
    <row r="255" spans="2:12" ht="18" thickBot="1" x14ac:dyDescent="0.4">
      <c r="B255" s="265"/>
      <c r="C255" s="1152" t="s">
        <v>73</v>
      </c>
      <c r="D255" s="1153"/>
      <c r="E255" s="1153"/>
      <c r="F255" s="1154"/>
      <c r="G255" s="290"/>
      <c r="I255" s="123"/>
      <c r="J255" s="138"/>
      <c r="K255" s="18"/>
      <c r="L255" s="747" t="str">
        <f t="array" ref="L255">IF(SUM(ABS(M255:Y255))&gt;0,IF(OR($M$8:$Y$8=M255:Y255),"Hide","Show"),"")</f>
        <v/>
      </c>
    </row>
    <row r="256" spans="2:12" ht="17.25" x14ac:dyDescent="0.35">
      <c r="B256" s="265"/>
      <c r="C256" s="269"/>
      <c r="D256" s="1190" t="s">
        <v>47</v>
      </c>
      <c r="E256" s="1191"/>
      <c r="F256" s="1192"/>
      <c r="G256" s="290"/>
      <c r="I256" s="123"/>
      <c r="J256" s="138"/>
      <c r="K256" s="18"/>
      <c r="L256" s="747" t="str">
        <f t="array" ref="L256">IF(SUM(ABS(M256:Y256))&gt;0,IF(OR($M$8:$Y$8=M256:Y256),"Hide","Show"),"")</f>
        <v/>
      </c>
    </row>
    <row r="257" spans="2:12" ht="17.25" x14ac:dyDescent="0.35">
      <c r="B257" s="270"/>
      <c r="C257" s="265"/>
      <c r="D257" s="271" t="s">
        <v>54</v>
      </c>
      <c r="E257" s="271" t="s">
        <v>55</v>
      </c>
      <c r="F257" s="272" t="s">
        <v>56</v>
      </c>
      <c r="G257" s="290"/>
      <c r="I257" s="123"/>
      <c r="J257" s="138"/>
      <c r="K257" s="18"/>
      <c r="L257" s="747" t="str">
        <f t="array" ref="L257">IF(SUM(ABS(M257:Y257))&gt;0,IF(OR($M$8:$Y$8=M257:Y257),"Hide","Show"),"")</f>
        <v/>
      </c>
    </row>
    <row r="258" spans="2:12" x14ac:dyDescent="0.3">
      <c r="B258" s="265"/>
      <c r="C258" s="276" t="s">
        <v>74</v>
      </c>
      <c r="D258" s="297"/>
      <c r="E258" s="297"/>
      <c r="F258" s="298"/>
      <c r="G258" s="290"/>
      <c r="I258" s="123"/>
      <c r="J258" s="138"/>
      <c r="K258" s="18"/>
      <c r="L258" s="747" t="str">
        <f t="array" ref="L258">IF(SUM(ABS(M258:Y258))&gt;0,IF(OR($M$8:$Y$8=M258:Y258),"Hide","Show"),"")</f>
        <v/>
      </c>
    </row>
    <row r="259" spans="2:12" x14ac:dyDescent="0.3">
      <c r="B259" s="265"/>
      <c r="C259" s="276" t="s">
        <v>75</v>
      </c>
      <c r="D259" s="297"/>
      <c r="E259" s="297"/>
      <c r="F259" s="298"/>
      <c r="G259" s="290"/>
      <c r="I259" s="123"/>
      <c r="J259" s="138"/>
      <c r="K259" s="18"/>
      <c r="L259" s="747" t="str">
        <f t="array" ref="L259">IF(SUM(ABS(M259:Y259))&gt;0,IF(OR($M$8:$Y$8=M259:Y259),"Hide","Show"),"")</f>
        <v/>
      </c>
    </row>
    <row r="260" spans="2:12" x14ac:dyDescent="0.3">
      <c r="B260" s="265"/>
      <c r="C260" s="276" t="s">
        <v>76</v>
      </c>
      <c r="D260" s="297"/>
      <c r="E260" s="297"/>
      <c r="F260" s="298"/>
      <c r="G260" s="290"/>
      <c r="I260" s="123"/>
      <c r="J260" s="138"/>
      <c r="K260" s="18"/>
      <c r="L260" s="747" t="str">
        <f t="array" ref="L260">IF(SUM(ABS(M260:Y260))&gt;0,IF(OR($M$8:$Y$8=M260:Y260),"Hide","Show"),"")</f>
        <v/>
      </c>
    </row>
    <row r="261" spans="2:12" x14ac:dyDescent="0.3">
      <c r="B261" s="265"/>
      <c r="C261" s="276" t="s">
        <v>77</v>
      </c>
      <c r="D261" s="297"/>
      <c r="E261" s="297"/>
      <c r="F261" s="298"/>
      <c r="G261" s="290"/>
      <c r="I261" s="123"/>
      <c r="J261" s="138"/>
      <c r="K261" s="18"/>
      <c r="L261" s="747" t="str">
        <f t="array" ref="L261">IF(SUM(ABS(M261:Y261))&gt;0,IF(OR($M$8:$Y$8=M261:Y261),"Hide","Show"),"")</f>
        <v/>
      </c>
    </row>
    <row r="262" spans="2:12" ht="17.25" thickBot="1" x14ac:dyDescent="0.35">
      <c r="B262" s="265"/>
      <c r="C262" s="274" t="s">
        <v>345</v>
      </c>
      <c r="D262" s="294"/>
      <c r="E262" s="294"/>
      <c r="F262" s="299"/>
      <c r="G262" s="290"/>
      <c r="I262" s="123"/>
      <c r="J262" s="138"/>
      <c r="K262" s="18"/>
      <c r="L262" s="747" t="str">
        <f t="array" ref="L262">IF(SUM(ABS(M262:Y262))&gt;0,IF(OR($M$8:$Y$8=M262:Y262),"Hide","Show"),"")</f>
        <v/>
      </c>
    </row>
    <row r="263" spans="2:12" ht="17.25" thickBot="1" x14ac:dyDescent="0.35">
      <c r="B263" s="265"/>
      <c r="C263" s="260"/>
      <c r="D263" s="260"/>
      <c r="E263" s="260"/>
      <c r="F263" s="260"/>
      <c r="G263" s="295"/>
      <c r="I263" s="123"/>
      <c r="J263" s="138"/>
      <c r="K263" s="18"/>
      <c r="L263" s="747" t="str">
        <f t="array" ref="L263">IF(SUM(ABS(M263:Y263))&gt;0,IF(OR($M$8:$Y$8=M263:Y263),"Hide","Show"),"")</f>
        <v/>
      </c>
    </row>
    <row r="264" spans="2:12" ht="18" thickBot="1" x14ac:dyDescent="0.4">
      <c r="B264" s="265"/>
      <c r="C264" s="1152" t="s">
        <v>78</v>
      </c>
      <c r="D264" s="1153"/>
      <c r="E264" s="1153"/>
      <c r="F264" s="1154"/>
      <c r="G264" s="290"/>
      <c r="I264" s="123"/>
      <c r="J264" s="138"/>
      <c r="K264" s="18"/>
      <c r="L264" s="747" t="str">
        <f t="array" ref="L264">IF(SUM(ABS(M264:Y264))&gt;0,IF(OR($M$8:$Y$8=M264:Y264),"Hide","Show"),"")</f>
        <v/>
      </c>
    </row>
    <row r="265" spans="2:12" ht="17.25" x14ac:dyDescent="0.35">
      <c r="B265" s="265"/>
      <c r="C265" s="269"/>
      <c r="D265" s="1190" t="s">
        <v>47</v>
      </c>
      <c r="E265" s="1191"/>
      <c r="F265" s="1192"/>
      <c r="G265" s="290"/>
      <c r="I265" s="123"/>
      <c r="J265" s="138"/>
      <c r="K265" s="18"/>
      <c r="L265" s="747" t="str">
        <f t="array" ref="L265">IF(SUM(ABS(M265:Y265))&gt;0,IF(OR($M$8:$Y$8=M265:Y265),"Hide","Show"),"")</f>
        <v/>
      </c>
    </row>
    <row r="266" spans="2:12" ht="17.25" x14ac:dyDescent="0.35">
      <c r="B266" s="275"/>
      <c r="C266" s="265"/>
      <c r="D266" s="271" t="s">
        <v>54</v>
      </c>
      <c r="E266" s="271" t="s">
        <v>55</v>
      </c>
      <c r="F266" s="272" t="s">
        <v>56</v>
      </c>
      <c r="G266" s="290"/>
      <c r="I266" s="123"/>
      <c r="J266" s="138"/>
      <c r="K266" s="18"/>
      <c r="L266" s="747" t="str">
        <f t="array" ref="L266">IF(SUM(ABS(M266:Y266))&gt;0,IF(OR($M$8:$Y$8=M266:Y266),"Hide","Show"),"")</f>
        <v/>
      </c>
    </row>
    <row r="267" spans="2:12" x14ac:dyDescent="0.3">
      <c r="B267" s="265"/>
      <c r="C267" s="276" t="s">
        <v>79</v>
      </c>
      <c r="D267" s="297"/>
      <c r="E267" s="297"/>
      <c r="F267" s="298"/>
      <c r="G267" s="290"/>
      <c r="I267" s="123"/>
      <c r="J267" s="138"/>
      <c r="K267" s="18"/>
      <c r="L267" s="747" t="str">
        <f t="array" ref="L267">IF(SUM(ABS(M267:Y267))&gt;0,IF(OR($M$8:$Y$8=M267:Y267),"Hide","Show"),"")</f>
        <v/>
      </c>
    </row>
    <row r="268" spans="2:12" x14ac:dyDescent="0.3">
      <c r="B268" s="265"/>
      <c r="C268" s="276" t="s">
        <v>80</v>
      </c>
      <c r="D268" s="297"/>
      <c r="E268" s="297"/>
      <c r="F268" s="298"/>
      <c r="G268" s="290"/>
      <c r="I268" s="123"/>
      <c r="J268" s="138"/>
      <c r="K268" s="18"/>
      <c r="L268" s="747" t="str">
        <f t="array" ref="L268">IF(SUM(ABS(M268:Y268))&gt;0,IF(OR($M$8:$Y$8=M268:Y268),"Hide","Show"),"")</f>
        <v/>
      </c>
    </row>
    <row r="269" spans="2:12" x14ac:dyDescent="0.3">
      <c r="B269" s="265"/>
      <c r="C269" s="276" t="s">
        <v>81</v>
      </c>
      <c r="D269" s="297"/>
      <c r="E269" s="297"/>
      <c r="F269" s="298"/>
      <c r="G269" s="290"/>
      <c r="I269" s="123"/>
      <c r="J269" s="138"/>
      <c r="K269" s="18"/>
      <c r="L269" s="747" t="str">
        <f t="array" ref="L269">IF(SUM(ABS(M269:Y269))&gt;0,IF(OR($M$8:$Y$8=M269:Y269),"Hide","Show"),"")</f>
        <v/>
      </c>
    </row>
    <row r="270" spans="2:12" x14ac:dyDescent="0.3">
      <c r="B270" s="265"/>
      <c r="C270" s="276" t="s">
        <v>82</v>
      </c>
      <c r="D270" s="297"/>
      <c r="E270" s="297"/>
      <c r="F270" s="298"/>
      <c r="G270" s="290"/>
      <c r="I270" s="123"/>
      <c r="J270" s="138"/>
      <c r="K270" s="18"/>
      <c r="L270" s="747" t="str">
        <f t="array" ref="L270">IF(SUM(ABS(M270:Y270))&gt;0,IF(OR($M$8:$Y$8=M270:Y270),"Hide","Show"),"")</f>
        <v/>
      </c>
    </row>
    <row r="271" spans="2:12" x14ac:dyDescent="0.3">
      <c r="B271" s="265"/>
      <c r="C271" s="276" t="s">
        <v>83</v>
      </c>
      <c r="D271" s="297"/>
      <c r="E271" s="297"/>
      <c r="F271" s="298"/>
      <c r="G271" s="290"/>
      <c r="I271" s="123"/>
      <c r="J271" s="138"/>
      <c r="K271" s="18"/>
      <c r="L271" s="747" t="str">
        <f t="array" ref="L271">IF(SUM(ABS(M271:Y271))&gt;0,IF(OR($M$8:$Y$8=M271:Y271),"Hide","Show"),"")</f>
        <v/>
      </c>
    </row>
    <row r="272" spans="2:12" x14ac:dyDescent="0.3">
      <c r="B272" s="265"/>
      <c r="C272" s="276" t="s">
        <v>84</v>
      </c>
      <c r="D272" s="297"/>
      <c r="E272" s="297"/>
      <c r="F272" s="298"/>
      <c r="G272" s="290"/>
      <c r="I272" s="123"/>
      <c r="J272" s="138"/>
      <c r="K272" s="18"/>
      <c r="L272" s="747" t="str">
        <f t="array" ref="L272">IF(SUM(ABS(M272:Y272))&gt;0,IF(OR($M$8:$Y$8=M272:Y272),"Hide","Show"),"")</f>
        <v/>
      </c>
    </row>
    <row r="273" spans="1:12" x14ac:dyDescent="0.3">
      <c r="B273" s="265"/>
      <c r="C273" s="276" t="s">
        <v>85</v>
      </c>
      <c r="D273" s="297"/>
      <c r="E273" s="297"/>
      <c r="F273" s="298"/>
      <c r="G273" s="290"/>
      <c r="I273" s="123"/>
      <c r="J273" s="138"/>
      <c r="K273" s="18"/>
      <c r="L273" s="747" t="str">
        <f t="array" ref="L273">IF(SUM(ABS(M273:Y273))&gt;0,IF(OR($M$8:$Y$8=M273:Y273),"Hide","Show"),"")</f>
        <v/>
      </c>
    </row>
    <row r="274" spans="1:12" ht="17.25" thickBot="1" x14ac:dyDescent="0.35">
      <c r="B274" s="265"/>
      <c r="C274" s="277" t="s">
        <v>86</v>
      </c>
      <c r="D274" s="294"/>
      <c r="E274" s="294"/>
      <c r="F274" s="299"/>
      <c r="G274" s="290"/>
      <c r="I274" s="123"/>
      <c r="J274" s="138"/>
      <c r="K274" s="18"/>
      <c r="L274" s="747" t="str">
        <f t="array" ref="L274">IF(SUM(ABS(M274:Y274))&gt;0,IF(OR($M$8:$Y$8=M274:Y274),"Hide","Show"),"")</f>
        <v/>
      </c>
    </row>
    <row r="275" spans="1:12" ht="17.25" thickBot="1" x14ac:dyDescent="0.35">
      <c r="B275" s="265"/>
      <c r="C275" s="260"/>
      <c r="D275" s="260"/>
      <c r="E275" s="260"/>
      <c r="F275" s="260"/>
      <c r="G275" s="295"/>
      <c r="I275" s="123"/>
      <c r="J275" s="138"/>
      <c r="K275" s="18"/>
      <c r="L275" s="747" t="str">
        <f t="array" ref="L275">IF(SUM(ABS(M275:Y275))&gt;0,IF(OR($M$8:$Y$8=M275:Y275),"Hide","Show"),"")</f>
        <v/>
      </c>
    </row>
    <row r="276" spans="1:12" ht="18" thickBot="1" x14ac:dyDescent="0.4">
      <c r="B276" s="265"/>
      <c r="C276" s="1152" t="s">
        <v>87</v>
      </c>
      <c r="D276" s="1153"/>
      <c r="E276" s="1153"/>
      <c r="F276" s="1154"/>
      <c r="G276" s="290"/>
      <c r="I276" s="123"/>
      <c r="J276" s="138"/>
      <c r="K276" s="18"/>
      <c r="L276" s="747" t="str">
        <f t="array" ref="L276">IF(SUM(ABS(M276:Y276))&gt;0,IF(OR($M$8:$Y$8=M276:Y276),"Hide","Show"),"")</f>
        <v/>
      </c>
    </row>
    <row r="277" spans="1:12" ht="17.25" x14ac:dyDescent="0.35">
      <c r="B277" s="270"/>
      <c r="C277" s="269"/>
      <c r="D277" s="1190" t="s">
        <v>47</v>
      </c>
      <c r="E277" s="1191"/>
      <c r="F277" s="1192"/>
      <c r="G277" s="295"/>
      <c r="I277" s="123"/>
      <c r="J277" s="138"/>
      <c r="K277" s="18"/>
      <c r="L277" s="747" t="str">
        <f t="array" ref="L277">IF(SUM(ABS(M277:Y277))&gt;0,IF(OR($M$8:$Y$8=M277:Y277),"Hide","Show"),"")</f>
        <v/>
      </c>
    </row>
    <row r="278" spans="1:12" x14ac:dyDescent="0.3">
      <c r="B278" s="265"/>
      <c r="C278" s="276" t="s">
        <v>88</v>
      </c>
      <c r="D278" s="1178"/>
      <c r="E278" s="1178"/>
      <c r="F278" s="1179"/>
      <c r="G278" s="295"/>
      <c r="I278" s="123"/>
      <c r="J278" s="138"/>
      <c r="K278" s="18"/>
      <c r="L278" s="747" t="str">
        <f t="array" ref="L278">IF(SUM(ABS(M278:Y278))&gt;0,IF(OR($M$8:$Y$8=M278:Y278),"Hide","Show"),"")</f>
        <v/>
      </c>
    </row>
    <row r="279" spans="1:12" x14ac:dyDescent="0.3">
      <c r="B279" s="265"/>
      <c r="C279" s="276" t="s">
        <v>259</v>
      </c>
      <c r="D279" s="1178"/>
      <c r="E279" s="1178"/>
      <c r="F279" s="1179"/>
      <c r="G279" s="295"/>
      <c r="I279" s="123"/>
      <c r="J279" s="138"/>
      <c r="K279" s="18"/>
      <c r="L279" s="747" t="str">
        <f t="array" ref="L279">IF(SUM(ABS(M279:Y279))&gt;0,IF(OR($M$8:$Y$8=M279:Y279),"Hide","Show"),"")</f>
        <v/>
      </c>
    </row>
    <row r="280" spans="1:12" x14ac:dyDescent="0.3">
      <c r="B280" s="265"/>
      <c r="C280" s="276" t="s">
        <v>89</v>
      </c>
      <c r="D280" s="1165" t="str">
        <f>IF(D278+D279=0,"",D278+D279)</f>
        <v/>
      </c>
      <c r="E280" s="1165"/>
      <c r="F280" s="1166"/>
      <c r="G280" s="295"/>
      <c r="I280" s="129"/>
      <c r="J280" s="139"/>
      <c r="K280" s="18"/>
      <c r="L280" s="747" t="str">
        <f t="array" ref="L280">IF(SUM(ABS(M280:Y280))&gt;0,IF(OR($M$8:$Y$8=M280:Y280),"Hide","Show"),"")</f>
        <v/>
      </c>
    </row>
    <row r="281" spans="1:12" x14ac:dyDescent="0.3">
      <c r="B281" s="265"/>
      <c r="C281" s="276" t="s">
        <v>90</v>
      </c>
      <c r="D281" s="1178"/>
      <c r="E281" s="1178"/>
      <c r="F281" s="1179"/>
      <c r="G281" s="295"/>
      <c r="I281" s="129"/>
      <c r="J281" s="139"/>
      <c r="K281" s="18"/>
      <c r="L281" s="747" t="str">
        <f t="array" ref="L281">IF(SUM(ABS(M281:Y281))&gt;0,IF(OR($M$8:$Y$8=M281:Y281),"Hide","Show"),"")</f>
        <v/>
      </c>
    </row>
    <row r="282" spans="1:12" x14ac:dyDescent="0.3">
      <c r="B282" s="265"/>
      <c r="C282" s="276" t="s">
        <v>91</v>
      </c>
      <c r="D282" s="1178"/>
      <c r="E282" s="1178"/>
      <c r="F282" s="1179"/>
      <c r="G282" s="295"/>
      <c r="I282" s="129"/>
      <c r="J282" s="139"/>
      <c r="K282" s="18"/>
      <c r="L282" s="747" t="str">
        <f t="array" ref="L282">IF(SUM(ABS(M282:Y282))&gt;0,IF(OR($M$8:$Y$8=M282:Y282),"Hide","Show"),"")</f>
        <v/>
      </c>
    </row>
    <row r="283" spans="1:12" x14ac:dyDescent="0.3">
      <c r="B283" s="265"/>
      <c r="C283" s="276" t="s">
        <v>259</v>
      </c>
      <c r="D283" s="1178"/>
      <c r="E283" s="1178"/>
      <c r="F283" s="1179"/>
      <c r="G283" s="295"/>
      <c r="I283" s="129"/>
      <c r="J283" s="139"/>
      <c r="K283" s="18"/>
      <c r="L283" s="747" t="str">
        <f t="array" ref="L283">IF(SUM(ABS(M283:Y283))&gt;0,IF(OR($M$8:$Y$8=M283:Y283),"Hide","Show"),"")</f>
        <v/>
      </c>
    </row>
    <row r="284" spans="1:12" ht="17.25" thickBot="1" x14ac:dyDescent="0.35">
      <c r="B284" s="265"/>
      <c r="C284" s="277" t="s">
        <v>89</v>
      </c>
      <c r="D284" s="1139" t="str">
        <f>IF(D282+D283=0,"",D282+D283)</f>
        <v/>
      </c>
      <c r="E284" s="1139"/>
      <c r="F284" s="1140"/>
      <c r="G284" s="295"/>
      <c r="I284" s="130"/>
      <c r="J284" s="138"/>
      <c r="K284" s="18"/>
      <c r="L284" s="747" t="str">
        <f t="array" ref="L284">IF(SUM(ABS(M284:Y284))&gt;0,IF(OR($M$8:$Y$8=M284:Y284),"Hide","Show"),"")</f>
        <v/>
      </c>
    </row>
    <row r="285" spans="1:12" ht="17.25" thickBot="1" x14ac:dyDescent="0.35">
      <c r="B285" s="278"/>
      <c r="C285" s="263"/>
      <c r="D285" s="361"/>
      <c r="E285" s="263"/>
      <c r="F285" s="263"/>
      <c r="G285" s="300"/>
      <c r="I285" s="130"/>
      <c r="J285" s="138"/>
      <c r="K285" s="18"/>
      <c r="L285" s="747" t="str">
        <f t="array" ref="L285">IF(SUM(ABS(M285:Y285))&gt;0,IF(OR($M$8:$Y$8=M285:Y285),"Hide","Show"),"")</f>
        <v/>
      </c>
    </row>
    <row r="286" spans="1:12" x14ac:dyDescent="0.3">
      <c r="B286" s="284"/>
      <c r="C286" s="284"/>
      <c r="D286" s="284"/>
      <c r="E286" s="284"/>
      <c r="F286" s="260"/>
      <c r="G286" s="303"/>
      <c r="K286" s="18"/>
      <c r="L286" s="747" t="str">
        <f t="array" ref="L286">IF(SUM(ABS(M286:Y286))&gt;0,IF(OR($M$8:$Y$8=M286:Y286),"Hide","Show"),"")</f>
        <v/>
      </c>
    </row>
    <row r="287" spans="1:12" x14ac:dyDescent="0.3">
      <c r="K287" s="18"/>
    </row>
    <row r="288" spans="1:12" s="17" customFormat="1" x14ac:dyDescent="0.3">
      <c r="A288" s="18"/>
      <c r="B288" s="18"/>
      <c r="C288" s="18"/>
      <c r="D288" s="18"/>
      <c r="E288" s="18"/>
      <c r="F288" s="18"/>
      <c r="G288" s="18"/>
      <c r="H288" s="18"/>
      <c r="I288" s="18"/>
      <c r="J288" s="18"/>
      <c r="K288" s="18"/>
    </row>
  </sheetData>
  <sheetProtection algorithmName="SHA-512" hashValue="HCM/eI0WrvEhP5+wAhV3cbpuecHkwPiRB76QJPTw6gIpB5uRsgCoHiPUIrbegECBcnUbUw0v+clx6QI7uhT4iQ==" saltValue="GLpBq0m8IhOKq7PPIIdFIw=="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71">
    <mergeCell ref="D280:F280"/>
    <mergeCell ref="D281:F281"/>
    <mergeCell ref="D282:F282"/>
    <mergeCell ref="D283:F283"/>
    <mergeCell ref="D284:F284"/>
    <mergeCell ref="D265:F265"/>
    <mergeCell ref="C276:F276"/>
    <mergeCell ref="D277:F277"/>
    <mergeCell ref="D278:F278"/>
    <mergeCell ref="D279:F279"/>
    <mergeCell ref="C240:F240"/>
    <mergeCell ref="D241:F241"/>
    <mergeCell ref="C255:F255"/>
    <mergeCell ref="D256:F256"/>
    <mergeCell ref="C264:F264"/>
    <mergeCell ref="C231:F231"/>
    <mergeCell ref="D232:F232"/>
    <mergeCell ref="D145:F145"/>
    <mergeCell ref="D146:F146"/>
    <mergeCell ref="D147:F147"/>
    <mergeCell ref="D174:F174"/>
    <mergeCell ref="D153:F153"/>
    <mergeCell ref="D165:F165"/>
    <mergeCell ref="D213:F213"/>
    <mergeCell ref="D189:F189"/>
    <mergeCell ref="D198:F198"/>
    <mergeCell ref="D210:F210"/>
    <mergeCell ref="D211:F211"/>
    <mergeCell ref="D212:F212"/>
    <mergeCell ref="B218:G218"/>
    <mergeCell ref="C220:F220"/>
    <mergeCell ref="C18:F18"/>
    <mergeCell ref="D78:F78"/>
    <mergeCell ref="D81:F81"/>
    <mergeCell ref="D80:F80"/>
    <mergeCell ref="D63:F63"/>
    <mergeCell ref="C74:F74"/>
    <mergeCell ref="D75:F75"/>
    <mergeCell ref="D76:F76"/>
    <mergeCell ref="D77:F77"/>
    <mergeCell ref="D79:F79"/>
    <mergeCell ref="C87:F87"/>
    <mergeCell ref="C98:F98"/>
    <mergeCell ref="C107:F107"/>
    <mergeCell ref="C122:F122"/>
    <mergeCell ref="D132:F132"/>
    <mergeCell ref="D123:F123"/>
    <mergeCell ref="D221:F221"/>
    <mergeCell ref="D144:F144"/>
    <mergeCell ref="C188:F188"/>
    <mergeCell ref="C197:F197"/>
    <mergeCell ref="C209:F209"/>
    <mergeCell ref="C152:F152"/>
    <mergeCell ref="C164:F164"/>
    <mergeCell ref="C173:F173"/>
    <mergeCell ref="C143:F143"/>
    <mergeCell ref="C131:F131"/>
    <mergeCell ref="D82:F82"/>
    <mergeCell ref="B2:C2"/>
    <mergeCell ref="C29:F29"/>
    <mergeCell ref="C38:F38"/>
    <mergeCell ref="E2:F2"/>
    <mergeCell ref="D19:F19"/>
    <mergeCell ref="D30:F30"/>
    <mergeCell ref="D39:F39"/>
    <mergeCell ref="D54:F54"/>
    <mergeCell ref="C53:F53"/>
    <mergeCell ref="C62:F62"/>
    <mergeCell ref="D88:F88"/>
    <mergeCell ref="D99:F99"/>
    <mergeCell ref="D108:F108"/>
  </mergeCells>
  <phoneticPr fontId="27" type="noConversion"/>
  <conditionalFormatting sqref="D21:F79">
    <cfRule type="expression" dxfId="58" priority="15" stopIfTrue="1">
      <formula>$F$5="-"</formula>
    </cfRule>
  </conditionalFormatting>
  <conditionalFormatting sqref="D90:F147">
    <cfRule type="expression" dxfId="57" priority="27" stopIfTrue="1">
      <formula>$F$6="-"</formula>
    </cfRule>
  </conditionalFormatting>
  <conditionalFormatting sqref="D155:F160 D163:F212 D161">
    <cfRule type="expression" dxfId="56" priority="35" stopIfTrue="1">
      <formula>$F$7="-"</formula>
    </cfRule>
  </conditionalFormatting>
  <conditionalFormatting sqref="D223:F284">
    <cfRule type="expression" dxfId="55" priority="6" stopIfTrue="1">
      <formula>OR($F$5="-",$H$14="No")</formula>
    </cfRule>
  </conditionalFormatting>
  <conditionalFormatting sqref="D80:F82">
    <cfRule type="expression" dxfId="54" priority="3" stopIfTrue="1">
      <formula>OR($F$5="-",$H$14="Yes")</formula>
    </cfRule>
  </conditionalFormatting>
  <conditionalFormatting sqref="D162 D213:F213">
    <cfRule type="expression" dxfId="53" priority="2">
      <formula>$D$11="yes"</formula>
    </cfRule>
  </conditionalFormatting>
  <conditionalFormatting sqref="C11:D12 C26:D26 C95:D95 C160:F160 C228:F228">
    <cfRule type="expression" dxfId="52" priority="1">
      <formula>OR($I$6="Single-Speed",$I$6="Two-Speed")</formula>
    </cfRule>
  </conditionalFormatting>
  <dataValidations count="2">
    <dataValidation type="list" showInputMessage="1" showErrorMessage="1" sqref="D10:D12" xr:uid="{00000000-0002-0000-0F00-000000000000}">
      <formula1>Yes_No</formula1>
    </dataValidation>
    <dataValidation type="list" allowBlank="1" showInputMessage="1" showErrorMessage="1" sqref="D79:F79 D281:F281" xr:uid="{00000000-0002-0000-0F00-000001000000}">
      <formula1>Secondary_Test_Methods</formula1>
    </dataValidation>
  </dataValidations>
  <hyperlinks>
    <hyperlink ref="E2" location="Instructions!A1" display="Back to Instructions" xr:uid="{00000000-0004-0000-0F00-000000000000}"/>
    <hyperlink ref="E2:F2" location="Instructions!A1" display="Back to Instructions tab" xr:uid="{00000000-0004-0000-0F00-000001000000}"/>
  </hyperlinks>
  <pageMargins left="0.7" right="0.7" top="0.75" bottom="0.75" header="0.3" footer="0.3"/>
  <pageSetup orientation="portrait" horizontalDpi="200" verticalDpi="200"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tabColor rgb="FF0070C0"/>
  </sheetPr>
  <dimension ref="A1:L244"/>
  <sheetViews>
    <sheetView workbookViewId="0">
      <selection activeCell="E2" sqref="E2:F2"/>
    </sheetView>
  </sheetViews>
  <sheetFormatPr defaultColWidth="9.140625" defaultRowHeight="16.5" x14ac:dyDescent="0.3"/>
  <cols>
    <col min="1" max="1" width="2.7109375" style="6" customWidth="1"/>
    <col min="2" max="2" width="32.7109375" style="6" customWidth="1"/>
    <col min="3" max="3" width="68.85546875" style="6" customWidth="1"/>
    <col min="4" max="6" width="15.7109375" style="6" customWidth="1"/>
    <col min="7" max="7" width="2.7109375" style="6" customWidth="1"/>
    <col min="8" max="8" width="24.7109375" style="6" customWidth="1"/>
    <col min="9" max="9" width="25.7109375" style="6" customWidth="1"/>
    <col min="10" max="10" width="6.28515625" style="97" customWidth="1"/>
    <col min="11" max="11" width="5" style="6" customWidth="1"/>
    <col min="12" max="16384" width="9.140625" style="6"/>
  </cols>
  <sheetData>
    <row r="1" spans="2:12" ht="17.25" thickBot="1" x14ac:dyDescent="0.35">
      <c r="J1" s="110"/>
      <c r="K1" s="18"/>
    </row>
    <row r="2" spans="2:12" s="1" customFormat="1" ht="18" thickBot="1" x14ac:dyDescent="0.35">
      <c r="B2" s="1016" t="s">
        <v>449</v>
      </c>
      <c r="C2" s="1017"/>
      <c r="E2" s="1079" t="s">
        <v>433</v>
      </c>
      <c r="F2" s="1079"/>
      <c r="J2" s="111"/>
      <c r="K2" s="112"/>
    </row>
    <row r="3" spans="2:12" s="1" customFormat="1" ht="17.25" thickBot="1" x14ac:dyDescent="0.35">
      <c r="B3" s="242" t="s">
        <v>450</v>
      </c>
      <c r="C3" s="243" t="str">
        <f>'Version Control'!C3</f>
        <v>Residential Central Air Conditioners and Heat Pumps</v>
      </c>
      <c r="J3" s="111"/>
      <c r="K3" s="112"/>
    </row>
    <row r="4" spans="2:12" s="1" customFormat="1" ht="18" thickBot="1" x14ac:dyDescent="0.35">
      <c r="B4" s="244" t="s">
        <v>136</v>
      </c>
      <c r="C4" s="245" t="str">
        <f>'Version Control'!C4</f>
        <v>v2.6</v>
      </c>
      <c r="E4" s="754" t="s">
        <v>737</v>
      </c>
      <c r="F4" s="755"/>
      <c r="H4" s="754" t="s">
        <v>286</v>
      </c>
      <c r="I4" s="755"/>
      <c r="J4" s="111"/>
      <c r="K4" s="112"/>
    </row>
    <row r="5" spans="2:12" s="1" customFormat="1" x14ac:dyDescent="0.3">
      <c r="B5" s="244" t="s">
        <v>373</v>
      </c>
      <c r="C5" s="246">
        <f>'Version Control'!C5</f>
        <v>43553</v>
      </c>
      <c r="E5" s="758" t="s">
        <v>702</v>
      </c>
      <c r="F5" s="862" t="e">
        <f ca="1">IF(Product_Type_Input=INDEX(Product_Types,1),"-",INDEX(TestMatrix_Data,MATCH($C$6&amp;$E5,TestMatrix_Rows,0),MATCH($I$6&amp;$I$7&amp;$I$8,TestMatrix_Columns,0)))</f>
        <v>#N/A</v>
      </c>
      <c r="H5" s="758" t="s">
        <v>153</v>
      </c>
      <c r="I5" s="762">
        <f>'General Info and Test Results'!C25</f>
        <v>0</v>
      </c>
      <c r="J5" s="111"/>
      <c r="K5" s="112"/>
    </row>
    <row r="6" spans="2:12" s="1" customFormat="1" ht="17.25" thickBot="1" x14ac:dyDescent="0.35">
      <c r="B6" s="247" t="s">
        <v>135</v>
      </c>
      <c r="C6" s="248" t="str">
        <f ca="1">MID(CELL("filename",$A$1), FIND("]", CELL("filename", $A$1))+ 1, 255)</f>
        <v>H2 Tests</v>
      </c>
      <c r="E6" s="821" t="s">
        <v>703</v>
      </c>
      <c r="F6" s="864" t="e">
        <f ca="1">IF(Product_Type_Input=INDEX(Product_Types,1),"-",INDEX(TestMatrix_Data,MATCH($C$6&amp;$E6,TestMatrix_Rows,0),MATCH($I$6&amp;$I$7&amp;$I$8,TestMatrix_Columns,0)))</f>
        <v>#N/A</v>
      </c>
      <c r="H6" s="759" t="s">
        <v>149</v>
      </c>
      <c r="I6" s="763">
        <f>'General Info and Test Results'!C27</f>
        <v>0</v>
      </c>
      <c r="J6" s="111"/>
      <c r="K6" s="112"/>
    </row>
    <row r="7" spans="2: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G8" s="14"/>
      <c r="H8" s="753" t="s">
        <v>657</v>
      </c>
      <c r="I8" s="764">
        <f>OD_FanType_Input</f>
        <v>0</v>
      </c>
      <c r="J8" s="111"/>
      <c r="K8" s="112"/>
      <c r="L8" s="767"/>
    </row>
    <row r="9" spans="2:12" s="1" customFormat="1" ht="17.25" thickBot="1" x14ac:dyDescent="0.35">
      <c r="B9" s="4"/>
      <c r="C9" s="212"/>
      <c r="G9" s="14"/>
      <c r="H9" s="9"/>
      <c r="J9" s="111"/>
      <c r="K9" s="112"/>
    </row>
    <row r="10" spans="2:12" s="1" customFormat="1" ht="33" x14ac:dyDescent="0.3">
      <c r="B10" s="99"/>
      <c r="C10" s="348" t="s">
        <v>599</v>
      </c>
      <c r="D10" s="775"/>
      <c r="E10" s="316"/>
      <c r="F10" s="316"/>
      <c r="G10" s="316"/>
      <c r="J10" s="111"/>
      <c r="K10" s="112"/>
    </row>
    <row r="11" spans="2:12" s="1" customFormat="1" x14ac:dyDescent="0.3">
      <c r="B11" s="99"/>
      <c r="C11" s="347" t="s">
        <v>384</v>
      </c>
      <c r="D11" s="350"/>
      <c r="E11" s="316"/>
      <c r="F11" s="316"/>
      <c r="G11" s="341"/>
      <c r="H11" s="6"/>
      <c r="J11" s="111"/>
      <c r="K11" s="112"/>
    </row>
    <row r="12" spans="2:12" s="159" customFormat="1" ht="17.25" thickBot="1" x14ac:dyDescent="0.35">
      <c r="B12" s="362"/>
      <c r="C12" s="796" t="s">
        <v>125</v>
      </c>
      <c r="D12" s="797" t="s">
        <v>741</v>
      </c>
      <c r="E12" s="362"/>
      <c r="F12" s="1177"/>
      <c r="G12" s="1177"/>
      <c r="J12" s="160"/>
      <c r="K12" s="161"/>
      <c r="L12" s="747"/>
    </row>
    <row r="13" spans="2:12" s="7" customFormat="1" ht="18" thickBot="1" x14ac:dyDescent="0.4">
      <c r="B13" s="320"/>
      <c r="C13" s="320"/>
      <c r="D13" s="320"/>
      <c r="E13" s="320"/>
      <c r="F13" s="320"/>
      <c r="G13" s="320"/>
      <c r="J13" s="98"/>
      <c r="K13" s="19"/>
      <c r="L13" s="768"/>
    </row>
    <row r="14" spans="2:12" ht="18.75" thickBot="1" x14ac:dyDescent="0.4">
      <c r="B14" s="748" t="e">
        <f ca="1">IF($F$5&lt;&gt;"-","'"&amp;$F$5&amp;" Test' Data to be recorded", "Test Not Applicable")</f>
        <v>#N/A</v>
      </c>
      <c r="C14" s="749"/>
      <c r="D14" s="749"/>
      <c r="E14" s="749"/>
      <c r="F14" s="749"/>
      <c r="G14" s="750"/>
      <c r="K14" s="18"/>
      <c r="L14" s="768"/>
    </row>
    <row r="15" spans="2:12" ht="18" thickBot="1" x14ac:dyDescent="0.4">
      <c r="B15" s="270"/>
      <c r="C15" s="260"/>
      <c r="D15" s="260"/>
      <c r="E15" s="260"/>
      <c r="F15" s="260"/>
      <c r="G15" s="295"/>
      <c r="K15" s="18"/>
      <c r="L15" s="768"/>
    </row>
    <row r="16" spans="2:12" ht="18" thickBot="1" x14ac:dyDescent="0.4">
      <c r="B16" s="270"/>
      <c r="C16" s="1143" t="s">
        <v>53</v>
      </c>
      <c r="D16" s="1144"/>
      <c r="E16" s="1144"/>
      <c r="F16" s="1145"/>
      <c r="G16" s="295"/>
      <c r="K16" s="18"/>
      <c r="L16" s="768"/>
    </row>
    <row r="17" spans="2:12" ht="17.25" x14ac:dyDescent="0.35">
      <c r="B17" s="265"/>
      <c r="C17" s="269"/>
      <c r="D17" s="1190" t="s">
        <v>47</v>
      </c>
      <c r="E17" s="1191"/>
      <c r="F17" s="1192"/>
      <c r="G17" s="295"/>
      <c r="I17" s="121"/>
      <c r="J17" s="137"/>
      <c r="K17" s="18"/>
      <c r="L17" s="768" t="str">
        <f t="array" ref="L17">IF(SUM(ABS(M17:Y17))&gt;0,IF(OR($M$8:$Y$8=M17:Y17),"Hide","Show"),"")</f>
        <v/>
      </c>
    </row>
    <row r="18" spans="2:12" ht="17.25" x14ac:dyDescent="0.35">
      <c r="B18" s="270"/>
      <c r="C18" s="265"/>
      <c r="D18" s="271" t="s">
        <v>54</v>
      </c>
      <c r="E18" s="271" t="s">
        <v>55</v>
      </c>
      <c r="F18" s="272" t="s">
        <v>56</v>
      </c>
      <c r="G18" s="295"/>
      <c r="I18" s="121"/>
      <c r="J18" s="137"/>
      <c r="K18" s="18"/>
      <c r="L18" s="768" t="str">
        <f t="array" ref="L18">IF(SUM(ABS(M18:Y18))&gt;0,IF(OR($M$8:$Y$8=M18:Y18),"Hide","Show"),"")</f>
        <v/>
      </c>
    </row>
    <row r="19" spans="2:12" ht="17.25" x14ac:dyDescent="0.35">
      <c r="B19" s="265"/>
      <c r="C19" s="266" t="s">
        <v>458</v>
      </c>
      <c r="D19" s="259"/>
      <c r="E19" s="259"/>
      <c r="F19" s="257"/>
      <c r="G19" s="290"/>
      <c r="I19" s="123"/>
      <c r="J19" s="138"/>
      <c r="K19" s="18"/>
      <c r="L19" s="768" t="str">
        <f t="array" ref="L19">IF(SUM(ABS(M19:Y19))&gt;0,IF(OR($M$8:$Y$8=M19:Y19),"Hide","Show"),"")</f>
        <v/>
      </c>
    </row>
    <row r="20" spans="2:12" ht="17.25" x14ac:dyDescent="0.35">
      <c r="B20" s="265"/>
      <c r="C20" s="266" t="s">
        <v>459</v>
      </c>
      <c r="D20" s="259"/>
      <c r="E20" s="259"/>
      <c r="F20" s="257"/>
      <c r="G20" s="290"/>
      <c r="I20" s="123"/>
      <c r="J20" s="138"/>
      <c r="K20" s="18"/>
      <c r="L20" s="768" t="str">
        <f t="array" ref="L20">IF(SUM(ABS(M20:Y20))&gt;0,IF(OR($M$8:$Y$8=M20:Y20),"Hide","Show"),"")</f>
        <v/>
      </c>
    </row>
    <row r="21" spans="2:12" ht="17.25" x14ac:dyDescent="0.35">
      <c r="B21" s="265"/>
      <c r="C21" s="266" t="s">
        <v>460</v>
      </c>
      <c r="D21" s="259"/>
      <c r="E21" s="259"/>
      <c r="F21" s="257"/>
      <c r="G21" s="290"/>
      <c r="I21" s="123"/>
      <c r="J21" s="138"/>
      <c r="K21" s="18"/>
      <c r="L21" s="768" t="str">
        <f t="array" ref="L21">IF(SUM(ABS(M21:Y21))&gt;0,IF(OR($M$8:$Y$8=M21:Y21),"Hide","Show"),"")</f>
        <v/>
      </c>
    </row>
    <row r="22" spans="2:12" ht="17.25" x14ac:dyDescent="0.35">
      <c r="B22" s="265"/>
      <c r="C22" s="266" t="s">
        <v>459</v>
      </c>
      <c r="D22" s="259"/>
      <c r="E22" s="259"/>
      <c r="F22" s="257"/>
      <c r="G22" s="290"/>
      <c r="I22" s="123"/>
      <c r="J22" s="138"/>
      <c r="K22" s="18"/>
      <c r="L22" s="768" t="str">
        <f t="array" ref="L22">IF(SUM(ABS(M22:Y22))&gt;0,IF(OR($M$8:$Y$8=M22:Y22),"Hide","Show"),"")</f>
        <v/>
      </c>
    </row>
    <row r="23" spans="2:12" ht="17.25" x14ac:dyDescent="0.35">
      <c r="B23" s="265"/>
      <c r="C23" s="266" t="s">
        <v>57</v>
      </c>
      <c r="D23" s="259"/>
      <c r="E23" s="259"/>
      <c r="F23" s="257"/>
      <c r="G23" s="290"/>
      <c r="I23" s="123"/>
      <c r="J23" s="138"/>
      <c r="K23" s="18"/>
      <c r="L23" s="768" t="str">
        <f t="array" ref="L23">IF(SUM(ABS(M23:Y23))&gt;0,IF(OR($M$8:$Y$8=M23:Y23),"Hide","Show"),"")</f>
        <v/>
      </c>
    </row>
    <row r="24" spans="2:12" ht="17.25" x14ac:dyDescent="0.35">
      <c r="B24" s="265"/>
      <c r="C24" s="266" t="s">
        <v>58</v>
      </c>
      <c r="D24" s="259"/>
      <c r="E24" s="259"/>
      <c r="F24" s="257"/>
      <c r="G24" s="290"/>
      <c r="I24" s="123"/>
      <c r="J24" s="138"/>
      <c r="K24" s="18"/>
      <c r="L24" s="768" t="str">
        <f t="array" ref="L24">IF(SUM(ABS(M24:Y24))&gt;0,IF(OR($M$8:$Y$8=M24:Y24),"Hide","Show"),"")</f>
        <v/>
      </c>
    </row>
    <row r="25" spans="2:12" ht="17.25" x14ac:dyDescent="0.35">
      <c r="B25" s="265"/>
      <c r="C25" s="266" t="s">
        <v>351</v>
      </c>
      <c r="D25" s="259"/>
      <c r="E25" s="260"/>
      <c r="F25" s="261"/>
      <c r="G25" s="290"/>
      <c r="I25" s="123"/>
      <c r="J25" s="138"/>
      <c r="K25" s="18"/>
      <c r="L25" s="768" t="str">
        <f t="array" ref="L25">IF(SUM(ABS(M25:Y25))&gt;0,IF(OR($M$8:$Y$8=M25:Y25),"Hide","Show"),"")</f>
        <v/>
      </c>
    </row>
    <row r="26" spans="2:12" ht="17.25" x14ac:dyDescent="0.35">
      <c r="B26" s="265"/>
      <c r="C26" s="930" t="s">
        <v>759</v>
      </c>
      <c r="D26" s="932"/>
      <c r="E26" s="260"/>
      <c r="F26" s="261"/>
      <c r="G26" s="290"/>
      <c r="I26" s="123"/>
      <c r="J26" s="138"/>
      <c r="K26" s="18"/>
      <c r="L26" s="768"/>
    </row>
    <row r="27" spans="2:12" ht="18" thickBot="1" x14ac:dyDescent="0.4">
      <c r="B27" s="265"/>
      <c r="C27" s="268" t="s">
        <v>357</v>
      </c>
      <c r="D27" s="262"/>
      <c r="E27" s="263"/>
      <c r="F27" s="264"/>
      <c r="G27" s="290"/>
      <c r="I27" s="123"/>
      <c r="J27" s="138"/>
      <c r="K27" s="18"/>
      <c r="L27" s="768" t="str">
        <f t="array" ref="L27">IF(SUM(ABS(M27:Y27))&gt;0,IF(OR($M$8:$Y$8=M27:Y27),"Hide","Show"),"")</f>
        <v/>
      </c>
    </row>
    <row r="28" spans="2:12" ht="18" thickBot="1" x14ac:dyDescent="0.4">
      <c r="B28" s="265"/>
      <c r="C28" s="281"/>
      <c r="D28" s="260"/>
      <c r="E28" s="260"/>
      <c r="F28" s="260"/>
      <c r="G28" s="295"/>
      <c r="I28" s="123"/>
      <c r="J28" s="138"/>
      <c r="K28" s="18"/>
      <c r="L28" s="768" t="str">
        <f t="array" ref="L28">IF(SUM(ABS(M28:Y28))&gt;0,IF(OR($M$8:$Y$8=M28:Y28),"Hide","Show"),"")</f>
        <v/>
      </c>
    </row>
    <row r="29" spans="2:12" ht="18" thickBot="1" x14ac:dyDescent="0.4">
      <c r="B29" s="265"/>
      <c r="C29" s="1143" t="s">
        <v>59</v>
      </c>
      <c r="D29" s="1144"/>
      <c r="E29" s="1144"/>
      <c r="F29" s="1145"/>
      <c r="G29" s="290"/>
      <c r="I29" s="123"/>
      <c r="J29" s="138"/>
      <c r="K29" s="18"/>
      <c r="L29" s="768" t="str">
        <f t="array" ref="L29">IF(SUM(ABS(M29:Y29))&gt;0,IF(OR($M$8:$Y$8=M29:Y29),"Hide","Show"),"")</f>
        <v/>
      </c>
    </row>
    <row r="30" spans="2:12" ht="17.25" x14ac:dyDescent="0.35">
      <c r="B30" s="265"/>
      <c r="C30" s="296"/>
      <c r="D30" s="1190" t="s">
        <v>47</v>
      </c>
      <c r="E30" s="1191"/>
      <c r="F30" s="1192"/>
      <c r="G30" s="290"/>
      <c r="I30" s="123"/>
      <c r="J30" s="138"/>
      <c r="K30" s="18"/>
      <c r="L30" s="768" t="str">
        <f t="array" ref="L30">IF(SUM(ABS(M30:Y30))&gt;0,IF(OR($M$8:$Y$8=M30:Y30),"Hide","Show"),"")</f>
        <v/>
      </c>
    </row>
    <row r="31" spans="2:12" ht="17.25" x14ac:dyDescent="0.35">
      <c r="B31" s="270"/>
      <c r="C31" s="282"/>
      <c r="D31" s="271" t="s">
        <v>54</v>
      </c>
      <c r="E31" s="271" t="s">
        <v>55</v>
      </c>
      <c r="F31" s="272" t="s">
        <v>56</v>
      </c>
      <c r="G31" s="290"/>
      <c r="I31" s="123"/>
      <c r="J31" s="138"/>
      <c r="K31" s="18"/>
      <c r="L31" s="768" t="str">
        <f t="array" ref="L31">IF(SUM(ABS(M31:Y31))&gt;0,IF(OR($M$8:$Y$8=M31:Y31),"Hide","Show"),"")</f>
        <v/>
      </c>
    </row>
    <row r="32" spans="2:12" ht="17.25" x14ac:dyDescent="0.35">
      <c r="B32" s="265"/>
      <c r="C32" s="266" t="s">
        <v>60</v>
      </c>
      <c r="D32" s="259"/>
      <c r="E32" s="259"/>
      <c r="F32" s="257"/>
      <c r="G32" s="290"/>
      <c r="I32" s="123"/>
      <c r="J32" s="138"/>
      <c r="K32" s="18"/>
      <c r="L32" s="768" t="str">
        <f t="array" ref="L32">IF(SUM(ABS(M32:Y32))&gt;0,IF(OR($M$8:$Y$8=M32:Y32),"Hide","Show"),"")</f>
        <v/>
      </c>
    </row>
    <row r="33" spans="2:12" ht="17.25" x14ac:dyDescent="0.35">
      <c r="B33" s="265"/>
      <c r="C33" s="266" t="s">
        <v>490</v>
      </c>
      <c r="D33" s="259"/>
      <c r="E33" s="259"/>
      <c r="F33" s="257"/>
      <c r="G33" s="290"/>
      <c r="I33" s="123"/>
      <c r="J33" s="138"/>
      <c r="K33" s="18"/>
      <c r="L33" s="768" t="str">
        <f t="array" ref="L33">IF(SUM(ABS(M33:Y33))&gt;0,IF(OR($M$8:$Y$8=M33:Y33),"Hide","Show"),"")</f>
        <v/>
      </c>
    </row>
    <row r="34" spans="2:12" ht="17.25" x14ac:dyDescent="0.35">
      <c r="B34" s="265"/>
      <c r="C34" s="266" t="s">
        <v>491</v>
      </c>
      <c r="D34" s="259"/>
      <c r="E34" s="259"/>
      <c r="F34" s="257"/>
      <c r="G34" s="290"/>
      <c r="I34" s="123"/>
      <c r="J34" s="138"/>
      <c r="K34" s="18"/>
      <c r="L34" s="768" t="str">
        <f t="array" ref="L34">IF(SUM(ABS(M34:Y34))&gt;0,IF(OR($M$8:$Y$8=M34:Y34),"Hide","Show"),"")</f>
        <v/>
      </c>
    </row>
    <row r="35" spans="2:12" ht="17.25" x14ac:dyDescent="0.35">
      <c r="B35" s="265"/>
      <c r="C35" s="266" t="s">
        <v>342</v>
      </c>
      <c r="D35" s="259"/>
      <c r="E35" s="259"/>
      <c r="F35" s="257"/>
      <c r="G35" s="290"/>
      <c r="I35" s="123"/>
      <c r="J35" s="138"/>
      <c r="K35" s="18"/>
      <c r="L35" s="768" t="str">
        <f t="array" ref="L35">IF(SUM(ABS(M35:Y35))&gt;0,IF(OR($M$8:$Y$8=M35:Y35),"Hide","Show"),"")</f>
        <v/>
      </c>
    </row>
    <row r="36" spans="2:12" ht="18" thickBot="1" x14ac:dyDescent="0.4">
      <c r="B36" s="265"/>
      <c r="C36" s="268" t="s">
        <v>487</v>
      </c>
      <c r="D36" s="262"/>
      <c r="E36" s="262"/>
      <c r="F36" s="258"/>
      <c r="G36" s="290"/>
      <c r="I36" s="123"/>
      <c r="J36" s="138"/>
      <c r="K36" s="18"/>
      <c r="L36" s="768" t="str">
        <f t="array" ref="L36">IF(SUM(ABS(M36:Y36))&gt;0,IF(OR($M$8:$Y$8=M36:Y36),"Hide","Show"),"")</f>
        <v/>
      </c>
    </row>
    <row r="37" spans="2:12" ht="18" thickBot="1" x14ac:dyDescent="0.4">
      <c r="B37" s="265"/>
      <c r="C37" s="260"/>
      <c r="D37" s="260"/>
      <c r="E37" s="260"/>
      <c r="F37" s="260"/>
      <c r="G37" s="295"/>
      <c r="I37" s="123"/>
      <c r="J37" s="138"/>
      <c r="K37" s="18"/>
      <c r="L37" s="768" t="str">
        <f t="array" ref="L37">IF(SUM(ABS(M37:Y37))&gt;0,IF(OR($M$8:$Y$8=M37:Y37),"Hide","Show"),"")</f>
        <v/>
      </c>
    </row>
    <row r="38" spans="2:12" ht="18" thickBot="1" x14ac:dyDescent="0.4">
      <c r="B38" s="265"/>
      <c r="C38" s="1143" t="s">
        <v>61</v>
      </c>
      <c r="D38" s="1144"/>
      <c r="E38" s="1144"/>
      <c r="F38" s="1145"/>
      <c r="G38" s="290"/>
      <c r="I38" s="123"/>
      <c r="J38" s="138"/>
      <c r="K38" s="18"/>
      <c r="L38" s="768" t="str">
        <f t="array" ref="L38">IF(SUM(ABS(M38:Y38))&gt;0,IF(OR($M$8:$Y$8=M38:Y38),"Hide","Show"),"")</f>
        <v/>
      </c>
    </row>
    <row r="39" spans="2:12" ht="17.25" x14ac:dyDescent="0.35">
      <c r="B39" s="265"/>
      <c r="C39" s="269"/>
      <c r="D39" s="1190" t="s">
        <v>47</v>
      </c>
      <c r="E39" s="1191"/>
      <c r="F39" s="1192"/>
      <c r="G39" s="290"/>
      <c r="I39" s="123"/>
      <c r="J39" s="138"/>
      <c r="K39" s="18"/>
      <c r="L39" s="768" t="str">
        <f t="array" ref="L39">IF(SUM(ABS(M39:Y39))&gt;0,IF(OR($M$8:$Y$8=M39:Y39),"Hide","Show"),"")</f>
        <v/>
      </c>
    </row>
    <row r="40" spans="2:12" ht="17.25" x14ac:dyDescent="0.35">
      <c r="B40" s="270"/>
      <c r="C40" s="265"/>
      <c r="D40" s="271" t="s">
        <v>54</v>
      </c>
      <c r="E40" s="271" t="s">
        <v>55</v>
      </c>
      <c r="F40" s="272" t="s">
        <v>56</v>
      </c>
      <c r="G40" s="290"/>
      <c r="I40" s="123"/>
      <c r="J40" s="138"/>
      <c r="K40" s="18"/>
      <c r="L40" s="768" t="str">
        <f t="array" ref="L40">IF(SUM(ABS(M40:Y40))&gt;0,IF(OR($M$8:$Y$8=M40:Y40),"Hide","Show"),"")</f>
        <v/>
      </c>
    </row>
    <row r="41" spans="2:12" ht="17.25" x14ac:dyDescent="0.35">
      <c r="B41" s="265"/>
      <c r="C41" s="266" t="s">
        <v>62</v>
      </c>
      <c r="D41" s="259"/>
      <c r="E41" s="259"/>
      <c r="F41" s="257"/>
      <c r="G41" s="290"/>
      <c r="I41" s="123"/>
      <c r="J41" s="138"/>
      <c r="K41" s="18"/>
      <c r="L41" s="768" t="str">
        <f t="array" ref="L41">IF(SUM(ABS(M41:Y41))&gt;0,IF(OR($M$8:$Y$8=M41:Y41),"Hide","Show"),"")</f>
        <v/>
      </c>
    </row>
    <row r="42" spans="2:12" ht="17.25" x14ac:dyDescent="0.35">
      <c r="B42" s="265"/>
      <c r="C42" s="266" t="s">
        <v>63</v>
      </c>
      <c r="D42" s="259"/>
      <c r="E42" s="259"/>
      <c r="F42" s="257"/>
      <c r="G42" s="290"/>
      <c r="I42" s="123"/>
      <c r="J42" s="138"/>
      <c r="K42" s="18"/>
      <c r="L42" s="768" t="str">
        <f t="array" ref="L42">IF(SUM(ABS(M42:Y42))&gt;0,IF(OR($M$8:$Y$8=M42:Y42),"Hide","Show"),"")</f>
        <v/>
      </c>
    </row>
    <row r="43" spans="2:12" ht="17.25" x14ac:dyDescent="0.35">
      <c r="B43" s="265"/>
      <c r="C43" s="266" t="s">
        <v>64</v>
      </c>
      <c r="D43" s="259"/>
      <c r="E43" s="259"/>
      <c r="F43" s="257"/>
      <c r="G43" s="290"/>
      <c r="I43" s="123"/>
      <c r="J43" s="138"/>
      <c r="K43" s="18"/>
      <c r="L43" s="768" t="str">
        <f t="array" ref="L43">IF(SUM(ABS(M43:Y43))&gt;0,IF(OR($M$8:$Y$8=M43:Y43),"Hide","Show"),"")</f>
        <v/>
      </c>
    </row>
    <row r="44" spans="2:12" ht="17.25" x14ac:dyDescent="0.35">
      <c r="B44" s="265"/>
      <c r="C44" s="266" t="s">
        <v>65</v>
      </c>
      <c r="D44" s="259"/>
      <c r="E44" s="259"/>
      <c r="F44" s="257"/>
      <c r="G44" s="290"/>
      <c r="I44" s="123"/>
      <c r="J44" s="138"/>
      <c r="K44" s="18"/>
      <c r="L44" s="768" t="str">
        <f t="array" ref="L44">IF(SUM(ABS(M44:Y44))&gt;0,IF(OR($M$8:$Y$8=M44:Y44),"Hide","Show"),"")</f>
        <v/>
      </c>
    </row>
    <row r="45" spans="2:12" ht="17.25" x14ac:dyDescent="0.35">
      <c r="B45" s="265"/>
      <c r="C45" s="266" t="s">
        <v>66</v>
      </c>
      <c r="D45" s="259"/>
      <c r="E45" s="259"/>
      <c r="F45" s="257"/>
      <c r="G45" s="290"/>
      <c r="I45" s="123"/>
      <c r="J45" s="138"/>
      <c r="K45" s="18"/>
      <c r="L45" s="768" t="str">
        <f t="array" ref="L45">IF(SUM(ABS(M45:Y45))&gt;0,IF(OR($M$8:$Y$8=M45:Y45),"Hide","Show"),"")</f>
        <v/>
      </c>
    </row>
    <row r="46" spans="2:12" ht="17.25" x14ac:dyDescent="0.35">
      <c r="B46" s="265"/>
      <c r="C46" s="266" t="s">
        <v>67</v>
      </c>
      <c r="D46" s="259"/>
      <c r="E46" s="259"/>
      <c r="F46" s="257"/>
      <c r="G46" s="290"/>
      <c r="I46" s="123"/>
      <c r="J46" s="138"/>
      <c r="K46" s="18"/>
      <c r="L46" s="768" t="str">
        <f t="array" ref="L46">IF(SUM(ABS(M46:Y46))&gt;0,IF(OR($M$8:$Y$8=M46:Y46),"Hide","Show"),"")</f>
        <v/>
      </c>
    </row>
    <row r="47" spans="2:12" ht="17.25" x14ac:dyDescent="0.35">
      <c r="B47" s="265"/>
      <c r="C47" s="266" t="s">
        <v>68</v>
      </c>
      <c r="D47" s="259"/>
      <c r="E47" s="259"/>
      <c r="F47" s="257"/>
      <c r="G47" s="290"/>
      <c r="I47" s="123"/>
      <c r="J47" s="138"/>
      <c r="K47" s="18"/>
      <c r="L47" s="768" t="str">
        <f t="array" ref="L47">IF(SUM(ABS(M47:Y47))&gt;0,IF(OR($M$8:$Y$8=M47:Y47),"Hide","Show"),"")</f>
        <v/>
      </c>
    </row>
    <row r="48" spans="2:12" ht="17.25" x14ac:dyDescent="0.35">
      <c r="B48" s="265"/>
      <c r="C48" s="266" t="s">
        <v>69</v>
      </c>
      <c r="D48" s="259"/>
      <c r="E48" s="259"/>
      <c r="F48" s="257"/>
      <c r="G48" s="290"/>
      <c r="I48" s="123"/>
      <c r="J48" s="138"/>
      <c r="K48" s="18"/>
      <c r="L48" s="768" t="str">
        <f t="array" ref="L48">IF(SUM(ABS(M48:Y48))&gt;0,IF(OR($M$8:$Y$8=M48:Y48),"Hide","Show"),"")</f>
        <v/>
      </c>
    </row>
    <row r="49" spans="2:12" ht="17.25" x14ac:dyDescent="0.35">
      <c r="B49" s="265"/>
      <c r="C49" s="266" t="s">
        <v>70</v>
      </c>
      <c r="D49" s="259"/>
      <c r="E49" s="259"/>
      <c r="F49" s="257"/>
      <c r="G49" s="290"/>
      <c r="I49" s="123"/>
      <c r="J49" s="138"/>
      <c r="K49" s="18"/>
      <c r="L49" s="768" t="str">
        <f t="array" ref="L49">IF(SUM(ABS(M49:Y49))&gt;0,IF(OR($M$8:$Y$8=M49:Y49),"Hide","Show"),"")</f>
        <v/>
      </c>
    </row>
    <row r="50" spans="2:12" ht="17.25" x14ac:dyDescent="0.35">
      <c r="B50" s="265"/>
      <c r="C50" s="266" t="s">
        <v>71</v>
      </c>
      <c r="D50" s="259"/>
      <c r="E50" s="259"/>
      <c r="F50" s="257"/>
      <c r="G50" s="290"/>
      <c r="I50" s="123"/>
      <c r="J50" s="138"/>
      <c r="K50" s="18"/>
      <c r="L50" s="768" t="str">
        <f t="array" ref="L50">IF(SUM(ABS(M50:Y50))&gt;0,IF(OR($M$8:$Y$8=M50:Y50),"Hide","Show"),"")</f>
        <v/>
      </c>
    </row>
    <row r="51" spans="2:12" ht="18" thickBot="1" x14ac:dyDescent="0.4">
      <c r="B51" s="265"/>
      <c r="C51" s="268" t="s">
        <v>72</v>
      </c>
      <c r="D51" s="262"/>
      <c r="E51" s="262"/>
      <c r="F51" s="258"/>
      <c r="G51" s="290"/>
      <c r="I51" s="123"/>
      <c r="J51" s="138"/>
      <c r="K51" s="18"/>
      <c r="L51" s="768" t="str">
        <f t="array" ref="L51">IF(SUM(ABS(M51:Y51))&gt;0,IF(OR($M$8:$Y$8=M51:Y51),"Hide","Show"),"")</f>
        <v/>
      </c>
    </row>
    <row r="52" spans="2:12" ht="18" thickBot="1" x14ac:dyDescent="0.4">
      <c r="B52" s="265"/>
      <c r="C52" s="260"/>
      <c r="D52" s="260"/>
      <c r="E52" s="260"/>
      <c r="F52" s="260"/>
      <c r="G52" s="295"/>
      <c r="I52" s="123"/>
      <c r="J52" s="138"/>
      <c r="K52" s="18"/>
      <c r="L52" s="768" t="str">
        <f t="array" ref="L52">IF(SUM(ABS(M52:Y52))&gt;0,IF(OR($M$8:$Y$8=M52:Y52),"Hide","Show"),"")</f>
        <v/>
      </c>
    </row>
    <row r="53" spans="2:12" ht="18" thickBot="1" x14ac:dyDescent="0.4">
      <c r="B53" s="265"/>
      <c r="C53" s="1143" t="s">
        <v>73</v>
      </c>
      <c r="D53" s="1144"/>
      <c r="E53" s="1144"/>
      <c r="F53" s="1145"/>
      <c r="G53" s="290"/>
      <c r="I53" s="123"/>
      <c r="J53" s="138"/>
      <c r="K53" s="18"/>
      <c r="L53" s="768" t="str">
        <f t="array" ref="L53">IF(SUM(ABS(M53:Y53))&gt;0,IF(OR($M$8:$Y$8=M53:Y53),"Hide","Show"),"")</f>
        <v/>
      </c>
    </row>
    <row r="54" spans="2:12" ht="17.25" x14ac:dyDescent="0.35">
      <c r="B54" s="265"/>
      <c r="C54" s="269"/>
      <c r="D54" s="1190" t="s">
        <v>47</v>
      </c>
      <c r="E54" s="1191"/>
      <c r="F54" s="1192"/>
      <c r="G54" s="290"/>
      <c r="I54" s="123"/>
      <c r="J54" s="138"/>
      <c r="K54" s="18"/>
      <c r="L54" s="768" t="str">
        <f t="array" ref="L54">IF(SUM(ABS(M54:Y54))&gt;0,IF(OR($M$8:$Y$8=M54:Y54),"Hide","Show"),"")</f>
        <v/>
      </c>
    </row>
    <row r="55" spans="2:12" ht="17.25" x14ac:dyDescent="0.35">
      <c r="B55" s="270"/>
      <c r="C55" s="265"/>
      <c r="D55" s="271" t="s">
        <v>54</v>
      </c>
      <c r="E55" s="271" t="s">
        <v>55</v>
      </c>
      <c r="F55" s="272" t="s">
        <v>56</v>
      </c>
      <c r="G55" s="290"/>
      <c r="I55" s="123"/>
      <c r="J55" s="138"/>
      <c r="K55" s="18"/>
      <c r="L55" s="768" t="str">
        <f t="array" ref="L55">IF(SUM(ABS(M55:Y55))&gt;0,IF(OR($M$8:$Y$8=M55:Y55),"Hide","Show"),"")</f>
        <v/>
      </c>
    </row>
    <row r="56" spans="2:12" ht="17.25" x14ac:dyDescent="0.35">
      <c r="B56" s="265"/>
      <c r="C56" s="266" t="s">
        <v>74</v>
      </c>
      <c r="D56" s="259"/>
      <c r="E56" s="259"/>
      <c r="F56" s="257"/>
      <c r="G56" s="290"/>
      <c r="I56" s="123"/>
      <c r="J56" s="138"/>
      <c r="K56" s="18"/>
      <c r="L56" s="768" t="str">
        <f t="array" ref="L56">IF(SUM(ABS(M56:Y56))&gt;0,IF(OR($M$8:$Y$8=M56:Y56),"Hide","Show"),"")</f>
        <v/>
      </c>
    </row>
    <row r="57" spans="2:12" ht="17.25" x14ac:dyDescent="0.35">
      <c r="B57" s="265"/>
      <c r="C57" s="266" t="s">
        <v>75</v>
      </c>
      <c r="D57" s="259"/>
      <c r="E57" s="259"/>
      <c r="F57" s="257"/>
      <c r="G57" s="290"/>
      <c r="I57" s="123"/>
      <c r="J57" s="138"/>
      <c r="K57" s="18"/>
      <c r="L57" s="768" t="str">
        <f t="array" ref="L57">IF(SUM(ABS(M57:Y57))&gt;0,IF(OR($M$8:$Y$8=M57:Y57),"Hide","Show"),"")</f>
        <v/>
      </c>
    </row>
    <row r="58" spans="2:12" ht="17.25" x14ac:dyDescent="0.35">
      <c r="B58" s="265"/>
      <c r="C58" s="266" t="s">
        <v>76</v>
      </c>
      <c r="D58" s="259"/>
      <c r="E58" s="259"/>
      <c r="F58" s="257"/>
      <c r="G58" s="290"/>
      <c r="I58" s="123"/>
      <c r="J58" s="138"/>
      <c r="K58" s="18"/>
      <c r="L58" s="768" t="str">
        <f t="array" ref="L58">IF(SUM(ABS(M58:Y58))&gt;0,IF(OR($M$8:$Y$8=M58:Y58),"Hide","Show"),"")</f>
        <v/>
      </c>
    </row>
    <row r="59" spans="2:12" ht="17.25" x14ac:dyDescent="0.35">
      <c r="B59" s="265"/>
      <c r="C59" s="266" t="s">
        <v>77</v>
      </c>
      <c r="D59" s="259"/>
      <c r="E59" s="259"/>
      <c r="F59" s="257"/>
      <c r="G59" s="290"/>
      <c r="I59" s="123"/>
      <c r="J59" s="138"/>
      <c r="K59" s="18"/>
      <c r="L59" s="768" t="str">
        <f t="array" ref="L59">IF(SUM(ABS(M59:Y59))&gt;0,IF(OR($M$8:$Y$8=M59:Y59),"Hide","Show"),"")</f>
        <v/>
      </c>
    </row>
    <row r="60" spans="2:12" ht="18" thickBot="1" x14ac:dyDescent="0.4">
      <c r="B60" s="265"/>
      <c r="C60" s="274" t="s">
        <v>345</v>
      </c>
      <c r="D60" s="262"/>
      <c r="E60" s="262"/>
      <c r="F60" s="258"/>
      <c r="G60" s="290"/>
      <c r="I60" s="123"/>
      <c r="J60" s="138"/>
      <c r="K60" s="18"/>
      <c r="L60" s="768" t="str">
        <f t="array" ref="L60">IF(SUM(ABS(M60:Y60))&gt;0,IF(OR($M$8:$Y$8=M60:Y60),"Hide","Show"),"")</f>
        <v/>
      </c>
    </row>
    <row r="61" spans="2:12" ht="18" thickBot="1" x14ac:dyDescent="0.4">
      <c r="B61" s="265"/>
      <c r="C61" s="260"/>
      <c r="D61" s="260"/>
      <c r="E61" s="260"/>
      <c r="F61" s="260"/>
      <c r="G61" s="295"/>
      <c r="I61" s="123"/>
      <c r="J61" s="138"/>
      <c r="K61" s="18"/>
      <c r="L61" s="768" t="str">
        <f t="array" ref="L61">IF(SUM(ABS(M61:Y61))&gt;0,IF(OR($M$8:$Y$8=M61:Y61),"Hide","Show"),"")</f>
        <v/>
      </c>
    </row>
    <row r="62" spans="2:12" ht="18" thickBot="1" x14ac:dyDescent="0.4">
      <c r="B62" s="265"/>
      <c r="C62" s="1143" t="s">
        <v>78</v>
      </c>
      <c r="D62" s="1144"/>
      <c r="E62" s="1144"/>
      <c r="F62" s="1145"/>
      <c r="G62" s="290"/>
      <c r="I62" s="123"/>
      <c r="J62" s="138"/>
      <c r="K62" s="18"/>
      <c r="L62" s="768" t="str">
        <f t="array" ref="L62">IF(SUM(ABS(M62:Y62))&gt;0,IF(OR($M$8:$Y$8=M62:Y62),"Hide","Show"),"")</f>
        <v/>
      </c>
    </row>
    <row r="63" spans="2:12" ht="17.25" x14ac:dyDescent="0.35">
      <c r="B63" s="265"/>
      <c r="C63" s="269"/>
      <c r="D63" s="1190" t="s">
        <v>47</v>
      </c>
      <c r="E63" s="1191"/>
      <c r="F63" s="1192"/>
      <c r="G63" s="290"/>
      <c r="I63" s="123"/>
      <c r="J63" s="138"/>
      <c r="K63" s="18"/>
      <c r="L63" s="768" t="str">
        <f t="array" ref="L63">IF(SUM(ABS(M63:Y63))&gt;0,IF(OR($M$8:$Y$8=M63:Y63),"Hide","Show"),"")</f>
        <v/>
      </c>
    </row>
    <row r="64" spans="2:12" ht="17.25" x14ac:dyDescent="0.35">
      <c r="B64" s="275"/>
      <c r="C64" s="265"/>
      <c r="D64" s="271" t="s">
        <v>54</v>
      </c>
      <c r="E64" s="271" t="s">
        <v>55</v>
      </c>
      <c r="F64" s="272" t="s">
        <v>56</v>
      </c>
      <c r="G64" s="290"/>
      <c r="I64" s="123"/>
      <c r="J64" s="138"/>
      <c r="K64" s="18"/>
      <c r="L64" s="768" t="str">
        <f t="array" ref="L64">IF(SUM(ABS(M64:Y64))&gt;0,IF(OR($M$8:$Y$8=M64:Y64),"Hide","Show"),"")</f>
        <v/>
      </c>
    </row>
    <row r="65" spans="2:12" ht="17.25" x14ac:dyDescent="0.35">
      <c r="B65" s="265"/>
      <c r="C65" s="266" t="s">
        <v>461</v>
      </c>
      <c r="D65" s="677"/>
      <c r="E65" s="677"/>
      <c r="F65" s="678"/>
      <c r="G65" s="290"/>
      <c r="I65" s="123"/>
      <c r="J65" s="138"/>
      <c r="K65" s="18"/>
      <c r="L65" s="768" t="str">
        <f t="array" ref="L65">IF(SUM(ABS(M65:Y65))&gt;0,IF(OR($M$8:$Y$8=M65:Y65),"Hide","Show"),"")</f>
        <v/>
      </c>
    </row>
    <row r="66" spans="2:12" ht="17.25" x14ac:dyDescent="0.35">
      <c r="B66" s="265"/>
      <c r="C66" s="266" t="s">
        <v>462</v>
      </c>
      <c r="D66" s="677"/>
      <c r="E66" s="677"/>
      <c r="F66" s="678"/>
      <c r="G66" s="290"/>
      <c r="I66" s="123"/>
      <c r="J66" s="138"/>
      <c r="K66" s="18"/>
      <c r="L66" s="768" t="str">
        <f t="array" ref="L66">IF(SUM(ABS(M66:Y66))&gt;0,IF(OR($M$8:$Y$8=M66:Y66),"Hide","Show"),"")</f>
        <v/>
      </c>
    </row>
    <row r="67" spans="2:12" ht="17.25" x14ac:dyDescent="0.35">
      <c r="B67" s="265"/>
      <c r="C67" s="266" t="s">
        <v>463</v>
      </c>
      <c r="D67" s="677"/>
      <c r="E67" s="677"/>
      <c r="F67" s="678"/>
      <c r="G67" s="290"/>
      <c r="I67" s="123"/>
      <c r="J67" s="138"/>
      <c r="K67" s="18"/>
      <c r="L67" s="768" t="str">
        <f t="array" ref="L67">IF(SUM(ABS(M67:Y67))&gt;0,IF(OR($M$8:$Y$8=M67:Y67),"Hide","Show"),"")</f>
        <v/>
      </c>
    </row>
    <row r="68" spans="2:12" ht="17.25" x14ac:dyDescent="0.35">
      <c r="B68" s="265"/>
      <c r="C68" s="266" t="s">
        <v>81</v>
      </c>
      <c r="D68" s="677"/>
      <c r="E68" s="677"/>
      <c r="F68" s="678"/>
      <c r="G68" s="290"/>
      <c r="I68" s="123"/>
      <c r="J68" s="138"/>
      <c r="K68" s="18"/>
      <c r="L68" s="768" t="str">
        <f t="array" ref="L68">IF(SUM(ABS(M68:Y68))&gt;0,IF(OR($M$8:$Y$8=M68:Y68),"Hide","Show"),"")</f>
        <v/>
      </c>
    </row>
    <row r="69" spans="2:12" ht="17.25" x14ac:dyDescent="0.35">
      <c r="B69" s="265"/>
      <c r="C69" s="266" t="s">
        <v>82</v>
      </c>
      <c r="D69" s="677"/>
      <c r="E69" s="677"/>
      <c r="F69" s="678"/>
      <c r="G69" s="290"/>
      <c r="I69" s="123"/>
      <c r="J69" s="138"/>
      <c r="K69" s="18"/>
      <c r="L69" s="768" t="str">
        <f t="array" ref="L69">IF(SUM(ABS(M69:Y69))&gt;0,IF(OR($M$8:$Y$8=M69:Y69),"Hide","Show"),"")</f>
        <v/>
      </c>
    </row>
    <row r="70" spans="2:12" ht="17.25" x14ac:dyDescent="0.35">
      <c r="B70" s="265"/>
      <c r="C70" s="266" t="s">
        <v>464</v>
      </c>
      <c r="D70" s="677"/>
      <c r="E70" s="677"/>
      <c r="F70" s="678"/>
      <c r="G70" s="290"/>
      <c r="I70" s="123"/>
      <c r="J70" s="138"/>
      <c r="K70" s="18"/>
      <c r="L70" s="768" t="str">
        <f t="array" ref="L70">IF(SUM(ABS(M70:Y70))&gt;0,IF(OR($M$8:$Y$8=M70:Y70),"Hide","Show"),"")</f>
        <v/>
      </c>
    </row>
    <row r="71" spans="2:12" ht="17.25" x14ac:dyDescent="0.35">
      <c r="B71" s="265"/>
      <c r="C71" s="266" t="s">
        <v>465</v>
      </c>
      <c r="D71" s="677"/>
      <c r="E71" s="677"/>
      <c r="F71" s="678"/>
      <c r="G71" s="290"/>
      <c r="I71" s="123"/>
      <c r="J71" s="138"/>
      <c r="K71" s="18"/>
      <c r="L71" s="768" t="str">
        <f t="array" ref="L71">IF(SUM(ABS(M71:Y71))&gt;0,IF(OR($M$8:$Y$8=M71:Y71),"Hide","Show"),"")</f>
        <v/>
      </c>
    </row>
    <row r="72" spans="2:12" ht="17.25" x14ac:dyDescent="0.35">
      <c r="B72" s="265"/>
      <c r="C72" s="266" t="s">
        <v>466</v>
      </c>
      <c r="D72" s="677"/>
      <c r="E72" s="677"/>
      <c r="F72" s="678"/>
      <c r="G72" s="290"/>
      <c r="I72" s="123"/>
      <c r="J72" s="138"/>
      <c r="K72" s="18"/>
      <c r="L72" s="768" t="str">
        <f t="array" ref="L72">IF(SUM(ABS(M72:Y72))&gt;0,IF(OR($M$8:$Y$8=M72:Y72),"Hide","Show"),"")</f>
        <v/>
      </c>
    </row>
    <row r="73" spans="2:12" ht="17.25" x14ac:dyDescent="0.35">
      <c r="B73" s="265"/>
      <c r="C73" s="266" t="s">
        <v>85</v>
      </c>
      <c r="D73" s="677"/>
      <c r="E73" s="677"/>
      <c r="F73" s="678"/>
      <c r="G73" s="290"/>
      <c r="I73" s="123"/>
      <c r="J73" s="138"/>
      <c r="K73" s="18"/>
      <c r="L73" s="768" t="str">
        <f t="array" ref="L73">IF(SUM(ABS(M73:Y73))&gt;0,IF(OR($M$8:$Y$8=M73:Y73),"Hide","Show"),"")</f>
        <v/>
      </c>
    </row>
    <row r="74" spans="2:12" ht="18" thickBot="1" x14ac:dyDescent="0.4">
      <c r="B74" s="265"/>
      <c r="C74" s="268" t="s">
        <v>86</v>
      </c>
      <c r="D74" s="679"/>
      <c r="E74" s="679"/>
      <c r="F74" s="680"/>
      <c r="G74" s="290"/>
      <c r="I74" s="123"/>
      <c r="J74" s="138"/>
      <c r="K74" s="18"/>
      <c r="L74" s="768" t="str">
        <f t="array" ref="L74">IF(SUM(ABS(M74:Y74))&gt;0,IF(OR($M$8:$Y$8=M74:Y74),"Hide","Show"),"")</f>
        <v/>
      </c>
    </row>
    <row r="75" spans="2:12" ht="18" thickBot="1" x14ac:dyDescent="0.4">
      <c r="B75" s="265"/>
      <c r="C75" s="260"/>
      <c r="D75" s="260"/>
      <c r="E75" s="260"/>
      <c r="F75" s="260"/>
      <c r="G75" s="295"/>
      <c r="I75" s="123"/>
      <c r="J75" s="138"/>
      <c r="K75" s="18"/>
      <c r="L75" s="768" t="str">
        <f t="array" ref="L75">IF(SUM(ABS(M75:Y75))&gt;0,IF(OR($M$8:$Y$8=M75:Y75),"Hide","Show"),"")</f>
        <v/>
      </c>
    </row>
    <row r="76" spans="2:12" ht="18" thickBot="1" x14ac:dyDescent="0.4">
      <c r="B76" s="265"/>
      <c r="C76" s="1143" t="s">
        <v>87</v>
      </c>
      <c r="D76" s="1144"/>
      <c r="E76" s="1144"/>
      <c r="F76" s="1145"/>
      <c r="G76" s="290"/>
      <c r="I76" s="123"/>
      <c r="J76" s="138"/>
      <c r="K76" s="18"/>
      <c r="L76" s="768" t="str">
        <f t="array" ref="L76">IF(SUM(ABS(M76:Y76))&gt;0,IF(OR($M$8:$Y$8=M76:Y76),"Hide","Show"),"")</f>
        <v/>
      </c>
    </row>
    <row r="77" spans="2:12" ht="17.25" x14ac:dyDescent="0.35">
      <c r="B77" s="270"/>
      <c r="C77" s="269"/>
      <c r="D77" s="1190" t="s">
        <v>47</v>
      </c>
      <c r="E77" s="1191"/>
      <c r="F77" s="1192"/>
      <c r="G77" s="295"/>
      <c r="I77" s="123"/>
      <c r="J77" s="138"/>
      <c r="K77" s="18"/>
      <c r="L77" s="768" t="str">
        <f t="array" ref="L77">IF(SUM(ABS(M77:Y77))&gt;0,IF(OR($M$8:$Y$8=M77:Y77),"Hide","Show"),"")</f>
        <v/>
      </c>
    </row>
    <row r="78" spans="2:12" ht="17.25" x14ac:dyDescent="0.35">
      <c r="B78" s="265"/>
      <c r="C78" s="266" t="s">
        <v>88</v>
      </c>
      <c r="D78" s="1137"/>
      <c r="E78" s="1137"/>
      <c r="F78" s="1138"/>
      <c r="G78" s="295"/>
      <c r="I78" s="123"/>
      <c r="J78" s="138"/>
      <c r="K78" s="18"/>
      <c r="L78" s="768" t="str">
        <f t="array" ref="L78">IF(SUM(ABS(M78:Y78))&gt;0,IF(OR($M$8:$Y$8=M78:Y78),"Hide","Show"),"")</f>
        <v/>
      </c>
    </row>
    <row r="79" spans="2:12" ht="17.25" x14ac:dyDescent="0.35">
      <c r="B79" s="265"/>
      <c r="C79" s="266" t="s">
        <v>259</v>
      </c>
      <c r="D79" s="1137"/>
      <c r="E79" s="1137"/>
      <c r="F79" s="1138"/>
      <c r="G79" s="295"/>
      <c r="I79" s="123"/>
      <c r="J79" s="138"/>
      <c r="K79" s="18"/>
      <c r="L79" s="768" t="str">
        <f t="array" ref="L79">IF(SUM(ABS(M79:Y79))&gt;0,IF(OR($M$8:$Y$8=M79:Y79),"Hide","Show"),"")</f>
        <v/>
      </c>
    </row>
    <row r="80" spans="2:12" ht="18" thickBot="1" x14ac:dyDescent="0.4">
      <c r="B80" s="265"/>
      <c r="C80" s="268" t="s">
        <v>89</v>
      </c>
      <c r="D80" s="1139" t="str">
        <f>IF(D78+D79=0,"",D78+D79)</f>
        <v/>
      </c>
      <c r="E80" s="1139"/>
      <c r="F80" s="1140"/>
      <c r="G80" s="295"/>
      <c r="I80" s="129"/>
      <c r="J80" s="139"/>
      <c r="K80" s="18"/>
      <c r="L80" s="768" t="str">
        <f t="array" ref="L80">IF(SUM(ABS(M80:Y80))&gt;0,IF(OR($M$8:$Y$8=M80:Y80),"Hide","Show"),"")</f>
        <v/>
      </c>
    </row>
    <row r="81" spans="2:12" ht="18" thickBot="1" x14ac:dyDescent="0.4">
      <c r="B81" s="278"/>
      <c r="C81" s="263"/>
      <c r="D81" s="263"/>
      <c r="E81" s="263"/>
      <c r="F81" s="263"/>
      <c r="G81" s="300"/>
      <c r="I81" s="130"/>
      <c r="J81" s="138"/>
      <c r="K81" s="18"/>
      <c r="L81" s="768" t="str">
        <f t="array" ref="L81">IF(SUM(ABS(M81:Y81))&gt;0,IF(OR($M$8:$Y$8=M81:Y81),"Hide","Show"),"")</f>
        <v/>
      </c>
    </row>
    <row r="82" spans="2:12" ht="18" thickBot="1" x14ac:dyDescent="0.4">
      <c r="B82" s="284"/>
      <c r="C82" s="284"/>
      <c r="D82" s="284"/>
      <c r="E82" s="284"/>
      <c r="F82" s="260"/>
      <c r="G82" s="303"/>
      <c r="K82" s="18"/>
      <c r="L82" s="768" t="str">
        <f t="array" ref="L82">IF(SUM(ABS(M82:Y82))&gt;0,IF(OR($M$8:$Y$8=M82:Y82),"Hide","Show"),"")</f>
        <v/>
      </c>
    </row>
    <row r="83" spans="2:12" ht="18.75" thickBot="1" x14ac:dyDescent="0.4">
      <c r="B83" s="748" t="e">
        <f ca="1">IF($F$6&lt;&gt;"-","'"&amp;$F$6&amp;" Test' Data to be recorded", "Test Not Applicable")</f>
        <v>#N/A</v>
      </c>
      <c r="C83" s="749"/>
      <c r="D83" s="749"/>
      <c r="E83" s="749"/>
      <c r="F83" s="749"/>
      <c r="G83" s="750"/>
      <c r="K83" s="18"/>
      <c r="L83" s="768" t="str">
        <f t="array" ref="L83">IF(SUM(ABS(M83:Y83))&gt;0,IF(OR($M$8:$Y$8=M83:Y83),"Hide","Show"),"")</f>
        <v/>
      </c>
    </row>
    <row r="84" spans="2:12" ht="18" thickBot="1" x14ac:dyDescent="0.4">
      <c r="B84" s="301"/>
      <c r="C84" s="288"/>
      <c r="D84" s="288"/>
      <c r="E84" s="288"/>
      <c r="F84" s="288"/>
      <c r="G84" s="289"/>
      <c r="K84" s="18"/>
      <c r="L84" s="768" t="str">
        <f t="array" ref="L84">IF(SUM(ABS(M84:Y84))&gt;0,IF(OR($M$8:$Y$8=M84:Y84),"Hide","Show"),"")</f>
        <v/>
      </c>
    </row>
    <row r="85" spans="2:12" ht="18" thickBot="1" x14ac:dyDescent="0.4">
      <c r="B85" s="270"/>
      <c r="C85" s="1143" t="s">
        <v>53</v>
      </c>
      <c r="D85" s="1144"/>
      <c r="E85" s="1144"/>
      <c r="F85" s="1145"/>
      <c r="G85" s="290"/>
      <c r="K85" s="18"/>
      <c r="L85" s="768" t="str">
        <f t="array" ref="L85">IF(SUM(ABS(M85:Y85))&gt;0,IF(OR($M$8:$Y$8=M85:Y85),"Hide","Show"),"")</f>
        <v/>
      </c>
    </row>
    <row r="86" spans="2:12" ht="17.25" x14ac:dyDescent="0.35">
      <c r="B86" s="265"/>
      <c r="C86" s="269"/>
      <c r="D86" s="1190" t="s">
        <v>47</v>
      </c>
      <c r="E86" s="1191"/>
      <c r="F86" s="1192"/>
      <c r="G86" s="290"/>
      <c r="K86" s="18"/>
      <c r="L86" s="768" t="str">
        <f t="array" ref="L86">IF(SUM(ABS(M86:Y86))&gt;0,IF(OR($M$8:$Y$8=M86:Y86),"Hide","Show"),"")</f>
        <v/>
      </c>
    </row>
    <row r="87" spans="2:12" ht="17.25" x14ac:dyDescent="0.35">
      <c r="B87" s="270"/>
      <c r="C87" s="265"/>
      <c r="D87" s="271" t="s">
        <v>54</v>
      </c>
      <c r="E87" s="271" t="s">
        <v>55</v>
      </c>
      <c r="F87" s="272" t="s">
        <v>56</v>
      </c>
      <c r="G87" s="290"/>
      <c r="K87" s="18"/>
      <c r="L87" s="768" t="str">
        <f t="array" ref="L87">IF(SUM(ABS(M87:Y87))&gt;0,IF(OR($M$8:$Y$8=M87:Y87),"Hide","Show"),"")</f>
        <v/>
      </c>
    </row>
    <row r="88" spans="2:12" ht="17.25" x14ac:dyDescent="0.35">
      <c r="B88" s="265"/>
      <c r="C88" s="266" t="s">
        <v>458</v>
      </c>
      <c r="D88" s="259"/>
      <c r="E88" s="259"/>
      <c r="F88" s="257"/>
      <c r="G88" s="290"/>
      <c r="K88" s="18"/>
      <c r="L88" s="768" t="str">
        <f t="array" ref="L88">IF(SUM(ABS(M88:Y88))&gt;0,IF(OR($M$8:$Y$8=M88:Y88),"Hide","Show"),"")</f>
        <v/>
      </c>
    </row>
    <row r="89" spans="2:12" ht="17.25" x14ac:dyDescent="0.35">
      <c r="B89" s="265"/>
      <c r="C89" s="266" t="s">
        <v>459</v>
      </c>
      <c r="D89" s="259"/>
      <c r="E89" s="259"/>
      <c r="F89" s="257"/>
      <c r="G89" s="290"/>
      <c r="K89" s="18"/>
      <c r="L89" s="768" t="str">
        <f t="array" ref="L89">IF(SUM(ABS(M89:Y89))&gt;0,IF(OR($M$8:$Y$8=M89:Y89),"Hide","Show"),"")</f>
        <v/>
      </c>
    </row>
    <row r="90" spans="2:12" ht="17.25" x14ac:dyDescent="0.35">
      <c r="B90" s="265"/>
      <c r="C90" s="266" t="s">
        <v>460</v>
      </c>
      <c r="D90" s="259"/>
      <c r="E90" s="259"/>
      <c r="F90" s="257"/>
      <c r="G90" s="290"/>
      <c r="K90" s="18"/>
      <c r="L90" s="768" t="str">
        <f t="array" ref="L90">IF(SUM(ABS(M90:Y90))&gt;0,IF(OR($M$8:$Y$8=M90:Y90),"Hide","Show"),"")</f>
        <v/>
      </c>
    </row>
    <row r="91" spans="2:12" ht="17.25" x14ac:dyDescent="0.35">
      <c r="B91" s="265"/>
      <c r="C91" s="266" t="s">
        <v>459</v>
      </c>
      <c r="D91" s="259"/>
      <c r="E91" s="259"/>
      <c r="F91" s="257"/>
      <c r="G91" s="290"/>
      <c r="K91" s="18"/>
      <c r="L91" s="768" t="str">
        <f t="array" ref="L91">IF(SUM(ABS(M91:Y91))&gt;0,IF(OR($M$8:$Y$8=M91:Y91),"Hide","Show"),"")</f>
        <v/>
      </c>
    </row>
    <row r="92" spans="2:12" ht="17.25" x14ac:dyDescent="0.35">
      <c r="B92" s="265"/>
      <c r="C92" s="266" t="s">
        <v>57</v>
      </c>
      <c r="D92" s="259"/>
      <c r="E92" s="259"/>
      <c r="F92" s="257"/>
      <c r="G92" s="290"/>
      <c r="K92" s="18"/>
      <c r="L92" s="768" t="str">
        <f t="array" ref="L92">IF(SUM(ABS(M92:Y92))&gt;0,IF(OR($M$8:$Y$8=M92:Y92),"Hide","Show"),"")</f>
        <v/>
      </c>
    </row>
    <row r="93" spans="2:12" ht="17.25" x14ac:dyDescent="0.35">
      <c r="B93" s="265"/>
      <c r="C93" s="266" t="s">
        <v>58</v>
      </c>
      <c r="D93" s="259"/>
      <c r="E93" s="259"/>
      <c r="F93" s="257"/>
      <c r="G93" s="290"/>
      <c r="K93" s="18"/>
      <c r="L93" s="768" t="str">
        <f t="array" ref="L93">IF(SUM(ABS(M93:Y93))&gt;0,IF(OR($M$8:$Y$8=M93:Y93),"Hide","Show"),"")</f>
        <v/>
      </c>
    </row>
    <row r="94" spans="2:12" ht="17.25" x14ac:dyDescent="0.35">
      <c r="B94" s="265"/>
      <c r="C94" s="266" t="s">
        <v>351</v>
      </c>
      <c r="D94" s="259"/>
      <c r="E94" s="260"/>
      <c r="F94" s="261"/>
      <c r="G94" s="290"/>
      <c r="I94" s="123"/>
      <c r="J94" s="138"/>
      <c r="K94" s="18"/>
      <c r="L94" s="768" t="str">
        <f t="array" ref="L94">IF(SUM(ABS(M94:Y94))&gt;0,IF(OR($M$8:$Y$8=M94:Y94),"Hide","Show"),"")</f>
        <v/>
      </c>
    </row>
    <row r="95" spans="2:12" ht="17.25" x14ac:dyDescent="0.35">
      <c r="B95" s="265"/>
      <c r="C95" s="930" t="s">
        <v>759</v>
      </c>
      <c r="D95" s="932"/>
      <c r="E95" s="260"/>
      <c r="F95" s="261"/>
      <c r="G95" s="290"/>
      <c r="I95" s="123"/>
      <c r="J95" s="138"/>
      <c r="K95" s="18"/>
      <c r="L95" s="768"/>
    </row>
    <row r="96" spans="2:12" ht="18" thickBot="1" x14ac:dyDescent="0.4">
      <c r="B96" s="265"/>
      <c r="C96" s="268" t="s">
        <v>357</v>
      </c>
      <c r="D96" s="262"/>
      <c r="E96" s="263"/>
      <c r="F96" s="264"/>
      <c r="G96" s="290"/>
      <c r="K96" s="18"/>
      <c r="L96" s="768" t="str">
        <f t="array" ref="L96">IF(SUM(ABS(M96:Y96))&gt;0,IF(OR($M$8:$Y$8=M96:Y96),"Hide","Show"),"")</f>
        <v/>
      </c>
    </row>
    <row r="97" spans="2:12" ht="18" thickBot="1" x14ac:dyDescent="0.4">
      <c r="B97" s="265"/>
      <c r="C97" s="281"/>
      <c r="D97" s="260"/>
      <c r="E97" s="260"/>
      <c r="F97" s="283"/>
      <c r="G97" s="295"/>
      <c r="K97" s="18"/>
      <c r="L97" s="768" t="str">
        <f t="array" ref="L97">IF(SUM(ABS(M97:Y97))&gt;0,IF(OR($M$8:$Y$8=M97:Y97),"Hide","Show"),"")</f>
        <v/>
      </c>
    </row>
    <row r="98" spans="2:12" ht="18" thickBot="1" x14ac:dyDescent="0.4">
      <c r="B98" s="265"/>
      <c r="C98" s="1143" t="s">
        <v>59</v>
      </c>
      <c r="D98" s="1144"/>
      <c r="E98" s="1144"/>
      <c r="F98" s="1145"/>
      <c r="G98" s="290"/>
      <c r="K98" s="18"/>
      <c r="L98" s="768" t="str">
        <f t="array" ref="L98">IF(SUM(ABS(M98:Y98))&gt;0,IF(OR($M$8:$Y$8=M98:Y98),"Hide","Show"),"")</f>
        <v/>
      </c>
    </row>
    <row r="99" spans="2:12" ht="17.25" x14ac:dyDescent="0.35">
      <c r="B99" s="265"/>
      <c r="C99" s="296"/>
      <c r="D99" s="1190" t="s">
        <v>47</v>
      </c>
      <c r="E99" s="1191"/>
      <c r="F99" s="1192"/>
      <c r="G99" s="290"/>
      <c r="K99" s="18"/>
      <c r="L99" s="768" t="str">
        <f t="array" ref="L99">IF(SUM(ABS(M99:Y99))&gt;0,IF(OR($M$8:$Y$8=M99:Y99),"Hide","Show"),"")</f>
        <v/>
      </c>
    </row>
    <row r="100" spans="2:12" ht="17.25" x14ac:dyDescent="0.35">
      <c r="B100" s="270"/>
      <c r="C100" s="282"/>
      <c r="D100" s="271" t="s">
        <v>54</v>
      </c>
      <c r="E100" s="271" t="s">
        <v>55</v>
      </c>
      <c r="F100" s="272" t="s">
        <v>56</v>
      </c>
      <c r="G100" s="290"/>
      <c r="K100" s="18"/>
      <c r="L100" s="768" t="str">
        <f t="array" ref="L100">IF(SUM(ABS(M100:Y100))&gt;0,IF(OR($M$8:$Y$8=M100:Y100),"Hide","Show"),"")</f>
        <v/>
      </c>
    </row>
    <row r="101" spans="2:12" ht="17.25" x14ac:dyDescent="0.35">
      <c r="B101" s="265"/>
      <c r="C101" s="266" t="s">
        <v>60</v>
      </c>
      <c r="D101" s="259"/>
      <c r="E101" s="259"/>
      <c r="F101" s="257"/>
      <c r="G101" s="290"/>
      <c r="K101" s="18"/>
      <c r="L101" s="768" t="str">
        <f t="array" ref="L101">IF(SUM(ABS(M101:Y101))&gt;0,IF(OR($M$8:$Y$8=M101:Y101),"Hide","Show"),"")</f>
        <v/>
      </c>
    </row>
    <row r="102" spans="2:12" ht="17.25" x14ac:dyDescent="0.35">
      <c r="B102" s="265"/>
      <c r="C102" s="266" t="s">
        <v>490</v>
      </c>
      <c r="D102" s="259"/>
      <c r="E102" s="259"/>
      <c r="F102" s="257"/>
      <c r="G102" s="290"/>
      <c r="K102" s="18"/>
      <c r="L102" s="768" t="str">
        <f t="array" ref="L102">IF(SUM(ABS(M102:Y102))&gt;0,IF(OR($M$8:$Y$8=M102:Y102),"Hide","Show"),"")</f>
        <v/>
      </c>
    </row>
    <row r="103" spans="2:12" ht="17.25" x14ac:dyDescent="0.35">
      <c r="B103" s="265"/>
      <c r="C103" s="266" t="s">
        <v>491</v>
      </c>
      <c r="D103" s="259"/>
      <c r="E103" s="259"/>
      <c r="F103" s="257"/>
      <c r="G103" s="290"/>
      <c r="K103" s="18"/>
      <c r="L103" s="768" t="str">
        <f t="array" ref="L103">IF(SUM(ABS(M103:Y103))&gt;0,IF(OR($M$8:$Y$8=M103:Y103),"Hide","Show"),"")</f>
        <v/>
      </c>
    </row>
    <row r="104" spans="2:12" ht="17.25" x14ac:dyDescent="0.35">
      <c r="B104" s="265"/>
      <c r="C104" s="266" t="s">
        <v>342</v>
      </c>
      <c r="D104" s="259"/>
      <c r="E104" s="259"/>
      <c r="F104" s="257"/>
      <c r="G104" s="290"/>
      <c r="K104" s="18"/>
      <c r="L104" s="768" t="str">
        <f t="array" ref="L104">IF(SUM(ABS(M104:Y104))&gt;0,IF(OR($M$8:$Y$8=M104:Y104),"Hide","Show"),"")</f>
        <v/>
      </c>
    </row>
    <row r="105" spans="2:12" ht="18" thickBot="1" x14ac:dyDescent="0.4">
      <c r="B105" s="265"/>
      <c r="C105" s="268" t="s">
        <v>487</v>
      </c>
      <c r="D105" s="262"/>
      <c r="E105" s="262"/>
      <c r="F105" s="258"/>
      <c r="G105" s="290"/>
      <c r="K105" s="18"/>
      <c r="L105" s="768" t="str">
        <f t="array" ref="L105">IF(SUM(ABS(M105:Y105))&gt;0,IF(OR($M$8:$Y$8=M105:Y105),"Hide","Show"),"")</f>
        <v/>
      </c>
    </row>
    <row r="106" spans="2:12" ht="18" thickBot="1" x14ac:dyDescent="0.4">
      <c r="B106" s="265"/>
      <c r="C106" s="260"/>
      <c r="D106" s="260"/>
      <c r="E106" s="260"/>
      <c r="F106" s="260"/>
      <c r="G106" s="295"/>
      <c r="K106" s="18"/>
      <c r="L106" s="768" t="str">
        <f t="array" ref="L106">IF(SUM(ABS(M106:Y106))&gt;0,IF(OR($M$8:$Y$8=M106:Y106),"Hide","Show"),"")</f>
        <v/>
      </c>
    </row>
    <row r="107" spans="2:12" ht="18" thickBot="1" x14ac:dyDescent="0.4">
      <c r="B107" s="265"/>
      <c r="C107" s="1143" t="s">
        <v>61</v>
      </c>
      <c r="D107" s="1144"/>
      <c r="E107" s="1144"/>
      <c r="F107" s="1145"/>
      <c r="G107" s="290"/>
      <c r="K107" s="18"/>
      <c r="L107" s="768" t="str">
        <f t="array" ref="L107">IF(SUM(ABS(M107:Y107))&gt;0,IF(OR($M$8:$Y$8=M107:Y107),"Hide","Show"),"")</f>
        <v/>
      </c>
    </row>
    <row r="108" spans="2:12" ht="17.25" x14ac:dyDescent="0.35">
      <c r="B108" s="265"/>
      <c r="C108" s="269"/>
      <c r="D108" s="1190" t="s">
        <v>47</v>
      </c>
      <c r="E108" s="1191"/>
      <c r="F108" s="1192"/>
      <c r="G108" s="290"/>
      <c r="K108" s="18"/>
      <c r="L108" s="768" t="str">
        <f t="array" ref="L108">IF(SUM(ABS(M108:Y108))&gt;0,IF(OR($M$8:$Y$8=M108:Y108),"Hide","Show"),"")</f>
        <v/>
      </c>
    </row>
    <row r="109" spans="2:12" ht="17.25" x14ac:dyDescent="0.35">
      <c r="B109" s="270"/>
      <c r="C109" s="265"/>
      <c r="D109" s="271" t="s">
        <v>54</v>
      </c>
      <c r="E109" s="271" t="s">
        <v>55</v>
      </c>
      <c r="F109" s="272" t="s">
        <v>56</v>
      </c>
      <c r="G109" s="290"/>
      <c r="K109" s="18"/>
      <c r="L109" s="768" t="str">
        <f t="array" ref="L109">IF(SUM(ABS(M109:Y109))&gt;0,IF(OR($M$8:$Y$8=M109:Y109),"Hide","Show"),"")</f>
        <v/>
      </c>
    </row>
    <row r="110" spans="2:12" ht="17.25" x14ac:dyDescent="0.35">
      <c r="B110" s="265"/>
      <c r="C110" s="266" t="s">
        <v>62</v>
      </c>
      <c r="D110" s="259"/>
      <c r="E110" s="259"/>
      <c r="F110" s="257"/>
      <c r="G110" s="290"/>
      <c r="K110" s="18"/>
      <c r="L110" s="768" t="str">
        <f t="array" ref="L110">IF(SUM(ABS(M110:Y110))&gt;0,IF(OR($M$8:$Y$8=M110:Y110),"Hide","Show"),"")</f>
        <v/>
      </c>
    </row>
    <row r="111" spans="2:12" ht="17.25" x14ac:dyDescent="0.35">
      <c r="B111" s="265"/>
      <c r="C111" s="266" t="s">
        <v>63</v>
      </c>
      <c r="D111" s="259"/>
      <c r="E111" s="259"/>
      <c r="F111" s="257"/>
      <c r="G111" s="290"/>
      <c r="K111" s="18"/>
      <c r="L111" s="768" t="str">
        <f t="array" ref="L111">IF(SUM(ABS(M111:Y111))&gt;0,IF(OR($M$8:$Y$8=M111:Y111),"Hide","Show"),"")</f>
        <v/>
      </c>
    </row>
    <row r="112" spans="2:12" ht="17.25" x14ac:dyDescent="0.35">
      <c r="B112" s="265"/>
      <c r="C112" s="266" t="s">
        <v>64</v>
      </c>
      <c r="D112" s="259"/>
      <c r="E112" s="259"/>
      <c r="F112" s="257"/>
      <c r="G112" s="290"/>
      <c r="K112" s="18"/>
      <c r="L112" s="768" t="str">
        <f t="array" ref="L112">IF(SUM(ABS(M112:Y112))&gt;0,IF(OR($M$8:$Y$8=M112:Y112),"Hide","Show"),"")</f>
        <v/>
      </c>
    </row>
    <row r="113" spans="2:12" ht="17.25" x14ac:dyDescent="0.35">
      <c r="B113" s="265"/>
      <c r="C113" s="266" t="s">
        <v>65</v>
      </c>
      <c r="D113" s="259"/>
      <c r="E113" s="259"/>
      <c r="F113" s="257"/>
      <c r="G113" s="290"/>
      <c r="K113" s="18"/>
      <c r="L113" s="768" t="str">
        <f t="array" ref="L113">IF(SUM(ABS(M113:Y113))&gt;0,IF(OR($M$8:$Y$8=M113:Y113),"Hide","Show"),"")</f>
        <v/>
      </c>
    </row>
    <row r="114" spans="2:12" ht="17.25" x14ac:dyDescent="0.35">
      <c r="B114" s="265"/>
      <c r="C114" s="266" t="s">
        <v>66</v>
      </c>
      <c r="D114" s="259"/>
      <c r="E114" s="259"/>
      <c r="F114" s="257"/>
      <c r="G114" s="290"/>
      <c r="K114" s="18"/>
      <c r="L114" s="768" t="str">
        <f t="array" ref="L114">IF(SUM(ABS(M114:Y114))&gt;0,IF(OR($M$8:$Y$8=M114:Y114),"Hide","Show"),"")</f>
        <v/>
      </c>
    </row>
    <row r="115" spans="2:12" ht="17.25" x14ac:dyDescent="0.35">
      <c r="B115" s="265"/>
      <c r="C115" s="266" t="s">
        <v>67</v>
      </c>
      <c r="D115" s="259"/>
      <c r="E115" s="259"/>
      <c r="F115" s="257"/>
      <c r="G115" s="290"/>
      <c r="K115" s="18"/>
      <c r="L115" s="768" t="str">
        <f t="array" ref="L115">IF(SUM(ABS(M115:Y115))&gt;0,IF(OR($M$8:$Y$8=M115:Y115),"Hide","Show"),"")</f>
        <v/>
      </c>
    </row>
    <row r="116" spans="2:12" ht="17.25" x14ac:dyDescent="0.35">
      <c r="B116" s="265"/>
      <c r="C116" s="266" t="s">
        <v>68</v>
      </c>
      <c r="D116" s="259"/>
      <c r="E116" s="259"/>
      <c r="F116" s="257"/>
      <c r="G116" s="290"/>
      <c r="K116" s="18"/>
      <c r="L116" s="768" t="str">
        <f t="array" ref="L116">IF(SUM(ABS(M116:Y116))&gt;0,IF(OR($M$8:$Y$8=M116:Y116),"Hide","Show"),"")</f>
        <v/>
      </c>
    </row>
    <row r="117" spans="2:12" ht="17.25" x14ac:dyDescent="0.35">
      <c r="B117" s="265"/>
      <c r="C117" s="266" t="s">
        <v>69</v>
      </c>
      <c r="D117" s="259"/>
      <c r="E117" s="259"/>
      <c r="F117" s="257"/>
      <c r="G117" s="290"/>
      <c r="K117" s="18"/>
      <c r="L117" s="768" t="str">
        <f t="array" ref="L117">IF(SUM(ABS(M117:Y117))&gt;0,IF(OR($M$8:$Y$8=M117:Y117),"Hide","Show"),"")</f>
        <v/>
      </c>
    </row>
    <row r="118" spans="2:12" ht="17.25" x14ac:dyDescent="0.35">
      <c r="B118" s="265"/>
      <c r="C118" s="266" t="s">
        <v>70</v>
      </c>
      <c r="D118" s="259"/>
      <c r="E118" s="259"/>
      <c r="F118" s="257"/>
      <c r="G118" s="290"/>
      <c r="K118" s="18"/>
      <c r="L118" s="768" t="str">
        <f t="array" ref="L118">IF(SUM(ABS(M118:Y118))&gt;0,IF(OR($M$8:$Y$8=M118:Y118),"Hide","Show"),"")</f>
        <v/>
      </c>
    </row>
    <row r="119" spans="2:12" ht="17.25" x14ac:dyDescent="0.35">
      <c r="B119" s="265"/>
      <c r="C119" s="266" t="s">
        <v>71</v>
      </c>
      <c r="D119" s="259"/>
      <c r="E119" s="259"/>
      <c r="F119" s="257"/>
      <c r="G119" s="290"/>
      <c r="K119" s="18"/>
      <c r="L119" s="768" t="str">
        <f t="array" ref="L119">IF(SUM(ABS(M119:Y119))&gt;0,IF(OR($M$8:$Y$8=M119:Y119),"Hide","Show"),"")</f>
        <v/>
      </c>
    </row>
    <row r="120" spans="2:12" ht="18" thickBot="1" x14ac:dyDescent="0.4">
      <c r="B120" s="265"/>
      <c r="C120" s="268" t="s">
        <v>72</v>
      </c>
      <c r="D120" s="262"/>
      <c r="E120" s="262"/>
      <c r="F120" s="258"/>
      <c r="G120" s="290"/>
      <c r="K120" s="18"/>
      <c r="L120" s="768" t="str">
        <f t="array" ref="L120">IF(SUM(ABS(M120:Y120))&gt;0,IF(OR($M$8:$Y$8=M120:Y120),"Hide","Show"),"")</f>
        <v/>
      </c>
    </row>
    <row r="121" spans="2:12" ht="18" thickBot="1" x14ac:dyDescent="0.4">
      <c r="B121" s="265"/>
      <c r="C121" s="260"/>
      <c r="D121" s="260"/>
      <c r="E121" s="260"/>
      <c r="F121" s="260"/>
      <c r="G121" s="295"/>
      <c r="K121" s="18"/>
      <c r="L121" s="768" t="str">
        <f t="array" ref="L121">IF(SUM(ABS(M121:Y121))&gt;0,IF(OR($M$8:$Y$8=M121:Y121),"Hide","Show"),"")</f>
        <v/>
      </c>
    </row>
    <row r="122" spans="2:12" ht="18" thickBot="1" x14ac:dyDescent="0.4">
      <c r="B122" s="265"/>
      <c r="C122" s="1143" t="s">
        <v>73</v>
      </c>
      <c r="D122" s="1144"/>
      <c r="E122" s="1144"/>
      <c r="F122" s="1145"/>
      <c r="G122" s="290"/>
      <c r="K122" s="18"/>
      <c r="L122" s="768" t="str">
        <f t="array" ref="L122">IF(SUM(ABS(M122:Y122))&gt;0,IF(OR($M$8:$Y$8=M122:Y122),"Hide","Show"),"")</f>
        <v/>
      </c>
    </row>
    <row r="123" spans="2:12" ht="17.25" x14ac:dyDescent="0.35">
      <c r="B123" s="265"/>
      <c r="C123" s="269"/>
      <c r="D123" s="1190" t="s">
        <v>47</v>
      </c>
      <c r="E123" s="1191"/>
      <c r="F123" s="1192"/>
      <c r="G123" s="290"/>
      <c r="K123" s="18"/>
      <c r="L123" s="768" t="str">
        <f t="array" ref="L123">IF(SUM(ABS(M123:Y123))&gt;0,IF(OR($M$8:$Y$8=M123:Y123),"Hide","Show"),"")</f>
        <v/>
      </c>
    </row>
    <row r="124" spans="2:12" ht="17.25" x14ac:dyDescent="0.35">
      <c r="B124" s="270"/>
      <c r="C124" s="265"/>
      <c r="D124" s="271" t="s">
        <v>54</v>
      </c>
      <c r="E124" s="271" t="s">
        <v>55</v>
      </c>
      <c r="F124" s="272" t="s">
        <v>56</v>
      </c>
      <c r="G124" s="290"/>
      <c r="K124" s="18"/>
      <c r="L124" s="768" t="str">
        <f t="array" ref="L124">IF(SUM(ABS(M124:Y124))&gt;0,IF(OR($M$8:$Y$8=M124:Y124),"Hide","Show"),"")</f>
        <v/>
      </c>
    </row>
    <row r="125" spans="2:12" ht="17.25" x14ac:dyDescent="0.35">
      <c r="B125" s="265"/>
      <c r="C125" s="266" t="s">
        <v>74</v>
      </c>
      <c r="D125" s="259"/>
      <c r="E125" s="259"/>
      <c r="F125" s="257"/>
      <c r="G125" s="290"/>
      <c r="K125" s="18"/>
      <c r="L125" s="768" t="str">
        <f t="array" ref="L125">IF(SUM(ABS(M125:Y125))&gt;0,IF(OR($M$8:$Y$8=M125:Y125),"Hide","Show"),"")</f>
        <v/>
      </c>
    </row>
    <row r="126" spans="2:12" ht="17.25" x14ac:dyDescent="0.35">
      <c r="B126" s="265"/>
      <c r="C126" s="266" t="s">
        <v>75</v>
      </c>
      <c r="D126" s="259"/>
      <c r="E126" s="259"/>
      <c r="F126" s="257"/>
      <c r="G126" s="290"/>
      <c r="K126" s="18"/>
      <c r="L126" s="768" t="str">
        <f t="array" ref="L126">IF(SUM(ABS(M126:Y126))&gt;0,IF(OR($M$8:$Y$8=M126:Y126),"Hide","Show"),"")</f>
        <v/>
      </c>
    </row>
    <row r="127" spans="2:12" ht="17.25" x14ac:dyDescent="0.35">
      <c r="B127" s="265"/>
      <c r="C127" s="266" t="s">
        <v>76</v>
      </c>
      <c r="D127" s="259"/>
      <c r="E127" s="259"/>
      <c r="F127" s="257"/>
      <c r="G127" s="290"/>
      <c r="K127" s="18"/>
      <c r="L127" s="768" t="str">
        <f t="array" ref="L127">IF(SUM(ABS(M127:Y127))&gt;0,IF(OR($M$8:$Y$8=M127:Y127),"Hide","Show"),"")</f>
        <v/>
      </c>
    </row>
    <row r="128" spans="2:12" ht="17.25" x14ac:dyDescent="0.35">
      <c r="B128" s="265"/>
      <c r="C128" s="266" t="s">
        <v>77</v>
      </c>
      <c r="D128" s="259"/>
      <c r="E128" s="259"/>
      <c r="F128" s="257"/>
      <c r="G128" s="290"/>
      <c r="K128" s="18"/>
      <c r="L128" s="768" t="str">
        <f t="array" ref="L128">IF(SUM(ABS(M128:Y128))&gt;0,IF(OR($M$8:$Y$8=M128:Y128),"Hide","Show"),"")</f>
        <v/>
      </c>
    </row>
    <row r="129" spans="2:12" ht="18" thickBot="1" x14ac:dyDescent="0.4">
      <c r="B129" s="265"/>
      <c r="C129" s="274" t="s">
        <v>345</v>
      </c>
      <c r="D129" s="262"/>
      <c r="E129" s="262"/>
      <c r="F129" s="258"/>
      <c r="G129" s="290"/>
      <c r="K129" s="18"/>
      <c r="L129" s="768" t="str">
        <f t="array" ref="L129">IF(SUM(ABS(M129:Y129))&gt;0,IF(OR($M$8:$Y$8=M129:Y129),"Hide","Show"),"")</f>
        <v/>
      </c>
    </row>
    <row r="130" spans="2:12" ht="18" thickBot="1" x14ac:dyDescent="0.4">
      <c r="B130" s="265"/>
      <c r="C130" s="260"/>
      <c r="D130" s="260"/>
      <c r="E130" s="260"/>
      <c r="F130" s="260"/>
      <c r="G130" s="295"/>
      <c r="K130" s="18"/>
      <c r="L130" s="768" t="str">
        <f t="array" ref="L130">IF(SUM(ABS(M130:Y130))&gt;0,IF(OR($M$8:$Y$8=M130:Y130),"Hide","Show"),"")</f>
        <v/>
      </c>
    </row>
    <row r="131" spans="2:12" ht="18" thickBot="1" x14ac:dyDescent="0.4">
      <c r="B131" s="265"/>
      <c r="C131" s="1143" t="s">
        <v>78</v>
      </c>
      <c r="D131" s="1144"/>
      <c r="E131" s="1144"/>
      <c r="F131" s="1145"/>
      <c r="G131" s="290"/>
      <c r="K131" s="18"/>
      <c r="L131" s="768" t="str">
        <f t="array" ref="L131">IF(SUM(ABS(M131:Y131))&gt;0,IF(OR($M$8:$Y$8=M131:Y131),"Hide","Show"),"")</f>
        <v/>
      </c>
    </row>
    <row r="132" spans="2:12" ht="17.25" x14ac:dyDescent="0.35">
      <c r="B132" s="265"/>
      <c r="C132" s="269"/>
      <c r="D132" s="1190" t="s">
        <v>47</v>
      </c>
      <c r="E132" s="1191"/>
      <c r="F132" s="1192"/>
      <c r="G132" s="290"/>
      <c r="K132" s="18"/>
      <c r="L132" s="768" t="str">
        <f t="array" ref="L132">IF(SUM(ABS(M132:Y132))&gt;0,IF(OR($M$8:$Y$8=M132:Y132),"Hide","Show"),"")</f>
        <v/>
      </c>
    </row>
    <row r="133" spans="2:12" ht="17.25" x14ac:dyDescent="0.35">
      <c r="B133" s="275"/>
      <c r="C133" s="265"/>
      <c r="D133" s="271" t="s">
        <v>54</v>
      </c>
      <c r="E133" s="271" t="s">
        <v>55</v>
      </c>
      <c r="F133" s="272" t="s">
        <v>56</v>
      </c>
      <c r="G133" s="290"/>
      <c r="K133" s="18"/>
      <c r="L133" s="768" t="str">
        <f t="array" ref="L133">IF(SUM(ABS(M133:Y133))&gt;0,IF(OR($M$8:$Y$8=M133:Y133),"Hide","Show"),"")</f>
        <v/>
      </c>
    </row>
    <row r="134" spans="2:12" ht="17.25" x14ac:dyDescent="0.35">
      <c r="B134" s="265"/>
      <c r="C134" s="266" t="s">
        <v>461</v>
      </c>
      <c r="D134" s="259"/>
      <c r="E134" s="259"/>
      <c r="F134" s="257"/>
      <c r="G134" s="290"/>
      <c r="K134" s="18"/>
      <c r="L134" s="768" t="str">
        <f t="array" ref="L134">IF(SUM(ABS(M134:Y134))&gt;0,IF(OR($M$8:$Y$8=M134:Y134),"Hide","Show"),"")</f>
        <v/>
      </c>
    </row>
    <row r="135" spans="2:12" ht="17.25" x14ac:dyDescent="0.35">
      <c r="B135" s="265"/>
      <c r="C135" s="266" t="s">
        <v>462</v>
      </c>
      <c r="D135" s="259"/>
      <c r="E135" s="259"/>
      <c r="F135" s="257"/>
      <c r="G135" s="290"/>
      <c r="K135" s="18"/>
      <c r="L135" s="768" t="str">
        <f t="array" ref="L135">IF(SUM(ABS(M135:Y135))&gt;0,IF(OR($M$8:$Y$8=M135:Y135),"Hide","Show"),"")</f>
        <v/>
      </c>
    </row>
    <row r="136" spans="2:12" ht="17.25" x14ac:dyDescent="0.35">
      <c r="B136" s="265"/>
      <c r="C136" s="266" t="s">
        <v>463</v>
      </c>
      <c r="D136" s="259"/>
      <c r="E136" s="259"/>
      <c r="F136" s="257"/>
      <c r="G136" s="290"/>
      <c r="K136" s="18"/>
      <c r="L136" s="768" t="str">
        <f t="array" ref="L136">IF(SUM(ABS(M136:Y136))&gt;0,IF(OR($M$8:$Y$8=M136:Y136),"Hide","Show"),"")</f>
        <v/>
      </c>
    </row>
    <row r="137" spans="2:12" ht="17.25" x14ac:dyDescent="0.35">
      <c r="B137" s="265"/>
      <c r="C137" s="266" t="s">
        <v>81</v>
      </c>
      <c r="D137" s="259"/>
      <c r="E137" s="259"/>
      <c r="F137" s="257"/>
      <c r="G137" s="290"/>
      <c r="K137" s="18"/>
      <c r="L137" s="768" t="str">
        <f t="array" ref="L137">IF(SUM(ABS(M137:Y137))&gt;0,IF(OR($M$8:$Y$8=M137:Y137),"Hide","Show"),"")</f>
        <v/>
      </c>
    </row>
    <row r="138" spans="2:12" ht="17.25" x14ac:dyDescent="0.35">
      <c r="B138" s="265"/>
      <c r="C138" s="266" t="s">
        <v>82</v>
      </c>
      <c r="D138" s="259"/>
      <c r="E138" s="259"/>
      <c r="F138" s="257"/>
      <c r="G138" s="290"/>
      <c r="K138" s="18"/>
      <c r="L138" s="768" t="str">
        <f t="array" ref="L138">IF(SUM(ABS(M138:Y138))&gt;0,IF(OR($M$8:$Y$8=M138:Y138),"Hide","Show"),"")</f>
        <v/>
      </c>
    </row>
    <row r="139" spans="2:12" ht="17.25" x14ac:dyDescent="0.35">
      <c r="B139" s="265"/>
      <c r="C139" s="266" t="s">
        <v>464</v>
      </c>
      <c r="D139" s="259"/>
      <c r="E139" s="259"/>
      <c r="F139" s="257"/>
      <c r="G139" s="290"/>
      <c r="K139" s="18"/>
      <c r="L139" s="768" t="str">
        <f t="array" ref="L139">IF(SUM(ABS(M139:Y139))&gt;0,IF(OR($M$8:$Y$8=M139:Y139),"Hide","Show"),"")</f>
        <v/>
      </c>
    </row>
    <row r="140" spans="2:12" ht="17.25" x14ac:dyDescent="0.35">
      <c r="B140" s="265"/>
      <c r="C140" s="266" t="s">
        <v>465</v>
      </c>
      <c r="D140" s="259"/>
      <c r="E140" s="259"/>
      <c r="F140" s="257"/>
      <c r="G140" s="290"/>
      <c r="K140" s="18"/>
      <c r="L140" s="768" t="str">
        <f t="array" ref="L140">IF(SUM(ABS(M140:Y140))&gt;0,IF(OR($M$8:$Y$8=M140:Y140),"Hide","Show"),"")</f>
        <v/>
      </c>
    </row>
    <row r="141" spans="2:12" ht="17.25" x14ac:dyDescent="0.35">
      <c r="B141" s="265"/>
      <c r="C141" s="266" t="s">
        <v>466</v>
      </c>
      <c r="D141" s="259"/>
      <c r="E141" s="259"/>
      <c r="F141" s="257"/>
      <c r="G141" s="290"/>
      <c r="K141" s="18"/>
      <c r="L141" s="768" t="str">
        <f t="array" ref="L141">IF(SUM(ABS(M141:Y141))&gt;0,IF(OR($M$8:$Y$8=M141:Y141),"Hide","Show"),"")</f>
        <v/>
      </c>
    </row>
    <row r="142" spans="2:12" ht="17.25" x14ac:dyDescent="0.35">
      <c r="B142" s="265"/>
      <c r="C142" s="266" t="s">
        <v>85</v>
      </c>
      <c r="D142" s="259"/>
      <c r="E142" s="259"/>
      <c r="F142" s="257"/>
      <c r="G142" s="290"/>
      <c r="K142" s="18"/>
      <c r="L142" s="768" t="str">
        <f t="array" ref="L142">IF(SUM(ABS(M142:Y142))&gt;0,IF(OR($M$8:$Y$8=M142:Y142),"Hide","Show"),"")</f>
        <v/>
      </c>
    </row>
    <row r="143" spans="2:12" ht="18" thickBot="1" x14ac:dyDescent="0.4">
      <c r="B143" s="265"/>
      <c r="C143" s="268" t="s">
        <v>86</v>
      </c>
      <c r="D143" s="262"/>
      <c r="E143" s="262"/>
      <c r="F143" s="258"/>
      <c r="G143" s="290"/>
      <c r="K143" s="18"/>
      <c r="L143" s="768" t="str">
        <f t="array" ref="L143">IF(SUM(ABS(M143:Y143))&gt;0,IF(OR($M$8:$Y$8=M143:Y143),"Hide","Show"),"")</f>
        <v/>
      </c>
    </row>
    <row r="144" spans="2:12" ht="18" thickBot="1" x14ac:dyDescent="0.4">
      <c r="B144" s="265"/>
      <c r="C144" s="260"/>
      <c r="D144" s="260"/>
      <c r="E144" s="260"/>
      <c r="F144" s="260"/>
      <c r="G144" s="295"/>
      <c r="K144" s="18"/>
      <c r="L144" s="768" t="str">
        <f t="array" ref="L144">IF(SUM(ABS(M144:Y144))&gt;0,IF(OR($M$8:$Y$8=M144:Y144),"Hide","Show"),"")</f>
        <v/>
      </c>
    </row>
    <row r="145" spans="1:12" ht="18" thickBot="1" x14ac:dyDescent="0.4">
      <c r="B145" s="265"/>
      <c r="C145" s="1143" t="s">
        <v>87</v>
      </c>
      <c r="D145" s="1144"/>
      <c r="E145" s="1144"/>
      <c r="F145" s="1145"/>
      <c r="G145" s="290"/>
      <c r="K145" s="18"/>
      <c r="L145" s="768" t="str">
        <f t="array" ref="L145">IF(SUM(ABS(M145:Y145))&gt;0,IF(OR($M$8:$Y$8=M145:Y145),"Hide","Show"),"")</f>
        <v/>
      </c>
    </row>
    <row r="146" spans="1:12" ht="17.25" x14ac:dyDescent="0.35">
      <c r="B146" s="270"/>
      <c r="C146" s="269"/>
      <c r="D146" s="1190" t="s">
        <v>47</v>
      </c>
      <c r="E146" s="1191"/>
      <c r="F146" s="1192"/>
      <c r="G146" s="295"/>
      <c r="K146" s="18"/>
      <c r="L146" s="768" t="str">
        <f t="array" ref="L146">IF(SUM(ABS(M146:Y146))&gt;0,IF(OR($M$8:$Y$8=M146:Y146),"Hide","Show"),"")</f>
        <v/>
      </c>
    </row>
    <row r="147" spans="1:12" ht="17.25" x14ac:dyDescent="0.35">
      <c r="B147" s="265"/>
      <c r="C147" s="266" t="s">
        <v>88</v>
      </c>
      <c r="D147" s="1137"/>
      <c r="E147" s="1137"/>
      <c r="F147" s="1138"/>
      <c r="G147" s="295"/>
      <c r="K147" s="18"/>
      <c r="L147" s="768" t="str">
        <f t="array" ref="L147">IF(SUM(ABS(M147:Y147))&gt;0,IF(OR($M$8:$Y$8=M147:Y147),"Hide","Show"),"")</f>
        <v/>
      </c>
    </row>
    <row r="148" spans="1:12" ht="17.25" x14ac:dyDescent="0.35">
      <c r="B148" s="265"/>
      <c r="C148" s="266" t="s">
        <v>259</v>
      </c>
      <c r="D148" s="1137"/>
      <c r="E148" s="1137"/>
      <c r="F148" s="1138"/>
      <c r="G148" s="295"/>
      <c r="K148" s="18"/>
      <c r="L148" s="768" t="str">
        <f t="array" ref="L148">IF(SUM(ABS(M148:Y148))&gt;0,IF(OR($M$8:$Y$8=M148:Y148),"Hide","Show"),"")</f>
        <v/>
      </c>
    </row>
    <row r="149" spans="1:12" ht="18" thickBot="1" x14ac:dyDescent="0.4">
      <c r="B149" s="265"/>
      <c r="C149" s="268" t="s">
        <v>89</v>
      </c>
      <c r="D149" s="1139" t="str">
        <f>IF(D147+D148=0,"",D147+D148)</f>
        <v/>
      </c>
      <c r="E149" s="1139"/>
      <c r="F149" s="1140"/>
      <c r="G149" s="295"/>
      <c r="K149" s="18"/>
      <c r="L149" s="768" t="str">
        <f t="array" ref="L149">IF(SUM(ABS(M149:Y149))&gt;0,IF(OR($M$8:$Y$8=M149:Y149),"Hide","Show"),"")</f>
        <v/>
      </c>
    </row>
    <row r="150" spans="1:12" ht="18" thickBot="1" x14ac:dyDescent="0.4">
      <c r="B150" s="278"/>
      <c r="C150" s="263"/>
      <c r="D150" s="263"/>
      <c r="E150" s="263"/>
      <c r="F150" s="263"/>
      <c r="G150" s="300"/>
      <c r="K150" s="18"/>
      <c r="L150" s="768" t="str">
        <f t="array" ref="L150">IF(SUM(ABS(M150:Y150))&gt;0,IF(OR($M$8:$Y$8=M150:Y150),"Hide","Show"),"")</f>
        <v/>
      </c>
    </row>
    <row r="151" spans="1:12" ht="17.25" x14ac:dyDescent="0.35">
      <c r="B151" s="284"/>
      <c r="C151" s="284"/>
      <c r="D151" s="284"/>
      <c r="E151" s="284"/>
      <c r="F151" s="260"/>
      <c r="G151" s="303"/>
      <c r="K151" s="18"/>
      <c r="L151" s="768" t="str">
        <f t="array" ref="L151">IF(SUM(ABS(M151:Y151))&gt;0,IF(OR($M$8:$Y$8=M151:Y151),"Hide","Show"),"")</f>
        <v/>
      </c>
    </row>
    <row r="152" spans="1:12" ht="17.25" x14ac:dyDescent="0.35">
      <c r="K152" s="18"/>
      <c r="L152" s="768" t="str">
        <f t="array" ref="L152">IF(SUM(ABS(M152:Y152))&gt;0,IF(OR($M$8:$Y$8=M152:Y152),"Hide","Show"),"")</f>
        <v/>
      </c>
    </row>
    <row r="153" spans="1:12" s="17" customFormat="1" ht="17.25" x14ac:dyDescent="0.35">
      <c r="A153" s="18"/>
      <c r="B153" s="18"/>
      <c r="C153" s="18"/>
      <c r="D153" s="18"/>
      <c r="E153" s="18"/>
      <c r="F153" s="18"/>
      <c r="G153" s="18"/>
      <c r="H153" s="18"/>
      <c r="I153" s="18"/>
      <c r="J153" s="18"/>
      <c r="K153" s="18"/>
      <c r="L153" s="768" t="str">
        <f t="array" ref="L153">IF(SUM(ABS(M153:Y153))&gt;0,IF(OR($M$8:$Y$8=M153:Y153),"Hide","Show"),"")</f>
        <v/>
      </c>
    </row>
    <row r="154" spans="1:12" ht="17.25" x14ac:dyDescent="0.35">
      <c r="L154" s="768" t="str">
        <f t="array" ref="L154">IF(SUM(ABS(M154:Y154))&gt;0,IF(OR($M$8:$Y$8=M154:Y154),"Hide","Show"),"")</f>
        <v/>
      </c>
    </row>
    <row r="155" spans="1:12" ht="17.25" x14ac:dyDescent="0.35">
      <c r="L155" s="768" t="str">
        <f t="array" ref="L155">IF(SUM(ABS(M155:Y155))&gt;0,IF(OR($M$8:$Y$8=M155:Y155),"Hide","Show"),"")</f>
        <v/>
      </c>
    </row>
    <row r="156" spans="1:12" ht="17.25" x14ac:dyDescent="0.35">
      <c r="L156" s="768" t="str">
        <f t="array" ref="L156">IF(SUM(ABS(M156:Y156))&gt;0,IF(OR($M$8:$Y$8=M156:Y156),"Hide","Show"),"")</f>
        <v/>
      </c>
    </row>
    <row r="157" spans="1:12" ht="17.25" x14ac:dyDescent="0.35">
      <c r="L157" s="768" t="str">
        <f t="array" ref="L157">IF(SUM(ABS(M157:Y157))&gt;0,IF(OR($M$8:$Y$8=M157:Y157),"Hide","Show"),"")</f>
        <v/>
      </c>
    </row>
    <row r="158" spans="1:12" ht="17.25" x14ac:dyDescent="0.35">
      <c r="L158" s="768" t="str">
        <f t="array" ref="L158">IF(SUM(ABS(M158:Y158))&gt;0,IF(OR($M$8:$Y$8=M158:Y158),"Hide","Show"),"")</f>
        <v/>
      </c>
    </row>
    <row r="159" spans="1:12" ht="17.25" x14ac:dyDescent="0.35">
      <c r="L159" s="768" t="str">
        <f t="array" ref="L159">IF(SUM(ABS(M159:Y159))&gt;0,IF(OR($M$8:$Y$8=M159:Y159),"Hide","Show"),"")</f>
        <v/>
      </c>
    </row>
    <row r="160" spans="1:12" ht="17.25" x14ac:dyDescent="0.35">
      <c r="L160" s="768" t="str">
        <f t="array" ref="L160">IF(SUM(ABS(M160:Y160))&gt;0,IF(OR($M$8:$Y$8=M160:Y160),"Hide","Show"),"")</f>
        <v/>
      </c>
    </row>
    <row r="161" spans="12:12" ht="17.25" x14ac:dyDescent="0.35">
      <c r="L161" s="768" t="str">
        <f t="array" ref="L161">IF(SUM(ABS(M161:Y161))&gt;0,IF(OR($M$8:$Y$8=M161:Y161),"Hide","Show"),"")</f>
        <v/>
      </c>
    </row>
    <row r="162" spans="12:12" ht="17.25" x14ac:dyDescent="0.35">
      <c r="L162" s="768" t="str">
        <f t="array" ref="L162">IF(SUM(ABS(M162:Y162))&gt;0,IF(OR($M$8:$Y$8=M162:Y162),"Hide","Show"),"")</f>
        <v/>
      </c>
    </row>
    <row r="163" spans="12:12" ht="17.25" x14ac:dyDescent="0.35">
      <c r="L163" s="768" t="str">
        <f t="array" ref="L163">IF(SUM(ABS(M163:Y163))&gt;0,IF(OR($M$8:$Y$8=M163:Y163),"Hide","Show"),"")</f>
        <v/>
      </c>
    </row>
    <row r="164" spans="12:12" ht="17.25" x14ac:dyDescent="0.35">
      <c r="L164" s="768" t="str">
        <f t="array" ref="L164">IF(SUM(ABS(M164:Y164))&gt;0,IF(OR($M$8:$Y$8=M164:Y164),"Hide","Show"),"")</f>
        <v/>
      </c>
    </row>
    <row r="165" spans="12:12" ht="17.25" x14ac:dyDescent="0.35">
      <c r="L165" s="768" t="str">
        <f t="array" ref="L165">IF(SUM(ABS(M165:Y165))&gt;0,IF(OR($M$8:$Y$8=M165:Y165),"Hide","Show"),"")</f>
        <v/>
      </c>
    </row>
    <row r="166" spans="12:12" ht="17.25" x14ac:dyDescent="0.35">
      <c r="L166" s="768" t="str">
        <f t="array" ref="L166">IF(SUM(ABS(M166:Y166))&gt;0,IF(OR($M$8:$Y$8=M166:Y166),"Hide","Show"),"")</f>
        <v/>
      </c>
    </row>
    <row r="167" spans="12:12" ht="17.25" x14ac:dyDescent="0.35">
      <c r="L167" s="768" t="str">
        <f t="array" ref="L167">IF(SUM(ABS(M167:Y167))&gt;0,IF(OR($M$8:$Y$8=M167:Y167),"Hide","Show"),"")</f>
        <v/>
      </c>
    </row>
    <row r="168" spans="12:12" ht="17.25" x14ac:dyDescent="0.35">
      <c r="L168" s="768" t="str">
        <f t="array" ref="L168">IF(SUM(ABS(M168:Y168))&gt;0,IF(OR($M$8:$Y$8=M168:Y168),"Hide","Show"),"")</f>
        <v/>
      </c>
    </row>
    <row r="169" spans="12:12" ht="17.25" x14ac:dyDescent="0.35">
      <c r="L169" s="768" t="str">
        <f t="array" ref="L169">IF(SUM(ABS(M169:Y169))&gt;0,IF(OR($M$8:$Y$8=M169:Y169),"Hide","Show"),"")</f>
        <v/>
      </c>
    </row>
    <row r="170" spans="12:12" ht="17.25" x14ac:dyDescent="0.35">
      <c r="L170" s="768" t="str">
        <f t="array" ref="L170">IF(SUM(ABS(M170:Y170))&gt;0,IF(OR($M$8:$Y$8=M170:Y170),"Hide","Show"),"")</f>
        <v/>
      </c>
    </row>
    <row r="171" spans="12:12" ht="17.25" x14ac:dyDescent="0.35">
      <c r="L171" s="768" t="str">
        <f t="array" ref="L171">IF(SUM(ABS(M171:Y171))&gt;0,IF(OR($M$8:$Y$8=M171:Y171),"Hide","Show"),"")</f>
        <v/>
      </c>
    </row>
    <row r="172" spans="12:12" ht="17.25" x14ac:dyDescent="0.35">
      <c r="L172" s="768" t="str">
        <f t="array" ref="L172">IF(SUM(ABS(M172:Y172))&gt;0,IF(OR($M$8:$Y$8=M172:Y172),"Hide","Show"),"")</f>
        <v/>
      </c>
    </row>
    <row r="173" spans="12:12" ht="17.25" x14ac:dyDescent="0.35">
      <c r="L173" s="768" t="str">
        <f t="array" ref="L173">IF(SUM(ABS(M173:Y173))&gt;0,IF(OR($M$8:$Y$8=M173:Y173),"Hide","Show"),"")</f>
        <v/>
      </c>
    </row>
    <row r="174" spans="12:12" ht="17.25" x14ac:dyDescent="0.35">
      <c r="L174" s="768" t="str">
        <f t="array" ref="L174">IF(SUM(ABS(M174:Y174))&gt;0,IF(OR($M$8:$Y$8=M174:Y174),"Hide","Show"),"")</f>
        <v/>
      </c>
    </row>
    <row r="175" spans="12:12" ht="17.25" x14ac:dyDescent="0.35">
      <c r="L175" s="768" t="str">
        <f t="array" ref="L175">IF(SUM(ABS(M175:Y175))&gt;0,IF(OR($M$8:$Y$8=M175:Y175),"Hide","Show"),"")</f>
        <v/>
      </c>
    </row>
    <row r="176" spans="12:12" ht="17.25" x14ac:dyDescent="0.35">
      <c r="L176" s="768" t="str">
        <f t="array" ref="L176">IF(SUM(ABS(M176:Y176))&gt;0,IF(OR($M$8:$Y$8=M176:Y176),"Hide","Show"),"")</f>
        <v/>
      </c>
    </row>
    <row r="177" spans="12:12" ht="17.25" x14ac:dyDescent="0.35">
      <c r="L177" s="768" t="str">
        <f t="array" ref="L177">IF(SUM(ABS(M177:Y177))&gt;0,IF(OR($M$8:$Y$8=M177:Y177),"Hide","Show"),"")</f>
        <v/>
      </c>
    </row>
    <row r="178" spans="12:12" ht="17.25" x14ac:dyDescent="0.35">
      <c r="L178" s="768" t="str">
        <f t="array" ref="L178">IF(SUM(ABS(M178:Y178))&gt;0,IF(OR($M$8:$Y$8=M178:Y178),"Hide","Show"),"")</f>
        <v/>
      </c>
    </row>
    <row r="179" spans="12:12" ht="17.25" x14ac:dyDescent="0.35">
      <c r="L179" s="768" t="str">
        <f t="array" ref="L179">IF(SUM(ABS(M179:Y179))&gt;0,IF(OR($M$8:$Y$8=M179:Y179),"Hide","Show"),"")</f>
        <v/>
      </c>
    </row>
    <row r="180" spans="12:12" ht="17.25" x14ac:dyDescent="0.35">
      <c r="L180" s="768" t="str">
        <f t="array" ref="L180">IF(SUM(ABS(M180:Y180))&gt;0,IF(OR($M$8:$Y$8=M180:Y180),"Hide","Show"),"")</f>
        <v/>
      </c>
    </row>
    <row r="181" spans="12:12" ht="17.25" x14ac:dyDescent="0.35">
      <c r="L181" s="768" t="str">
        <f t="array" ref="L181">IF(SUM(ABS(M181:Y181))&gt;0,IF(OR($M$8:$Y$8=M181:Y181),"Hide","Show"),"")</f>
        <v/>
      </c>
    </row>
    <row r="182" spans="12:12" ht="17.25" x14ac:dyDescent="0.35">
      <c r="L182" s="768" t="str">
        <f t="array" ref="L182">IF(SUM(ABS(M182:Y182))&gt;0,IF(OR($M$8:$Y$8=M182:Y182),"Hide","Show"),"")</f>
        <v/>
      </c>
    </row>
    <row r="183" spans="12:12" ht="17.25" x14ac:dyDescent="0.35">
      <c r="L183" s="768" t="str">
        <f t="array" ref="L183">IF(SUM(ABS(M183:Y183))&gt;0,IF(OR($M$8:$Y$8=M183:Y183),"Hide","Show"),"")</f>
        <v/>
      </c>
    </row>
    <row r="184" spans="12:12" ht="17.25" x14ac:dyDescent="0.35">
      <c r="L184" s="768" t="str">
        <f t="array" ref="L184">IF(SUM(ABS(M184:Y184))&gt;0,IF(OR($M$8:$Y$8=M184:Y184),"Hide","Show"),"")</f>
        <v/>
      </c>
    </row>
    <row r="185" spans="12:12" ht="17.25" x14ac:dyDescent="0.35">
      <c r="L185" s="768" t="str">
        <f t="array" ref="L185">IF(SUM(ABS(M185:Y185))&gt;0,IF(OR($M$8:$Y$8=M185:Y185),"Hide","Show"),"")</f>
        <v/>
      </c>
    </row>
    <row r="186" spans="12:12" ht="17.25" x14ac:dyDescent="0.35">
      <c r="L186" s="768" t="str">
        <f t="array" ref="L186">IF(SUM(ABS(M186:Y186))&gt;0,IF(OR($M$8:$Y$8=M186:Y186),"Hide","Show"),"")</f>
        <v/>
      </c>
    </row>
    <row r="187" spans="12:12" ht="17.25" x14ac:dyDescent="0.35">
      <c r="L187" s="768" t="str">
        <f t="array" ref="L187">IF(SUM(ABS(M187:Y187))&gt;0,IF(OR($M$8:$Y$8=M187:Y187),"Hide","Show"),"")</f>
        <v/>
      </c>
    </row>
    <row r="188" spans="12:12" ht="17.25" x14ac:dyDescent="0.35">
      <c r="L188" s="768" t="str">
        <f t="array" ref="L188">IF(SUM(ABS(M188:Y188))&gt;0,IF(OR($M$8:$Y$8=M188:Y188),"Hide","Show"),"")</f>
        <v/>
      </c>
    </row>
    <row r="189" spans="12:12" ht="17.25" x14ac:dyDescent="0.35">
      <c r="L189" s="768" t="str">
        <f t="array" ref="L189">IF(SUM(ABS(M189:Y189))&gt;0,IF(OR($M$8:$Y$8=M189:Y189),"Hide","Show"),"")</f>
        <v/>
      </c>
    </row>
    <row r="190" spans="12:12" ht="17.25" x14ac:dyDescent="0.35">
      <c r="L190" s="768" t="str">
        <f t="array" ref="L190">IF(SUM(ABS(M190:Y190))&gt;0,IF(OR($M$8:$Y$8=M190:Y190),"Hide","Show"),"")</f>
        <v/>
      </c>
    </row>
    <row r="191" spans="12:12" ht="17.25" x14ac:dyDescent="0.35">
      <c r="L191" s="768" t="str">
        <f t="array" ref="L191">IF(SUM(ABS(M191:Y191))&gt;0,IF(OR($M$8:$Y$8=M191:Y191),"Hide","Show"),"")</f>
        <v/>
      </c>
    </row>
    <row r="192" spans="12:12" ht="17.25" x14ac:dyDescent="0.35">
      <c r="L192" s="768" t="str">
        <f t="array" ref="L192">IF(SUM(ABS(M192:Y192))&gt;0,IF(OR($M$8:$Y$8=M192:Y192),"Hide","Show"),"")</f>
        <v/>
      </c>
    </row>
    <row r="193" spans="12:12" ht="17.25" x14ac:dyDescent="0.35">
      <c r="L193" s="768" t="str">
        <f t="array" ref="L193">IF(SUM(ABS(M193:Y193))&gt;0,IF(OR($M$8:$Y$8=M193:Y193),"Hide","Show"),"")</f>
        <v/>
      </c>
    </row>
    <row r="194" spans="12:12" ht="17.25" x14ac:dyDescent="0.35">
      <c r="L194" s="768" t="str">
        <f t="array" ref="L194">IF(SUM(ABS(M194:Y194))&gt;0,IF(OR($M$8:$Y$8=M194:Y194),"Hide","Show"),"")</f>
        <v/>
      </c>
    </row>
    <row r="195" spans="12:12" ht="17.25" x14ac:dyDescent="0.35">
      <c r="L195" s="768" t="str">
        <f t="array" ref="L195">IF(SUM(ABS(M195:Y195))&gt;0,IF(OR($M$8:$Y$8=M195:Y195),"Hide","Show"),"")</f>
        <v/>
      </c>
    </row>
    <row r="196" spans="12:12" ht="17.25" x14ac:dyDescent="0.35">
      <c r="L196" s="768" t="str">
        <f t="array" ref="L196">IF(SUM(ABS(M196:Y196))&gt;0,IF(OR($M$8:$Y$8=M196:Y196),"Hide","Show"),"")</f>
        <v/>
      </c>
    </row>
    <row r="197" spans="12:12" ht="17.25" x14ac:dyDescent="0.35">
      <c r="L197" s="768" t="str">
        <f t="array" ref="L197">IF(SUM(ABS(M197:Y197))&gt;0,IF(OR($M$8:$Y$8=M197:Y197),"Hide","Show"),"")</f>
        <v/>
      </c>
    </row>
    <row r="198" spans="12:12" ht="17.25" x14ac:dyDescent="0.35">
      <c r="L198" s="768" t="str">
        <f t="array" ref="L198">IF(SUM(ABS(M198:Y198))&gt;0,IF(OR($M$8:$Y$8=M198:Y198),"Hide","Show"),"")</f>
        <v/>
      </c>
    </row>
    <row r="199" spans="12:12" ht="17.25" x14ac:dyDescent="0.35">
      <c r="L199" s="768" t="str">
        <f t="array" ref="L199">IF(SUM(ABS(M199:Y199))&gt;0,IF(OR($M$8:$Y$8=M199:Y199),"Hide","Show"),"")</f>
        <v/>
      </c>
    </row>
    <row r="200" spans="12:12" ht="17.25" x14ac:dyDescent="0.35">
      <c r="L200" s="768" t="str">
        <f t="array" ref="L200">IF(SUM(ABS(M200:Y200))&gt;0,IF(OR($M$8:$Y$8=M200:Y200),"Hide","Show"),"")</f>
        <v/>
      </c>
    </row>
    <row r="201" spans="12:12" ht="17.25" x14ac:dyDescent="0.35">
      <c r="L201" s="768" t="str">
        <f t="array" ref="L201">IF(SUM(ABS(M201:Y201))&gt;0,IF(OR($M$8:$Y$8=M201:Y201),"Hide","Show"),"")</f>
        <v/>
      </c>
    </row>
    <row r="202" spans="12:12" ht="17.25" x14ac:dyDescent="0.35">
      <c r="L202" s="768" t="str">
        <f t="array" ref="L202">IF(SUM(ABS(M202:Y202))&gt;0,IF(OR($M$8:$Y$8=M202:Y202),"Hide","Show"),"")</f>
        <v/>
      </c>
    </row>
    <row r="203" spans="12:12" ht="17.25" x14ac:dyDescent="0.35">
      <c r="L203" s="768" t="str">
        <f t="array" ref="L203">IF(SUM(ABS(M203:Y203))&gt;0,IF(OR($M$8:$Y$8=M203:Y203),"Hide","Show"),"")</f>
        <v/>
      </c>
    </row>
    <row r="204" spans="12:12" ht="17.25" x14ac:dyDescent="0.35">
      <c r="L204" s="768" t="str">
        <f t="array" ref="L204">IF(SUM(ABS(M204:Y204))&gt;0,IF(OR($M$8:$Y$8=M204:Y204),"Hide","Show"),"")</f>
        <v/>
      </c>
    </row>
    <row r="205" spans="12:12" ht="17.25" x14ac:dyDescent="0.35">
      <c r="L205" s="768" t="str">
        <f t="array" ref="L205">IF(SUM(ABS(M205:Y205))&gt;0,IF(OR($M$8:$Y$8=M205:Y205),"Hide","Show"),"")</f>
        <v/>
      </c>
    </row>
    <row r="206" spans="12:12" ht="17.25" x14ac:dyDescent="0.35">
      <c r="L206" s="768" t="str">
        <f t="array" ref="L206">IF(SUM(ABS(M206:Y206))&gt;0,IF(OR($M$8:$Y$8=M206:Y206),"Hide","Show"),"")</f>
        <v/>
      </c>
    </row>
    <row r="207" spans="12:12" ht="17.25" x14ac:dyDescent="0.35">
      <c r="L207" s="768" t="str">
        <f t="array" ref="L207">IF(SUM(ABS(M207:Y207))&gt;0,IF(OR($M$8:$Y$8=M207:Y207),"Hide","Show"),"")</f>
        <v/>
      </c>
    </row>
    <row r="208" spans="12:12" ht="17.25" x14ac:dyDescent="0.35">
      <c r="L208" s="768" t="str">
        <f t="array" ref="L208">IF(SUM(ABS(M208:Y208))&gt;0,IF(OR($M$8:$Y$8=M208:Y208),"Hide","Show"),"")</f>
        <v/>
      </c>
    </row>
    <row r="209" spans="12:12" ht="17.25" x14ac:dyDescent="0.35">
      <c r="L209" s="768" t="str">
        <f t="array" ref="L209">IF(SUM(ABS(M209:Y209))&gt;0,IF(OR($M$8:$Y$8=M209:Y209),"Hide","Show"),"")</f>
        <v/>
      </c>
    </row>
    <row r="210" spans="12:12" ht="17.25" x14ac:dyDescent="0.35">
      <c r="L210" s="768" t="str">
        <f t="array" ref="L210">IF(SUM(ABS(M210:Y210))&gt;0,IF(OR($M$8:$Y$8=M210:Y210),"Hide","Show"),"")</f>
        <v/>
      </c>
    </row>
    <row r="211" spans="12:12" ht="17.25" x14ac:dyDescent="0.35">
      <c r="L211" s="768" t="str">
        <f t="array" ref="L211">IF(SUM(ABS(M211:Y211))&gt;0,IF(OR($M$8:$Y$8=M211:Y211),"Hide","Show"),"")</f>
        <v/>
      </c>
    </row>
    <row r="212" spans="12:12" ht="17.25" x14ac:dyDescent="0.35">
      <c r="L212" s="768" t="str">
        <f t="array" ref="L212">IF(SUM(ABS(M212:Y212))&gt;0,IF(OR($M$8:$Y$8=M212:Y212),"Hide","Show"),"")</f>
        <v/>
      </c>
    </row>
    <row r="213" spans="12:12" ht="17.25" x14ac:dyDescent="0.35">
      <c r="L213" s="768" t="str">
        <f t="array" ref="L213">IF(SUM(ABS(M213:Y213))&gt;0,IF(OR($M$8:$Y$8=M213:Y213),"Hide","Show"),"")</f>
        <v/>
      </c>
    </row>
    <row r="214" spans="12:12" ht="17.25" x14ac:dyDescent="0.35">
      <c r="L214" s="768" t="str">
        <f t="array" ref="L214">IF(SUM(ABS(M214:Y214))&gt;0,IF(OR($M$8:$Y$8=M214:Y214),"Hide","Show"),"")</f>
        <v/>
      </c>
    </row>
    <row r="215" spans="12:12" ht="17.25" x14ac:dyDescent="0.35">
      <c r="L215" s="768" t="str">
        <f t="array" ref="L215">IF(SUM(ABS(M215:Y215))&gt;0,IF(OR($M$8:$Y$8=M215:Y215),"Hide","Show"),"")</f>
        <v/>
      </c>
    </row>
    <row r="216" spans="12:12" ht="17.25" x14ac:dyDescent="0.35">
      <c r="L216" s="768" t="str">
        <f t="array" ref="L216">IF(SUM(ABS(M216:Y216))&gt;0,IF(OR($M$8:$Y$8=M216:Y216),"Hide","Show"),"")</f>
        <v/>
      </c>
    </row>
    <row r="217" spans="12:12" ht="17.25" x14ac:dyDescent="0.35">
      <c r="L217" s="768" t="str">
        <f t="array" ref="L217">IF(SUM(ABS(M217:Y217))&gt;0,IF(OR($M$8:$Y$8=M217:Y217),"Hide","Show"),"")</f>
        <v/>
      </c>
    </row>
    <row r="218" spans="12:12" ht="17.25" x14ac:dyDescent="0.35">
      <c r="L218" s="768" t="str">
        <f t="array" ref="L218">IF(SUM(ABS(M218:Y218))&gt;0,IF(OR($M$8:$Y$8=M218:Y218),"Hide","Show"),"")</f>
        <v/>
      </c>
    </row>
    <row r="219" spans="12:12" ht="17.25" x14ac:dyDescent="0.35">
      <c r="L219" s="768" t="str">
        <f t="array" ref="L219">IF(SUM(ABS(M219:Y219))&gt;0,IF(OR($M$8:$Y$8=M219:Y219),"Hide","Show"),"")</f>
        <v/>
      </c>
    </row>
    <row r="220" spans="12:12" ht="17.25" x14ac:dyDescent="0.35">
      <c r="L220" s="768" t="str">
        <f t="array" ref="L220">IF(SUM(ABS(M220:Y220))&gt;0,IF(OR($M$8:$Y$8=M220:Y220),"Hide","Show"),"")</f>
        <v/>
      </c>
    </row>
    <row r="221" spans="12:12" ht="17.25" x14ac:dyDescent="0.35">
      <c r="L221" s="768" t="str">
        <f t="array" ref="L221">IF(SUM(ABS(M221:Y221))&gt;0,IF(OR($M$8:$Y$8=M221:Y221),"Hide","Show"),"")</f>
        <v/>
      </c>
    </row>
    <row r="222" spans="12:12" ht="17.25" x14ac:dyDescent="0.35">
      <c r="L222" s="768" t="str">
        <f t="array" ref="L222">IF(SUM(ABS(M222:Y222))&gt;0,IF(OR($M$8:$Y$8=M222:Y222),"Hide","Show"),"")</f>
        <v/>
      </c>
    </row>
    <row r="223" spans="12:12" ht="17.25" x14ac:dyDescent="0.35">
      <c r="L223" s="768" t="str">
        <f t="array" ref="L223">IF(SUM(ABS(M223:Y223))&gt;0,IF(OR($M$8:$Y$8=M223:Y223),"Hide","Show"),"")</f>
        <v/>
      </c>
    </row>
    <row r="224" spans="12:12" ht="17.25" x14ac:dyDescent="0.35">
      <c r="L224" s="768" t="str">
        <f t="array" ref="L224">IF(SUM(ABS(M224:Y224))&gt;0,IF(OR($M$8:$Y$8=M224:Y224),"Hide","Show"),"")</f>
        <v/>
      </c>
    </row>
    <row r="225" spans="12:12" ht="17.25" x14ac:dyDescent="0.35">
      <c r="L225" s="768" t="str">
        <f t="array" ref="L225">IF(SUM(ABS(M225:Y225))&gt;0,IF(OR($M$8:$Y$8=M225:Y225),"Hide","Show"),"")</f>
        <v/>
      </c>
    </row>
    <row r="226" spans="12:12" ht="17.25" x14ac:dyDescent="0.35">
      <c r="L226" s="768" t="str">
        <f t="array" ref="L226">IF(SUM(ABS(M226:Y226))&gt;0,IF(OR($M$8:$Y$8=M226:Y226),"Hide","Show"),"")</f>
        <v/>
      </c>
    </row>
    <row r="227" spans="12:12" ht="17.25" x14ac:dyDescent="0.35">
      <c r="L227" s="768" t="str">
        <f t="array" ref="L227">IF(SUM(ABS(M227:Y227))&gt;0,IF(OR($M$8:$Y$8=M227:Y227),"Hide","Show"),"")</f>
        <v/>
      </c>
    </row>
    <row r="228" spans="12:12" ht="17.25" x14ac:dyDescent="0.35">
      <c r="L228" s="768" t="str">
        <f t="array" ref="L228">IF(SUM(ABS(M228:Y228))&gt;0,IF(OR($M$8:$Y$8=M228:Y228),"Hide","Show"),"")</f>
        <v/>
      </c>
    </row>
    <row r="229" spans="12:12" ht="17.25" x14ac:dyDescent="0.35">
      <c r="L229" s="768" t="str">
        <f t="array" ref="L229">IF(SUM(ABS(M229:Y229))&gt;0,IF(OR($M$8:$Y$8=M229:Y229),"Hide","Show"),"")</f>
        <v/>
      </c>
    </row>
    <row r="230" spans="12:12" ht="17.25" x14ac:dyDescent="0.35">
      <c r="L230" s="768" t="str">
        <f t="array" ref="L230">IF(SUM(ABS(M230:Y230))&gt;0,IF(OR($M$8:$Y$8=M230:Y230),"Hide","Show"),"")</f>
        <v/>
      </c>
    </row>
    <row r="231" spans="12:12" ht="17.25" x14ac:dyDescent="0.35">
      <c r="L231" s="768" t="str">
        <f t="array" ref="L231">IF(SUM(ABS(M231:Y231))&gt;0,IF(OR($M$8:$Y$8=M231:Y231),"Hide","Show"),"")</f>
        <v/>
      </c>
    </row>
    <row r="232" spans="12:12" ht="17.25" x14ac:dyDescent="0.35">
      <c r="L232" s="768" t="str">
        <f t="array" ref="L232">IF(SUM(ABS(M232:Y232))&gt;0,IF(OR($M$8:$Y$8=M232:Y232),"Hide","Show"),"")</f>
        <v/>
      </c>
    </row>
    <row r="233" spans="12:12" ht="17.25" x14ac:dyDescent="0.35">
      <c r="L233" s="768" t="str">
        <f t="array" ref="L233">IF(SUM(ABS(M233:Y233))&gt;0,IF(OR($M$8:$Y$8=M233:Y233),"Hide","Show"),"")</f>
        <v/>
      </c>
    </row>
    <row r="234" spans="12:12" ht="17.25" x14ac:dyDescent="0.35">
      <c r="L234" s="768" t="str">
        <f t="array" ref="L234">IF(SUM(ABS(M234:Y234))&gt;0,IF(OR($M$8:$Y$8=M234:Y234),"Hide","Show"),"")</f>
        <v/>
      </c>
    </row>
    <row r="235" spans="12:12" ht="17.25" x14ac:dyDescent="0.35">
      <c r="L235" s="768" t="str">
        <f t="array" ref="L235">IF(SUM(ABS(M235:Y235))&gt;0,IF(OR($M$8:$Y$8=M235:Y235),"Hide","Show"),"")</f>
        <v/>
      </c>
    </row>
    <row r="236" spans="12:12" ht="17.25" x14ac:dyDescent="0.35">
      <c r="L236" s="768" t="str">
        <f t="array" ref="L236">IF(SUM(ABS(M236:Y236))&gt;0,IF(OR($M$8:$Y$8=M236:Y236),"Hide","Show"),"")</f>
        <v/>
      </c>
    </row>
    <row r="237" spans="12:12" ht="17.25" x14ac:dyDescent="0.35">
      <c r="L237" s="768" t="str">
        <f t="array" ref="L237">IF(SUM(ABS(M237:Y237))&gt;0,IF(OR($M$8:$Y$8=M237:Y237),"Hide","Show"),"")</f>
        <v/>
      </c>
    </row>
    <row r="238" spans="12:12" ht="17.25" x14ac:dyDescent="0.35">
      <c r="L238" s="768" t="str">
        <f t="array" ref="L238">IF(SUM(ABS(M238:Y238))&gt;0,IF(OR($M$8:$Y$8=M238:Y238),"Hide","Show"),"")</f>
        <v/>
      </c>
    </row>
    <row r="239" spans="12:12" ht="17.25" x14ac:dyDescent="0.35">
      <c r="L239" s="768" t="str">
        <f t="array" ref="L239">IF(SUM(ABS(M239:Y239))&gt;0,IF(OR($M$8:$Y$8=M239:Y239),"Hide","Show"),"")</f>
        <v/>
      </c>
    </row>
    <row r="240" spans="12:12" ht="17.25" x14ac:dyDescent="0.35">
      <c r="L240" s="768" t="str">
        <f t="array" ref="L240">IF(SUM(ABS(M240:Y240))&gt;0,IF(OR($M$8:$Y$8=M240:Y240),"Hide","Show"),"")</f>
        <v/>
      </c>
    </row>
    <row r="241" spans="12:12" ht="17.25" x14ac:dyDescent="0.35">
      <c r="L241" s="768" t="str">
        <f t="array" ref="L241">IF(SUM(ABS(M241:Y241))&gt;0,IF(OR($M$8:$Y$8=M241:Y241),"Hide","Show"),"")</f>
        <v/>
      </c>
    </row>
    <row r="242" spans="12:12" ht="17.25" x14ac:dyDescent="0.35">
      <c r="L242" s="768" t="str">
        <f t="array" ref="L242">IF(SUM(ABS(M242:Y242))&gt;0,IF(OR($M$8:$Y$8=M242:Y242),"Hide","Show"),"")</f>
        <v/>
      </c>
    </row>
    <row r="243" spans="12:12" ht="17.25" x14ac:dyDescent="0.35">
      <c r="L243" s="768" t="str">
        <f t="array" ref="L243">IF(SUM(ABS(M243:Y243))&gt;0,IF(OR($M$8:$Y$8=M243:Y243),"Hide","Show"),"")</f>
        <v/>
      </c>
    </row>
    <row r="244" spans="12:12" ht="17.25" x14ac:dyDescent="0.35">
      <c r="L244" s="768" t="str">
        <f t="array" ref="L244">IF(SUM(ABS(M244:Y244))&gt;0,IF(OR($M$8:$Y$8=M244:Y244),"Hide","Show"),"")</f>
        <v/>
      </c>
    </row>
  </sheetData>
  <sheetProtection algorithmName="SHA-512" hashValue="I76aOivyblxE7lKQ5xhkQ8Tie6jiTBDpvzuehnblj012EHzc+V1zkMgrI3Z/AKgzPlzHit0tMSECZJ3pXgXsCA==" saltValue="Tt+X2hTAWpetCOTR+CSpWw=="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33">
    <mergeCell ref="D149:F149"/>
    <mergeCell ref="D148:F148"/>
    <mergeCell ref="D147:F147"/>
    <mergeCell ref="D78:F78"/>
    <mergeCell ref="D54:F54"/>
    <mergeCell ref="D146:F146"/>
    <mergeCell ref="C98:F98"/>
    <mergeCell ref="C107:F107"/>
    <mergeCell ref="D99:F99"/>
    <mergeCell ref="D63:F63"/>
    <mergeCell ref="C131:F131"/>
    <mergeCell ref="C145:F145"/>
    <mergeCell ref="D79:F79"/>
    <mergeCell ref="D86:F86"/>
    <mergeCell ref="D80:F80"/>
    <mergeCell ref="D132:F132"/>
    <mergeCell ref="D123:F123"/>
    <mergeCell ref="D108:F108"/>
    <mergeCell ref="C85:F85"/>
    <mergeCell ref="C38:F38"/>
    <mergeCell ref="C53:F53"/>
    <mergeCell ref="D39:F39"/>
    <mergeCell ref="B2:C2"/>
    <mergeCell ref="C122:F122"/>
    <mergeCell ref="E2:F2"/>
    <mergeCell ref="D77:F77"/>
    <mergeCell ref="C62:F62"/>
    <mergeCell ref="C76:F76"/>
    <mergeCell ref="F12:G12"/>
    <mergeCell ref="D30:F30"/>
    <mergeCell ref="D17:F17"/>
    <mergeCell ref="C16:F16"/>
    <mergeCell ref="C29:F29"/>
  </mergeCells>
  <phoneticPr fontId="27" type="noConversion"/>
  <conditionalFormatting sqref="C19:F80 D10:D12">
    <cfRule type="expression" dxfId="51" priority="17" stopIfTrue="1">
      <formula>$F$5="-"</formula>
    </cfRule>
  </conditionalFormatting>
  <conditionalFormatting sqref="D88:F149">
    <cfRule type="expression" dxfId="50" priority="25" stopIfTrue="1">
      <formula>$F$6="-"</formula>
    </cfRule>
  </conditionalFormatting>
  <conditionalFormatting sqref="C26:D26 C95:D95">
    <cfRule type="expression" dxfId="49" priority="1">
      <formula>OR($I$6="Single-Speed",$I$6="Two-Speed")</formula>
    </cfRule>
  </conditionalFormatting>
  <dataValidations count="1">
    <dataValidation type="list" showInputMessage="1" showErrorMessage="1" sqref="D10" xr:uid="{00000000-0002-0000-1000-000000000000}">
      <formula1>Yes_No</formula1>
    </dataValidation>
  </dataValidations>
  <hyperlinks>
    <hyperlink ref="E2" location="Instructions!A1" display="Back to Instructions" xr:uid="{00000000-0004-0000-1000-000000000000}"/>
    <hyperlink ref="E2:F2" location="Instructions!A1" display="Back to Instructions tab" xr:uid="{00000000-0004-0000-1000-000001000000}"/>
  </hyperlinks>
  <pageMargins left="0.7" right="0.7" top="0.75" bottom="0.75" header="0.3" footer="0.3"/>
  <pageSetup orientation="portrait" horizontalDpi="200" verticalDpi="200"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tabColor rgb="FF0070C0"/>
  </sheetPr>
  <dimension ref="A1:L166"/>
  <sheetViews>
    <sheetView workbookViewId="0">
      <selection activeCell="E2" sqref="E2:F2"/>
    </sheetView>
  </sheetViews>
  <sheetFormatPr defaultColWidth="9.140625" defaultRowHeight="16.5" x14ac:dyDescent="0.3"/>
  <cols>
    <col min="1" max="1" width="3.7109375" style="6" customWidth="1"/>
    <col min="2" max="2" width="31.85546875" style="6" customWidth="1"/>
    <col min="3" max="3" width="69" style="6" customWidth="1"/>
    <col min="4" max="6" width="15.7109375" style="6" customWidth="1"/>
    <col min="7" max="7" width="2.7109375" style="6" customWidth="1"/>
    <col min="8" max="8" width="24" style="6" customWidth="1"/>
    <col min="9" max="9" width="25.7109375" style="6" customWidth="1"/>
    <col min="10" max="10" width="9" style="97" customWidth="1"/>
    <col min="11" max="11" width="5.85546875" style="97" customWidth="1"/>
    <col min="12" max="16384" width="9.140625" style="6"/>
  </cols>
  <sheetData>
    <row r="1" spans="2:12" ht="17.25" thickBot="1" x14ac:dyDescent="0.35">
      <c r="J1" s="110"/>
      <c r="K1" s="18"/>
    </row>
    <row r="2" spans="2:12" s="1" customFormat="1" ht="18" thickBot="1" x14ac:dyDescent="0.35">
      <c r="B2" s="1016" t="s">
        <v>449</v>
      </c>
      <c r="C2" s="1017"/>
      <c r="E2" s="1079" t="s">
        <v>433</v>
      </c>
      <c r="F2" s="1079"/>
      <c r="J2" s="111"/>
      <c r="K2" s="112"/>
    </row>
    <row r="3" spans="2:12" s="1" customFormat="1" ht="17.25" thickBot="1" x14ac:dyDescent="0.35">
      <c r="B3" s="242" t="s">
        <v>450</v>
      </c>
      <c r="C3" s="243" t="str">
        <f>'Version Control'!C3</f>
        <v>Residential Central Air Conditioners and Heat Pumps</v>
      </c>
      <c r="J3" s="111"/>
      <c r="K3" s="112"/>
    </row>
    <row r="4" spans="2:12" s="1" customFormat="1" ht="18" thickBot="1" x14ac:dyDescent="0.35">
      <c r="B4" s="244" t="s">
        <v>136</v>
      </c>
      <c r="C4" s="245" t="str">
        <f>'Version Control'!C4</f>
        <v>v2.6</v>
      </c>
      <c r="E4" s="754" t="s">
        <v>737</v>
      </c>
      <c r="F4" s="755"/>
      <c r="H4" s="754" t="s">
        <v>286</v>
      </c>
      <c r="I4" s="755"/>
      <c r="J4" s="111"/>
      <c r="K4" s="112"/>
    </row>
    <row r="5" spans="2:12" s="1" customFormat="1" x14ac:dyDescent="0.3">
      <c r="B5" s="244" t="s">
        <v>373</v>
      </c>
      <c r="C5" s="246">
        <f>'Version Control'!C5</f>
        <v>43553</v>
      </c>
      <c r="E5" s="758" t="s">
        <v>702</v>
      </c>
      <c r="F5" s="860" t="e">
        <f ca="1">IF(Product_Type_Input=INDEX(Product_Types,1),"-",INDEX(TestMatrix_Data,MATCH($C$6&amp;$E5,TestMatrix_Rows,0),MATCH($I$6&amp;$I$7&amp;$I$8,TestMatrix_Columns,0)))</f>
        <v>#N/A</v>
      </c>
      <c r="H5" s="758" t="s">
        <v>153</v>
      </c>
      <c r="I5" s="762">
        <f>'General Info and Test Results'!C25</f>
        <v>0</v>
      </c>
      <c r="J5" s="111"/>
      <c r="K5" s="112"/>
    </row>
    <row r="6" spans="2:12" s="1" customFormat="1" ht="17.25" thickBot="1" x14ac:dyDescent="0.35">
      <c r="B6" s="247" t="s">
        <v>135</v>
      </c>
      <c r="C6" s="248" t="str">
        <f ca="1">MID(CELL("filename",$A$1), FIND("]", CELL("filename", $A$1))+ 1, 255)</f>
        <v>H3 Tests</v>
      </c>
      <c r="E6" s="821" t="s">
        <v>703</v>
      </c>
      <c r="F6" s="861" t="e">
        <f ca="1">IF(Product_Type_Input=INDEX(Product_Types,1),"-",INDEX(TestMatrix_Data,MATCH($C$6&amp;$E6,TestMatrix_Rows,0),MATCH($I$6&amp;$I$7&amp;$I$8,TestMatrix_Columns,0)))</f>
        <v>#N/A</v>
      </c>
      <c r="H6" s="759" t="s">
        <v>149</v>
      </c>
      <c r="I6" s="763">
        <f>'General Info and Test Results'!C27</f>
        <v>0</v>
      </c>
      <c r="J6" s="111"/>
      <c r="K6" s="112"/>
    </row>
    <row r="7" spans="2: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G8" s="14"/>
      <c r="H8" s="753" t="s">
        <v>657</v>
      </c>
      <c r="I8" s="764">
        <f>OD_FanType_Input</f>
        <v>0</v>
      </c>
      <c r="J8" s="111"/>
      <c r="K8" s="112"/>
      <c r="L8" s="767"/>
    </row>
    <row r="9" spans="2:12" s="1" customFormat="1" ht="17.25" customHeight="1" thickBot="1" x14ac:dyDescent="0.35">
      <c r="B9" s="4"/>
      <c r="C9" s="212"/>
      <c r="G9" s="14"/>
      <c r="H9" s="6"/>
      <c r="J9" s="111"/>
      <c r="K9" s="112"/>
    </row>
    <row r="10" spans="2:12" s="1" customFormat="1" ht="33" x14ac:dyDescent="0.3">
      <c r="B10" s="99"/>
      <c r="C10" s="774" t="s">
        <v>599</v>
      </c>
      <c r="D10" s="775" t="s">
        <v>386</v>
      </c>
      <c r="E10" s="316"/>
      <c r="F10" s="316"/>
      <c r="G10" s="316"/>
      <c r="J10" s="111"/>
      <c r="K10" s="112"/>
    </row>
    <row r="11" spans="2:12" s="159" customFormat="1" ht="17.25" thickBot="1" x14ac:dyDescent="0.35">
      <c r="B11" s="657"/>
      <c r="C11" s="776" t="s">
        <v>125</v>
      </c>
      <c r="D11" s="777">
        <v>12</v>
      </c>
      <c r="E11" s="657"/>
      <c r="F11" s="734"/>
      <c r="G11" s="734"/>
      <c r="J11" s="160"/>
      <c r="K11" s="161"/>
    </row>
    <row r="12" spans="2:12" s="7" customFormat="1" ht="18" thickBot="1" x14ac:dyDescent="0.4">
      <c r="B12" s="658"/>
      <c r="C12" s="658"/>
      <c r="D12" s="658"/>
      <c r="E12" s="658"/>
      <c r="F12" s="658"/>
      <c r="G12" s="658"/>
      <c r="J12" s="98"/>
      <c r="K12" s="19"/>
      <c r="L12" s="768"/>
    </row>
    <row r="13" spans="2:12" ht="18.75" thickBot="1" x14ac:dyDescent="0.4">
      <c r="B13" s="825" t="e">
        <f ca="1">IF($F$5&lt;&gt;"-","'"&amp;$F$5&amp;" Test' Data to be recorded", "Test Not Applicable")</f>
        <v>#N/A</v>
      </c>
      <c r="C13" s="826"/>
      <c r="D13" s="826"/>
      <c r="E13" s="826"/>
      <c r="F13" s="826"/>
      <c r="G13" s="827"/>
      <c r="K13" s="18"/>
      <c r="L13" s="747"/>
    </row>
    <row r="14" spans="2:12" ht="18" thickBot="1" x14ac:dyDescent="0.4">
      <c r="B14" s="659"/>
      <c r="C14" s="660"/>
      <c r="D14" s="660"/>
      <c r="E14" s="660"/>
      <c r="F14" s="660"/>
      <c r="G14" s="661"/>
      <c r="K14" s="18"/>
      <c r="L14" s="747"/>
    </row>
    <row r="15" spans="2:12" ht="18" thickBot="1" x14ac:dyDescent="0.4">
      <c r="B15" s="662"/>
      <c r="C15" s="1235" t="s">
        <v>53</v>
      </c>
      <c r="D15" s="1236"/>
      <c r="E15" s="1236"/>
      <c r="F15" s="1237"/>
      <c r="G15" s="663"/>
      <c r="K15" s="18"/>
      <c r="L15" s="747"/>
    </row>
    <row r="16" spans="2:12" ht="17.25" x14ac:dyDescent="0.35">
      <c r="B16" s="639"/>
      <c r="C16" s="655"/>
      <c r="D16" s="1232" t="s">
        <v>47</v>
      </c>
      <c r="E16" s="1233"/>
      <c r="F16" s="1234"/>
      <c r="G16" s="663"/>
      <c r="I16" s="121"/>
      <c r="J16" s="137"/>
      <c r="K16" s="18"/>
      <c r="L16" s="747"/>
    </row>
    <row r="17" spans="2:12" ht="17.25" x14ac:dyDescent="0.35">
      <c r="B17" s="662"/>
      <c r="C17" s="639"/>
      <c r="D17" s="640" t="s">
        <v>54</v>
      </c>
      <c r="E17" s="640" t="s">
        <v>55</v>
      </c>
      <c r="F17" s="641" t="s">
        <v>56</v>
      </c>
      <c r="G17" s="663"/>
      <c r="I17" s="121"/>
      <c r="J17" s="137"/>
      <c r="K17" s="18"/>
      <c r="L17" s="747"/>
    </row>
    <row r="18" spans="2:12" x14ac:dyDescent="0.3">
      <c r="B18" s="639"/>
      <c r="C18" s="642" t="s">
        <v>349</v>
      </c>
      <c r="D18" s="305"/>
      <c r="E18" s="305"/>
      <c r="F18" s="643"/>
      <c r="G18" s="663"/>
      <c r="I18" s="123"/>
      <c r="J18" s="138"/>
      <c r="K18" s="18"/>
      <c r="L18" s="747"/>
    </row>
    <row r="19" spans="2:12" x14ac:dyDescent="0.3">
      <c r="B19" s="639"/>
      <c r="C19" s="642" t="s">
        <v>350</v>
      </c>
      <c r="D19" s="305"/>
      <c r="E19" s="305"/>
      <c r="F19" s="643"/>
      <c r="G19" s="663"/>
      <c r="I19" s="123"/>
      <c r="J19" s="138"/>
      <c r="K19" s="18"/>
      <c r="L19" s="747"/>
    </row>
    <row r="20" spans="2:12" x14ac:dyDescent="0.3">
      <c r="B20" s="639"/>
      <c r="C20" s="642" t="s">
        <v>57</v>
      </c>
      <c r="D20" s="305"/>
      <c r="E20" s="305"/>
      <c r="F20" s="643"/>
      <c r="G20" s="663"/>
      <c r="I20" s="123"/>
      <c r="J20" s="138"/>
      <c r="K20" s="18"/>
      <c r="L20" s="747"/>
    </row>
    <row r="21" spans="2:12" x14ac:dyDescent="0.3">
      <c r="B21" s="639"/>
      <c r="C21" s="642" t="s">
        <v>58</v>
      </c>
      <c r="D21" s="305"/>
      <c r="E21" s="305"/>
      <c r="F21" s="643"/>
      <c r="G21" s="663"/>
      <c r="I21" s="123"/>
      <c r="J21" s="138"/>
      <c r="K21" s="18"/>
      <c r="L21" s="747"/>
    </row>
    <row r="22" spans="2:12" x14ac:dyDescent="0.3">
      <c r="B22" s="639"/>
      <c r="C22" s="642" t="s">
        <v>351</v>
      </c>
      <c r="D22" s="305"/>
      <c r="E22" s="644"/>
      <c r="F22" s="645"/>
      <c r="G22" s="663"/>
      <c r="I22" s="123"/>
      <c r="J22" s="138"/>
      <c r="K22" s="18"/>
      <c r="L22" s="747"/>
    </row>
    <row r="23" spans="2:12" x14ac:dyDescent="0.3">
      <c r="B23" s="639"/>
      <c r="C23" s="933" t="s">
        <v>759</v>
      </c>
      <c r="D23" s="934"/>
      <c r="E23" s="644"/>
      <c r="F23" s="645"/>
      <c r="G23" s="663"/>
      <c r="I23" s="123"/>
      <c r="J23" s="138"/>
      <c r="K23" s="18"/>
      <c r="L23" s="747"/>
    </row>
    <row r="24" spans="2:12" ht="17.25" thickBot="1" x14ac:dyDescent="0.35">
      <c r="B24" s="639"/>
      <c r="C24" s="646" t="s">
        <v>357</v>
      </c>
      <c r="D24" s="647"/>
      <c r="E24" s="648"/>
      <c r="F24" s="649"/>
      <c r="G24" s="663"/>
      <c r="I24" s="123"/>
      <c r="J24" s="138"/>
      <c r="K24" s="18"/>
      <c r="L24" s="747"/>
    </row>
    <row r="25" spans="2:12" ht="17.25" thickBot="1" x14ac:dyDescent="0.35">
      <c r="B25" s="639"/>
      <c r="C25" s="650"/>
      <c r="D25" s="644"/>
      <c r="E25" s="644"/>
      <c r="F25" s="644"/>
      <c r="G25" s="664"/>
      <c r="I25" s="123"/>
      <c r="J25" s="138"/>
      <c r="K25" s="18"/>
      <c r="L25" s="747"/>
    </row>
    <row r="26" spans="2:12" ht="18" thickBot="1" x14ac:dyDescent="0.4">
      <c r="B26" s="639"/>
      <c r="C26" s="1235" t="s">
        <v>59</v>
      </c>
      <c r="D26" s="1236"/>
      <c r="E26" s="1236"/>
      <c r="F26" s="1237"/>
      <c r="G26" s="663"/>
      <c r="I26" s="123"/>
      <c r="J26" s="138"/>
      <c r="K26" s="18"/>
      <c r="L26" s="747"/>
    </row>
    <row r="27" spans="2:12" ht="17.25" x14ac:dyDescent="0.35">
      <c r="B27" s="639"/>
      <c r="C27" s="651"/>
      <c r="D27" s="1232" t="s">
        <v>47</v>
      </c>
      <c r="E27" s="1233"/>
      <c r="F27" s="1234"/>
      <c r="G27" s="663"/>
      <c r="I27" s="123"/>
      <c r="J27" s="138"/>
      <c r="K27" s="18"/>
      <c r="L27" s="747"/>
    </row>
    <row r="28" spans="2:12" ht="17.25" x14ac:dyDescent="0.35">
      <c r="B28" s="662"/>
      <c r="C28" s="652"/>
      <c r="D28" s="640" t="s">
        <v>54</v>
      </c>
      <c r="E28" s="640" t="s">
        <v>55</v>
      </c>
      <c r="F28" s="641" t="s">
        <v>56</v>
      </c>
      <c r="G28" s="663"/>
      <c r="I28" s="123"/>
      <c r="J28" s="138"/>
      <c r="K28" s="18"/>
      <c r="L28" s="747"/>
    </row>
    <row r="29" spans="2:12" x14ac:dyDescent="0.3">
      <c r="B29" s="639"/>
      <c r="C29" s="642" t="s">
        <v>60</v>
      </c>
      <c r="D29" s="305"/>
      <c r="E29" s="305"/>
      <c r="F29" s="643"/>
      <c r="G29" s="663"/>
      <c r="I29" s="123"/>
      <c r="J29" s="138"/>
      <c r="K29" s="18"/>
      <c r="L29" s="747"/>
    </row>
    <row r="30" spans="2:12" x14ac:dyDescent="0.3">
      <c r="B30" s="639"/>
      <c r="C30" s="642" t="s">
        <v>490</v>
      </c>
      <c r="D30" s="305"/>
      <c r="E30" s="305"/>
      <c r="F30" s="643"/>
      <c r="G30" s="663"/>
      <c r="I30" s="123"/>
      <c r="J30" s="138"/>
      <c r="K30" s="18"/>
      <c r="L30" s="747"/>
    </row>
    <row r="31" spans="2:12" x14ac:dyDescent="0.3">
      <c r="B31" s="639"/>
      <c r="C31" s="642" t="s">
        <v>491</v>
      </c>
      <c r="D31" s="305"/>
      <c r="E31" s="305"/>
      <c r="F31" s="643"/>
      <c r="G31" s="663"/>
      <c r="I31" s="123"/>
      <c r="J31" s="138"/>
      <c r="K31" s="18"/>
      <c r="L31" s="747"/>
    </row>
    <row r="32" spans="2:12" x14ac:dyDescent="0.3">
      <c r="B32" s="639"/>
      <c r="C32" s="642" t="s">
        <v>342</v>
      </c>
      <c r="D32" s="305"/>
      <c r="E32" s="305"/>
      <c r="F32" s="643"/>
      <c r="G32" s="663"/>
      <c r="I32" s="123"/>
      <c r="J32" s="138"/>
      <c r="K32" s="18"/>
      <c r="L32" s="747"/>
    </row>
    <row r="33" spans="2:12" ht="17.25" thickBot="1" x14ac:dyDescent="0.35">
      <c r="B33" s="639"/>
      <c r="C33" s="646" t="s">
        <v>344</v>
      </c>
      <c r="D33" s="647"/>
      <c r="E33" s="647"/>
      <c r="F33" s="653"/>
      <c r="G33" s="663"/>
      <c r="I33" s="123"/>
      <c r="J33" s="138"/>
      <c r="K33" s="18"/>
      <c r="L33" s="747"/>
    </row>
    <row r="34" spans="2:12" ht="17.25" thickBot="1" x14ac:dyDescent="0.35">
      <c r="B34" s="639"/>
      <c r="C34" s="644"/>
      <c r="D34" s="644"/>
      <c r="E34" s="644"/>
      <c r="F34" s="644"/>
      <c r="G34" s="664"/>
      <c r="I34" s="123"/>
      <c r="J34" s="138"/>
      <c r="K34" s="18"/>
      <c r="L34" s="747"/>
    </row>
    <row r="35" spans="2:12" ht="18" thickBot="1" x14ac:dyDescent="0.4">
      <c r="B35" s="639"/>
      <c r="C35" s="1235" t="s">
        <v>61</v>
      </c>
      <c r="D35" s="1236"/>
      <c r="E35" s="1236"/>
      <c r="F35" s="1237"/>
      <c r="G35" s="663"/>
      <c r="I35" s="123"/>
      <c r="J35" s="138"/>
      <c r="K35" s="18"/>
      <c r="L35" s="747"/>
    </row>
    <row r="36" spans="2:12" ht="17.25" x14ac:dyDescent="0.35">
      <c r="B36" s="639"/>
      <c r="C36" s="655"/>
      <c r="D36" s="1232" t="s">
        <v>47</v>
      </c>
      <c r="E36" s="1233"/>
      <c r="F36" s="1234"/>
      <c r="G36" s="663"/>
      <c r="I36" s="123"/>
      <c r="J36" s="138"/>
      <c r="K36" s="18"/>
      <c r="L36" s="747"/>
    </row>
    <row r="37" spans="2:12" ht="17.25" x14ac:dyDescent="0.35">
      <c r="B37" s="662"/>
      <c r="C37" s="639"/>
      <c r="D37" s="640" t="s">
        <v>54</v>
      </c>
      <c r="E37" s="640" t="s">
        <v>55</v>
      </c>
      <c r="F37" s="641" t="s">
        <v>56</v>
      </c>
      <c r="G37" s="663"/>
      <c r="I37" s="123"/>
      <c r="J37" s="138"/>
      <c r="K37" s="18"/>
      <c r="L37" s="747"/>
    </row>
    <row r="38" spans="2:12" x14ac:dyDescent="0.3">
      <c r="B38" s="639"/>
      <c r="C38" s="642" t="s">
        <v>62</v>
      </c>
      <c r="D38" s="305"/>
      <c r="E38" s="305"/>
      <c r="F38" s="643"/>
      <c r="G38" s="663"/>
      <c r="I38" s="123"/>
      <c r="J38" s="138"/>
      <c r="K38" s="18"/>
      <c r="L38" s="747"/>
    </row>
    <row r="39" spans="2:12" x14ac:dyDescent="0.3">
      <c r="B39" s="639"/>
      <c r="C39" s="642" t="s">
        <v>63</v>
      </c>
      <c r="D39" s="305"/>
      <c r="E39" s="305"/>
      <c r="F39" s="643"/>
      <c r="G39" s="663"/>
      <c r="I39" s="123"/>
      <c r="J39" s="138"/>
      <c r="K39" s="18"/>
      <c r="L39" s="747"/>
    </row>
    <row r="40" spans="2:12" x14ac:dyDescent="0.3">
      <c r="B40" s="639"/>
      <c r="C40" s="642" t="s">
        <v>64</v>
      </c>
      <c r="D40" s="305"/>
      <c r="E40" s="305"/>
      <c r="F40" s="643"/>
      <c r="G40" s="663"/>
      <c r="I40" s="123"/>
      <c r="J40" s="138"/>
      <c r="K40" s="18"/>
      <c r="L40" s="747"/>
    </row>
    <row r="41" spans="2:12" x14ac:dyDescent="0.3">
      <c r="B41" s="639"/>
      <c r="C41" s="642" t="s">
        <v>65</v>
      </c>
      <c r="D41" s="305"/>
      <c r="E41" s="305"/>
      <c r="F41" s="643"/>
      <c r="G41" s="663"/>
      <c r="I41" s="123"/>
      <c r="J41" s="138"/>
      <c r="K41" s="18"/>
      <c r="L41" s="747"/>
    </row>
    <row r="42" spans="2:12" x14ac:dyDescent="0.3">
      <c r="B42" s="639"/>
      <c r="C42" s="642" t="s">
        <v>66</v>
      </c>
      <c r="D42" s="305"/>
      <c r="E42" s="305"/>
      <c r="F42" s="643"/>
      <c r="G42" s="663"/>
      <c r="I42" s="123"/>
      <c r="J42" s="138"/>
      <c r="K42" s="18"/>
      <c r="L42" s="747"/>
    </row>
    <row r="43" spans="2:12" x14ac:dyDescent="0.3">
      <c r="B43" s="639"/>
      <c r="C43" s="642" t="s">
        <v>67</v>
      </c>
      <c r="D43" s="305"/>
      <c r="E43" s="305"/>
      <c r="F43" s="643"/>
      <c r="G43" s="663"/>
      <c r="I43" s="123"/>
      <c r="J43" s="138"/>
      <c r="K43" s="18"/>
      <c r="L43" s="747"/>
    </row>
    <row r="44" spans="2:12" x14ac:dyDescent="0.3">
      <c r="B44" s="639"/>
      <c r="C44" s="642" t="s">
        <v>68</v>
      </c>
      <c r="D44" s="305"/>
      <c r="E44" s="305"/>
      <c r="F44" s="643"/>
      <c r="G44" s="663"/>
      <c r="I44" s="123"/>
      <c r="J44" s="138"/>
      <c r="K44" s="18"/>
      <c r="L44" s="747"/>
    </row>
    <row r="45" spans="2:12" x14ac:dyDescent="0.3">
      <c r="B45" s="639"/>
      <c r="C45" s="642" t="s">
        <v>69</v>
      </c>
      <c r="D45" s="305"/>
      <c r="E45" s="305"/>
      <c r="F45" s="643"/>
      <c r="G45" s="663"/>
      <c r="I45" s="123"/>
      <c r="J45" s="138"/>
      <c r="K45" s="18"/>
      <c r="L45" s="747"/>
    </row>
    <row r="46" spans="2:12" x14ac:dyDescent="0.3">
      <c r="B46" s="639"/>
      <c r="C46" s="642" t="s">
        <v>70</v>
      </c>
      <c r="D46" s="305"/>
      <c r="E46" s="305"/>
      <c r="F46" s="643"/>
      <c r="G46" s="663"/>
      <c r="I46" s="123"/>
      <c r="J46" s="138"/>
      <c r="K46" s="18"/>
      <c r="L46" s="747"/>
    </row>
    <row r="47" spans="2:12" x14ac:dyDescent="0.3">
      <c r="B47" s="639"/>
      <c r="C47" s="642" t="s">
        <v>71</v>
      </c>
      <c r="D47" s="305"/>
      <c r="E47" s="305"/>
      <c r="F47" s="643"/>
      <c r="G47" s="663"/>
      <c r="I47" s="123"/>
      <c r="J47" s="138"/>
      <c r="K47" s="18"/>
      <c r="L47" s="747"/>
    </row>
    <row r="48" spans="2:12" ht="17.25" thickBot="1" x14ac:dyDescent="0.35">
      <c r="B48" s="639"/>
      <c r="C48" s="646" t="s">
        <v>72</v>
      </c>
      <c r="D48" s="647"/>
      <c r="E48" s="647"/>
      <c r="F48" s="653"/>
      <c r="G48" s="663"/>
      <c r="I48" s="123"/>
      <c r="J48" s="138"/>
      <c r="K48" s="18"/>
      <c r="L48" s="747"/>
    </row>
    <row r="49" spans="2:12" ht="17.25" thickBot="1" x14ac:dyDescent="0.35">
      <c r="B49" s="639"/>
      <c r="C49" s="644"/>
      <c r="D49" s="644"/>
      <c r="E49" s="644"/>
      <c r="F49" s="644"/>
      <c r="G49" s="664"/>
      <c r="I49" s="123"/>
      <c r="J49" s="138"/>
      <c r="K49" s="18"/>
      <c r="L49" s="747"/>
    </row>
    <row r="50" spans="2:12" ht="18" thickBot="1" x14ac:dyDescent="0.4">
      <c r="B50" s="639"/>
      <c r="C50" s="1235" t="s">
        <v>73</v>
      </c>
      <c r="D50" s="1236"/>
      <c r="E50" s="1236"/>
      <c r="F50" s="1237"/>
      <c r="G50" s="663"/>
      <c r="I50" s="123"/>
      <c r="J50" s="138"/>
      <c r="K50" s="18"/>
      <c r="L50" s="747"/>
    </row>
    <row r="51" spans="2:12" ht="17.25" x14ac:dyDescent="0.35">
      <c r="B51" s="639"/>
      <c r="C51" s="655"/>
      <c r="D51" s="1232" t="s">
        <v>47</v>
      </c>
      <c r="E51" s="1233"/>
      <c r="F51" s="1234"/>
      <c r="G51" s="663"/>
      <c r="I51" s="123"/>
      <c r="J51" s="138"/>
      <c r="K51" s="18"/>
      <c r="L51" s="747"/>
    </row>
    <row r="52" spans="2:12" ht="17.25" x14ac:dyDescent="0.35">
      <c r="B52" s="662"/>
      <c r="C52" s="639"/>
      <c r="D52" s="640" t="s">
        <v>54</v>
      </c>
      <c r="E52" s="640" t="s">
        <v>55</v>
      </c>
      <c r="F52" s="641" t="s">
        <v>56</v>
      </c>
      <c r="G52" s="663"/>
      <c r="I52" s="123"/>
      <c r="J52" s="138"/>
      <c r="K52" s="18"/>
      <c r="L52" s="747"/>
    </row>
    <row r="53" spans="2:12" x14ac:dyDescent="0.3">
      <c r="B53" s="639"/>
      <c r="C53" s="642" t="s">
        <v>74</v>
      </c>
      <c r="D53" s="305"/>
      <c r="E53" s="305"/>
      <c r="F53" s="643"/>
      <c r="G53" s="663"/>
      <c r="I53" s="123"/>
      <c r="J53" s="138"/>
      <c r="K53" s="18"/>
      <c r="L53" s="747"/>
    </row>
    <row r="54" spans="2:12" x14ac:dyDescent="0.3">
      <c r="B54" s="639"/>
      <c r="C54" s="642" t="s">
        <v>75</v>
      </c>
      <c r="D54" s="305"/>
      <c r="E54" s="305"/>
      <c r="F54" s="643"/>
      <c r="G54" s="663"/>
      <c r="I54" s="123"/>
      <c r="J54" s="138"/>
      <c r="K54" s="18"/>
      <c r="L54" s="747"/>
    </row>
    <row r="55" spans="2:12" x14ac:dyDescent="0.3">
      <c r="B55" s="639"/>
      <c r="C55" s="642" t="s">
        <v>76</v>
      </c>
      <c r="D55" s="305"/>
      <c r="E55" s="305"/>
      <c r="F55" s="643"/>
      <c r="G55" s="663"/>
      <c r="I55" s="123"/>
      <c r="J55" s="138"/>
      <c r="K55" s="18"/>
      <c r="L55" s="747"/>
    </row>
    <row r="56" spans="2:12" x14ac:dyDescent="0.3">
      <c r="B56" s="639"/>
      <c r="C56" s="642" t="s">
        <v>77</v>
      </c>
      <c r="D56" s="305"/>
      <c r="E56" s="305"/>
      <c r="F56" s="643"/>
      <c r="G56" s="663"/>
      <c r="I56" s="123"/>
      <c r="J56" s="138"/>
      <c r="K56" s="18"/>
      <c r="L56" s="747"/>
    </row>
    <row r="57" spans="2:12" ht="17.25" thickBot="1" x14ac:dyDescent="0.35">
      <c r="B57" s="639"/>
      <c r="C57" s="656" t="s">
        <v>345</v>
      </c>
      <c r="D57" s="647"/>
      <c r="E57" s="647"/>
      <c r="F57" s="653"/>
      <c r="G57" s="663"/>
      <c r="I57" s="123"/>
      <c r="J57" s="138"/>
      <c r="K57" s="18"/>
      <c r="L57" s="747"/>
    </row>
    <row r="58" spans="2:12" ht="17.25" thickBot="1" x14ac:dyDescent="0.35">
      <c r="B58" s="639"/>
      <c r="C58" s="644"/>
      <c r="D58" s="644"/>
      <c r="E58" s="644"/>
      <c r="F58" s="644"/>
      <c r="G58" s="664"/>
      <c r="I58" s="123"/>
      <c r="J58" s="138"/>
      <c r="K58" s="18"/>
      <c r="L58" s="747"/>
    </row>
    <row r="59" spans="2:12" ht="18" thickBot="1" x14ac:dyDescent="0.4">
      <c r="B59" s="639"/>
      <c r="C59" s="1235" t="s">
        <v>78</v>
      </c>
      <c r="D59" s="1236"/>
      <c r="E59" s="1236"/>
      <c r="F59" s="1237"/>
      <c r="G59" s="664"/>
      <c r="I59" s="123"/>
      <c r="J59" s="138"/>
      <c r="K59" s="18"/>
      <c r="L59" s="747"/>
    </row>
    <row r="60" spans="2:12" ht="17.25" x14ac:dyDescent="0.35">
      <c r="B60" s="639"/>
      <c r="C60" s="655"/>
      <c r="D60" s="1232" t="s">
        <v>47</v>
      </c>
      <c r="E60" s="1233"/>
      <c r="F60" s="1234"/>
      <c r="G60" s="664"/>
      <c r="I60" s="123"/>
      <c r="J60" s="138"/>
      <c r="K60" s="18"/>
      <c r="L60" s="747"/>
    </row>
    <row r="61" spans="2:12" ht="17.25" x14ac:dyDescent="0.35">
      <c r="B61" s="665"/>
      <c r="C61" s="639"/>
      <c r="D61" s="640" t="s">
        <v>54</v>
      </c>
      <c r="E61" s="640" t="s">
        <v>55</v>
      </c>
      <c r="F61" s="641" t="s">
        <v>56</v>
      </c>
      <c r="G61" s="664"/>
      <c r="I61" s="123"/>
      <c r="J61" s="138"/>
      <c r="K61" s="18"/>
      <c r="L61" s="747"/>
    </row>
    <row r="62" spans="2:12" x14ac:dyDescent="0.3">
      <c r="B62" s="639"/>
      <c r="C62" s="642" t="s">
        <v>79</v>
      </c>
      <c r="D62" s="681"/>
      <c r="E62" s="681"/>
      <c r="F62" s="682"/>
      <c r="G62" s="663"/>
      <c r="I62" s="123"/>
      <c r="J62" s="138"/>
      <c r="K62" s="18"/>
      <c r="L62" s="747"/>
    </row>
    <row r="63" spans="2:12" x14ac:dyDescent="0.3">
      <c r="B63" s="639"/>
      <c r="C63" s="642" t="s">
        <v>80</v>
      </c>
      <c r="D63" s="681"/>
      <c r="E63" s="681"/>
      <c r="F63" s="682"/>
      <c r="G63" s="663"/>
      <c r="I63" s="123"/>
      <c r="J63" s="138"/>
      <c r="K63" s="18"/>
      <c r="L63" s="747"/>
    </row>
    <row r="64" spans="2:12" x14ac:dyDescent="0.3">
      <c r="B64" s="639"/>
      <c r="C64" s="642" t="s">
        <v>81</v>
      </c>
      <c r="D64" s="681"/>
      <c r="E64" s="681"/>
      <c r="F64" s="682"/>
      <c r="G64" s="663"/>
      <c r="I64" s="123"/>
      <c r="J64" s="138"/>
      <c r="K64" s="18"/>
      <c r="L64" s="747"/>
    </row>
    <row r="65" spans="2:12" x14ac:dyDescent="0.3">
      <c r="B65" s="639"/>
      <c r="C65" s="642" t="s">
        <v>82</v>
      </c>
      <c r="D65" s="681"/>
      <c r="E65" s="681"/>
      <c r="F65" s="682"/>
      <c r="G65" s="663"/>
      <c r="I65" s="123"/>
      <c r="J65" s="138"/>
      <c r="K65" s="18"/>
      <c r="L65" s="747"/>
    </row>
    <row r="66" spans="2:12" x14ac:dyDescent="0.3">
      <c r="B66" s="639"/>
      <c r="C66" s="642" t="s">
        <v>83</v>
      </c>
      <c r="D66" s="681"/>
      <c r="E66" s="681"/>
      <c r="F66" s="682"/>
      <c r="G66" s="663"/>
      <c r="I66" s="123"/>
      <c r="J66" s="138"/>
      <c r="K66" s="18"/>
      <c r="L66" s="747"/>
    </row>
    <row r="67" spans="2:12" x14ac:dyDescent="0.3">
      <c r="B67" s="639"/>
      <c r="C67" s="642" t="s">
        <v>84</v>
      </c>
      <c r="D67" s="681"/>
      <c r="E67" s="681"/>
      <c r="F67" s="682"/>
      <c r="G67" s="663"/>
      <c r="I67" s="123"/>
      <c r="J67" s="138"/>
      <c r="K67" s="18"/>
      <c r="L67" s="747" t="str">
        <f t="array" ref="L67">IF(SUM(ABS(M67:Y67))&gt;0,IF(OR($M$8:$Y$8=M67:Y67),"Hide","Show"),"")</f>
        <v/>
      </c>
    </row>
    <row r="68" spans="2:12" x14ac:dyDescent="0.3">
      <c r="B68" s="639"/>
      <c r="C68" s="642" t="s">
        <v>85</v>
      </c>
      <c r="D68" s="681"/>
      <c r="E68" s="681"/>
      <c r="F68" s="682"/>
      <c r="G68" s="663"/>
      <c r="I68" s="123"/>
      <c r="J68" s="138"/>
      <c r="K68" s="18"/>
      <c r="L68" s="747" t="str">
        <f t="array" ref="L68">IF(SUM(ABS(M68:Y68))&gt;0,IF(OR($M$8:$Y$8=M68:Y68),"Hide","Show"),"")</f>
        <v/>
      </c>
    </row>
    <row r="69" spans="2:12" ht="17.25" thickBot="1" x14ac:dyDescent="0.35">
      <c r="B69" s="639"/>
      <c r="C69" s="646" t="s">
        <v>86</v>
      </c>
      <c r="D69" s="647"/>
      <c r="E69" s="647"/>
      <c r="F69" s="653"/>
      <c r="G69" s="663"/>
      <c r="I69" s="123"/>
      <c r="J69" s="138"/>
      <c r="K69" s="18"/>
      <c r="L69" s="747" t="str">
        <f t="array" ref="L69">IF(SUM(ABS(M69:Y69))&gt;0,IF(OR($M$8:$Y$8=M69:Y69),"Hide","Show"),"")</f>
        <v/>
      </c>
    </row>
    <row r="70" spans="2:12" ht="17.25" thickBot="1" x14ac:dyDescent="0.35">
      <c r="B70" s="265"/>
      <c r="C70" s="260"/>
      <c r="D70" s="260"/>
      <c r="E70" s="260"/>
      <c r="F70" s="260"/>
      <c r="G70" s="295"/>
      <c r="I70" s="123"/>
      <c r="J70" s="138"/>
      <c r="K70" s="18"/>
      <c r="L70" s="747" t="str">
        <f t="array" ref="L70">IF(SUM(ABS(M70:Y70))&gt;0,IF(OR($M$8:$Y$8=M70:Y70),"Hide","Show"),"")</f>
        <v/>
      </c>
    </row>
    <row r="71" spans="2:12" ht="18" thickBot="1" x14ac:dyDescent="0.4">
      <c r="B71" s="265"/>
      <c r="C71" s="1143" t="s">
        <v>87</v>
      </c>
      <c r="D71" s="1144"/>
      <c r="E71" s="1144"/>
      <c r="F71" s="1145"/>
      <c r="G71" s="290"/>
      <c r="I71" s="123"/>
      <c r="J71" s="138"/>
      <c r="K71" s="18"/>
      <c r="L71" s="747" t="str">
        <f t="array" ref="L71">IF(SUM(ABS(M71:Y71))&gt;0,IF(OR($M$8:$Y$8=M71:Y71),"Hide","Show"),"")</f>
        <v/>
      </c>
    </row>
    <row r="72" spans="2:12" ht="17.25" x14ac:dyDescent="0.35">
      <c r="B72" s="270"/>
      <c r="C72" s="269"/>
      <c r="D72" s="1190" t="s">
        <v>47</v>
      </c>
      <c r="E72" s="1191"/>
      <c r="F72" s="1192"/>
      <c r="G72" s="295"/>
      <c r="I72" s="123"/>
      <c r="J72" s="138"/>
      <c r="K72" s="18"/>
      <c r="L72" s="747" t="str">
        <f t="array" ref="L72">IF(SUM(ABS(M72:Y72))&gt;0,IF(OR($M$8:$Y$8=M72:Y72),"Hide","Show"),"")</f>
        <v/>
      </c>
    </row>
    <row r="73" spans="2:12" x14ac:dyDescent="0.3">
      <c r="B73" s="265"/>
      <c r="C73" s="266" t="s">
        <v>88</v>
      </c>
      <c r="D73" s="1238"/>
      <c r="E73" s="1238"/>
      <c r="F73" s="1239"/>
      <c r="G73" s="295"/>
      <c r="I73" s="123"/>
      <c r="J73" s="138"/>
      <c r="K73" s="18"/>
      <c r="L73" s="747" t="str">
        <f t="array" ref="L73">IF(SUM(ABS(M73:Y73))&gt;0,IF(OR($M$8:$Y$8=M73:Y73),"Hide","Show"),"")</f>
        <v/>
      </c>
    </row>
    <row r="74" spans="2:12" x14ac:dyDescent="0.3">
      <c r="B74" s="265"/>
      <c r="C74" s="266" t="s">
        <v>259</v>
      </c>
      <c r="D74" s="1238"/>
      <c r="E74" s="1238"/>
      <c r="F74" s="1239"/>
      <c r="G74" s="295"/>
      <c r="I74" s="123"/>
      <c r="J74" s="138"/>
      <c r="K74" s="18"/>
      <c r="L74" s="747" t="str">
        <f t="array" ref="L74">IF(SUM(ABS(M74:Y74))&gt;0,IF(OR($M$8:$Y$8=M74:Y74),"Hide","Show"),"")</f>
        <v/>
      </c>
    </row>
    <row r="75" spans="2:12" ht="17.25" thickBot="1" x14ac:dyDescent="0.35">
      <c r="B75" s="265"/>
      <c r="C75" s="268" t="s">
        <v>89</v>
      </c>
      <c r="D75" s="1240" t="str">
        <f>IF(D73+D74=0,"",D73+D74)</f>
        <v/>
      </c>
      <c r="E75" s="1240"/>
      <c r="F75" s="1241"/>
      <c r="G75" s="295"/>
      <c r="I75" s="129"/>
      <c r="J75" s="139"/>
      <c r="K75" s="18"/>
      <c r="L75" s="747" t="str">
        <f t="array" ref="L75">IF(SUM(ABS(M75:Y75))&gt;0,IF(OR($M$8:$Y$8=M75:Y75),"Hide","Show"),"")</f>
        <v/>
      </c>
    </row>
    <row r="76" spans="2:12" ht="17.25" thickBot="1" x14ac:dyDescent="0.35">
      <c r="B76" s="278"/>
      <c r="C76" s="263"/>
      <c r="D76" s="263"/>
      <c r="E76" s="263"/>
      <c r="F76" s="263"/>
      <c r="G76" s="300"/>
      <c r="I76" s="130"/>
      <c r="J76" s="138"/>
      <c r="K76" s="18"/>
      <c r="L76" s="747" t="str">
        <f t="array" ref="L76">IF(SUM(ABS(M76:Y76))&gt;0,IF(OR($M$8:$Y$8=M76:Y76),"Hide","Show"),"")</f>
        <v/>
      </c>
    </row>
    <row r="77" spans="2:12" ht="17.25" thickBot="1" x14ac:dyDescent="0.35">
      <c r="B77" s="284"/>
      <c r="C77" s="284"/>
      <c r="D77" s="284"/>
      <c r="E77" s="284"/>
      <c r="F77" s="260"/>
      <c r="G77" s="303"/>
      <c r="K77" s="18"/>
      <c r="L77" s="747" t="str">
        <f t="array" ref="L77">IF(SUM(ABS(M77:Y77))&gt;0,IF(OR($M$8:$Y$8=M77:Y77),"Hide","Show"),"")</f>
        <v/>
      </c>
    </row>
    <row r="78" spans="2:12" ht="18.75" thickBot="1" x14ac:dyDescent="0.4">
      <c r="B78" s="748" t="e">
        <f ca="1">IF($F$6&lt;&gt;"-","'"&amp;$F$6&amp;" Test' Data to be recorded", "Test Not Applicable")</f>
        <v>#N/A</v>
      </c>
      <c r="C78" s="749"/>
      <c r="D78" s="749"/>
      <c r="E78" s="749"/>
      <c r="F78" s="749"/>
      <c r="G78" s="750"/>
      <c r="K78" s="18"/>
      <c r="L78" s="747" t="str">
        <f t="array" ref="L78">IF(SUM(ABS(M78:Y78))&gt;0,IF(OR($M$8:$Y$8=M78:Y78),"Hide","Show"),"")</f>
        <v/>
      </c>
    </row>
    <row r="79" spans="2:12" ht="18" thickBot="1" x14ac:dyDescent="0.4">
      <c r="B79" s="301"/>
      <c r="C79" s="288"/>
      <c r="D79" s="288"/>
      <c r="E79" s="288"/>
      <c r="F79" s="288"/>
      <c r="G79" s="289"/>
      <c r="K79" s="18"/>
      <c r="L79" s="747" t="str">
        <f t="array" ref="L79">IF(SUM(ABS(M79:Y79))&gt;0,IF(OR($M$8:$Y$8=M79:Y79),"Hide","Show"),"")</f>
        <v/>
      </c>
    </row>
    <row r="80" spans="2:12" ht="18" thickBot="1" x14ac:dyDescent="0.4">
      <c r="B80" s="270"/>
      <c r="C80" s="1143" t="s">
        <v>53</v>
      </c>
      <c r="D80" s="1144"/>
      <c r="E80" s="1144"/>
      <c r="F80" s="1145"/>
      <c r="G80" s="290"/>
      <c r="K80" s="18"/>
      <c r="L80" s="747" t="str">
        <f t="array" ref="L80">IF(SUM(ABS(M80:Y80))&gt;0,IF(OR($M$8:$Y$8=M80:Y80),"Hide","Show"),"")</f>
        <v/>
      </c>
    </row>
    <row r="81" spans="2:12" ht="17.25" x14ac:dyDescent="0.35">
      <c r="B81" s="265"/>
      <c r="C81" s="269"/>
      <c r="D81" s="1190" t="s">
        <v>47</v>
      </c>
      <c r="E81" s="1191"/>
      <c r="F81" s="1192"/>
      <c r="G81" s="290"/>
      <c r="K81" s="18"/>
      <c r="L81" s="747" t="str">
        <f t="array" ref="L81">IF(SUM(ABS(M81:Y81))&gt;0,IF(OR($M$8:$Y$8=M81:Y81),"Hide","Show"),"")</f>
        <v/>
      </c>
    </row>
    <row r="82" spans="2:12" ht="17.25" x14ac:dyDescent="0.35">
      <c r="B82" s="270"/>
      <c r="C82" s="639"/>
      <c r="D82" s="640" t="s">
        <v>54</v>
      </c>
      <c r="E82" s="640" t="s">
        <v>55</v>
      </c>
      <c r="F82" s="641" t="s">
        <v>56</v>
      </c>
      <c r="G82" s="290"/>
      <c r="K82" s="18"/>
      <c r="L82" s="747" t="str">
        <f t="array" ref="L82">IF(SUM(ABS(M82:Y82))&gt;0,IF(OR($M$8:$Y$8=M82:Y82),"Hide","Show"),"")</f>
        <v/>
      </c>
    </row>
    <row r="83" spans="2:12" x14ac:dyDescent="0.3">
      <c r="B83" s="265"/>
      <c r="C83" s="642" t="s">
        <v>349</v>
      </c>
      <c r="D83" s="305"/>
      <c r="E83" s="305"/>
      <c r="F83" s="643"/>
      <c r="G83" s="290"/>
      <c r="K83" s="18"/>
      <c r="L83" s="747" t="str">
        <f t="array" ref="L83">IF(SUM(ABS(M83:Y83))&gt;0,IF(OR($M$8:$Y$8=M83:Y83),"Hide","Show"),"")</f>
        <v/>
      </c>
    </row>
    <row r="84" spans="2:12" x14ac:dyDescent="0.3">
      <c r="B84" s="265"/>
      <c r="C84" s="642" t="s">
        <v>350</v>
      </c>
      <c r="D84" s="305"/>
      <c r="E84" s="305"/>
      <c r="F84" s="643"/>
      <c r="G84" s="290"/>
      <c r="K84" s="18"/>
      <c r="L84" s="747" t="str">
        <f t="array" ref="L84">IF(SUM(ABS(M84:Y84))&gt;0,IF(OR($M$8:$Y$8=M84:Y84),"Hide","Show"),"")</f>
        <v/>
      </c>
    </row>
    <row r="85" spans="2:12" x14ac:dyDescent="0.3">
      <c r="B85" s="265"/>
      <c r="C85" s="642" t="s">
        <v>57</v>
      </c>
      <c r="D85" s="305"/>
      <c r="E85" s="305"/>
      <c r="F85" s="643"/>
      <c r="G85" s="290"/>
      <c r="K85" s="18"/>
      <c r="L85" s="747" t="str">
        <f t="array" ref="L85">IF(SUM(ABS(M85:Y85))&gt;0,IF(OR($M$8:$Y$8=M85:Y85),"Hide","Show"),"")</f>
        <v/>
      </c>
    </row>
    <row r="86" spans="2:12" x14ac:dyDescent="0.3">
      <c r="B86" s="265"/>
      <c r="C86" s="642" t="s">
        <v>58</v>
      </c>
      <c r="D86" s="305"/>
      <c r="E86" s="305"/>
      <c r="F86" s="643"/>
      <c r="G86" s="290"/>
      <c r="K86" s="18"/>
      <c r="L86" s="747" t="str">
        <f t="array" ref="L86">IF(SUM(ABS(M86:Y86))&gt;0,IF(OR($M$8:$Y$8=M86:Y86),"Hide","Show"),"")</f>
        <v/>
      </c>
    </row>
    <row r="87" spans="2:12" x14ac:dyDescent="0.3">
      <c r="B87" s="265"/>
      <c r="C87" s="642" t="s">
        <v>351</v>
      </c>
      <c r="D87" s="305"/>
      <c r="E87" s="644"/>
      <c r="F87" s="645"/>
      <c r="G87" s="290"/>
      <c r="I87" s="123"/>
      <c r="J87" s="138"/>
      <c r="K87" s="18"/>
      <c r="L87" s="747" t="str">
        <f t="array" ref="L87">IF(SUM(ABS(M87:Y87))&gt;0,IF(OR($M$8:$Y$8=M87:Y87),"Hide","Show"),"")</f>
        <v/>
      </c>
    </row>
    <row r="88" spans="2:12" x14ac:dyDescent="0.3">
      <c r="B88" s="265"/>
      <c r="C88" s="933" t="s">
        <v>759</v>
      </c>
      <c r="D88" s="934"/>
      <c r="E88" s="644"/>
      <c r="F88" s="645"/>
      <c r="G88" s="290"/>
      <c r="I88" s="123"/>
      <c r="J88" s="138"/>
      <c r="K88" s="18"/>
      <c r="L88" s="747"/>
    </row>
    <row r="89" spans="2:12" ht="17.25" thickBot="1" x14ac:dyDescent="0.35">
      <c r="B89" s="265"/>
      <c r="C89" s="646" t="s">
        <v>357</v>
      </c>
      <c r="D89" s="647"/>
      <c r="E89" s="648"/>
      <c r="F89" s="649"/>
      <c r="G89" s="290"/>
      <c r="K89" s="18"/>
      <c r="L89" s="747" t="str">
        <f t="array" ref="L89">IF(SUM(ABS(M89:Y89))&gt;0,IF(OR($M$8:$Y$8=M89:Y89),"Hide","Show"),"")</f>
        <v/>
      </c>
    </row>
    <row r="90" spans="2:12" ht="17.25" thickBot="1" x14ac:dyDescent="0.35">
      <c r="B90" s="265"/>
      <c r="C90" s="650"/>
      <c r="D90" s="644"/>
      <c r="E90" s="644"/>
      <c r="F90" s="644"/>
      <c r="G90" s="295"/>
      <c r="K90" s="18"/>
      <c r="L90" s="747" t="str">
        <f t="array" ref="L90">IF(SUM(ABS(M90:Y90))&gt;0,IF(OR($M$8:$Y$8=M90:Y90),"Hide","Show"),"")</f>
        <v/>
      </c>
    </row>
    <row r="91" spans="2:12" ht="18" thickBot="1" x14ac:dyDescent="0.4">
      <c r="B91" s="265"/>
      <c r="C91" s="1235" t="s">
        <v>59</v>
      </c>
      <c r="D91" s="1236"/>
      <c r="E91" s="1236"/>
      <c r="F91" s="1237"/>
      <c r="G91" s="290"/>
      <c r="K91" s="18"/>
      <c r="L91" s="747" t="str">
        <f t="array" ref="L91">IF(SUM(ABS(M91:Y91))&gt;0,IF(OR($M$8:$Y$8=M91:Y91),"Hide","Show"),"")</f>
        <v/>
      </c>
    </row>
    <row r="92" spans="2:12" ht="17.25" x14ac:dyDescent="0.35">
      <c r="B92" s="265"/>
      <c r="C92" s="651"/>
      <c r="D92" s="1232" t="s">
        <v>47</v>
      </c>
      <c r="E92" s="1233"/>
      <c r="F92" s="1234"/>
      <c r="G92" s="290"/>
      <c r="K92" s="18"/>
      <c r="L92" s="747" t="str">
        <f t="array" ref="L92">IF(SUM(ABS(M92:Y92))&gt;0,IF(OR($M$8:$Y$8=M92:Y92),"Hide","Show"),"")</f>
        <v/>
      </c>
    </row>
    <row r="93" spans="2:12" ht="17.25" x14ac:dyDescent="0.35">
      <c r="B93" s="270"/>
      <c r="C93" s="652"/>
      <c r="D93" s="640" t="s">
        <v>54</v>
      </c>
      <c r="E93" s="640" t="s">
        <v>55</v>
      </c>
      <c r="F93" s="641" t="s">
        <v>56</v>
      </c>
      <c r="G93" s="290"/>
      <c r="K93" s="18"/>
      <c r="L93" s="747" t="str">
        <f t="array" ref="L93">IF(SUM(ABS(M93:Y93))&gt;0,IF(OR($M$8:$Y$8=M93:Y93),"Hide","Show"),"")</f>
        <v/>
      </c>
    </row>
    <row r="94" spans="2:12" x14ac:dyDescent="0.3">
      <c r="B94" s="265"/>
      <c r="C94" s="642" t="s">
        <v>60</v>
      </c>
      <c r="D94" s="305"/>
      <c r="E94" s="305"/>
      <c r="F94" s="643"/>
      <c r="G94" s="290"/>
      <c r="K94" s="18"/>
      <c r="L94" s="747" t="str">
        <f t="array" ref="L94">IF(SUM(ABS(M94:Y94))&gt;0,IF(OR($M$8:$Y$8=M94:Y94),"Hide","Show"),"")</f>
        <v/>
      </c>
    </row>
    <row r="95" spans="2:12" x14ac:dyDescent="0.3">
      <c r="B95" s="265"/>
      <c r="C95" s="642" t="s">
        <v>490</v>
      </c>
      <c r="D95" s="305"/>
      <c r="E95" s="305"/>
      <c r="F95" s="643"/>
      <c r="G95" s="290"/>
      <c r="K95" s="18"/>
      <c r="L95" s="747" t="str">
        <f t="array" ref="L95">IF(SUM(ABS(M95:Y95))&gt;0,IF(OR($M$8:$Y$8=M95:Y95),"Hide","Show"),"")</f>
        <v/>
      </c>
    </row>
    <row r="96" spans="2:12" x14ac:dyDescent="0.3">
      <c r="B96" s="265"/>
      <c r="C96" s="642" t="s">
        <v>491</v>
      </c>
      <c r="D96" s="305"/>
      <c r="E96" s="305"/>
      <c r="F96" s="643"/>
      <c r="G96" s="290"/>
      <c r="K96" s="18"/>
      <c r="L96" s="747" t="str">
        <f t="array" ref="L96">IF(SUM(ABS(M96:Y96))&gt;0,IF(OR($M$8:$Y$8=M96:Y96),"Hide","Show"),"")</f>
        <v/>
      </c>
    </row>
    <row r="97" spans="2:12" x14ac:dyDescent="0.3">
      <c r="B97" s="265"/>
      <c r="C97" s="642" t="s">
        <v>342</v>
      </c>
      <c r="D97" s="305"/>
      <c r="E97" s="305"/>
      <c r="F97" s="643"/>
      <c r="G97" s="290"/>
      <c r="K97" s="18"/>
      <c r="L97" s="747" t="str">
        <f t="array" ref="L97">IF(SUM(ABS(M97:Y97))&gt;0,IF(OR($M$8:$Y$8=M97:Y97),"Hide","Show"),"")</f>
        <v/>
      </c>
    </row>
    <row r="98" spans="2:12" ht="17.25" thickBot="1" x14ac:dyDescent="0.35">
      <c r="B98" s="265"/>
      <c r="C98" s="646" t="s">
        <v>344</v>
      </c>
      <c r="D98" s="647"/>
      <c r="E98" s="647"/>
      <c r="F98" s="653"/>
      <c r="G98" s="290"/>
      <c r="K98" s="18"/>
      <c r="L98" s="747" t="str">
        <f t="array" ref="L98">IF(SUM(ABS(M98:Y98))&gt;0,IF(OR($M$8:$Y$8=M98:Y98),"Hide","Show"),"")</f>
        <v/>
      </c>
    </row>
    <row r="99" spans="2:12" ht="17.25" thickBot="1" x14ac:dyDescent="0.35">
      <c r="B99" s="265"/>
      <c r="C99" s="644"/>
      <c r="D99" s="644"/>
      <c r="E99" s="644"/>
      <c r="F99" s="654"/>
      <c r="G99" s="295"/>
      <c r="K99" s="18"/>
      <c r="L99" s="747" t="str">
        <f t="array" ref="L99">IF(SUM(ABS(M99:Y99))&gt;0,IF(OR($M$8:$Y$8=M99:Y99),"Hide","Show"),"")</f>
        <v/>
      </c>
    </row>
    <row r="100" spans="2:12" ht="18" thickBot="1" x14ac:dyDescent="0.4">
      <c r="B100" s="265"/>
      <c r="C100" s="1235" t="s">
        <v>61</v>
      </c>
      <c r="D100" s="1236"/>
      <c r="E100" s="1236"/>
      <c r="F100" s="1237"/>
      <c r="G100" s="290"/>
      <c r="K100" s="18"/>
      <c r="L100" s="747" t="str">
        <f t="array" ref="L100">IF(SUM(ABS(M100:Y100))&gt;0,IF(OR($M$8:$Y$8=M100:Y100),"Hide","Show"),"")</f>
        <v/>
      </c>
    </row>
    <row r="101" spans="2:12" ht="17.25" x14ac:dyDescent="0.35">
      <c r="B101" s="265"/>
      <c r="C101" s="655"/>
      <c r="D101" s="1232" t="s">
        <v>47</v>
      </c>
      <c r="E101" s="1233"/>
      <c r="F101" s="1234"/>
      <c r="G101" s="290"/>
      <c r="K101" s="18"/>
      <c r="L101" s="747" t="str">
        <f t="array" ref="L101">IF(SUM(ABS(M101:Y101))&gt;0,IF(OR($M$8:$Y$8=M101:Y101),"Hide","Show"),"")</f>
        <v/>
      </c>
    </row>
    <row r="102" spans="2:12" ht="17.25" x14ac:dyDescent="0.35">
      <c r="B102" s="270"/>
      <c r="C102" s="639"/>
      <c r="D102" s="640" t="s">
        <v>54</v>
      </c>
      <c r="E102" s="640" t="s">
        <v>55</v>
      </c>
      <c r="F102" s="641" t="s">
        <v>56</v>
      </c>
      <c r="G102" s="290"/>
      <c r="K102" s="18"/>
      <c r="L102" s="747" t="str">
        <f t="array" ref="L102">IF(SUM(ABS(M102:Y102))&gt;0,IF(OR($M$8:$Y$8=M102:Y102),"Hide","Show"),"")</f>
        <v/>
      </c>
    </row>
    <row r="103" spans="2:12" x14ac:dyDescent="0.3">
      <c r="B103" s="265"/>
      <c r="C103" s="642" t="s">
        <v>62</v>
      </c>
      <c r="D103" s="305"/>
      <c r="E103" s="305"/>
      <c r="F103" s="643"/>
      <c r="G103" s="290"/>
      <c r="K103" s="18"/>
      <c r="L103" s="747" t="str">
        <f t="array" ref="L103">IF(SUM(ABS(M103:Y103))&gt;0,IF(OR($M$8:$Y$8=M103:Y103),"Hide","Show"),"")</f>
        <v/>
      </c>
    </row>
    <row r="104" spans="2:12" x14ac:dyDescent="0.3">
      <c r="B104" s="265"/>
      <c r="C104" s="642" t="s">
        <v>63</v>
      </c>
      <c r="D104" s="305"/>
      <c r="E104" s="305"/>
      <c r="F104" s="643"/>
      <c r="G104" s="290"/>
      <c r="K104" s="18"/>
      <c r="L104" s="747" t="str">
        <f t="array" ref="L104">IF(SUM(ABS(M104:Y104))&gt;0,IF(OR($M$8:$Y$8=M104:Y104),"Hide","Show"),"")</f>
        <v/>
      </c>
    </row>
    <row r="105" spans="2:12" x14ac:dyDescent="0.3">
      <c r="B105" s="265"/>
      <c r="C105" s="642" t="s">
        <v>64</v>
      </c>
      <c r="D105" s="305"/>
      <c r="E105" s="305"/>
      <c r="F105" s="643"/>
      <c r="G105" s="290"/>
      <c r="K105" s="18"/>
      <c r="L105" s="747" t="str">
        <f t="array" ref="L105">IF(SUM(ABS(M105:Y105))&gt;0,IF(OR($M$8:$Y$8=M105:Y105),"Hide","Show"),"")</f>
        <v/>
      </c>
    </row>
    <row r="106" spans="2:12" x14ac:dyDescent="0.3">
      <c r="B106" s="265"/>
      <c r="C106" s="642" t="s">
        <v>65</v>
      </c>
      <c r="D106" s="305"/>
      <c r="E106" s="305"/>
      <c r="F106" s="643"/>
      <c r="G106" s="290"/>
      <c r="K106" s="18"/>
      <c r="L106" s="747" t="str">
        <f t="array" ref="L106">IF(SUM(ABS(M106:Y106))&gt;0,IF(OR($M$8:$Y$8=M106:Y106),"Hide","Show"),"")</f>
        <v/>
      </c>
    </row>
    <row r="107" spans="2:12" x14ac:dyDescent="0.3">
      <c r="B107" s="265"/>
      <c r="C107" s="642" t="s">
        <v>66</v>
      </c>
      <c r="D107" s="305"/>
      <c r="E107" s="305"/>
      <c r="F107" s="643"/>
      <c r="G107" s="290"/>
      <c r="K107" s="18"/>
      <c r="L107" s="747" t="str">
        <f t="array" ref="L107">IF(SUM(ABS(M107:Y107))&gt;0,IF(OR($M$8:$Y$8=M107:Y107),"Hide","Show"),"")</f>
        <v/>
      </c>
    </row>
    <row r="108" spans="2:12" x14ac:dyDescent="0.3">
      <c r="B108" s="265"/>
      <c r="C108" s="642" t="s">
        <v>67</v>
      </c>
      <c r="D108" s="305"/>
      <c r="E108" s="305"/>
      <c r="F108" s="643"/>
      <c r="G108" s="290"/>
      <c r="K108" s="18"/>
      <c r="L108" s="747" t="str">
        <f t="array" ref="L108">IF(SUM(ABS(M108:Y108))&gt;0,IF(OR($M$8:$Y$8=M108:Y108),"Hide","Show"),"")</f>
        <v/>
      </c>
    </row>
    <row r="109" spans="2:12" x14ac:dyDescent="0.3">
      <c r="B109" s="265"/>
      <c r="C109" s="642" t="s">
        <v>68</v>
      </c>
      <c r="D109" s="305"/>
      <c r="E109" s="305"/>
      <c r="F109" s="643"/>
      <c r="G109" s="290"/>
      <c r="K109" s="18"/>
      <c r="L109" s="747" t="str">
        <f t="array" ref="L109">IF(SUM(ABS(M109:Y109))&gt;0,IF(OR($M$8:$Y$8=M109:Y109),"Hide","Show"),"")</f>
        <v/>
      </c>
    </row>
    <row r="110" spans="2:12" x14ac:dyDescent="0.3">
      <c r="B110" s="265"/>
      <c r="C110" s="642" t="s">
        <v>69</v>
      </c>
      <c r="D110" s="305"/>
      <c r="E110" s="305"/>
      <c r="F110" s="643"/>
      <c r="G110" s="290"/>
      <c r="K110" s="18"/>
      <c r="L110" s="747" t="str">
        <f t="array" ref="L110">IF(SUM(ABS(M110:Y110))&gt;0,IF(OR($M$8:$Y$8=M110:Y110),"Hide","Show"),"")</f>
        <v/>
      </c>
    </row>
    <row r="111" spans="2:12" x14ac:dyDescent="0.3">
      <c r="B111" s="265"/>
      <c r="C111" s="642" t="s">
        <v>70</v>
      </c>
      <c r="D111" s="305"/>
      <c r="E111" s="305"/>
      <c r="F111" s="643"/>
      <c r="G111" s="290"/>
      <c r="K111" s="18"/>
      <c r="L111" s="747" t="str">
        <f t="array" ref="L111">IF(SUM(ABS(M111:Y111))&gt;0,IF(OR($M$8:$Y$8=M111:Y111),"Hide","Show"),"")</f>
        <v/>
      </c>
    </row>
    <row r="112" spans="2:12" x14ac:dyDescent="0.3">
      <c r="B112" s="265"/>
      <c r="C112" s="642" t="s">
        <v>71</v>
      </c>
      <c r="D112" s="305"/>
      <c r="E112" s="305"/>
      <c r="F112" s="643"/>
      <c r="G112" s="290"/>
      <c r="K112" s="18"/>
      <c r="L112" s="747" t="str">
        <f t="array" ref="L112">IF(SUM(ABS(M112:Y112))&gt;0,IF(OR($M$8:$Y$8=M112:Y112),"Hide","Show"),"")</f>
        <v/>
      </c>
    </row>
    <row r="113" spans="2:12" ht="17.25" thickBot="1" x14ac:dyDescent="0.35">
      <c r="B113" s="265"/>
      <c r="C113" s="646" t="s">
        <v>72</v>
      </c>
      <c r="D113" s="647"/>
      <c r="E113" s="647"/>
      <c r="F113" s="653"/>
      <c r="G113" s="290"/>
      <c r="K113" s="18"/>
      <c r="L113" s="747" t="str">
        <f t="array" ref="L113">IF(SUM(ABS(M113:Y113))&gt;0,IF(OR($M$8:$Y$8=M113:Y113),"Hide","Show"),"")</f>
        <v/>
      </c>
    </row>
    <row r="114" spans="2:12" ht="17.25" thickBot="1" x14ac:dyDescent="0.35">
      <c r="B114" s="265"/>
      <c r="C114" s="644"/>
      <c r="D114" s="644"/>
      <c r="E114" s="644"/>
      <c r="F114" s="644"/>
      <c r="G114" s="295"/>
      <c r="K114" s="18"/>
      <c r="L114" s="747" t="str">
        <f t="array" ref="L114">IF(SUM(ABS(M114:Y114))&gt;0,IF(OR($M$8:$Y$8=M114:Y114),"Hide","Show"),"")</f>
        <v/>
      </c>
    </row>
    <row r="115" spans="2:12" ht="18" thickBot="1" x14ac:dyDescent="0.4">
      <c r="B115" s="265"/>
      <c r="C115" s="1235" t="s">
        <v>73</v>
      </c>
      <c r="D115" s="1236"/>
      <c r="E115" s="1236"/>
      <c r="F115" s="1237"/>
      <c r="G115" s="290"/>
      <c r="K115" s="18"/>
      <c r="L115" s="747" t="str">
        <f t="array" ref="L115">IF(SUM(ABS(M115:Y115))&gt;0,IF(OR($M$8:$Y$8=M115:Y115),"Hide","Show"),"")</f>
        <v/>
      </c>
    </row>
    <row r="116" spans="2:12" ht="17.25" x14ac:dyDescent="0.35">
      <c r="B116" s="265"/>
      <c r="C116" s="655"/>
      <c r="D116" s="1232" t="s">
        <v>47</v>
      </c>
      <c r="E116" s="1233"/>
      <c r="F116" s="1234"/>
      <c r="G116" s="290"/>
      <c r="K116" s="18"/>
      <c r="L116" s="747" t="str">
        <f t="array" ref="L116">IF(SUM(ABS(M116:Y116))&gt;0,IF(OR($M$8:$Y$8=M116:Y116),"Hide","Show"),"")</f>
        <v/>
      </c>
    </row>
    <row r="117" spans="2:12" ht="17.25" x14ac:dyDescent="0.35">
      <c r="B117" s="270"/>
      <c r="C117" s="639"/>
      <c r="D117" s="640" t="s">
        <v>54</v>
      </c>
      <c r="E117" s="640" t="s">
        <v>55</v>
      </c>
      <c r="F117" s="641" t="s">
        <v>56</v>
      </c>
      <c r="G117" s="290"/>
      <c r="K117" s="18"/>
      <c r="L117" s="747" t="str">
        <f t="array" ref="L117">IF(SUM(ABS(M117:Y117))&gt;0,IF(OR($M$8:$Y$8=M117:Y117),"Hide","Show"),"")</f>
        <v/>
      </c>
    </row>
    <row r="118" spans="2:12" x14ac:dyDescent="0.3">
      <c r="B118" s="265"/>
      <c r="C118" s="642" t="s">
        <v>257</v>
      </c>
      <c r="D118" s="305"/>
      <c r="E118" s="305"/>
      <c r="F118" s="643"/>
      <c r="G118" s="290"/>
      <c r="K118" s="18"/>
      <c r="L118" s="747" t="str">
        <f t="array" ref="L118">IF(SUM(ABS(M118:Y118))&gt;0,IF(OR($M$8:$Y$8=M118:Y118),"Hide","Show"),"")</f>
        <v/>
      </c>
    </row>
    <row r="119" spans="2:12" x14ac:dyDescent="0.3">
      <c r="B119" s="265"/>
      <c r="C119" s="642" t="s">
        <v>258</v>
      </c>
      <c r="D119" s="305"/>
      <c r="E119" s="305"/>
      <c r="F119" s="643"/>
      <c r="G119" s="290"/>
      <c r="K119" s="18"/>
      <c r="L119" s="747" t="str">
        <f t="array" ref="L119">IF(SUM(ABS(M119:Y119))&gt;0,IF(OR($M$8:$Y$8=M119:Y119),"Hide","Show"),"")</f>
        <v/>
      </c>
    </row>
    <row r="120" spans="2:12" x14ac:dyDescent="0.3">
      <c r="B120" s="265"/>
      <c r="C120" s="642" t="s">
        <v>76</v>
      </c>
      <c r="D120" s="305"/>
      <c r="E120" s="305"/>
      <c r="F120" s="643"/>
      <c r="G120" s="290"/>
      <c r="K120" s="18"/>
      <c r="L120" s="747" t="str">
        <f t="array" ref="L120">IF(SUM(ABS(M120:Y120))&gt;0,IF(OR($M$8:$Y$8=M120:Y120),"Hide","Show"),"")</f>
        <v/>
      </c>
    </row>
    <row r="121" spans="2:12" x14ac:dyDescent="0.3">
      <c r="B121" s="265"/>
      <c r="C121" s="642" t="s">
        <v>77</v>
      </c>
      <c r="D121" s="305"/>
      <c r="E121" s="305"/>
      <c r="F121" s="643"/>
      <c r="G121" s="290"/>
      <c r="K121" s="18"/>
      <c r="L121" s="747" t="str">
        <f t="array" ref="L121">IF(SUM(ABS(M121:Y121))&gt;0,IF(OR($M$8:$Y$8=M121:Y121),"Hide","Show"),"")</f>
        <v/>
      </c>
    </row>
    <row r="122" spans="2:12" ht="17.25" thickBot="1" x14ac:dyDescent="0.35">
      <c r="B122" s="265"/>
      <c r="C122" s="656" t="s">
        <v>345</v>
      </c>
      <c r="D122" s="647"/>
      <c r="E122" s="647"/>
      <c r="F122" s="653"/>
      <c r="G122" s="290"/>
      <c r="K122" s="18"/>
      <c r="L122" s="747" t="str">
        <f t="array" ref="L122">IF(SUM(ABS(M122:Y122))&gt;0,IF(OR($M$8:$Y$8=M122:Y122),"Hide","Show"),"")</f>
        <v/>
      </c>
    </row>
    <row r="123" spans="2:12" ht="17.25" thickBot="1" x14ac:dyDescent="0.35">
      <c r="B123" s="265"/>
      <c r="C123" s="644"/>
      <c r="D123" s="644"/>
      <c r="E123" s="644"/>
      <c r="F123" s="644"/>
      <c r="G123" s="295"/>
      <c r="K123" s="18"/>
      <c r="L123" s="747" t="str">
        <f t="array" ref="L123">IF(SUM(ABS(M123:Y123))&gt;0,IF(OR($M$8:$Y$8=M123:Y123),"Hide","Show"),"")</f>
        <v/>
      </c>
    </row>
    <row r="124" spans="2:12" ht="18" thickBot="1" x14ac:dyDescent="0.4">
      <c r="B124" s="265"/>
      <c r="C124" s="1235" t="s">
        <v>78</v>
      </c>
      <c r="D124" s="1236"/>
      <c r="E124" s="1236"/>
      <c r="F124" s="1237"/>
      <c r="G124" s="290"/>
      <c r="K124" s="18"/>
      <c r="L124" s="747" t="str">
        <f t="array" ref="L124">IF(SUM(ABS(M124:Y124))&gt;0,IF(OR($M$8:$Y$8=M124:Y124),"Hide","Show"),"")</f>
        <v/>
      </c>
    </row>
    <row r="125" spans="2:12" ht="17.25" x14ac:dyDescent="0.35">
      <c r="B125" s="265"/>
      <c r="C125" s="655"/>
      <c r="D125" s="1232" t="s">
        <v>47</v>
      </c>
      <c r="E125" s="1233"/>
      <c r="F125" s="1234"/>
      <c r="G125" s="290"/>
      <c r="K125" s="18"/>
      <c r="L125" s="747" t="str">
        <f t="array" ref="L125">IF(SUM(ABS(M125:Y125))&gt;0,IF(OR($M$8:$Y$8=M125:Y125),"Hide","Show"),"")</f>
        <v/>
      </c>
    </row>
    <row r="126" spans="2:12" ht="17.25" x14ac:dyDescent="0.35">
      <c r="B126" s="275"/>
      <c r="C126" s="639"/>
      <c r="D126" s="640" t="s">
        <v>54</v>
      </c>
      <c r="E126" s="640" t="s">
        <v>55</v>
      </c>
      <c r="F126" s="641" t="s">
        <v>56</v>
      </c>
      <c r="G126" s="290"/>
      <c r="K126" s="18"/>
      <c r="L126" s="747" t="str">
        <f t="array" ref="L126">IF(SUM(ABS(M126:Y126))&gt;0,IF(OR($M$8:$Y$8=M126:Y126),"Hide","Show"),"")</f>
        <v/>
      </c>
    </row>
    <row r="127" spans="2:12" x14ac:dyDescent="0.3">
      <c r="B127" s="265"/>
      <c r="C127" s="642" t="s">
        <v>79</v>
      </c>
      <c r="D127" s="305"/>
      <c r="E127" s="305"/>
      <c r="F127" s="643"/>
      <c r="G127" s="290"/>
      <c r="K127" s="18"/>
      <c r="L127" s="747" t="str">
        <f t="array" ref="L127">IF(SUM(ABS(M127:Y127))&gt;0,IF(OR($M$8:$Y$8=M127:Y127),"Hide","Show"),"")</f>
        <v/>
      </c>
    </row>
    <row r="128" spans="2:12" x14ac:dyDescent="0.3">
      <c r="B128" s="265"/>
      <c r="C128" s="642" t="s">
        <v>80</v>
      </c>
      <c r="D128" s="305"/>
      <c r="E128" s="305"/>
      <c r="F128" s="643"/>
      <c r="G128" s="290"/>
      <c r="K128" s="18"/>
      <c r="L128" s="747" t="str">
        <f t="array" ref="L128">IF(SUM(ABS(M128:Y128))&gt;0,IF(OR($M$8:$Y$8=M128:Y128),"Hide","Show"),"")</f>
        <v/>
      </c>
    </row>
    <row r="129" spans="1:12" x14ac:dyDescent="0.3">
      <c r="B129" s="265"/>
      <c r="C129" s="642" t="s">
        <v>81</v>
      </c>
      <c r="D129" s="305"/>
      <c r="E129" s="305"/>
      <c r="F129" s="643"/>
      <c r="G129" s="290"/>
      <c r="K129" s="18"/>
      <c r="L129" s="747" t="str">
        <f t="array" ref="L129">IF(SUM(ABS(M129:Y129))&gt;0,IF(OR($M$8:$Y$8=M129:Y129),"Hide","Show"),"")</f>
        <v/>
      </c>
    </row>
    <row r="130" spans="1:12" x14ac:dyDescent="0.3">
      <c r="B130" s="265"/>
      <c r="C130" s="642" t="s">
        <v>82</v>
      </c>
      <c r="D130" s="305"/>
      <c r="E130" s="305"/>
      <c r="F130" s="643"/>
      <c r="G130" s="290"/>
      <c r="K130" s="18"/>
      <c r="L130" s="747" t="str">
        <f t="array" ref="L130">IF(SUM(ABS(M130:Y130))&gt;0,IF(OR($M$8:$Y$8=M130:Y130),"Hide","Show"),"")</f>
        <v/>
      </c>
    </row>
    <row r="131" spans="1:12" x14ac:dyDescent="0.3">
      <c r="B131" s="265"/>
      <c r="C131" s="642" t="s">
        <v>83</v>
      </c>
      <c r="D131" s="305"/>
      <c r="E131" s="305"/>
      <c r="F131" s="643"/>
      <c r="G131" s="290"/>
      <c r="K131" s="18"/>
      <c r="L131" s="747" t="str">
        <f t="array" ref="L131">IF(SUM(ABS(M131:Y131))&gt;0,IF(OR($M$8:$Y$8=M131:Y131),"Hide","Show"),"")</f>
        <v/>
      </c>
    </row>
    <row r="132" spans="1:12" x14ac:dyDescent="0.3">
      <c r="B132" s="265"/>
      <c r="C132" s="642" t="s">
        <v>84</v>
      </c>
      <c r="D132" s="305"/>
      <c r="E132" s="305"/>
      <c r="F132" s="643"/>
      <c r="G132" s="290"/>
      <c r="K132" s="18"/>
      <c r="L132" s="747" t="str">
        <f t="array" ref="L132">IF(SUM(ABS(M132:Y132))&gt;0,IF(OR($M$8:$Y$8=M132:Y132),"Hide","Show"),"")</f>
        <v/>
      </c>
    </row>
    <row r="133" spans="1:12" x14ac:dyDescent="0.3">
      <c r="B133" s="265"/>
      <c r="C133" s="642" t="s">
        <v>85</v>
      </c>
      <c r="D133" s="305"/>
      <c r="E133" s="305"/>
      <c r="F133" s="643"/>
      <c r="G133" s="290"/>
      <c r="K133" s="18"/>
      <c r="L133" s="747" t="str">
        <f t="array" ref="L133">IF(SUM(ABS(M133:Y133))&gt;0,IF(OR($M$8:$Y$8=M133:Y133),"Hide","Show"),"")</f>
        <v/>
      </c>
    </row>
    <row r="134" spans="1:12" ht="17.25" thickBot="1" x14ac:dyDescent="0.35">
      <c r="B134" s="265"/>
      <c r="C134" s="646" t="s">
        <v>86</v>
      </c>
      <c r="D134" s="647"/>
      <c r="E134" s="647"/>
      <c r="F134" s="653"/>
      <c r="G134" s="290"/>
      <c r="K134" s="18"/>
      <c r="L134" s="747" t="str">
        <f t="array" ref="L134">IF(SUM(ABS(M134:Y134))&gt;0,IF(OR($M$8:$Y$8=M134:Y134),"Hide","Show"),"")</f>
        <v/>
      </c>
    </row>
    <row r="135" spans="1:12" ht="17.25" thickBot="1" x14ac:dyDescent="0.35">
      <c r="B135" s="265"/>
      <c r="C135" s="260"/>
      <c r="D135" s="260"/>
      <c r="E135" s="260"/>
      <c r="F135" s="283"/>
      <c r="G135" s="295"/>
      <c r="K135" s="18"/>
      <c r="L135" s="747" t="str">
        <f t="array" ref="L135">IF(SUM(ABS(M135:Y135))&gt;0,IF(OR($M$8:$Y$8=M135:Y135),"Hide","Show"),"")</f>
        <v/>
      </c>
    </row>
    <row r="136" spans="1:12" ht="18" thickBot="1" x14ac:dyDescent="0.4">
      <c r="B136" s="265"/>
      <c r="C136" s="1143" t="s">
        <v>87</v>
      </c>
      <c r="D136" s="1144"/>
      <c r="E136" s="1144"/>
      <c r="F136" s="1145"/>
      <c r="G136" s="290"/>
      <c r="K136" s="18"/>
      <c r="L136" s="747" t="str">
        <f t="array" ref="L136">IF(SUM(ABS(M136:Y136))&gt;0,IF(OR($M$8:$Y$8=M136:Y136),"Hide","Show"),"")</f>
        <v/>
      </c>
    </row>
    <row r="137" spans="1:12" ht="17.25" x14ac:dyDescent="0.35">
      <c r="B137" s="270"/>
      <c r="C137" s="269"/>
      <c r="D137" s="1190" t="s">
        <v>47</v>
      </c>
      <c r="E137" s="1191"/>
      <c r="F137" s="1192"/>
      <c r="G137" s="295"/>
      <c r="K137" s="18"/>
      <c r="L137" s="747" t="str">
        <f t="array" ref="L137">IF(SUM(ABS(M137:Y137))&gt;0,IF(OR($M$8:$Y$8=M137:Y137),"Hide","Show"),"")</f>
        <v/>
      </c>
    </row>
    <row r="138" spans="1:12" x14ac:dyDescent="0.3">
      <c r="B138" s="265"/>
      <c r="C138" s="266" t="s">
        <v>88</v>
      </c>
      <c r="D138" s="1238"/>
      <c r="E138" s="1238"/>
      <c r="F138" s="1239"/>
      <c r="G138" s="295"/>
      <c r="K138" s="18"/>
      <c r="L138" s="747" t="str">
        <f t="array" ref="L138">IF(SUM(ABS(M138:Y138))&gt;0,IF(OR($M$8:$Y$8=M138:Y138),"Hide","Show"),"")</f>
        <v/>
      </c>
    </row>
    <row r="139" spans="1:12" x14ac:dyDescent="0.3">
      <c r="B139" s="265"/>
      <c r="C139" s="266" t="s">
        <v>259</v>
      </c>
      <c r="D139" s="1238"/>
      <c r="E139" s="1238"/>
      <c r="F139" s="1239"/>
      <c r="G139" s="295"/>
      <c r="K139" s="18"/>
      <c r="L139" s="747" t="str">
        <f t="array" ref="L139">IF(SUM(ABS(M139:Y139))&gt;0,IF(OR($M$8:$Y$8=M139:Y139),"Hide","Show"),"")</f>
        <v/>
      </c>
    </row>
    <row r="140" spans="1:12" ht="17.25" thickBot="1" x14ac:dyDescent="0.35">
      <c r="B140" s="265"/>
      <c r="C140" s="268" t="s">
        <v>89</v>
      </c>
      <c r="D140" s="1240" t="str">
        <f>IF(D138+D139=0,"",D138+D139)</f>
        <v/>
      </c>
      <c r="E140" s="1240"/>
      <c r="F140" s="1241"/>
      <c r="G140" s="295"/>
      <c r="K140" s="18"/>
      <c r="L140" s="747" t="str">
        <f t="array" ref="L140">IF(SUM(ABS(M140:Y140))&gt;0,IF(OR($M$8:$Y$8=M140:Y140),"Hide","Show"),"")</f>
        <v/>
      </c>
    </row>
    <row r="141" spans="1:12" ht="17.25" thickBot="1" x14ac:dyDescent="0.35">
      <c r="B141" s="278"/>
      <c r="C141" s="263"/>
      <c r="D141" s="263"/>
      <c r="E141" s="263"/>
      <c r="F141" s="263"/>
      <c r="G141" s="300"/>
      <c r="K141" s="18"/>
      <c r="L141" s="747" t="str">
        <f t="array" ref="L141">IF(SUM(ABS(M141:Y141))&gt;0,IF(OR($M$8:$Y$8=M141:Y141),"Hide","Show"),"")</f>
        <v/>
      </c>
    </row>
    <row r="142" spans="1:12" ht="35.25" customHeight="1" x14ac:dyDescent="0.3">
      <c r="K142" s="18"/>
      <c r="L142" s="747" t="str">
        <f t="array" ref="L142">IF(SUM(ABS(M142:Y142))&gt;0,IF(OR($M$8:$Y$8=M142:Y142),"Hide","Show"),"")</f>
        <v/>
      </c>
    </row>
    <row r="143" spans="1:12" x14ac:dyDescent="0.3">
      <c r="K143" s="18"/>
      <c r="L143" s="747" t="str">
        <f t="array" ref="L143">IF(SUM(ABS(M143:Y143))&gt;0,IF(OR($M$8:$Y$8=M143:Y143),"Hide","Show"),"")</f>
        <v/>
      </c>
    </row>
    <row r="144" spans="1:12" s="17" customFormat="1" x14ac:dyDescent="0.3">
      <c r="A144" s="18"/>
      <c r="B144" s="18"/>
      <c r="C144" s="18"/>
      <c r="D144" s="18"/>
      <c r="E144" s="18"/>
      <c r="F144" s="18"/>
      <c r="G144" s="18"/>
      <c r="H144" s="18"/>
      <c r="I144" s="18"/>
      <c r="J144" s="18"/>
      <c r="K144" s="18"/>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row r="165" spans="12:12" x14ac:dyDescent="0.3">
      <c r="L165" s="747" t="str">
        <f t="array" ref="L165">IF(SUM(ABS(M165:Y165))&gt;0,IF(OR($M$8:$Y$8=M165:Y165),"Hide","Show"),"")</f>
        <v/>
      </c>
    </row>
    <row r="166" spans="12:12" x14ac:dyDescent="0.3">
      <c r="L166" s="747" t="str">
        <f t="array" ref="L166">IF(SUM(ABS(M166:Y166))&gt;0,IF(OR($M$8:$Y$8=M166:Y166),"Hide","Show"),"")</f>
        <v/>
      </c>
    </row>
  </sheetData>
  <sheetProtection algorithmName="SHA-512" hashValue="n1VLeEoS2erMhY1cgQJ90jqaAwtuguVyRu27OHBmh2VNQT6U+pFC6HaP0aArDPxvzS1vu7v2b2ICk0X4ma+goQ==" saltValue="ltAj/Zj8O2D861Db8/TMWA=="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E10" sqref="E10"/>
      <pageMargins left="0.7" right="0.7" top="0.75" bottom="0.75" header="0.3" footer="0.3"/>
      <pageSetup orientation="portrait" horizontalDpi="200" verticalDpi="200" r:id="rId2"/>
    </customSheetView>
  </customSheetViews>
  <mergeCells count="32">
    <mergeCell ref="B2:C2"/>
    <mergeCell ref="C15:F15"/>
    <mergeCell ref="C26:F26"/>
    <mergeCell ref="C35:F35"/>
    <mergeCell ref="D16:F16"/>
    <mergeCell ref="D27:F27"/>
    <mergeCell ref="E2:F2"/>
    <mergeCell ref="D140:F140"/>
    <mergeCell ref="D138:F138"/>
    <mergeCell ref="D125:F125"/>
    <mergeCell ref="D116:F116"/>
    <mergeCell ref="D101:F101"/>
    <mergeCell ref="D139:F139"/>
    <mergeCell ref="C124:F124"/>
    <mergeCell ref="C136:F136"/>
    <mergeCell ref="D137:F137"/>
    <mergeCell ref="D36:F36"/>
    <mergeCell ref="C50:F50"/>
    <mergeCell ref="C59:F59"/>
    <mergeCell ref="C115:F115"/>
    <mergeCell ref="D72:F72"/>
    <mergeCell ref="D81:F81"/>
    <mergeCell ref="D60:F60"/>
    <mergeCell ref="D51:F51"/>
    <mergeCell ref="D74:F74"/>
    <mergeCell ref="D75:F75"/>
    <mergeCell ref="D73:F73"/>
    <mergeCell ref="D92:F92"/>
    <mergeCell ref="C71:F71"/>
    <mergeCell ref="C80:F80"/>
    <mergeCell ref="C91:F91"/>
    <mergeCell ref="C100:F100"/>
  </mergeCells>
  <phoneticPr fontId="27" type="noConversion"/>
  <conditionalFormatting sqref="D10:D11 D18:F75">
    <cfRule type="expression" dxfId="48" priority="11" stopIfTrue="1">
      <formula>$F$5="-"</formula>
    </cfRule>
  </conditionalFormatting>
  <conditionalFormatting sqref="D83:F140">
    <cfRule type="expression" dxfId="47" priority="23" stopIfTrue="1">
      <formula>$F$6="-"</formula>
    </cfRule>
  </conditionalFormatting>
  <conditionalFormatting sqref="C23:D23 C88:D88">
    <cfRule type="expression" dxfId="46" priority="1">
      <formula>OR($I$6="Single-Speed",$I$6="Two-Speed")</formula>
    </cfRule>
    <cfRule type="expression" dxfId="45" priority="2">
      <formula>OR($I$6="Single-Speed",$I$6="Two-Speed")</formula>
    </cfRule>
  </conditionalFormatting>
  <dataValidations count="1">
    <dataValidation type="list" showInputMessage="1" showErrorMessage="1" sqref="D10" xr:uid="{00000000-0002-0000-1100-000000000000}">
      <formula1>Yes_No</formula1>
    </dataValidation>
  </dataValidations>
  <hyperlinks>
    <hyperlink ref="E2" location="Instructions!A1" display="Back to Instructions" xr:uid="{00000000-0004-0000-1100-000000000000}"/>
    <hyperlink ref="E2:F2" location="Instructions!A1" display="Back to Instructions tab" xr:uid="{00000000-0004-0000-1100-000001000000}"/>
  </hyperlinks>
  <pageMargins left="0.7" right="0.7" top="0.75" bottom="0.75" header="0.3" footer="0.3"/>
  <pageSetup orientation="portrait" horizontalDpi="200" verticalDpi="20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70C0"/>
  </sheetPr>
  <dimension ref="A1:L311"/>
  <sheetViews>
    <sheetView topLeftCell="B1" workbookViewId="0">
      <selection activeCell="E2" sqref="E2:F2"/>
    </sheetView>
  </sheetViews>
  <sheetFormatPr defaultColWidth="9.140625" defaultRowHeight="16.5" x14ac:dyDescent="0.3"/>
  <cols>
    <col min="1" max="1" width="2.7109375" style="6" customWidth="1"/>
    <col min="2" max="2" width="31.28515625" style="6" customWidth="1"/>
    <col min="3" max="3" width="69.42578125" style="6" customWidth="1"/>
    <col min="4" max="5" width="15.7109375" style="6" customWidth="1"/>
    <col min="6" max="6" width="16.28515625" style="6" bestFit="1" customWidth="1"/>
    <col min="7" max="7" width="2.7109375" style="6" customWidth="1"/>
    <col min="8" max="8" width="22.42578125" style="6" customWidth="1"/>
    <col min="9" max="9" width="25.7109375" style="16" customWidth="1"/>
    <col min="10" max="10" width="8.42578125" style="97" customWidth="1"/>
    <col min="11" max="11" width="4.7109375" style="6" customWidth="1"/>
    <col min="12" max="16384" width="9.140625" style="6"/>
  </cols>
  <sheetData>
    <row r="1" spans="2:12" ht="17.25" thickBot="1" x14ac:dyDescent="0.35">
      <c r="J1" s="110"/>
      <c r="K1" s="18"/>
    </row>
    <row r="2" spans="2:12" s="1" customFormat="1" ht="18" thickBot="1" x14ac:dyDescent="0.35">
      <c r="B2" s="1016" t="s">
        <v>449</v>
      </c>
      <c r="C2" s="1017"/>
      <c r="E2" s="1079" t="s">
        <v>433</v>
      </c>
      <c r="F2" s="1079"/>
      <c r="I2" s="107"/>
      <c r="J2" s="111"/>
      <c r="K2" s="112"/>
    </row>
    <row r="3" spans="2:12" s="1" customFormat="1" ht="17.25" thickBot="1" x14ac:dyDescent="0.35">
      <c r="B3" s="242" t="s">
        <v>450</v>
      </c>
      <c r="C3" s="243" t="str">
        <f>'Version Control'!C3</f>
        <v>Residential Central Air Conditioners and Heat Pumps</v>
      </c>
      <c r="I3" s="107"/>
      <c r="J3" s="111"/>
      <c r="K3" s="112"/>
    </row>
    <row r="4" spans="2:12" s="1" customFormat="1" ht="18" thickBot="1" x14ac:dyDescent="0.35">
      <c r="B4" s="244" t="s">
        <v>136</v>
      </c>
      <c r="C4" s="245" t="str">
        <f>'Version Control'!C4</f>
        <v>v2.6</v>
      </c>
      <c r="F4" s="831" t="s">
        <v>738</v>
      </c>
      <c r="H4" s="754" t="s">
        <v>286</v>
      </c>
      <c r="I4" s="755"/>
      <c r="J4" s="111"/>
      <c r="K4" s="112"/>
    </row>
    <row r="5" spans="2:12" s="1" customFormat="1" ht="17.25" thickBot="1" x14ac:dyDescent="0.35">
      <c r="B5" s="244" t="s">
        <v>373</v>
      </c>
      <c r="C5" s="246">
        <f>'Version Control'!C5</f>
        <v>43553</v>
      </c>
      <c r="F5" s="832" t="e">
        <f ca="1">IF(I5="Central Air Conditioner","-",INDEX(TestMatrix_Data,MATCH($C$6,TestMatrix_Rows,0),MATCH($I$6&amp;$I$7&amp;$I$8,TestMatrix_Columns,0)))</f>
        <v>#N/A</v>
      </c>
      <c r="H5" s="758" t="s">
        <v>153</v>
      </c>
      <c r="I5" s="762">
        <f>'General Info and Test Results'!C25</f>
        <v>0</v>
      </c>
      <c r="J5" s="111"/>
      <c r="K5" s="112"/>
    </row>
    <row r="6" spans="2:12" s="1" customFormat="1" x14ac:dyDescent="0.3">
      <c r="B6" s="247" t="s">
        <v>135</v>
      </c>
      <c r="C6" s="248" t="str">
        <f ca="1">MID(CELL("filename",$A$1), FIND("]", CELL("filename", $A$1))+ 1, 255)</f>
        <v>Optional H0C-1 Test</v>
      </c>
      <c r="H6" s="759" t="s">
        <v>149</v>
      </c>
      <c r="I6" s="763">
        <f>'General Info and Test Results'!C27</f>
        <v>0</v>
      </c>
      <c r="J6" s="111"/>
      <c r="K6" s="112"/>
    </row>
    <row r="7" spans="2: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G8" s="14"/>
      <c r="H8" s="753" t="s">
        <v>657</v>
      </c>
      <c r="I8" s="764">
        <f>OD_FanType_Input</f>
        <v>0</v>
      </c>
      <c r="J8" s="111"/>
      <c r="K8" s="112"/>
      <c r="L8" s="767"/>
    </row>
    <row r="9" spans="2:12" s="1" customFormat="1" x14ac:dyDescent="0.3">
      <c r="B9" s="4"/>
      <c r="C9" s="212"/>
      <c r="G9" s="14"/>
      <c r="H9" s="6"/>
      <c r="I9" s="107"/>
      <c r="J9" s="111"/>
      <c r="K9" s="112"/>
    </row>
    <row r="10" spans="2:12" s="7" customFormat="1" ht="18" thickBot="1" x14ac:dyDescent="0.4">
      <c r="B10" s="320"/>
      <c r="C10" s="320"/>
      <c r="D10" s="320"/>
      <c r="E10" s="320"/>
      <c r="F10" s="320"/>
      <c r="G10" s="320"/>
      <c r="I10" s="141"/>
      <c r="J10" s="98"/>
      <c r="K10" s="19"/>
    </row>
    <row r="11" spans="2:12" ht="18.75" thickBot="1" x14ac:dyDescent="0.4">
      <c r="B11" s="748" t="e">
        <f ca="1">IF($F$5&lt;&gt;"-","'"&amp;$F$5&amp;" Test' Data to be recorded", "Test Not Applicable")</f>
        <v>#N/A</v>
      </c>
      <c r="C11" s="749"/>
      <c r="D11" s="749"/>
      <c r="E11" s="749"/>
      <c r="F11" s="749"/>
      <c r="G11" s="750"/>
      <c r="K11" s="18"/>
    </row>
    <row r="12" spans="2:12" ht="18" x14ac:dyDescent="0.35">
      <c r="B12" s="363"/>
      <c r="C12" s="288"/>
      <c r="D12" s="288"/>
      <c r="E12" s="288"/>
      <c r="F12" s="288"/>
      <c r="G12" s="289"/>
      <c r="K12" s="18"/>
      <c r="L12" s="747"/>
    </row>
    <row r="13" spans="2:12" ht="17.25" x14ac:dyDescent="0.35">
      <c r="B13" s="270"/>
      <c r="C13" s="325" t="s">
        <v>596</v>
      </c>
      <c r="D13" s="322"/>
      <c r="E13" s="260"/>
      <c r="F13" s="260"/>
      <c r="G13" s="295"/>
      <c r="H13" s="135"/>
      <c r="K13" s="18"/>
      <c r="L13" s="747"/>
    </row>
    <row r="14" spans="2:12" ht="50.25" x14ac:dyDescent="0.35">
      <c r="B14" s="270"/>
      <c r="C14" s="311" t="s">
        <v>755</v>
      </c>
      <c r="D14" s="896"/>
      <c r="E14" s="326" t="s">
        <v>748</v>
      </c>
      <c r="F14" s="260"/>
      <c r="G14" s="295"/>
      <c r="H14" s="135"/>
      <c r="K14" s="18"/>
      <c r="L14" s="747"/>
    </row>
    <row r="15" spans="2:12" ht="18" thickBot="1" x14ac:dyDescent="0.4">
      <c r="B15" s="270"/>
      <c r="C15" s="260"/>
      <c r="D15" s="260"/>
      <c r="E15" s="260"/>
      <c r="F15" s="263"/>
      <c r="G15" s="295"/>
      <c r="K15" s="18"/>
      <c r="L15" s="747"/>
    </row>
    <row r="16" spans="2:12" ht="18" thickBot="1" x14ac:dyDescent="0.4">
      <c r="B16" s="270"/>
      <c r="C16" s="1143" t="s">
        <v>53</v>
      </c>
      <c r="D16" s="1144"/>
      <c r="E16" s="1144"/>
      <c r="F16" s="1145"/>
      <c r="G16" s="295"/>
      <c r="K16" s="18"/>
      <c r="L16" s="747"/>
    </row>
    <row r="17" spans="2:12" ht="17.25" x14ac:dyDescent="0.35">
      <c r="B17" s="265"/>
      <c r="C17" s="269"/>
      <c r="D17" s="1190" t="s">
        <v>47</v>
      </c>
      <c r="E17" s="1191"/>
      <c r="F17" s="1192"/>
      <c r="G17" s="295"/>
      <c r="I17" s="151"/>
      <c r="J17" s="137"/>
      <c r="K17" s="18"/>
      <c r="L17" s="747"/>
    </row>
    <row r="18" spans="2:12" ht="17.25" x14ac:dyDescent="0.35">
      <c r="B18" s="270"/>
      <c r="C18" s="265"/>
      <c r="D18" s="271" t="s">
        <v>54</v>
      </c>
      <c r="E18" s="271" t="s">
        <v>55</v>
      </c>
      <c r="F18" s="272" t="s">
        <v>56</v>
      </c>
      <c r="G18" s="295"/>
      <c r="I18" s="151"/>
      <c r="J18" s="137"/>
      <c r="K18" s="18"/>
      <c r="L18" s="747"/>
    </row>
    <row r="19" spans="2:12" x14ac:dyDescent="0.3">
      <c r="B19" s="265"/>
      <c r="C19" s="266" t="s">
        <v>349</v>
      </c>
      <c r="D19" s="259"/>
      <c r="E19" s="259"/>
      <c r="F19" s="257"/>
      <c r="G19" s="295"/>
      <c r="I19" s="153"/>
      <c r="J19" s="138"/>
      <c r="K19" s="18"/>
      <c r="L19" s="747"/>
    </row>
    <row r="20" spans="2:12" x14ac:dyDescent="0.3">
      <c r="B20" s="265"/>
      <c r="C20" s="266" t="s">
        <v>350</v>
      </c>
      <c r="D20" s="259"/>
      <c r="E20" s="259"/>
      <c r="F20" s="257"/>
      <c r="G20" s="295"/>
      <c r="I20" s="153"/>
      <c r="J20" s="138"/>
      <c r="K20" s="18"/>
      <c r="L20" s="747"/>
    </row>
    <row r="21" spans="2:12" x14ac:dyDescent="0.3">
      <c r="B21" s="265"/>
      <c r="C21" s="266" t="s">
        <v>57</v>
      </c>
      <c r="D21" s="259"/>
      <c r="E21" s="259"/>
      <c r="F21" s="257"/>
      <c r="G21" s="295"/>
      <c r="I21" s="153"/>
      <c r="J21" s="138"/>
      <c r="K21" s="18"/>
      <c r="L21" s="747"/>
    </row>
    <row r="22" spans="2:12" x14ac:dyDescent="0.3">
      <c r="B22" s="265"/>
      <c r="C22" s="266" t="s">
        <v>58</v>
      </c>
      <c r="D22" s="911"/>
      <c r="E22" s="911"/>
      <c r="F22" s="911"/>
      <c r="G22" s="295"/>
      <c r="I22" s="153"/>
      <c r="J22" s="138"/>
      <c r="K22" s="18"/>
      <c r="L22" s="747"/>
    </row>
    <row r="23" spans="2:12" x14ac:dyDescent="0.3">
      <c r="B23" s="265"/>
      <c r="C23" s="545" t="s">
        <v>759</v>
      </c>
      <c r="D23" s="911"/>
      <c r="E23" s="911"/>
      <c r="F23" s="911"/>
      <c r="G23" s="295"/>
      <c r="I23" s="153"/>
      <c r="J23" s="138"/>
      <c r="K23" s="18"/>
      <c r="L23" s="747"/>
    </row>
    <row r="24" spans="2:12" ht="17.25" customHeight="1" x14ac:dyDescent="0.35">
      <c r="B24" s="265"/>
      <c r="C24" s="545"/>
      <c r="D24" s="1221" t="s">
        <v>361</v>
      </c>
      <c r="E24" s="1222"/>
      <c r="F24" s="1223"/>
      <c r="G24" s="295"/>
      <c r="I24" s="123"/>
      <c r="J24" s="138"/>
      <c r="K24" s="18"/>
      <c r="L24" s="747"/>
    </row>
    <row r="25" spans="2:12" x14ac:dyDescent="0.3">
      <c r="B25" s="265"/>
      <c r="C25" s="364" t="s">
        <v>353</v>
      </c>
      <c r="D25" s="1215"/>
      <c r="E25" s="1216"/>
      <c r="F25" s="1217"/>
      <c r="G25" s="295"/>
      <c r="I25" s="153"/>
      <c r="J25" s="138"/>
      <c r="K25" s="18"/>
      <c r="L25" s="747"/>
    </row>
    <row r="26" spans="2:12" ht="33.75" thickBot="1" x14ac:dyDescent="0.35">
      <c r="B26" s="265"/>
      <c r="C26" s="632" t="s">
        <v>355</v>
      </c>
      <c r="D26" s="1218"/>
      <c r="E26" s="1219"/>
      <c r="F26" s="1220"/>
      <c r="G26" s="295"/>
      <c r="I26" s="153"/>
      <c r="J26" s="138"/>
      <c r="K26" s="18"/>
      <c r="L26" s="747"/>
    </row>
    <row r="27" spans="2:12" ht="17.25" thickBot="1" x14ac:dyDescent="0.35">
      <c r="B27" s="265"/>
      <c r="C27" s="281"/>
      <c r="D27" s="260"/>
      <c r="E27" s="260"/>
      <c r="F27" s="260"/>
      <c r="G27" s="295"/>
      <c r="I27" s="153"/>
      <c r="J27" s="138"/>
      <c r="K27" s="18"/>
      <c r="L27" s="747"/>
    </row>
    <row r="28" spans="2:12" ht="18" thickBot="1" x14ac:dyDescent="0.4">
      <c r="B28" s="265"/>
      <c r="C28" s="1143" t="s">
        <v>59</v>
      </c>
      <c r="D28" s="1144"/>
      <c r="E28" s="1144"/>
      <c r="F28" s="1145"/>
      <c r="G28" s="295"/>
      <c r="I28" s="153"/>
      <c r="J28" s="138"/>
      <c r="K28" s="18"/>
      <c r="L28" s="747"/>
    </row>
    <row r="29" spans="2:12" ht="17.25" x14ac:dyDescent="0.35">
      <c r="B29" s="265"/>
      <c r="C29" s="296"/>
      <c r="D29" s="1190" t="s">
        <v>47</v>
      </c>
      <c r="E29" s="1191"/>
      <c r="F29" s="1192"/>
      <c r="G29" s="295"/>
      <c r="I29" s="153"/>
      <c r="J29" s="138"/>
      <c r="K29" s="18"/>
      <c r="L29" s="747"/>
    </row>
    <row r="30" spans="2:12" ht="17.25" x14ac:dyDescent="0.35">
      <c r="B30" s="270"/>
      <c r="C30" s="282"/>
      <c r="D30" s="271" t="s">
        <v>54</v>
      </c>
      <c r="E30" s="271" t="s">
        <v>55</v>
      </c>
      <c r="F30" s="272" t="s">
        <v>56</v>
      </c>
      <c r="G30" s="295"/>
      <c r="I30" s="153"/>
      <c r="J30" s="138"/>
      <c r="K30" s="18"/>
      <c r="L30" s="747"/>
    </row>
    <row r="31" spans="2:12" x14ac:dyDescent="0.3">
      <c r="B31" s="265"/>
      <c r="C31" s="266" t="s">
        <v>60</v>
      </c>
      <c r="D31" s="259"/>
      <c r="E31" s="259"/>
      <c r="F31" s="257"/>
      <c r="G31" s="295"/>
      <c r="I31" s="153"/>
      <c r="J31" s="138"/>
      <c r="K31" s="18"/>
      <c r="L31" s="747"/>
    </row>
    <row r="32" spans="2:12" x14ac:dyDescent="0.3">
      <c r="B32" s="265"/>
      <c r="C32" s="266" t="s">
        <v>490</v>
      </c>
      <c r="D32" s="259"/>
      <c r="E32" s="259"/>
      <c r="F32" s="257"/>
      <c r="G32" s="295"/>
      <c r="I32" s="153"/>
      <c r="J32" s="138"/>
      <c r="K32" s="18"/>
      <c r="L32" s="747"/>
    </row>
    <row r="33" spans="2:12" x14ac:dyDescent="0.3">
      <c r="B33" s="265"/>
      <c r="C33" s="266" t="s">
        <v>491</v>
      </c>
      <c r="D33" s="259"/>
      <c r="E33" s="259"/>
      <c r="F33" s="257"/>
      <c r="G33" s="295"/>
      <c r="I33" s="153"/>
      <c r="J33" s="138"/>
      <c r="K33" s="18"/>
      <c r="L33" s="747"/>
    </row>
    <row r="34" spans="2:12" x14ac:dyDescent="0.3">
      <c r="B34" s="265"/>
      <c r="C34" s="266" t="s">
        <v>342</v>
      </c>
      <c r="D34" s="259"/>
      <c r="E34" s="259"/>
      <c r="F34" s="257"/>
      <c r="G34" s="295"/>
      <c r="I34" s="153"/>
      <c r="J34" s="138"/>
      <c r="K34" s="18"/>
      <c r="L34" s="747"/>
    </row>
    <row r="35" spans="2:12" ht="17.25" thickBot="1" x14ac:dyDescent="0.35">
      <c r="B35" s="265"/>
      <c r="C35" s="268" t="s">
        <v>344</v>
      </c>
      <c r="D35" s="262"/>
      <c r="E35" s="262"/>
      <c r="F35" s="258"/>
      <c r="G35" s="295"/>
      <c r="I35" s="153"/>
      <c r="J35" s="138"/>
      <c r="K35" s="18"/>
      <c r="L35" s="747"/>
    </row>
    <row r="36" spans="2:12" ht="17.25" thickBot="1" x14ac:dyDescent="0.35">
      <c r="B36" s="265"/>
      <c r="C36" s="260"/>
      <c r="D36" s="260"/>
      <c r="E36" s="260"/>
      <c r="F36" s="260"/>
      <c r="G36" s="295"/>
      <c r="I36" s="153"/>
      <c r="J36" s="138"/>
      <c r="K36" s="18"/>
      <c r="L36" s="747"/>
    </row>
    <row r="37" spans="2:12" ht="18" thickBot="1" x14ac:dyDescent="0.4">
      <c r="B37" s="265"/>
      <c r="C37" s="1143" t="s">
        <v>61</v>
      </c>
      <c r="D37" s="1144"/>
      <c r="E37" s="1144"/>
      <c r="F37" s="1145"/>
      <c r="G37" s="295"/>
      <c r="I37" s="153"/>
      <c r="J37" s="138"/>
      <c r="K37" s="18"/>
      <c r="L37" s="747"/>
    </row>
    <row r="38" spans="2:12" ht="17.25" x14ac:dyDescent="0.35">
      <c r="B38" s="265"/>
      <c r="C38" s="269"/>
      <c r="D38" s="1190" t="s">
        <v>47</v>
      </c>
      <c r="E38" s="1191"/>
      <c r="F38" s="1192"/>
      <c r="G38" s="295"/>
      <c r="I38" s="153"/>
      <c r="J38" s="138"/>
      <c r="K38" s="18"/>
      <c r="L38" s="747"/>
    </row>
    <row r="39" spans="2:12" ht="17.25" x14ac:dyDescent="0.35">
      <c r="B39" s="270"/>
      <c r="C39" s="265"/>
      <c r="D39" s="271" t="s">
        <v>54</v>
      </c>
      <c r="E39" s="271" t="s">
        <v>55</v>
      </c>
      <c r="F39" s="272" t="s">
        <v>56</v>
      </c>
      <c r="G39" s="295"/>
      <c r="I39" s="153"/>
      <c r="J39" s="138"/>
      <c r="K39" s="18"/>
      <c r="L39" s="747"/>
    </row>
    <row r="40" spans="2:12" x14ac:dyDescent="0.3">
      <c r="B40" s="265"/>
      <c r="C40" s="364" t="s">
        <v>62</v>
      </c>
      <c r="D40" s="259"/>
      <c r="E40" s="259"/>
      <c r="F40" s="257"/>
      <c r="G40" s="295"/>
      <c r="I40" s="153"/>
      <c r="J40" s="138"/>
      <c r="K40" s="18"/>
      <c r="L40" s="747"/>
    </row>
    <row r="41" spans="2:12" x14ac:dyDescent="0.3">
      <c r="B41" s="265"/>
      <c r="C41" s="266" t="s">
        <v>63</v>
      </c>
      <c r="D41" s="259"/>
      <c r="E41" s="259"/>
      <c r="F41" s="257"/>
      <c r="G41" s="295"/>
      <c r="I41" s="153"/>
      <c r="J41" s="138"/>
      <c r="K41" s="18"/>
      <c r="L41" s="747"/>
    </row>
    <row r="42" spans="2:12" x14ac:dyDescent="0.3">
      <c r="B42" s="265"/>
      <c r="C42" s="266" t="s">
        <v>64</v>
      </c>
      <c r="D42" s="259"/>
      <c r="E42" s="259"/>
      <c r="F42" s="257"/>
      <c r="G42" s="295"/>
      <c r="I42" s="153"/>
      <c r="J42" s="138"/>
      <c r="K42" s="18"/>
      <c r="L42" s="747"/>
    </row>
    <row r="43" spans="2:12" x14ac:dyDescent="0.3">
      <c r="B43" s="265"/>
      <c r="C43" s="266" t="s">
        <v>65</v>
      </c>
      <c r="D43" s="259"/>
      <c r="E43" s="259"/>
      <c r="F43" s="257"/>
      <c r="G43" s="295"/>
      <c r="I43" s="153"/>
      <c r="J43" s="138"/>
      <c r="K43" s="18"/>
      <c r="L43" s="747"/>
    </row>
    <row r="44" spans="2:12" x14ac:dyDescent="0.3">
      <c r="B44" s="265"/>
      <c r="C44" s="266" t="s">
        <v>66</v>
      </c>
      <c r="D44" s="259"/>
      <c r="E44" s="259"/>
      <c r="F44" s="257"/>
      <c r="G44" s="295"/>
      <c r="I44" s="153"/>
      <c r="J44" s="138"/>
      <c r="K44" s="18"/>
      <c r="L44" s="747"/>
    </row>
    <row r="45" spans="2:12" x14ac:dyDescent="0.3">
      <c r="B45" s="265"/>
      <c r="C45" s="266" t="s">
        <v>67</v>
      </c>
      <c r="D45" s="259"/>
      <c r="E45" s="259"/>
      <c r="F45" s="257"/>
      <c r="G45" s="295"/>
      <c r="I45" s="153"/>
      <c r="J45" s="138"/>
      <c r="K45" s="18"/>
      <c r="L45" s="747"/>
    </row>
    <row r="46" spans="2:12" x14ac:dyDescent="0.3">
      <c r="B46" s="265"/>
      <c r="C46" s="266" t="s">
        <v>68</v>
      </c>
      <c r="D46" s="259"/>
      <c r="E46" s="259"/>
      <c r="F46" s="257"/>
      <c r="G46" s="295"/>
      <c r="I46" s="153"/>
      <c r="J46" s="138"/>
      <c r="K46" s="18"/>
      <c r="L46" s="747"/>
    </row>
    <row r="47" spans="2:12" x14ac:dyDescent="0.3">
      <c r="B47" s="265"/>
      <c r="C47" s="266" t="s">
        <v>69</v>
      </c>
      <c r="D47" s="259"/>
      <c r="E47" s="259"/>
      <c r="F47" s="257"/>
      <c r="G47" s="295"/>
      <c r="I47" s="153"/>
      <c r="J47" s="138"/>
      <c r="K47" s="18"/>
      <c r="L47" s="747"/>
    </row>
    <row r="48" spans="2:12" x14ac:dyDescent="0.3">
      <c r="B48" s="265"/>
      <c r="C48" s="266" t="s">
        <v>70</v>
      </c>
      <c r="D48" s="259"/>
      <c r="E48" s="259"/>
      <c r="F48" s="257"/>
      <c r="G48" s="295"/>
      <c r="I48" s="153"/>
      <c r="J48" s="138"/>
      <c r="K48" s="18"/>
      <c r="L48" s="747"/>
    </row>
    <row r="49" spans="2:12" x14ac:dyDescent="0.3">
      <c r="B49" s="265"/>
      <c r="C49" s="266" t="s">
        <v>71</v>
      </c>
      <c r="D49" s="259"/>
      <c r="E49" s="259"/>
      <c r="F49" s="257"/>
      <c r="G49" s="295"/>
      <c r="I49" s="153"/>
      <c r="J49" s="138"/>
      <c r="K49" s="18"/>
      <c r="L49" s="747"/>
    </row>
    <row r="50" spans="2:12" ht="17.25" thickBot="1" x14ac:dyDescent="0.35">
      <c r="B50" s="265"/>
      <c r="C50" s="268" t="s">
        <v>72</v>
      </c>
      <c r="D50" s="262"/>
      <c r="E50" s="262"/>
      <c r="F50" s="258"/>
      <c r="G50" s="295"/>
      <c r="I50" s="153"/>
      <c r="J50" s="138"/>
      <c r="K50" s="18"/>
      <c r="L50" s="747"/>
    </row>
    <row r="51" spans="2:12" ht="17.25" thickBot="1" x14ac:dyDescent="0.35">
      <c r="B51" s="265"/>
      <c r="C51" s="260"/>
      <c r="D51" s="260"/>
      <c r="E51" s="260"/>
      <c r="F51" s="260"/>
      <c r="G51" s="295"/>
      <c r="I51" s="153"/>
      <c r="J51" s="138"/>
      <c r="K51" s="18"/>
      <c r="L51" s="747"/>
    </row>
    <row r="52" spans="2:12" ht="18" thickBot="1" x14ac:dyDescent="0.4">
      <c r="B52" s="265"/>
      <c r="C52" s="1143" t="s">
        <v>73</v>
      </c>
      <c r="D52" s="1144"/>
      <c r="E52" s="1144"/>
      <c r="F52" s="1145"/>
      <c r="G52" s="295"/>
      <c r="I52" s="153"/>
      <c r="J52" s="138"/>
      <c r="K52" s="18"/>
      <c r="L52" s="747"/>
    </row>
    <row r="53" spans="2:12" ht="17.25" x14ac:dyDescent="0.35">
      <c r="B53" s="265"/>
      <c r="C53" s="269"/>
      <c r="D53" s="1190" t="s">
        <v>47</v>
      </c>
      <c r="E53" s="1191"/>
      <c r="F53" s="1192"/>
      <c r="G53" s="295"/>
      <c r="I53" s="153"/>
      <c r="J53" s="138"/>
      <c r="K53" s="18"/>
      <c r="L53" s="747"/>
    </row>
    <row r="54" spans="2:12" ht="17.25" x14ac:dyDescent="0.35">
      <c r="B54" s="270"/>
      <c r="C54" s="265"/>
      <c r="D54" s="271" t="s">
        <v>54</v>
      </c>
      <c r="E54" s="271" t="s">
        <v>55</v>
      </c>
      <c r="F54" s="272" t="s">
        <v>56</v>
      </c>
      <c r="G54" s="295"/>
      <c r="I54" s="153"/>
      <c r="J54" s="138"/>
      <c r="K54" s="18"/>
      <c r="L54" s="747"/>
    </row>
    <row r="55" spans="2:12" x14ac:dyDescent="0.3">
      <c r="B55" s="265"/>
      <c r="C55" s="266" t="s">
        <v>257</v>
      </c>
      <c r="D55" s="259"/>
      <c r="E55" s="259"/>
      <c r="F55" s="257"/>
      <c r="G55" s="295"/>
      <c r="I55" s="153"/>
      <c r="J55" s="138"/>
      <c r="K55" s="18"/>
      <c r="L55" s="747"/>
    </row>
    <row r="56" spans="2:12" x14ac:dyDescent="0.3">
      <c r="B56" s="265"/>
      <c r="C56" s="266" t="s">
        <v>258</v>
      </c>
      <c r="D56" s="259"/>
      <c r="E56" s="259"/>
      <c r="F56" s="257"/>
      <c r="G56" s="295"/>
      <c r="I56" s="153"/>
      <c r="J56" s="138"/>
      <c r="K56" s="18"/>
      <c r="L56" s="747"/>
    </row>
    <row r="57" spans="2:12" x14ac:dyDescent="0.3">
      <c r="B57" s="265"/>
      <c r="C57" s="266" t="s">
        <v>76</v>
      </c>
      <c r="D57" s="259"/>
      <c r="E57" s="259"/>
      <c r="F57" s="257"/>
      <c r="G57" s="295"/>
      <c r="I57" s="153"/>
      <c r="J57" s="138"/>
      <c r="K57" s="18"/>
      <c r="L57" s="747"/>
    </row>
    <row r="58" spans="2:12" x14ac:dyDescent="0.3">
      <c r="B58" s="265"/>
      <c r="C58" s="266" t="s">
        <v>77</v>
      </c>
      <c r="D58" s="259"/>
      <c r="E58" s="259"/>
      <c r="F58" s="257"/>
      <c r="G58" s="295"/>
      <c r="I58" s="153"/>
      <c r="J58" s="138"/>
      <c r="K58" s="18"/>
      <c r="L58" s="747"/>
    </row>
    <row r="59" spans="2:12" ht="17.25" thickBot="1" x14ac:dyDescent="0.35">
      <c r="B59" s="265"/>
      <c r="C59" s="274" t="s">
        <v>345</v>
      </c>
      <c r="D59" s="262"/>
      <c r="E59" s="262"/>
      <c r="F59" s="258"/>
      <c r="G59" s="295"/>
      <c r="I59" s="153"/>
      <c r="J59" s="138"/>
      <c r="K59" s="18"/>
      <c r="L59" s="747"/>
    </row>
    <row r="60" spans="2:12" ht="17.25" thickBot="1" x14ac:dyDescent="0.35">
      <c r="B60" s="265"/>
      <c r="C60" s="260"/>
      <c r="D60" s="260"/>
      <c r="E60" s="260"/>
      <c r="F60" s="260"/>
      <c r="G60" s="295"/>
      <c r="I60" s="153"/>
      <c r="J60" s="138"/>
      <c r="K60" s="18"/>
      <c r="L60" s="747"/>
    </row>
    <row r="61" spans="2:12" ht="18" thickBot="1" x14ac:dyDescent="0.4">
      <c r="B61" s="265"/>
      <c r="C61" s="1143" t="s">
        <v>78</v>
      </c>
      <c r="D61" s="1144"/>
      <c r="E61" s="1144"/>
      <c r="F61" s="1145"/>
      <c r="G61" s="295"/>
      <c r="I61" s="153"/>
      <c r="J61" s="138"/>
      <c r="K61" s="18"/>
      <c r="L61" s="747"/>
    </row>
    <row r="62" spans="2:12" ht="17.25" x14ac:dyDescent="0.35">
      <c r="B62" s="265"/>
      <c r="C62" s="269"/>
      <c r="D62" s="1190" t="s">
        <v>47</v>
      </c>
      <c r="E62" s="1191"/>
      <c r="F62" s="1192"/>
      <c r="G62" s="295"/>
      <c r="I62" s="153"/>
      <c r="J62" s="138"/>
      <c r="K62" s="18"/>
      <c r="L62" s="747"/>
    </row>
    <row r="63" spans="2:12" ht="17.25" x14ac:dyDescent="0.35">
      <c r="B63" s="275"/>
      <c r="C63" s="265"/>
      <c r="D63" s="271" t="s">
        <v>54</v>
      </c>
      <c r="E63" s="271" t="s">
        <v>55</v>
      </c>
      <c r="F63" s="272" t="s">
        <v>56</v>
      </c>
      <c r="G63" s="295"/>
      <c r="I63" s="153"/>
      <c r="J63" s="138"/>
      <c r="K63" s="18"/>
      <c r="L63" s="747"/>
    </row>
    <row r="64" spans="2:12" x14ac:dyDescent="0.3">
      <c r="B64" s="265"/>
      <c r="C64" s="266" t="s">
        <v>79</v>
      </c>
      <c r="D64" s="259"/>
      <c r="E64" s="259"/>
      <c r="F64" s="257"/>
      <c r="G64" s="295"/>
      <c r="I64" s="153"/>
      <c r="J64" s="138"/>
      <c r="K64" s="18"/>
      <c r="L64" s="747"/>
    </row>
    <row r="65" spans="1:12" x14ac:dyDescent="0.3">
      <c r="B65" s="265"/>
      <c r="C65" s="266" t="s">
        <v>80</v>
      </c>
      <c r="D65" s="259"/>
      <c r="E65" s="259"/>
      <c r="F65" s="257"/>
      <c r="G65" s="295"/>
      <c r="I65" s="153"/>
      <c r="J65" s="138"/>
      <c r="K65" s="18"/>
      <c r="L65" s="747"/>
    </row>
    <row r="66" spans="1:12" x14ac:dyDescent="0.3">
      <c r="B66" s="265"/>
      <c r="C66" s="266" t="s">
        <v>81</v>
      </c>
      <c r="D66" s="259"/>
      <c r="E66" s="259"/>
      <c r="F66" s="257"/>
      <c r="G66" s="295"/>
      <c r="I66" s="153"/>
      <c r="J66" s="138"/>
      <c r="K66" s="18"/>
      <c r="L66" s="747"/>
    </row>
    <row r="67" spans="1:12" x14ac:dyDescent="0.3">
      <c r="B67" s="265"/>
      <c r="C67" s="266" t="s">
        <v>82</v>
      </c>
      <c r="D67" s="259"/>
      <c r="E67" s="259"/>
      <c r="F67" s="257"/>
      <c r="G67" s="295"/>
      <c r="I67" s="153"/>
      <c r="J67" s="138"/>
      <c r="K67" s="18"/>
      <c r="L67" s="747"/>
    </row>
    <row r="68" spans="1:12" x14ac:dyDescent="0.3">
      <c r="B68" s="265"/>
      <c r="C68" s="266" t="s">
        <v>83</v>
      </c>
      <c r="D68" s="259"/>
      <c r="E68" s="259"/>
      <c r="F68" s="257"/>
      <c r="G68" s="295"/>
      <c r="I68" s="153"/>
      <c r="J68" s="138"/>
      <c r="K68" s="18"/>
      <c r="L68" s="747"/>
    </row>
    <row r="69" spans="1:12" x14ac:dyDescent="0.3">
      <c r="B69" s="265"/>
      <c r="C69" s="266" t="s">
        <v>84</v>
      </c>
      <c r="D69" s="259"/>
      <c r="E69" s="259"/>
      <c r="F69" s="257"/>
      <c r="G69" s="295"/>
      <c r="I69" s="153"/>
      <c r="J69" s="138"/>
      <c r="K69" s="18"/>
      <c r="L69" s="747"/>
    </row>
    <row r="70" spans="1:12" x14ac:dyDescent="0.3">
      <c r="B70" s="265"/>
      <c r="C70" s="266" t="s">
        <v>85</v>
      </c>
      <c r="D70" s="259"/>
      <c r="E70" s="259"/>
      <c r="F70" s="257"/>
      <c r="G70" s="295"/>
      <c r="I70" s="153"/>
      <c r="J70" s="138"/>
      <c r="K70" s="18"/>
      <c r="L70" s="747" t="str">
        <f t="array" ref="L70">IF(SUM(ABS(M70:Y70))&gt;0,IF(OR($M$8:$Y$8=M70:Y70),"Hide","Show"),"")</f>
        <v/>
      </c>
    </row>
    <row r="71" spans="1:12" ht="17.25" thickBot="1" x14ac:dyDescent="0.35">
      <c r="B71" s="265"/>
      <c r="C71" s="268" t="s">
        <v>86</v>
      </c>
      <c r="D71" s="262"/>
      <c r="E71" s="262"/>
      <c r="F71" s="258"/>
      <c r="G71" s="295"/>
      <c r="I71" s="153"/>
      <c r="J71" s="138"/>
      <c r="K71" s="18"/>
      <c r="L71" s="747" t="str">
        <f t="array" ref="L71">IF(SUM(ABS(M71:Y71))&gt;0,IF(OR($M$8:$Y$8=M71:Y71),"Hide","Show"),"")</f>
        <v/>
      </c>
    </row>
    <row r="72" spans="1:12" ht="17.25" thickBot="1" x14ac:dyDescent="0.35">
      <c r="B72" s="265"/>
      <c r="C72" s="260"/>
      <c r="D72" s="260"/>
      <c r="E72" s="260"/>
      <c r="F72" s="260"/>
      <c r="G72" s="295"/>
      <c r="I72" s="153"/>
      <c r="J72" s="138"/>
      <c r="K72" s="18"/>
      <c r="L72" s="747" t="str">
        <f t="array" ref="L72">IF(SUM(ABS(M72:Y72))&gt;0,IF(OR($M$8:$Y$8=M72:Y72),"Hide","Show"),"")</f>
        <v/>
      </c>
    </row>
    <row r="73" spans="1:12" ht="18" thickBot="1" x14ac:dyDescent="0.4">
      <c r="B73" s="265"/>
      <c r="C73" s="1143" t="s">
        <v>87</v>
      </c>
      <c r="D73" s="1144"/>
      <c r="E73" s="1144"/>
      <c r="F73" s="1145"/>
      <c r="G73" s="295"/>
      <c r="I73" s="153"/>
      <c r="J73" s="138"/>
      <c r="K73" s="18"/>
      <c r="L73" s="747" t="str">
        <f t="array" ref="L73">IF(SUM(ABS(M73:Y73))&gt;0,IF(OR($M$8:$Y$8=M73:Y73),"Hide","Show"),"")</f>
        <v/>
      </c>
    </row>
    <row r="74" spans="1:12" ht="17.25" x14ac:dyDescent="0.35">
      <c r="B74" s="270"/>
      <c r="C74" s="269"/>
      <c r="D74" s="1190" t="s">
        <v>47</v>
      </c>
      <c r="E74" s="1191"/>
      <c r="F74" s="1192"/>
      <c r="G74" s="295"/>
      <c r="I74" s="153"/>
      <c r="J74" s="138"/>
      <c r="K74" s="18"/>
      <c r="L74" s="747" t="str">
        <f t="array" ref="L74">IF(SUM(ABS(M74:Y74))&gt;0,IF(OR($M$8:$Y$8=M74:Y74),"Hide","Show"),"")</f>
        <v/>
      </c>
    </row>
    <row r="75" spans="1:12" x14ac:dyDescent="0.3">
      <c r="B75" s="265"/>
      <c r="C75" s="266" t="s">
        <v>88</v>
      </c>
      <c r="D75" s="1137"/>
      <c r="E75" s="1137"/>
      <c r="F75" s="1138"/>
      <c r="G75" s="295"/>
      <c r="I75" s="153"/>
      <c r="J75" s="138"/>
      <c r="K75" s="18"/>
      <c r="L75" s="747" t="str">
        <f t="array" ref="L75">IF(SUM(ABS(M75:Y75))&gt;0,IF(OR($M$8:$Y$8=M75:Y75),"Hide","Show"),"")</f>
        <v/>
      </c>
    </row>
    <row r="76" spans="1:12" x14ac:dyDescent="0.3">
      <c r="B76" s="265"/>
      <c r="C76" s="266" t="s">
        <v>259</v>
      </c>
      <c r="D76" s="1137"/>
      <c r="E76" s="1137"/>
      <c r="F76" s="1138"/>
      <c r="G76" s="295"/>
      <c r="I76" s="153"/>
      <c r="J76" s="138"/>
      <c r="K76" s="18"/>
      <c r="L76" s="747" t="str">
        <f t="array" ref="L76">IF(SUM(ABS(M76:Y76))&gt;0,IF(OR($M$8:$Y$8=M76:Y76),"Hide","Show"),"")</f>
        <v/>
      </c>
    </row>
    <row r="77" spans="1:12" ht="17.25" thickBot="1" x14ac:dyDescent="0.35">
      <c r="B77" s="265"/>
      <c r="C77" s="268" t="s">
        <v>597</v>
      </c>
      <c r="D77" s="1139" t="str">
        <f>IF(D75+D76=0,"",D75+D76)</f>
        <v/>
      </c>
      <c r="E77" s="1139"/>
      <c r="F77" s="1140"/>
      <c r="G77" s="295"/>
      <c r="I77" s="155"/>
      <c r="J77" s="139"/>
      <c r="K77" s="18"/>
      <c r="L77" s="747" t="str">
        <f t="array" ref="L77">IF(SUM(ABS(M77:Y77))&gt;0,IF(OR($M$8:$Y$8=M77:Y77),"Hide","Show"),"")</f>
        <v/>
      </c>
    </row>
    <row r="78" spans="1:12" ht="17.25" thickBot="1" x14ac:dyDescent="0.35">
      <c r="B78" s="278"/>
      <c r="C78" s="263"/>
      <c r="D78" s="365"/>
      <c r="E78" s="263"/>
      <c r="F78" s="263"/>
      <c r="G78" s="300"/>
      <c r="I78" s="157"/>
      <c r="J78" s="138"/>
      <c r="K78" s="18"/>
      <c r="L78" s="747" t="str">
        <f t="array" ref="L78">IF(SUM(ABS(M78:Y78))&gt;0,IF(OR($M$8:$Y$8=M78:Y78),"Hide","Show"),"")</f>
        <v/>
      </c>
    </row>
    <row r="79" spans="1:12" x14ac:dyDescent="0.3">
      <c r="K79" s="18"/>
      <c r="L79" s="747" t="str">
        <f t="array" ref="L79">IF(SUM(ABS(M79:Y79))&gt;0,IF(OR($M$8:$Y$8=M79:Y79),"Hide","Show"),"")</f>
        <v/>
      </c>
    </row>
    <row r="80" spans="1:12" s="17" customFormat="1" x14ac:dyDescent="0.3">
      <c r="A80" s="18"/>
      <c r="B80" s="18"/>
      <c r="C80" s="18"/>
      <c r="D80" s="18"/>
      <c r="E80" s="18"/>
      <c r="F80" s="18"/>
      <c r="G80" s="18"/>
      <c r="H80" s="18"/>
      <c r="I80" s="109"/>
      <c r="J80" s="18"/>
      <c r="K80" s="18"/>
      <c r="L80" s="747" t="str">
        <f t="array" ref="L80">IF(SUM(ABS(M80:Y80))&gt;0,IF(OR($M$8:$Y$8=M80:Y80),"Hide","Show"),"")</f>
        <v/>
      </c>
    </row>
    <row r="81" spans="12:12" x14ac:dyDescent="0.3">
      <c r="L81" s="747" t="str">
        <f t="array" ref="L81">IF(SUM(ABS(M81:Y81))&gt;0,IF(OR($M$8:$Y$8=M81:Y81),"Hide","Show"),"")</f>
        <v/>
      </c>
    </row>
    <row r="82" spans="12:12" x14ac:dyDescent="0.3">
      <c r="L82" s="747" t="str">
        <f t="array" ref="L82">IF(SUM(ABS(M82:Y82))&gt;0,IF(OR($M$8:$Y$8=M82:Y82),"Hide","Show"),"")</f>
        <v/>
      </c>
    </row>
    <row r="83" spans="12:12" x14ac:dyDescent="0.3">
      <c r="L83" s="747" t="str">
        <f t="array" ref="L83">IF(SUM(ABS(M83:Y83))&gt;0,IF(OR($M$8:$Y$8=M83:Y83),"Hide","Show"),"")</f>
        <v/>
      </c>
    </row>
    <row r="84" spans="12:12" x14ac:dyDescent="0.3">
      <c r="L84" s="747" t="str">
        <f t="array" ref="L84">IF(SUM(ABS(M84:Y84))&gt;0,IF(OR($M$8:$Y$8=M84:Y84),"Hide","Show"),"")</f>
        <v/>
      </c>
    </row>
    <row r="85" spans="12:12" x14ac:dyDescent="0.3">
      <c r="L85" s="747" t="str">
        <f t="array" ref="L85">IF(SUM(ABS(M85:Y85))&gt;0,IF(OR($M$8:$Y$8=M85:Y85),"Hide","Show"),"")</f>
        <v/>
      </c>
    </row>
    <row r="86" spans="12:12" x14ac:dyDescent="0.3">
      <c r="L86" s="747" t="str">
        <f t="array" ref="L86">IF(SUM(ABS(M86:Y86))&gt;0,IF(OR($M$8:$Y$8=M86:Y86),"Hide","Show"),"")</f>
        <v/>
      </c>
    </row>
    <row r="87" spans="12:12" x14ac:dyDescent="0.3">
      <c r="L87" s="747" t="str">
        <f t="array" ref="L87">IF(SUM(ABS(M87:Y87))&gt;0,IF(OR($M$8:$Y$8=M87:Y87),"Hide","Show"),"")</f>
        <v/>
      </c>
    </row>
    <row r="88" spans="12:12" x14ac:dyDescent="0.3">
      <c r="L88" s="747" t="str">
        <f t="array" ref="L88">IF(SUM(ABS(M88:Y88))&gt;0,IF(OR($M$8:$Y$8=M88:Y88),"Hide","Show"),"")</f>
        <v/>
      </c>
    </row>
    <row r="89" spans="12:12" x14ac:dyDescent="0.3">
      <c r="L89" s="747" t="str">
        <f t="array" ref="L89">IF(SUM(ABS(M89:Y89))&gt;0,IF(OR($M$8:$Y$8=M89:Y89),"Hide","Show"),"")</f>
        <v/>
      </c>
    </row>
    <row r="90" spans="12:12" x14ac:dyDescent="0.3">
      <c r="L90" s="747" t="str">
        <f t="array" ref="L90">IF(SUM(ABS(M90:Y90))&gt;0,IF(OR($M$8:$Y$8=M90:Y90),"Hide","Show"),"")</f>
        <v/>
      </c>
    </row>
    <row r="91" spans="12:12" x14ac:dyDescent="0.3">
      <c r="L91" s="747" t="str">
        <f t="array" ref="L91">IF(SUM(ABS(M91:Y91))&gt;0,IF(OR($M$8:$Y$8=M91:Y91),"Hide","Show"),"")</f>
        <v/>
      </c>
    </row>
    <row r="92" spans="12:12" x14ac:dyDescent="0.3">
      <c r="L92" s="747" t="str">
        <f t="array" ref="L92">IF(SUM(ABS(M92:Y92))&gt;0,IF(OR($M$8:$Y$8=M92:Y92),"Hide","Show"),"")</f>
        <v/>
      </c>
    </row>
    <row r="93" spans="12:12" x14ac:dyDescent="0.3">
      <c r="L93" s="747" t="str">
        <f t="array" ref="L93">IF(SUM(ABS(M93:Y93))&gt;0,IF(OR($M$8:$Y$8=M93:Y93),"Hide","Show"),"")</f>
        <v/>
      </c>
    </row>
    <row r="94" spans="12:12" x14ac:dyDescent="0.3">
      <c r="L94" s="747" t="str">
        <f t="array" ref="L94">IF(SUM(ABS(M94:Y94))&gt;0,IF(OR($M$8:$Y$8=M94:Y94),"Hide","Show"),"")</f>
        <v/>
      </c>
    </row>
    <row r="95" spans="12:12" x14ac:dyDescent="0.3">
      <c r="L95" s="747" t="str">
        <f t="array" ref="L95">IF(SUM(ABS(M95:Y95))&gt;0,IF(OR($M$8:$Y$8=M95:Y95),"Hide","Show"),"")</f>
        <v/>
      </c>
    </row>
    <row r="96" spans="12:12" x14ac:dyDescent="0.3">
      <c r="L96" s="747" t="str">
        <f t="array" ref="L96">IF(SUM(ABS(M96:Y96))&gt;0,IF(OR($M$8:$Y$8=M96:Y96),"Hide","Show"),"")</f>
        <v/>
      </c>
    </row>
    <row r="97" spans="12:12" x14ac:dyDescent="0.3">
      <c r="L97" s="747" t="str">
        <f t="array" ref="L97">IF(SUM(ABS(M97:Y97))&gt;0,IF(OR($M$8:$Y$8=M97:Y97),"Hide","Show"),"")</f>
        <v/>
      </c>
    </row>
    <row r="98" spans="12:12" x14ac:dyDescent="0.3">
      <c r="L98" s="747" t="str">
        <f t="array" ref="L98">IF(SUM(ABS(M98:Y98))&gt;0,IF(OR($M$8:$Y$8=M98:Y98),"Hide","Show"),"")</f>
        <v/>
      </c>
    </row>
    <row r="99" spans="12:12" x14ac:dyDescent="0.3">
      <c r="L99" s="747" t="str">
        <f t="array" ref="L99">IF(SUM(ABS(M99:Y99))&gt;0,IF(OR($M$8:$Y$8=M99:Y99),"Hide","Show"),"")</f>
        <v/>
      </c>
    </row>
    <row r="100" spans="12:12" x14ac:dyDescent="0.3">
      <c r="L100" s="747" t="str">
        <f t="array" ref="L100">IF(SUM(ABS(M100:Y100))&gt;0,IF(OR($M$8:$Y$8=M100:Y100),"Hide","Show"),"")</f>
        <v/>
      </c>
    </row>
    <row r="101" spans="12:12" x14ac:dyDescent="0.3">
      <c r="L101" s="747" t="str">
        <f t="array" ref="L101">IF(SUM(ABS(M101:Y101))&gt;0,IF(OR($M$8:$Y$8=M101:Y101),"Hide","Show"),"")</f>
        <v/>
      </c>
    </row>
    <row r="102" spans="12:12" x14ac:dyDescent="0.3">
      <c r="L102" s="747" t="str">
        <f t="array" ref="L102">IF(SUM(ABS(M102:Y102))&gt;0,IF(OR($M$8:$Y$8=M102:Y102),"Hide","Show"),"")</f>
        <v/>
      </c>
    </row>
    <row r="103" spans="12:12" x14ac:dyDescent="0.3">
      <c r="L103" s="747" t="str">
        <f t="array" ref="L103">IF(SUM(ABS(M103:Y103))&gt;0,IF(OR($M$8:$Y$8=M103:Y103),"Hide","Show"),"")</f>
        <v/>
      </c>
    </row>
    <row r="104" spans="12:12" x14ac:dyDescent="0.3">
      <c r="L104" s="747" t="str">
        <f t="array" ref="L104">IF(SUM(ABS(M104:Y104))&gt;0,IF(OR($M$8:$Y$8=M104:Y104),"Hide","Show"),"")</f>
        <v/>
      </c>
    </row>
    <row r="105" spans="12:12" x14ac:dyDescent="0.3">
      <c r="L105" s="747" t="str">
        <f t="array" ref="L105">IF(SUM(ABS(M105:Y105))&gt;0,IF(OR($M$8:$Y$8=M105:Y105),"Hide","Show"),"")</f>
        <v/>
      </c>
    </row>
    <row r="106" spans="12:12" x14ac:dyDescent="0.3">
      <c r="L106" s="747" t="str">
        <f t="array" ref="L106">IF(SUM(ABS(M106:Y106))&gt;0,IF(OR($M$8:$Y$8=M106:Y106),"Hide","Show"),"")</f>
        <v/>
      </c>
    </row>
    <row r="107" spans="12:12" x14ac:dyDescent="0.3">
      <c r="L107" s="747" t="str">
        <f t="array" ref="L107">IF(SUM(ABS(M107:Y107))&gt;0,IF(OR($M$8:$Y$8=M107:Y107),"Hide","Show"),"")</f>
        <v/>
      </c>
    </row>
    <row r="108" spans="12:12" x14ac:dyDescent="0.3">
      <c r="L108" s="747" t="str">
        <f t="array" ref="L108">IF(SUM(ABS(M108:Y108))&gt;0,IF(OR($M$8:$Y$8=M108:Y108),"Hide","Show"),"")</f>
        <v/>
      </c>
    </row>
    <row r="109" spans="12:12" x14ac:dyDescent="0.3">
      <c r="L109" s="747" t="str">
        <f t="array" ref="L109">IF(SUM(ABS(M109:Y109))&gt;0,IF(OR($M$8:$Y$8=M109:Y109),"Hide","Show"),"")</f>
        <v/>
      </c>
    </row>
    <row r="110" spans="12:12" x14ac:dyDescent="0.3">
      <c r="L110" s="747" t="str">
        <f t="array" ref="L110">IF(SUM(ABS(M110:Y110))&gt;0,IF(OR($M$8:$Y$8=M110:Y110),"Hide","Show"),"")</f>
        <v/>
      </c>
    </row>
    <row r="111" spans="12:12" x14ac:dyDescent="0.3">
      <c r="L111" s="747" t="str">
        <f t="array" ref="L111">IF(SUM(ABS(M111:Y111))&gt;0,IF(OR($M$8:$Y$8=M111:Y111),"Hide","Show"),"")</f>
        <v/>
      </c>
    </row>
    <row r="112" spans="12:12" x14ac:dyDescent="0.3">
      <c r="L112" s="747" t="str">
        <f t="array" ref="L112">IF(SUM(ABS(M112:Y112))&gt;0,IF(OR($M$8:$Y$8=M112:Y112),"Hide","Show"),"")</f>
        <v/>
      </c>
    </row>
    <row r="113" spans="12:12" x14ac:dyDescent="0.3">
      <c r="L113" s="747" t="str">
        <f t="array" ref="L113">IF(SUM(ABS(M113:Y113))&gt;0,IF(OR($M$8:$Y$8=M113:Y113),"Hide","Show"),"")</f>
        <v/>
      </c>
    </row>
    <row r="114" spans="12:12" x14ac:dyDescent="0.3">
      <c r="L114" s="747" t="str">
        <f t="array" ref="L114">IF(SUM(ABS(M114:Y114))&gt;0,IF(OR($M$8:$Y$8=M114:Y114),"Hide","Show"),"")</f>
        <v/>
      </c>
    </row>
    <row r="115" spans="12:12" x14ac:dyDescent="0.3">
      <c r="L115" s="747" t="str">
        <f t="array" ref="L115">IF(SUM(ABS(M115:Y115))&gt;0,IF(OR($M$8:$Y$8=M115:Y115),"Hide","Show"),"")</f>
        <v/>
      </c>
    </row>
    <row r="116" spans="12:12" x14ac:dyDescent="0.3">
      <c r="L116" s="747" t="str">
        <f t="array" ref="L116">IF(SUM(ABS(M116:Y116))&gt;0,IF(OR($M$8:$Y$8=M116:Y116),"Hide","Show"),"")</f>
        <v/>
      </c>
    </row>
    <row r="117" spans="12:12" x14ac:dyDescent="0.3">
      <c r="L117" s="747" t="str">
        <f t="array" ref="L117">IF(SUM(ABS(M117:Y117))&gt;0,IF(OR($M$8:$Y$8=M117:Y117),"Hide","Show"),"")</f>
        <v/>
      </c>
    </row>
    <row r="118" spans="12:12" x14ac:dyDescent="0.3">
      <c r="L118" s="747" t="str">
        <f t="array" ref="L118">IF(SUM(ABS(M118:Y118))&gt;0,IF(OR($M$8:$Y$8=M118:Y118),"Hide","Show"),"")</f>
        <v/>
      </c>
    </row>
    <row r="119" spans="12:12" x14ac:dyDescent="0.3">
      <c r="L119" s="747" t="str">
        <f t="array" ref="L119">IF(SUM(ABS(M119:Y119))&gt;0,IF(OR($M$8:$Y$8=M119:Y119),"Hide","Show"),"")</f>
        <v/>
      </c>
    </row>
    <row r="120" spans="12:12" x14ac:dyDescent="0.3">
      <c r="L120" s="747" t="str">
        <f t="array" ref="L120">IF(SUM(ABS(M120:Y120))&gt;0,IF(OR($M$8:$Y$8=M120:Y120),"Hide","Show"),"")</f>
        <v/>
      </c>
    </row>
    <row r="121" spans="12:12" x14ac:dyDescent="0.3">
      <c r="L121" s="747" t="str">
        <f t="array" ref="L121">IF(SUM(ABS(M121:Y121))&gt;0,IF(OR($M$8:$Y$8=M121:Y121),"Hide","Show"),"")</f>
        <v/>
      </c>
    </row>
    <row r="122" spans="12:12" x14ac:dyDescent="0.3">
      <c r="L122" s="747" t="str">
        <f t="array" ref="L122">IF(SUM(ABS(M122:Y122))&gt;0,IF(OR($M$8:$Y$8=M122:Y122),"Hide","Show"),"")</f>
        <v/>
      </c>
    </row>
    <row r="123" spans="12:12" x14ac:dyDescent="0.3">
      <c r="L123" s="747" t="str">
        <f t="array" ref="L123">IF(SUM(ABS(M123:Y123))&gt;0,IF(OR($M$8:$Y$8=M123:Y123),"Hide","Show"),"")</f>
        <v/>
      </c>
    </row>
    <row r="124" spans="12:12" x14ac:dyDescent="0.3">
      <c r="L124" s="747" t="str">
        <f t="array" ref="L124">IF(SUM(ABS(M124:Y124))&gt;0,IF(OR($M$8:$Y$8=M124:Y124),"Hide","Show"),"")</f>
        <v/>
      </c>
    </row>
    <row r="125" spans="12:12" x14ac:dyDescent="0.3">
      <c r="L125" s="747" t="str">
        <f t="array" ref="L125">IF(SUM(ABS(M125:Y125))&gt;0,IF(OR($M$8:$Y$8=M125:Y125),"Hide","Show"),"")</f>
        <v/>
      </c>
    </row>
    <row r="126" spans="12:12" x14ac:dyDescent="0.3">
      <c r="L126" s="747" t="str">
        <f t="array" ref="L126">IF(SUM(ABS(M126:Y126))&gt;0,IF(OR($M$8:$Y$8=M126:Y126),"Hide","Show"),"")</f>
        <v/>
      </c>
    </row>
    <row r="127" spans="12:12" x14ac:dyDescent="0.3">
      <c r="L127" s="747" t="str">
        <f t="array" ref="L127">IF(SUM(ABS(M127:Y127))&gt;0,IF(OR($M$8:$Y$8=M127:Y127),"Hide","Show"),"")</f>
        <v/>
      </c>
    </row>
    <row r="128" spans="12:12" x14ac:dyDescent="0.3">
      <c r="L128" s="747" t="str">
        <f t="array" ref="L128">IF(SUM(ABS(M128:Y128))&gt;0,IF(OR($M$8:$Y$8=M128:Y128),"Hide","Show"),"")</f>
        <v/>
      </c>
    </row>
    <row r="129" spans="12:12" x14ac:dyDescent="0.3">
      <c r="L129" s="747" t="str">
        <f t="array" ref="L129">IF(SUM(ABS(M129:Y129))&gt;0,IF(OR($M$8:$Y$8=M129:Y129),"Hide","Show"),"")</f>
        <v/>
      </c>
    </row>
    <row r="130" spans="12:12" x14ac:dyDescent="0.3">
      <c r="L130" s="747" t="str">
        <f t="array" ref="L130">IF(SUM(ABS(M130:Y130))&gt;0,IF(OR($M$8:$Y$8=M130:Y130),"Hide","Show"),"")</f>
        <v/>
      </c>
    </row>
    <row r="131" spans="12:12" x14ac:dyDescent="0.3">
      <c r="L131" s="747" t="str">
        <f t="array" ref="L131">IF(SUM(ABS(M131:Y131))&gt;0,IF(OR($M$8:$Y$8=M131:Y131),"Hide","Show"),"")</f>
        <v/>
      </c>
    </row>
    <row r="132" spans="12:12" x14ac:dyDescent="0.3">
      <c r="L132" s="747" t="str">
        <f t="array" ref="L132">IF(SUM(ABS(M132:Y132))&gt;0,IF(OR($M$8:$Y$8=M132:Y132),"Hide","Show"),"")</f>
        <v/>
      </c>
    </row>
    <row r="133" spans="12:12" x14ac:dyDescent="0.3">
      <c r="L133" s="747" t="str">
        <f t="array" ref="L133">IF(SUM(ABS(M133:Y133))&gt;0,IF(OR($M$8:$Y$8=M133:Y133),"Hide","Show"),"")</f>
        <v/>
      </c>
    </row>
    <row r="134" spans="12:12" x14ac:dyDescent="0.3">
      <c r="L134" s="747" t="str">
        <f t="array" ref="L134">IF(SUM(ABS(M134:Y134))&gt;0,IF(OR($M$8:$Y$8=M134:Y134),"Hide","Show"),"")</f>
        <v/>
      </c>
    </row>
    <row r="135" spans="12:12" x14ac:dyDescent="0.3">
      <c r="L135" s="747" t="str">
        <f t="array" ref="L135">IF(SUM(ABS(M135:Y135))&gt;0,IF(OR($M$8:$Y$8=M135:Y135),"Hide","Show"),"")</f>
        <v/>
      </c>
    </row>
    <row r="136" spans="12:12" x14ac:dyDescent="0.3">
      <c r="L136" s="747" t="str">
        <f t="array" ref="L136">IF(SUM(ABS(M136:Y136))&gt;0,IF(OR($M$8:$Y$8=M136:Y136),"Hide","Show"),"")</f>
        <v/>
      </c>
    </row>
    <row r="137" spans="12:12" x14ac:dyDescent="0.3">
      <c r="L137" s="747" t="str">
        <f t="array" ref="L137">IF(SUM(ABS(M137:Y137))&gt;0,IF(OR($M$8:$Y$8=M137:Y137),"Hide","Show"),"")</f>
        <v/>
      </c>
    </row>
    <row r="138" spans="12:12" x14ac:dyDescent="0.3">
      <c r="L138" s="747" t="str">
        <f t="array" ref="L138">IF(SUM(ABS(M138:Y138))&gt;0,IF(OR($M$8:$Y$8=M138:Y138),"Hide","Show"),"")</f>
        <v/>
      </c>
    </row>
    <row r="139" spans="12:12" x14ac:dyDescent="0.3">
      <c r="L139" s="747" t="str">
        <f t="array" ref="L139">IF(SUM(ABS(M139:Y139))&gt;0,IF(OR($M$8:$Y$8=M139:Y139),"Hide","Show"),"")</f>
        <v/>
      </c>
    </row>
    <row r="140" spans="12:12" x14ac:dyDescent="0.3">
      <c r="L140" s="747" t="str">
        <f t="array" ref="L140">IF(SUM(ABS(M140:Y140))&gt;0,IF(OR($M$8:$Y$8=M140:Y140),"Hide","Show"),"")</f>
        <v/>
      </c>
    </row>
    <row r="141" spans="12:12" x14ac:dyDescent="0.3">
      <c r="L141" s="747" t="str">
        <f t="array" ref="L141">IF(SUM(ABS(M141:Y141))&gt;0,IF(OR($M$8:$Y$8=M141:Y141),"Hide","Show"),"")</f>
        <v/>
      </c>
    </row>
    <row r="142" spans="12:12" x14ac:dyDescent="0.3">
      <c r="L142" s="747" t="str">
        <f t="array" ref="L142">IF(SUM(ABS(M142:Y142))&gt;0,IF(OR($M$8:$Y$8=M142:Y142),"Hide","Show"),"")</f>
        <v/>
      </c>
    </row>
    <row r="143" spans="12:12" x14ac:dyDescent="0.3">
      <c r="L143" s="747" t="str">
        <f t="array" ref="L143">IF(SUM(ABS(M143:Y143))&gt;0,IF(OR($M$8:$Y$8=M143:Y143),"Hide","Show"),"")</f>
        <v/>
      </c>
    </row>
    <row r="144" spans="12:12" x14ac:dyDescent="0.3">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row r="165" spans="12:12" x14ac:dyDescent="0.3">
      <c r="L165" s="747" t="str">
        <f t="array" ref="L165">IF(SUM(ABS(M165:Y165))&gt;0,IF(OR($M$8:$Y$8=M165:Y165),"Hide","Show"),"")</f>
        <v/>
      </c>
    </row>
    <row r="166" spans="12:12" x14ac:dyDescent="0.3">
      <c r="L166" s="747" t="str">
        <f t="array" ref="L166">IF(SUM(ABS(M166:Y166))&gt;0,IF(OR($M$8:$Y$8=M166:Y166),"Hide","Show"),"")</f>
        <v/>
      </c>
    </row>
    <row r="167" spans="12:12" x14ac:dyDescent="0.3">
      <c r="L167" s="747" t="str">
        <f t="array" ref="L167">IF(SUM(ABS(M167:Y167))&gt;0,IF(OR($M$8:$Y$8=M167:Y167),"Hide","Show"),"")</f>
        <v/>
      </c>
    </row>
    <row r="168" spans="12:12" x14ac:dyDescent="0.3">
      <c r="L168" s="747" t="str">
        <f t="array" ref="L168">IF(SUM(ABS(M168:Y168))&gt;0,IF(OR($M$8:$Y$8=M168:Y168),"Hide","Show"),"")</f>
        <v/>
      </c>
    </row>
    <row r="169" spans="12:12" x14ac:dyDescent="0.3">
      <c r="L169" s="747" t="str">
        <f t="array" ref="L169">IF(SUM(ABS(M169:Y169))&gt;0,IF(OR($M$8:$Y$8=M169:Y169),"Hide","Show"),"")</f>
        <v/>
      </c>
    </row>
    <row r="170" spans="12:12" x14ac:dyDescent="0.3">
      <c r="L170" s="747" t="str">
        <f t="array" ref="L170">IF(SUM(ABS(M170:Y170))&gt;0,IF(OR($M$8:$Y$8=M170:Y170),"Hide","Show"),"")</f>
        <v/>
      </c>
    </row>
    <row r="171" spans="12:12" x14ac:dyDescent="0.3">
      <c r="L171" s="747" t="str">
        <f t="array" ref="L171">IF(SUM(ABS(M171:Y171))&gt;0,IF(OR($M$8:$Y$8=M171:Y171),"Hide","Show"),"")</f>
        <v/>
      </c>
    </row>
    <row r="172" spans="12:12" x14ac:dyDescent="0.3">
      <c r="L172" s="747" t="str">
        <f t="array" ref="L172">IF(SUM(ABS(M172:Y172))&gt;0,IF(OR($M$8:$Y$8=M172:Y172),"Hide","Show"),"")</f>
        <v/>
      </c>
    </row>
    <row r="173" spans="12:12" x14ac:dyDescent="0.3">
      <c r="L173" s="747" t="str">
        <f t="array" ref="L173">IF(SUM(ABS(M173:Y173))&gt;0,IF(OR($M$8:$Y$8=M173:Y173),"Hide","Show"),"")</f>
        <v/>
      </c>
    </row>
    <row r="174" spans="12:12" x14ac:dyDescent="0.3">
      <c r="L174" s="747" t="str">
        <f t="array" ref="L174">IF(SUM(ABS(M174:Y174))&gt;0,IF(OR($M$8:$Y$8=M174:Y174),"Hide","Show"),"")</f>
        <v/>
      </c>
    </row>
    <row r="175" spans="12:12" x14ac:dyDescent="0.3">
      <c r="L175" s="747" t="str">
        <f t="array" ref="L175">IF(SUM(ABS(M175:Y175))&gt;0,IF(OR($M$8:$Y$8=M175:Y175),"Hide","Show"),"")</f>
        <v/>
      </c>
    </row>
    <row r="176" spans="12:12" x14ac:dyDescent="0.3">
      <c r="L176" s="747" t="str">
        <f t="array" ref="L176">IF(SUM(ABS(M176:Y176))&gt;0,IF(OR($M$8:$Y$8=M176:Y176),"Hide","Show"),"")</f>
        <v/>
      </c>
    </row>
    <row r="177" spans="12:12" x14ac:dyDescent="0.3">
      <c r="L177" s="747" t="str">
        <f t="array" ref="L177">IF(SUM(ABS(M177:Y177))&gt;0,IF(OR($M$8:$Y$8=M177:Y177),"Hide","Show"),"")</f>
        <v/>
      </c>
    </row>
    <row r="178" spans="12:12" x14ac:dyDescent="0.3">
      <c r="L178" s="747" t="str">
        <f t="array" ref="L178">IF(SUM(ABS(M178:Y178))&gt;0,IF(OR($M$8:$Y$8=M178:Y178),"Hide","Show"),"")</f>
        <v/>
      </c>
    </row>
    <row r="179" spans="12:12" x14ac:dyDescent="0.3">
      <c r="L179" s="747" t="str">
        <f t="array" ref="L179">IF(SUM(ABS(M179:Y179))&gt;0,IF(OR($M$8:$Y$8=M179:Y179),"Hide","Show"),"")</f>
        <v/>
      </c>
    </row>
    <row r="180" spans="12:12" x14ac:dyDescent="0.3">
      <c r="L180" s="747" t="str">
        <f t="array" ref="L180">IF(SUM(ABS(M180:Y180))&gt;0,IF(OR($M$8:$Y$8=M180:Y180),"Hide","Show"),"")</f>
        <v/>
      </c>
    </row>
    <row r="181" spans="12:12" x14ac:dyDescent="0.3">
      <c r="L181" s="747" t="str">
        <f t="array" ref="L181">IF(SUM(ABS(M181:Y181))&gt;0,IF(OR($M$8:$Y$8=M181:Y181),"Hide","Show"),"")</f>
        <v/>
      </c>
    </row>
    <row r="182" spans="12:12" x14ac:dyDescent="0.3">
      <c r="L182" s="747" t="str">
        <f t="array" ref="L182">IF(SUM(ABS(M182:Y182))&gt;0,IF(OR($M$8:$Y$8=M182:Y182),"Hide","Show"),"")</f>
        <v/>
      </c>
    </row>
    <row r="183" spans="12:12" x14ac:dyDescent="0.3">
      <c r="L183" s="747" t="str">
        <f t="array" ref="L183">IF(SUM(ABS(M183:Y183))&gt;0,IF(OR($M$8:$Y$8=M183:Y183),"Hide","Show"),"")</f>
        <v/>
      </c>
    </row>
    <row r="184" spans="12:12" x14ac:dyDescent="0.3">
      <c r="L184" s="747" t="str">
        <f t="array" ref="L184">IF(SUM(ABS(M184:Y184))&gt;0,IF(OR($M$8:$Y$8=M184:Y184),"Hide","Show"),"")</f>
        <v/>
      </c>
    </row>
    <row r="185" spans="12:12" x14ac:dyDescent="0.3">
      <c r="L185" s="747" t="str">
        <f t="array" ref="L185">IF(SUM(ABS(M185:Y185))&gt;0,IF(OR($M$8:$Y$8=M185:Y185),"Hide","Show"),"")</f>
        <v/>
      </c>
    </row>
    <row r="186" spans="12:12" x14ac:dyDescent="0.3">
      <c r="L186" s="747" t="str">
        <f t="array" ref="L186">IF(SUM(ABS(M186:Y186))&gt;0,IF(OR($M$8:$Y$8=M186:Y186),"Hide","Show"),"")</f>
        <v/>
      </c>
    </row>
    <row r="187" spans="12:12" x14ac:dyDescent="0.3">
      <c r="L187" s="747" t="str">
        <f t="array" ref="L187">IF(SUM(ABS(M187:Y187))&gt;0,IF(OR($M$8:$Y$8=M187:Y187),"Hide","Show"),"")</f>
        <v/>
      </c>
    </row>
    <row r="188" spans="12:12" x14ac:dyDescent="0.3">
      <c r="L188" s="747" t="str">
        <f t="array" ref="L188">IF(SUM(ABS(M188:Y188))&gt;0,IF(OR($M$8:$Y$8=M188:Y188),"Hide","Show"),"")</f>
        <v/>
      </c>
    </row>
    <row r="189" spans="12:12" x14ac:dyDescent="0.3">
      <c r="L189" s="747" t="str">
        <f t="array" ref="L189">IF(SUM(ABS(M189:Y189))&gt;0,IF(OR($M$8:$Y$8=M189:Y189),"Hide","Show"),"")</f>
        <v/>
      </c>
    </row>
    <row r="190" spans="12:12" x14ac:dyDescent="0.3">
      <c r="L190" s="747" t="str">
        <f t="array" ref="L190">IF(SUM(ABS(M190:Y190))&gt;0,IF(OR($M$8:$Y$8=M190:Y190),"Hide","Show"),"")</f>
        <v/>
      </c>
    </row>
    <row r="191" spans="12:12" x14ac:dyDescent="0.3">
      <c r="L191" s="747" t="str">
        <f t="array" ref="L191">IF(SUM(ABS(M191:Y191))&gt;0,IF(OR($M$8:$Y$8=M191:Y191),"Hide","Show"),"")</f>
        <v/>
      </c>
    </row>
    <row r="192" spans="12:12" x14ac:dyDescent="0.3">
      <c r="L192" s="747" t="str">
        <f t="array" ref="L192">IF(SUM(ABS(M192:Y192))&gt;0,IF(OR($M$8:$Y$8=M192:Y192),"Hide","Show"),"")</f>
        <v/>
      </c>
    </row>
    <row r="193" spans="12:12" x14ac:dyDescent="0.3">
      <c r="L193" s="747" t="str">
        <f t="array" ref="L193">IF(SUM(ABS(M193:Y193))&gt;0,IF(OR($M$8:$Y$8=M193:Y193),"Hide","Show"),"")</f>
        <v/>
      </c>
    </row>
    <row r="194" spans="12:12" x14ac:dyDescent="0.3">
      <c r="L194" s="747" t="str">
        <f t="array" ref="L194">IF(SUM(ABS(M194:Y194))&gt;0,IF(OR($M$8:$Y$8=M194:Y194),"Hide","Show"),"")</f>
        <v/>
      </c>
    </row>
    <row r="195" spans="12:12" x14ac:dyDescent="0.3">
      <c r="L195" s="747" t="str">
        <f t="array" ref="L195">IF(SUM(ABS(M195:Y195))&gt;0,IF(OR($M$8:$Y$8=M195:Y195),"Hide","Show"),"")</f>
        <v/>
      </c>
    </row>
    <row r="196" spans="12:12" x14ac:dyDescent="0.3">
      <c r="L196" s="747" t="str">
        <f t="array" ref="L196">IF(SUM(ABS(M196:Y196))&gt;0,IF(OR($M$8:$Y$8=M196:Y196),"Hide","Show"),"")</f>
        <v/>
      </c>
    </row>
    <row r="197" spans="12:12" x14ac:dyDescent="0.3">
      <c r="L197" s="747" t="str">
        <f t="array" ref="L197">IF(SUM(ABS(M197:Y197))&gt;0,IF(OR($M$8:$Y$8=M197:Y197),"Hide","Show"),"")</f>
        <v/>
      </c>
    </row>
    <row r="198" spans="12:12" x14ac:dyDescent="0.3">
      <c r="L198" s="747" t="str">
        <f t="array" ref="L198">IF(SUM(ABS(M198:Y198))&gt;0,IF(OR($M$8:$Y$8=M198:Y198),"Hide","Show"),"")</f>
        <v/>
      </c>
    </row>
    <row r="199" spans="12:12" x14ac:dyDescent="0.3">
      <c r="L199" s="747" t="str">
        <f t="array" ref="L199">IF(SUM(ABS(M199:Y199))&gt;0,IF(OR($M$8:$Y$8=M199:Y199),"Hide","Show"),"")</f>
        <v/>
      </c>
    </row>
    <row r="200" spans="12:12" x14ac:dyDescent="0.3">
      <c r="L200" s="747" t="str">
        <f t="array" ref="L200">IF(SUM(ABS(M200:Y200))&gt;0,IF(OR($M$8:$Y$8=M200:Y200),"Hide","Show"),"")</f>
        <v/>
      </c>
    </row>
    <row r="201" spans="12:12" x14ac:dyDescent="0.3">
      <c r="L201" s="747" t="str">
        <f t="array" ref="L201">IF(SUM(ABS(M201:Y201))&gt;0,IF(OR($M$8:$Y$8=M201:Y201),"Hide","Show"),"")</f>
        <v/>
      </c>
    </row>
    <row r="202" spans="12:12" x14ac:dyDescent="0.3">
      <c r="L202" s="747" t="str">
        <f t="array" ref="L202">IF(SUM(ABS(M202:Y202))&gt;0,IF(OR($M$8:$Y$8=M202:Y202),"Hide","Show"),"")</f>
        <v/>
      </c>
    </row>
    <row r="203" spans="12:12" x14ac:dyDescent="0.3">
      <c r="L203" s="747" t="str">
        <f t="array" ref="L203">IF(SUM(ABS(M203:Y203))&gt;0,IF(OR($M$8:$Y$8=M203:Y203),"Hide","Show"),"")</f>
        <v/>
      </c>
    </row>
    <row r="204" spans="12:12" x14ac:dyDescent="0.3">
      <c r="L204" s="747" t="str">
        <f t="array" ref="L204">IF(SUM(ABS(M204:Y204))&gt;0,IF(OR($M$8:$Y$8=M204:Y204),"Hide","Show"),"")</f>
        <v/>
      </c>
    </row>
    <row r="205" spans="12:12" x14ac:dyDescent="0.3">
      <c r="L205" s="747" t="str">
        <f t="array" ref="L205">IF(SUM(ABS(M205:Y205))&gt;0,IF(OR($M$8:$Y$8=M205:Y205),"Hide","Show"),"")</f>
        <v/>
      </c>
    </row>
    <row r="206" spans="12:12" x14ac:dyDescent="0.3">
      <c r="L206" s="747" t="str">
        <f t="array" ref="L206">IF(SUM(ABS(M206:Y206))&gt;0,IF(OR($M$8:$Y$8=M206:Y206),"Hide","Show"),"")</f>
        <v/>
      </c>
    </row>
    <row r="207" spans="12:12" x14ac:dyDescent="0.3">
      <c r="L207" s="747" t="str">
        <f t="array" ref="L207">IF(SUM(ABS(M207:Y207))&gt;0,IF(OR($M$8:$Y$8=M207:Y207),"Hide","Show"),"")</f>
        <v/>
      </c>
    </row>
    <row r="208" spans="12:12" x14ac:dyDescent="0.3">
      <c r="L208" s="747" t="str">
        <f t="array" ref="L208">IF(SUM(ABS(M208:Y208))&gt;0,IF(OR($M$8:$Y$8=M208:Y208),"Hide","Show"),"")</f>
        <v/>
      </c>
    </row>
    <row r="209" spans="12:12" x14ac:dyDescent="0.3">
      <c r="L209" s="747" t="str">
        <f t="array" ref="L209">IF(SUM(ABS(M209:Y209))&gt;0,IF(OR($M$8:$Y$8=M209:Y209),"Hide","Show"),"")</f>
        <v/>
      </c>
    </row>
    <row r="210" spans="12:12" x14ac:dyDescent="0.3">
      <c r="L210" s="747" t="str">
        <f t="array" ref="L210">IF(SUM(ABS(M210:Y210))&gt;0,IF(OR($M$8:$Y$8=M210:Y210),"Hide","Show"),"")</f>
        <v/>
      </c>
    </row>
    <row r="211" spans="12:12" x14ac:dyDescent="0.3">
      <c r="L211" s="747" t="str">
        <f t="array" ref="L211">IF(SUM(ABS(M211:Y211))&gt;0,IF(OR($M$8:$Y$8=M211:Y211),"Hide","Show"),"")</f>
        <v/>
      </c>
    </row>
    <row r="212" spans="12:12" x14ac:dyDescent="0.3">
      <c r="L212" s="747" t="str">
        <f t="array" ref="L212">IF(SUM(ABS(M212:Y212))&gt;0,IF(OR($M$8:$Y$8=M212:Y212),"Hide","Show"),"")</f>
        <v/>
      </c>
    </row>
    <row r="213" spans="12:12" x14ac:dyDescent="0.3">
      <c r="L213" s="747" t="str">
        <f t="array" ref="L213">IF(SUM(ABS(M213:Y213))&gt;0,IF(OR($M$8:$Y$8=M213:Y213),"Hide","Show"),"")</f>
        <v/>
      </c>
    </row>
    <row r="214" spans="12:12" x14ac:dyDescent="0.3">
      <c r="L214" s="747" t="str">
        <f t="array" ref="L214">IF(SUM(ABS(M214:Y214))&gt;0,IF(OR($M$8:$Y$8=M214:Y214),"Hide","Show"),"")</f>
        <v/>
      </c>
    </row>
    <row r="215" spans="12:12" x14ac:dyDescent="0.3">
      <c r="L215" s="747" t="str">
        <f t="array" ref="L215">IF(SUM(ABS(M215:Y215))&gt;0,IF(OR($M$8:$Y$8=M215:Y215),"Hide","Show"),"")</f>
        <v/>
      </c>
    </row>
    <row r="216" spans="12:12" x14ac:dyDescent="0.3">
      <c r="L216" s="747" t="str">
        <f t="array" ref="L216">IF(SUM(ABS(M216:Y216))&gt;0,IF(OR($M$8:$Y$8=M216:Y216),"Hide","Show"),"")</f>
        <v/>
      </c>
    </row>
    <row r="217" spans="12:12" x14ac:dyDescent="0.3">
      <c r="L217" s="747" t="str">
        <f t="array" ref="L217">IF(SUM(ABS(M217:Y217))&gt;0,IF(OR($M$8:$Y$8=M217:Y217),"Hide","Show"),"")</f>
        <v/>
      </c>
    </row>
    <row r="218" spans="12:12" x14ac:dyDescent="0.3">
      <c r="L218" s="747" t="str">
        <f t="array" ref="L218">IF(SUM(ABS(M218:Y218))&gt;0,IF(OR($M$8:$Y$8=M218:Y218),"Hide","Show"),"")</f>
        <v/>
      </c>
    </row>
    <row r="219" spans="12:12" x14ac:dyDescent="0.3">
      <c r="L219" s="747" t="str">
        <f t="array" ref="L219">IF(SUM(ABS(M219:Y219))&gt;0,IF(OR($M$8:$Y$8=M219:Y219),"Hide","Show"),"")</f>
        <v/>
      </c>
    </row>
    <row r="220" spans="12:12" x14ac:dyDescent="0.3">
      <c r="L220" s="747" t="str">
        <f t="array" ref="L220">IF(SUM(ABS(M220:Y220))&gt;0,IF(OR($M$8:$Y$8=M220:Y220),"Hide","Show"),"")</f>
        <v/>
      </c>
    </row>
    <row r="221" spans="12:12" x14ac:dyDescent="0.3">
      <c r="L221" s="747" t="str">
        <f t="array" ref="L221">IF(SUM(ABS(M221:Y221))&gt;0,IF(OR($M$8:$Y$8=M221:Y221),"Hide","Show"),"")</f>
        <v/>
      </c>
    </row>
    <row r="222" spans="12:12" x14ac:dyDescent="0.3">
      <c r="L222" s="747" t="str">
        <f t="array" ref="L222">IF(SUM(ABS(M222:Y222))&gt;0,IF(OR($M$8:$Y$8=M222:Y222),"Hide","Show"),"")</f>
        <v/>
      </c>
    </row>
    <row r="223" spans="12:12" x14ac:dyDescent="0.3">
      <c r="L223" s="747" t="str">
        <f t="array" ref="L223">IF(SUM(ABS(M223:Y223))&gt;0,IF(OR($M$8:$Y$8=M223:Y223),"Hide","Show"),"")</f>
        <v/>
      </c>
    </row>
    <row r="224" spans="12:12" x14ac:dyDescent="0.3">
      <c r="L224" s="747" t="str">
        <f t="array" ref="L224">IF(SUM(ABS(M224:Y224))&gt;0,IF(OR($M$8:$Y$8=M224:Y224),"Hide","Show"),"")</f>
        <v/>
      </c>
    </row>
    <row r="225" spans="12:12" x14ac:dyDescent="0.3">
      <c r="L225" s="747" t="str">
        <f t="array" ref="L225">IF(SUM(ABS(M225:Y225))&gt;0,IF(OR($M$8:$Y$8=M225:Y225),"Hide","Show"),"")</f>
        <v/>
      </c>
    </row>
    <row r="226" spans="12:12" x14ac:dyDescent="0.3">
      <c r="L226" s="747" t="str">
        <f t="array" ref="L226">IF(SUM(ABS(M226:Y226))&gt;0,IF(OR($M$8:$Y$8=M226:Y226),"Hide","Show"),"")</f>
        <v/>
      </c>
    </row>
    <row r="227" spans="12:12" x14ac:dyDescent="0.3">
      <c r="L227" s="747" t="str">
        <f t="array" ref="L227">IF(SUM(ABS(M227:Y227))&gt;0,IF(OR($M$8:$Y$8=M227:Y227),"Hide","Show"),"")</f>
        <v/>
      </c>
    </row>
    <row r="228" spans="12:12" x14ac:dyDescent="0.3">
      <c r="L228" s="747" t="str">
        <f t="array" ref="L228">IF(SUM(ABS(M228:Y228))&gt;0,IF(OR($M$8:$Y$8=M228:Y228),"Hide","Show"),"")</f>
        <v/>
      </c>
    </row>
    <row r="229" spans="12:12" x14ac:dyDescent="0.3">
      <c r="L229" s="747" t="str">
        <f t="array" ref="L229">IF(SUM(ABS(M229:Y229))&gt;0,IF(OR($M$8:$Y$8=M229:Y229),"Hide","Show"),"")</f>
        <v/>
      </c>
    </row>
    <row r="230" spans="12:12" x14ac:dyDescent="0.3">
      <c r="L230" s="747" t="str">
        <f t="array" ref="L230">IF(SUM(ABS(M230:Y230))&gt;0,IF(OR($M$8:$Y$8=M230:Y230),"Hide","Show"),"")</f>
        <v/>
      </c>
    </row>
    <row r="231" spans="12:12" x14ac:dyDescent="0.3">
      <c r="L231" s="747" t="str">
        <f t="array" ref="L231">IF(SUM(ABS(M231:Y231))&gt;0,IF(OR($M$8:$Y$8=M231:Y231),"Hide","Show"),"")</f>
        <v/>
      </c>
    </row>
    <row r="232" spans="12:12" x14ac:dyDescent="0.3">
      <c r="L232" s="747" t="str">
        <f t="array" ref="L232">IF(SUM(ABS(M232:Y232))&gt;0,IF(OR($M$8:$Y$8=M232:Y232),"Hide","Show"),"")</f>
        <v/>
      </c>
    </row>
    <row r="233" spans="12:12" x14ac:dyDescent="0.3">
      <c r="L233" s="747" t="str">
        <f t="array" ref="L233">IF(SUM(ABS(M233:Y233))&gt;0,IF(OR($M$8:$Y$8=M233:Y233),"Hide","Show"),"")</f>
        <v/>
      </c>
    </row>
    <row r="234" spans="12:12" x14ac:dyDescent="0.3">
      <c r="L234" s="747" t="str">
        <f t="array" ref="L234">IF(SUM(ABS(M234:Y234))&gt;0,IF(OR($M$8:$Y$8=M234:Y234),"Hide","Show"),"")</f>
        <v/>
      </c>
    </row>
    <row r="235" spans="12:12" x14ac:dyDescent="0.3">
      <c r="L235" s="747" t="str">
        <f t="array" ref="L235">IF(SUM(ABS(M235:Y235))&gt;0,IF(OR($M$8:$Y$8=M235:Y235),"Hide","Show"),"")</f>
        <v/>
      </c>
    </row>
    <row r="236" spans="12:12" x14ac:dyDescent="0.3">
      <c r="L236" s="747" t="str">
        <f t="array" ref="L236">IF(SUM(ABS(M236:Y236))&gt;0,IF(OR($M$8:$Y$8=M236:Y236),"Hide","Show"),"")</f>
        <v/>
      </c>
    </row>
    <row r="237" spans="12:12" x14ac:dyDescent="0.3">
      <c r="L237" s="747" t="str">
        <f t="array" ref="L237">IF(SUM(ABS(M237:Y237))&gt;0,IF(OR($M$8:$Y$8=M237:Y237),"Hide","Show"),"")</f>
        <v/>
      </c>
    </row>
    <row r="238" spans="12:12" x14ac:dyDescent="0.3">
      <c r="L238" s="747" t="str">
        <f t="array" ref="L238">IF(SUM(ABS(M238:Y238))&gt;0,IF(OR($M$8:$Y$8=M238:Y238),"Hide","Show"),"")</f>
        <v/>
      </c>
    </row>
    <row r="239" spans="12:12" x14ac:dyDescent="0.3">
      <c r="L239" s="747" t="str">
        <f t="array" ref="L239">IF(SUM(ABS(M239:Y239))&gt;0,IF(OR($M$8:$Y$8=M239:Y239),"Hide","Show"),"")</f>
        <v/>
      </c>
    </row>
    <row r="240" spans="12:12" x14ac:dyDescent="0.3">
      <c r="L240" s="747" t="str">
        <f t="array" ref="L240">IF(SUM(ABS(M240:Y240))&gt;0,IF(OR($M$8:$Y$8=M240:Y240),"Hide","Show"),"")</f>
        <v/>
      </c>
    </row>
    <row r="241" spans="12:12" x14ac:dyDescent="0.3">
      <c r="L241" s="747" t="str">
        <f t="array" ref="L241">IF(SUM(ABS(M241:Y241))&gt;0,IF(OR($M$8:$Y$8=M241:Y241),"Hide","Show"),"")</f>
        <v/>
      </c>
    </row>
    <row r="242" spans="12:12" x14ac:dyDescent="0.3">
      <c r="L242" s="747" t="str">
        <f t="array" ref="L242">IF(SUM(ABS(M242:Y242))&gt;0,IF(OR($M$8:$Y$8=M242:Y242),"Hide","Show"),"")</f>
        <v/>
      </c>
    </row>
    <row r="243" spans="12:12" x14ac:dyDescent="0.3">
      <c r="L243" s="747" t="str">
        <f t="array" ref="L243">IF(SUM(ABS(M243:Y243))&gt;0,IF(OR($M$8:$Y$8=M243:Y243),"Hide","Show"),"")</f>
        <v/>
      </c>
    </row>
    <row r="244" spans="12:12" x14ac:dyDescent="0.3">
      <c r="L244" s="747" t="str">
        <f t="array" ref="L244">IF(SUM(ABS(M244:Y244))&gt;0,IF(OR($M$8:$Y$8=M244:Y244),"Hide","Show"),"")</f>
        <v/>
      </c>
    </row>
    <row r="245" spans="12:12" x14ac:dyDescent="0.3">
      <c r="L245" s="747" t="str">
        <f t="array" ref="L245">IF(SUM(ABS(M245:Y245))&gt;0,IF(OR($M$8:$Y$8=M245:Y245),"Hide","Show"),"")</f>
        <v/>
      </c>
    </row>
    <row r="246" spans="12:12" x14ac:dyDescent="0.3">
      <c r="L246" s="747" t="str">
        <f t="array" ref="L246">IF(SUM(ABS(M246:Y246))&gt;0,IF(OR($M$8:$Y$8=M246:Y246),"Hide","Show"),"")</f>
        <v/>
      </c>
    </row>
    <row r="247" spans="12:12" x14ac:dyDescent="0.3">
      <c r="L247" s="747" t="str">
        <f t="array" ref="L247">IF(SUM(ABS(M247:Y247))&gt;0,IF(OR($M$8:$Y$8=M247:Y247),"Hide","Show"),"")</f>
        <v/>
      </c>
    </row>
    <row r="248" spans="12:12" x14ac:dyDescent="0.3">
      <c r="L248" s="747" t="str">
        <f t="array" ref="L248">IF(SUM(ABS(M248:Y248))&gt;0,IF(OR($M$8:$Y$8=M248:Y248),"Hide","Show"),"")</f>
        <v/>
      </c>
    </row>
    <row r="249" spans="12:12" x14ac:dyDescent="0.3">
      <c r="L249" s="747" t="str">
        <f t="array" ref="L249">IF(SUM(ABS(M249:Y249))&gt;0,IF(OR($M$8:$Y$8=M249:Y249),"Hide","Show"),"")</f>
        <v/>
      </c>
    </row>
    <row r="250" spans="12:12" x14ac:dyDescent="0.3">
      <c r="L250" s="747" t="str">
        <f t="array" ref="L250">IF(SUM(ABS(M250:Y250))&gt;0,IF(OR($M$8:$Y$8=M250:Y250),"Hide","Show"),"")</f>
        <v/>
      </c>
    </row>
    <row r="251" spans="12:12" x14ac:dyDescent="0.3">
      <c r="L251" s="747" t="str">
        <f t="array" ref="L251">IF(SUM(ABS(M251:Y251))&gt;0,IF(OR($M$8:$Y$8=M251:Y251),"Hide","Show"),"")</f>
        <v/>
      </c>
    </row>
    <row r="252" spans="12:12" x14ac:dyDescent="0.3">
      <c r="L252" s="747" t="str">
        <f t="array" ref="L252">IF(SUM(ABS(M252:Y252))&gt;0,IF(OR($M$8:$Y$8=M252:Y252),"Hide","Show"),"")</f>
        <v/>
      </c>
    </row>
    <row r="253" spans="12:12" x14ac:dyDescent="0.3">
      <c r="L253" s="747" t="str">
        <f t="array" ref="L253">IF(SUM(ABS(M253:Y253))&gt;0,IF(OR($M$8:$Y$8=M253:Y253),"Hide","Show"),"")</f>
        <v/>
      </c>
    </row>
    <row r="254" spans="12:12" x14ac:dyDescent="0.3">
      <c r="L254" s="747" t="str">
        <f t="array" ref="L254">IF(SUM(ABS(M254:Y254))&gt;0,IF(OR($M$8:$Y$8=M254:Y254),"Hide","Show"),"")</f>
        <v/>
      </c>
    </row>
    <row r="255" spans="12:12" x14ac:dyDescent="0.3">
      <c r="L255" s="747" t="str">
        <f t="array" ref="L255">IF(SUM(ABS(M255:Y255))&gt;0,IF(OR($M$8:$Y$8=M255:Y255),"Hide","Show"),"")</f>
        <v/>
      </c>
    </row>
    <row r="256" spans="12:12" x14ac:dyDescent="0.3">
      <c r="L256" s="747" t="str">
        <f t="array" ref="L256">IF(SUM(ABS(M256:Y256))&gt;0,IF(OR($M$8:$Y$8=M256:Y256),"Hide","Show"),"")</f>
        <v/>
      </c>
    </row>
    <row r="257" spans="12:12" x14ac:dyDescent="0.3">
      <c r="L257" s="747" t="str">
        <f t="array" ref="L257">IF(SUM(ABS(M257:Y257))&gt;0,IF(OR($M$8:$Y$8=M257:Y257),"Hide","Show"),"")</f>
        <v/>
      </c>
    </row>
    <row r="258" spans="12:12" x14ac:dyDescent="0.3">
      <c r="L258" s="747" t="str">
        <f t="array" ref="L258">IF(SUM(ABS(M258:Y258))&gt;0,IF(OR($M$8:$Y$8=M258:Y258),"Hide","Show"),"")</f>
        <v/>
      </c>
    </row>
    <row r="259" spans="12:12" x14ac:dyDescent="0.3">
      <c r="L259" s="747" t="str">
        <f t="array" ref="L259">IF(SUM(ABS(M259:Y259))&gt;0,IF(OR($M$8:$Y$8=M259:Y259),"Hide","Show"),"")</f>
        <v/>
      </c>
    </row>
    <row r="260" spans="12:12" x14ac:dyDescent="0.3">
      <c r="L260" s="747" t="str">
        <f t="array" ref="L260">IF(SUM(ABS(M260:Y260))&gt;0,IF(OR($M$8:$Y$8=M260:Y260),"Hide","Show"),"")</f>
        <v/>
      </c>
    </row>
    <row r="261" spans="12:12" x14ac:dyDescent="0.3">
      <c r="L261" s="747" t="str">
        <f t="array" ref="L261">IF(SUM(ABS(M261:Y261))&gt;0,IF(OR($M$8:$Y$8=M261:Y261),"Hide","Show"),"")</f>
        <v/>
      </c>
    </row>
    <row r="262" spans="12:12" x14ac:dyDescent="0.3">
      <c r="L262" s="747" t="str">
        <f t="array" ref="L262">IF(SUM(ABS(M262:Y262))&gt;0,IF(OR($M$8:$Y$8=M262:Y262),"Hide","Show"),"")</f>
        <v/>
      </c>
    </row>
    <row r="263" spans="12:12" x14ac:dyDescent="0.3">
      <c r="L263" s="747" t="str">
        <f t="array" ref="L263">IF(SUM(ABS(M263:Y263))&gt;0,IF(OR($M$8:$Y$8=M263:Y263),"Hide","Show"),"")</f>
        <v/>
      </c>
    </row>
    <row r="264" spans="12:12" x14ac:dyDescent="0.3">
      <c r="L264" s="747" t="str">
        <f t="array" ref="L264">IF(SUM(ABS(M264:Y264))&gt;0,IF(OR($M$8:$Y$8=M264:Y264),"Hide","Show"),"")</f>
        <v/>
      </c>
    </row>
    <row r="265" spans="12:12" x14ac:dyDescent="0.3">
      <c r="L265" s="747" t="str">
        <f t="array" ref="L265">IF(SUM(ABS(M265:Y265))&gt;0,IF(OR($M$8:$Y$8=M265:Y265),"Hide","Show"),"")</f>
        <v/>
      </c>
    </row>
    <row r="266" spans="12:12" x14ac:dyDescent="0.3">
      <c r="L266" s="747" t="str">
        <f t="array" ref="L266">IF(SUM(ABS(M266:Y266))&gt;0,IF(OR($M$8:$Y$8=M266:Y266),"Hide","Show"),"")</f>
        <v/>
      </c>
    </row>
    <row r="267" spans="12:12" x14ac:dyDescent="0.3">
      <c r="L267" s="747" t="str">
        <f t="array" ref="L267">IF(SUM(ABS(M267:Y267))&gt;0,IF(OR($M$8:$Y$8=M267:Y267),"Hide","Show"),"")</f>
        <v/>
      </c>
    </row>
    <row r="268" spans="12:12" x14ac:dyDescent="0.3">
      <c r="L268" s="747" t="str">
        <f t="array" ref="L268">IF(SUM(ABS(M268:Y268))&gt;0,IF(OR($M$8:$Y$8=M268:Y268),"Hide","Show"),"")</f>
        <v/>
      </c>
    </row>
    <row r="269" spans="12:12" x14ac:dyDescent="0.3">
      <c r="L269" s="747" t="str">
        <f t="array" ref="L269">IF(SUM(ABS(M269:Y269))&gt;0,IF(OR($M$8:$Y$8=M269:Y269),"Hide","Show"),"")</f>
        <v/>
      </c>
    </row>
    <row r="270" spans="12:12" x14ac:dyDescent="0.3">
      <c r="L270" s="747" t="str">
        <f t="array" ref="L270">IF(SUM(ABS(M270:Y270))&gt;0,IF(OR($M$8:$Y$8=M270:Y270),"Hide","Show"),"")</f>
        <v/>
      </c>
    </row>
    <row r="271" spans="12:12" x14ac:dyDescent="0.3">
      <c r="L271" s="747" t="str">
        <f t="array" ref="L271">IF(SUM(ABS(M271:Y271))&gt;0,IF(OR($M$8:$Y$8=M271:Y271),"Hide","Show"),"")</f>
        <v/>
      </c>
    </row>
    <row r="272" spans="12:12" x14ac:dyDescent="0.3">
      <c r="L272" s="747" t="str">
        <f t="array" ref="L272">IF(SUM(ABS(M272:Y272))&gt;0,IF(OR($M$8:$Y$8=M272:Y272),"Hide","Show"),"")</f>
        <v/>
      </c>
    </row>
    <row r="273" spans="12:12" x14ac:dyDescent="0.3">
      <c r="L273" s="747" t="str">
        <f t="array" ref="L273">IF(SUM(ABS(M273:Y273))&gt;0,IF(OR($M$8:$Y$8=M273:Y273),"Hide","Show"),"")</f>
        <v/>
      </c>
    </row>
    <row r="274" spans="12:12" x14ac:dyDescent="0.3">
      <c r="L274" s="747" t="str">
        <f t="array" ref="L274">IF(SUM(ABS(M274:Y274))&gt;0,IF(OR($M$8:$Y$8=M274:Y274),"Hide","Show"),"")</f>
        <v/>
      </c>
    </row>
    <row r="275" spans="12:12" x14ac:dyDescent="0.3">
      <c r="L275" s="747" t="str">
        <f t="array" ref="L275">IF(SUM(ABS(M275:Y275))&gt;0,IF(OR($M$8:$Y$8=M275:Y275),"Hide","Show"),"")</f>
        <v/>
      </c>
    </row>
    <row r="276" spans="12:12" x14ac:dyDescent="0.3">
      <c r="L276" s="747" t="str">
        <f t="array" ref="L276">IF(SUM(ABS(M276:Y276))&gt;0,IF(OR($M$8:$Y$8=M276:Y276),"Hide","Show"),"")</f>
        <v/>
      </c>
    </row>
    <row r="277" spans="12:12" x14ac:dyDescent="0.3">
      <c r="L277" s="747" t="str">
        <f t="array" ref="L277">IF(SUM(ABS(M277:Y277))&gt;0,IF(OR($M$8:$Y$8=M277:Y277),"Hide","Show"),"")</f>
        <v/>
      </c>
    </row>
    <row r="278" spans="12:12" x14ac:dyDescent="0.3">
      <c r="L278" s="747" t="str">
        <f t="array" ref="L278">IF(SUM(ABS(M278:Y278))&gt;0,IF(OR($M$8:$Y$8=M278:Y278),"Hide","Show"),"")</f>
        <v/>
      </c>
    </row>
    <row r="279" spans="12:12" x14ac:dyDescent="0.3">
      <c r="L279" s="747" t="str">
        <f t="array" ref="L279">IF(SUM(ABS(M279:Y279))&gt;0,IF(OR($M$8:$Y$8=M279:Y279),"Hide","Show"),"")</f>
        <v/>
      </c>
    </row>
    <row r="280" spans="12:12" x14ac:dyDescent="0.3">
      <c r="L280" s="747" t="str">
        <f t="array" ref="L280">IF(SUM(ABS(M280:Y280))&gt;0,IF(OR($M$8:$Y$8=M280:Y280),"Hide","Show"),"")</f>
        <v/>
      </c>
    </row>
    <row r="281" spans="12:12" x14ac:dyDescent="0.3">
      <c r="L281" s="747" t="str">
        <f t="array" ref="L281">IF(SUM(ABS(M281:Y281))&gt;0,IF(OR($M$8:$Y$8=M281:Y281),"Hide","Show"),"")</f>
        <v/>
      </c>
    </row>
    <row r="282" spans="12:12" x14ac:dyDescent="0.3">
      <c r="L282" s="747" t="str">
        <f t="array" ref="L282">IF(SUM(ABS(M282:Y282))&gt;0,IF(OR($M$8:$Y$8=M282:Y282),"Hide","Show"),"")</f>
        <v/>
      </c>
    </row>
    <row r="283" spans="12:12" x14ac:dyDescent="0.3">
      <c r="L283" s="747" t="str">
        <f t="array" ref="L283">IF(SUM(ABS(M283:Y283))&gt;0,IF(OR($M$8:$Y$8=M283:Y283),"Hide","Show"),"")</f>
        <v/>
      </c>
    </row>
    <row r="284" spans="12:12" x14ac:dyDescent="0.3">
      <c r="L284" s="747" t="str">
        <f t="array" ref="L284">IF(SUM(ABS(M284:Y284))&gt;0,IF(OR($M$8:$Y$8=M284:Y284),"Hide","Show"),"")</f>
        <v/>
      </c>
    </row>
    <row r="285" spans="12:12" x14ac:dyDescent="0.3">
      <c r="L285" s="747" t="str">
        <f t="array" ref="L285">IF(SUM(ABS(M285:Y285))&gt;0,IF(OR($M$8:$Y$8=M285:Y285),"Hide","Show"),"")</f>
        <v/>
      </c>
    </row>
    <row r="286" spans="12:12" x14ac:dyDescent="0.3">
      <c r="L286" s="747" t="str">
        <f t="array" ref="L286">IF(SUM(ABS(M286:Y286))&gt;0,IF(OR($M$8:$Y$8=M286:Y286),"Hide","Show"),"")</f>
        <v/>
      </c>
    </row>
    <row r="287" spans="12:12" x14ac:dyDescent="0.3">
      <c r="L287" s="747" t="str">
        <f t="array" ref="L287">IF(SUM(ABS(M287:Y287))&gt;0,IF(OR($M$8:$Y$8=M287:Y287),"Hide","Show"),"")</f>
        <v/>
      </c>
    </row>
    <row r="288" spans="12:12" x14ac:dyDescent="0.3">
      <c r="L288" s="747" t="str">
        <f t="array" ref="L288">IF(SUM(ABS(M288:Y288))&gt;0,IF(OR($M$8:$Y$8=M288:Y288),"Hide","Show"),"")</f>
        <v/>
      </c>
    </row>
    <row r="289" spans="12:12" x14ac:dyDescent="0.3">
      <c r="L289" s="747" t="str">
        <f t="array" ref="L289">IF(SUM(ABS(M289:Y289))&gt;0,IF(OR($M$8:$Y$8=M289:Y289),"Hide","Show"),"")</f>
        <v/>
      </c>
    </row>
    <row r="290" spans="12:12" x14ac:dyDescent="0.3">
      <c r="L290" s="747" t="str">
        <f t="array" ref="L290">IF(SUM(ABS(M290:Y290))&gt;0,IF(OR($M$8:$Y$8=M290:Y290),"Hide","Show"),"")</f>
        <v/>
      </c>
    </row>
    <row r="291" spans="12:12" x14ac:dyDescent="0.3">
      <c r="L291" s="747" t="str">
        <f t="array" ref="L291">IF(SUM(ABS(M291:Y291))&gt;0,IF(OR($M$8:$Y$8=M291:Y291),"Hide","Show"),"")</f>
        <v/>
      </c>
    </row>
    <row r="292" spans="12:12" x14ac:dyDescent="0.3">
      <c r="L292" s="747" t="str">
        <f t="array" ref="L292">IF(SUM(ABS(M292:Y292))&gt;0,IF(OR($M$8:$Y$8=M292:Y292),"Hide","Show"),"")</f>
        <v/>
      </c>
    </row>
    <row r="293" spans="12:12" x14ac:dyDescent="0.3">
      <c r="L293" s="747" t="str">
        <f t="array" ref="L293">IF(SUM(ABS(M293:Y293))&gt;0,IF(OR($M$8:$Y$8=M293:Y293),"Hide","Show"),"")</f>
        <v/>
      </c>
    </row>
    <row r="294" spans="12:12" x14ac:dyDescent="0.3">
      <c r="L294" s="747" t="str">
        <f t="array" ref="L294">IF(SUM(ABS(M294:Y294))&gt;0,IF(OR($M$8:$Y$8=M294:Y294),"Hide","Show"),"")</f>
        <v/>
      </c>
    </row>
    <row r="295" spans="12:12" x14ac:dyDescent="0.3">
      <c r="L295" s="747" t="str">
        <f t="array" ref="L295">IF(SUM(ABS(M295:Y295))&gt;0,IF(OR($M$8:$Y$8=M295:Y295),"Hide","Show"),"")</f>
        <v/>
      </c>
    </row>
    <row r="296" spans="12:12" x14ac:dyDescent="0.3">
      <c r="L296" s="747" t="str">
        <f t="array" ref="L296">IF(SUM(ABS(M296:Y296))&gt;0,IF(OR($M$8:$Y$8=M296:Y296),"Hide","Show"),"")</f>
        <v/>
      </c>
    </row>
    <row r="297" spans="12:12" x14ac:dyDescent="0.3">
      <c r="L297" s="747" t="str">
        <f t="array" ref="L297">IF(SUM(ABS(M297:Y297))&gt;0,IF(OR($M$8:$Y$8=M297:Y297),"Hide","Show"),"")</f>
        <v/>
      </c>
    </row>
    <row r="298" spans="12:12" x14ac:dyDescent="0.3">
      <c r="L298" s="747" t="str">
        <f t="array" ref="L298">IF(SUM(ABS(M298:Y298))&gt;0,IF(OR($M$8:$Y$8=M298:Y298),"Hide","Show"),"")</f>
        <v/>
      </c>
    </row>
    <row r="299" spans="12:12" x14ac:dyDescent="0.3">
      <c r="L299" s="747" t="str">
        <f t="array" ref="L299">IF(SUM(ABS(M299:Y299))&gt;0,IF(OR($M$8:$Y$8=M299:Y299),"Hide","Show"),"")</f>
        <v/>
      </c>
    </row>
    <row r="300" spans="12:12" x14ac:dyDescent="0.3">
      <c r="L300" s="747" t="str">
        <f t="array" ref="L300">IF(SUM(ABS(M300:Y300))&gt;0,IF(OR($M$8:$Y$8=M300:Y300),"Hide","Show"),"")</f>
        <v/>
      </c>
    </row>
    <row r="301" spans="12:12" x14ac:dyDescent="0.3">
      <c r="L301" s="747" t="str">
        <f t="array" ref="L301">IF(SUM(ABS(M301:Y301))&gt;0,IF(OR($M$8:$Y$8=M301:Y301),"Hide","Show"),"")</f>
        <v/>
      </c>
    </row>
    <row r="302" spans="12:12" x14ac:dyDescent="0.3">
      <c r="L302" s="747" t="str">
        <f t="array" ref="L302">IF(SUM(ABS(M302:Y302))&gt;0,IF(OR($M$8:$Y$8=M302:Y302),"Hide","Show"),"")</f>
        <v/>
      </c>
    </row>
    <row r="303" spans="12:12" x14ac:dyDescent="0.3">
      <c r="L303" s="747" t="str">
        <f t="array" ref="L303">IF(SUM(ABS(M303:Y303))&gt;0,IF(OR($M$8:$Y$8=M303:Y303),"Hide","Show"),"")</f>
        <v/>
      </c>
    </row>
    <row r="304" spans="12:12" x14ac:dyDescent="0.3">
      <c r="L304" s="747" t="str">
        <f t="array" ref="L304">IF(SUM(ABS(M304:Y304))&gt;0,IF(OR($M$8:$Y$8=M304:Y304),"Hide","Show"),"")</f>
        <v/>
      </c>
    </row>
    <row r="305" spans="12:12" x14ac:dyDescent="0.3">
      <c r="L305" s="747" t="str">
        <f t="array" ref="L305">IF(SUM(ABS(M305:Y305))&gt;0,IF(OR($M$8:$Y$8=M305:Y305),"Hide","Show"),"")</f>
        <v/>
      </c>
    </row>
    <row r="306" spans="12:12" x14ac:dyDescent="0.3">
      <c r="L306" s="747" t="str">
        <f t="array" ref="L306">IF(SUM(ABS(M306:Y306))&gt;0,IF(OR($M$8:$Y$8=M306:Y306),"Hide","Show"),"")</f>
        <v/>
      </c>
    </row>
    <row r="307" spans="12:12" x14ac:dyDescent="0.3">
      <c r="L307" s="747" t="str">
        <f t="array" ref="L307">IF(SUM(ABS(M307:Y307))&gt;0,IF(OR($M$8:$Y$8=M307:Y307),"Hide","Show"),"")</f>
        <v/>
      </c>
    </row>
    <row r="308" spans="12:12" x14ac:dyDescent="0.3">
      <c r="L308" s="747" t="str">
        <f t="array" ref="L308">IF(SUM(ABS(M308:Y308))&gt;0,IF(OR($M$8:$Y$8=M308:Y308),"Hide","Show"),"")</f>
        <v/>
      </c>
    </row>
    <row r="309" spans="12:12" x14ac:dyDescent="0.3">
      <c r="L309" s="747" t="str">
        <f t="array" ref="L309">IF(SUM(ABS(M309:Y309))&gt;0,IF(OR($M$8:$Y$8=M309:Y309),"Hide","Show"),"")</f>
        <v/>
      </c>
    </row>
    <row r="310" spans="12:12" x14ac:dyDescent="0.3">
      <c r="L310" s="747" t="str">
        <f t="array" ref="L310">IF(SUM(ABS(M310:Y310))&gt;0,IF(OR($M$8:$Y$8=M310:Y310),"Hide","Show"),"")</f>
        <v/>
      </c>
    </row>
    <row r="311" spans="12:12" x14ac:dyDescent="0.3">
      <c r="L311" s="747" t="str">
        <f t="array" ref="L311">IF(SUM(ABS(M311:Y311))&gt;0,IF(OR($M$8:$Y$8=M311:Y311),"Hide","Show"),"")</f>
        <v/>
      </c>
    </row>
  </sheetData>
  <sheetProtection algorithmName="SHA-512" hashValue="f4BfocoVboMEgcUETzcmL75ONbv0OZqyT+dgA8HLXdfiny8gVU8x0gU6aPWmry3FB9ocuQFtZjt4nWnSYoka1Q==" saltValue="a7X7jXjbtgf4B9tYh/fjFA=="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C20" sqref="C20"/>
      <pageMargins left="0.7" right="0.7" top="0.75" bottom="0.75" header="0.3" footer="0.3"/>
      <pageSetup orientation="portrait" horizontalDpi="200" verticalDpi="200" r:id="rId2"/>
    </customSheetView>
  </customSheetViews>
  <mergeCells count="20">
    <mergeCell ref="D62:F62"/>
    <mergeCell ref="D53:F53"/>
    <mergeCell ref="D38:F38"/>
    <mergeCell ref="D29:F29"/>
    <mergeCell ref="D17:F17"/>
    <mergeCell ref="C52:F52"/>
    <mergeCell ref="C61:F61"/>
    <mergeCell ref="B2:C2"/>
    <mergeCell ref="C16:F16"/>
    <mergeCell ref="C28:F28"/>
    <mergeCell ref="C37:F37"/>
    <mergeCell ref="E2:F2"/>
    <mergeCell ref="D24:F24"/>
    <mergeCell ref="D25:F25"/>
    <mergeCell ref="D26:F26"/>
    <mergeCell ref="D76:F76"/>
    <mergeCell ref="D77:F77"/>
    <mergeCell ref="D74:F74"/>
    <mergeCell ref="D75:F75"/>
    <mergeCell ref="C73:F73"/>
  </mergeCells>
  <phoneticPr fontId="27" type="noConversion"/>
  <conditionalFormatting sqref="D40:F50 D55:F59 D64:F71 D31:F35 D25:D26 D19:F23 D13 D75:D77">
    <cfRule type="expression" dxfId="44" priority="6" stopIfTrue="1">
      <formula>OR($I$5 = "Central Air Conditioner", $I$6 &lt;&gt; "Variable-Speed")</formula>
    </cfRule>
  </conditionalFormatting>
  <conditionalFormatting sqref="D14">
    <cfRule type="expression" dxfId="43" priority="2" stopIfTrue="1">
      <formula>$F$5="-"</formula>
    </cfRule>
  </conditionalFormatting>
  <conditionalFormatting sqref="C23:F23">
    <cfRule type="expression" dxfId="42" priority="1">
      <formula>OR($I$6="Single-Speed",$I$6="Two-Speed")</formula>
    </cfRule>
  </conditionalFormatting>
  <dataValidations count="2">
    <dataValidation type="list" showInputMessage="1" showErrorMessage="1" sqref="D13" xr:uid="{00000000-0002-0000-1200-000000000000}">
      <formula1>Durations</formula1>
    </dataValidation>
    <dataValidation showInputMessage="1" showErrorMessage="1" sqref="D14" xr:uid="{00000000-0002-0000-1200-000001000000}"/>
  </dataValidations>
  <hyperlinks>
    <hyperlink ref="E2" location="Instructions!A1" display="Back to Instructions" xr:uid="{00000000-0004-0000-1200-000000000000}"/>
    <hyperlink ref="E2:F2" location="Instructions!A1" display="Back to Instructions tab" xr:uid="{00000000-0004-0000-1200-000001000000}"/>
  </hyperlinks>
  <pageMargins left="0.7" right="0.7" top="0.75" bottom="0.75" header="0.3" footer="0.3"/>
  <pageSetup orientation="portrait" horizontalDpi="200" verticalDpi="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0070C0"/>
  </sheetPr>
  <dimension ref="A1:K116"/>
  <sheetViews>
    <sheetView zoomScaleNormal="100" workbookViewId="0">
      <selection activeCell="C47" sqref="C47"/>
    </sheetView>
  </sheetViews>
  <sheetFormatPr defaultColWidth="9.140625" defaultRowHeight="16.5" x14ac:dyDescent="0.3"/>
  <cols>
    <col min="1" max="1" width="2.7109375" style="6" customWidth="1"/>
    <col min="2" max="2" width="56" style="6" customWidth="1"/>
    <col min="3" max="3" width="56.140625" style="6" customWidth="1"/>
    <col min="4" max="4" width="7.140625" style="6" customWidth="1"/>
    <col min="5" max="5" width="4.28515625" style="6" customWidth="1"/>
    <col min="6" max="6" width="28.85546875" style="6" customWidth="1"/>
    <col min="7" max="7" width="24.7109375" style="6" customWidth="1"/>
    <col min="8" max="8" width="27.140625" style="6" bestFit="1" customWidth="1"/>
    <col min="9" max="9" width="28.5703125" style="6" customWidth="1"/>
    <col min="10" max="10" width="5" style="6" customWidth="1"/>
    <col min="11" max="11" width="2.7109375" style="17" customWidth="1"/>
    <col min="12" max="16384" width="9.140625" style="6"/>
  </cols>
  <sheetData>
    <row r="1" spans="2:11" ht="18" thickBot="1" x14ac:dyDescent="0.4">
      <c r="B1" s="7"/>
      <c r="K1" s="163"/>
    </row>
    <row r="2" spans="2:11" ht="18" thickBot="1" x14ac:dyDescent="0.35">
      <c r="B2" s="1016" t="s">
        <v>449</v>
      </c>
      <c r="C2" s="1017"/>
      <c r="K2" s="18"/>
    </row>
    <row r="3" spans="2:11" ht="15.75" customHeight="1" x14ac:dyDescent="0.3">
      <c r="B3" s="242" t="s">
        <v>450</v>
      </c>
      <c r="C3" s="243" t="str">
        <f>'Version Control'!C3</f>
        <v>Residential Central Air Conditioners and Heat Pumps</v>
      </c>
      <c r="F3" s="532" t="s">
        <v>433</v>
      </c>
      <c r="G3"/>
      <c r="K3" s="18"/>
    </row>
    <row r="4" spans="2:11" ht="15.75" customHeight="1" x14ac:dyDescent="0.3">
      <c r="B4" s="244" t="s">
        <v>136</v>
      </c>
      <c r="C4" s="245" t="str">
        <f>'Version Control'!C4</f>
        <v>v2.6</v>
      </c>
      <c r="K4" s="18"/>
    </row>
    <row r="5" spans="2:11" ht="15.75" customHeight="1" x14ac:dyDescent="0.3">
      <c r="B5" s="244" t="s">
        <v>373</v>
      </c>
      <c r="C5" s="246">
        <f>'Version Control'!C5</f>
        <v>43553</v>
      </c>
      <c r="K5" s="18"/>
    </row>
    <row r="6" spans="2:11" ht="18" customHeight="1" x14ac:dyDescent="0.4">
      <c r="B6" s="247" t="s">
        <v>135</v>
      </c>
      <c r="C6" s="248" t="str">
        <f ca="1">MID(CELL("filename",$A$1), FIND("]", CELL("filename", $A$1))+ 1, 255)</f>
        <v>General Info and Test Results</v>
      </c>
      <c r="E6" s="1045"/>
      <c r="F6" s="1045"/>
      <c r="G6" s="1045"/>
      <c r="H6" s="1045"/>
      <c r="I6" s="1045"/>
      <c r="K6" s="18"/>
    </row>
    <row r="7" spans="2:11" ht="34.5" customHeight="1" x14ac:dyDescent="0.35">
      <c r="B7" s="249" t="s">
        <v>134</v>
      </c>
      <c r="C7" s="250" t="str">
        <f ca="1">MID(CELL("FILENAME"),FIND("[",CELL("FILENAME"))+1,FIND("]",CELL("FILENAME"))-FIND("[",CELL("FILENAME"))-1)</f>
        <v>Residential Central Air Conditioners and Heat Pumps_Notebook.xlsx</v>
      </c>
      <c r="E7" s="7"/>
      <c r="K7" s="18"/>
    </row>
    <row r="8" spans="2:11" ht="15.75" customHeight="1" thickBot="1" x14ac:dyDescent="0.4">
      <c r="B8" s="251" t="s">
        <v>137</v>
      </c>
      <c r="C8" s="252" t="str">
        <f>'Version Control'!C8</f>
        <v>[MM/DD/YYYY]</v>
      </c>
      <c r="E8" s="7"/>
      <c r="K8" s="18"/>
    </row>
    <row r="9" spans="2:11" ht="17.25" x14ac:dyDescent="0.35">
      <c r="B9" s="4"/>
      <c r="C9" s="212"/>
      <c r="E9" s="7"/>
      <c r="K9" s="18"/>
    </row>
    <row r="10" spans="2:11" ht="18" thickBot="1" x14ac:dyDescent="0.4">
      <c r="B10" s="4"/>
      <c r="C10" s="213"/>
      <c r="E10" s="7"/>
      <c r="H10" s="97"/>
      <c r="K10" s="18"/>
    </row>
    <row r="11" spans="2:11" ht="18" thickBot="1" x14ac:dyDescent="0.4">
      <c r="B11" s="1004" t="s">
        <v>366</v>
      </c>
      <c r="C11" s="1006"/>
      <c r="E11" s="7"/>
      <c r="F11" s="1046" t="s">
        <v>382</v>
      </c>
      <c r="G11" s="1047"/>
      <c r="H11" s="1047"/>
      <c r="I11" s="1047"/>
      <c r="K11" s="18"/>
    </row>
    <row r="12" spans="2:11" ht="18" x14ac:dyDescent="0.35">
      <c r="B12" s="475" t="s">
        <v>16</v>
      </c>
      <c r="C12" s="476" t="s">
        <v>741</v>
      </c>
      <c r="F12" s="554" t="s">
        <v>284</v>
      </c>
      <c r="G12" s="555"/>
      <c r="H12" s="952"/>
      <c r="I12" s="953"/>
      <c r="K12" s="18"/>
    </row>
    <row r="13" spans="2:11" ht="18.75" thickBot="1" x14ac:dyDescent="0.35">
      <c r="B13" s="100" t="s">
        <v>17</v>
      </c>
      <c r="C13" s="101" t="s">
        <v>741</v>
      </c>
      <c r="F13" s="15" t="s">
        <v>743</v>
      </c>
      <c r="G13" s="34" t="s">
        <v>283</v>
      </c>
      <c r="H13" s="15" t="s">
        <v>743</v>
      </c>
      <c r="I13" s="954" t="s">
        <v>283</v>
      </c>
      <c r="K13" s="18"/>
    </row>
    <row r="14" spans="2:11" ht="18" thickBot="1" x14ac:dyDescent="0.4">
      <c r="F14" s="857" t="s">
        <v>197</v>
      </c>
      <c r="G14" s="607" t="str">
        <f>IF(C25="Heating Only Central Heat Pump","Not Applicable", IF(AND(C27="Single-Speed",C29&lt;&gt;INDEX(Fan_Types,2)),Calculations!D69,IF(AND(C27="Single-Speed",C29=INDEX(Fan_Types,2)),Calculations!D89,IF(C27="Two-Speed",Calculations!D109,IF(C27 = "Variable-Speed", Calculations!D129," ")))))</f>
        <v xml:space="preserve"> </v>
      </c>
      <c r="H14" s="955" t="s">
        <v>770</v>
      </c>
      <c r="I14" s="956" t="str">
        <f>'A Tests'!D83</f>
        <v/>
      </c>
      <c r="K14" s="18"/>
    </row>
    <row r="15" spans="2:11" ht="18" thickBot="1" x14ac:dyDescent="0.4">
      <c r="B15" s="1004" t="s">
        <v>367</v>
      </c>
      <c r="C15" s="1006"/>
      <c r="F15" s="857" t="s">
        <v>115</v>
      </c>
      <c r="G15" s="608" t="str">
        <f>IF(C25="Central Air Conditioner","N/A", IF(AND(C27="Single-Speed",C29&lt;&gt;INDEX(Fan_Types,2)),Calculations!D173,IF(AND(C27="Single-Speed",C29=INDEX(Fan_Types,2)),Calculations!D205,IF(C27="Two-Speed",Calculations!D236,IF(C27 = "Variable-Speed", Calculations!D270,"")))))</f>
        <v/>
      </c>
      <c r="H15" s="955" t="s">
        <v>771</v>
      </c>
      <c r="I15" s="956" t="str">
        <f>IF(C25="Central Air Conditioner","N/A", IF(AND(C27="Single-Speed",C29&lt;&gt;INDEX(Fan_Types,2)), 'H1 Tests'!D78,IF(AND(C27="Single-Speed",C29=INDEX(Fan_Types,2)),'H1 Tests'!D78,IF(C27="Two-Speed",'H1 Tests'!D78,IF(C27 = "Variable-Speed",  'H1 Tests'!D147,"")))))</f>
        <v/>
      </c>
      <c r="K15" s="18"/>
    </row>
    <row r="16" spans="2:11" ht="18" x14ac:dyDescent="0.35">
      <c r="B16" s="566" t="s">
        <v>497</v>
      </c>
      <c r="C16" s="476" t="s">
        <v>674</v>
      </c>
      <c r="F16" s="857" t="s">
        <v>539</v>
      </c>
      <c r="G16" s="610" t="str">
        <f>IFERROR('Off Mode Test'!F42, "")</f>
        <v/>
      </c>
      <c r="H16" s="957"/>
      <c r="I16" s="958"/>
      <c r="K16" s="18"/>
    </row>
    <row r="17" spans="2:11" ht="18" thickBot="1" x14ac:dyDescent="0.4">
      <c r="B17" s="64" t="s">
        <v>18</v>
      </c>
      <c r="C17" s="477" t="s">
        <v>285</v>
      </c>
      <c r="F17" s="858" t="s">
        <v>385</v>
      </c>
      <c r="G17" s="609" t="str">
        <f>IF(AND(C27="Single-Speed",C29&lt;&gt;INDEX(Fan_Types,2)),SS_FS_round,IF(AND(C27="Single-Speed",C29=INDEX(Fan_Types,2)),SS_VS_round,IF(C27="Two-Speed",TS_VS_round,IF(C27 = "Variable-Speed", VS_VS_round,""))))</f>
        <v/>
      </c>
      <c r="H17" s="959"/>
      <c r="I17" s="960"/>
      <c r="K17" s="18"/>
    </row>
    <row r="18" spans="2:11" x14ac:dyDescent="0.3">
      <c r="B18" s="64" t="s">
        <v>19</v>
      </c>
      <c r="C18" s="477" t="s">
        <v>285</v>
      </c>
      <c r="H18" s="97"/>
      <c r="K18" s="18"/>
    </row>
    <row r="19" spans="2:11" ht="20.25" thickBot="1" x14ac:dyDescent="0.45">
      <c r="B19" s="64" t="s">
        <v>20</v>
      </c>
      <c r="C19" s="477" t="s">
        <v>285</v>
      </c>
      <c r="F19" s="40" t="s">
        <v>744</v>
      </c>
      <c r="K19" s="18"/>
    </row>
    <row r="20" spans="2:11" ht="18" thickBot="1" x14ac:dyDescent="0.35">
      <c r="B20" s="65" t="s">
        <v>346</v>
      </c>
      <c r="C20" s="477" t="s">
        <v>285</v>
      </c>
      <c r="F20" s="1004" t="s">
        <v>142</v>
      </c>
      <c r="G20" s="1005"/>
      <c r="H20" s="1005"/>
      <c r="I20" s="1006"/>
      <c r="K20" s="18"/>
    </row>
    <row r="21" spans="2:11" ht="16.5" customHeight="1" thickBot="1" x14ac:dyDescent="0.35">
      <c r="B21" s="99"/>
      <c r="C21" s="71"/>
      <c r="F21" s="1031" t="s">
        <v>368</v>
      </c>
      <c r="G21" s="1032"/>
      <c r="H21" s="1032"/>
      <c r="I21" s="1033"/>
      <c r="K21" s="18"/>
    </row>
    <row r="22" spans="2:11" ht="17.25" customHeight="1" thickBot="1" x14ac:dyDescent="0.35">
      <c r="B22" s="1004" t="s">
        <v>286</v>
      </c>
      <c r="C22" s="1005"/>
      <c r="D22" s="1006"/>
      <c r="F22" s="1034"/>
      <c r="G22" s="1035"/>
      <c r="H22" s="1035"/>
      <c r="I22" s="1036"/>
      <c r="K22" s="18"/>
    </row>
    <row r="23" spans="2:11" ht="17.25" customHeight="1" x14ac:dyDescent="0.3">
      <c r="B23" s="10"/>
      <c r="C23" s="9"/>
      <c r="D23" s="11"/>
      <c r="F23" s="1034"/>
      <c r="G23" s="1035"/>
      <c r="H23" s="1035"/>
      <c r="I23" s="1036"/>
      <c r="K23" s="18"/>
    </row>
    <row r="24" spans="2:11" ht="17.25" customHeight="1" x14ac:dyDescent="0.35">
      <c r="B24" s="12" t="s">
        <v>15</v>
      </c>
      <c r="C24" s="9"/>
      <c r="D24" s="74"/>
      <c r="F24" s="1039" t="s">
        <v>143</v>
      </c>
      <c r="G24" s="1040"/>
      <c r="H24" s="33" t="s">
        <v>140</v>
      </c>
      <c r="I24" s="35" t="s">
        <v>144</v>
      </c>
      <c r="K24" s="18"/>
    </row>
    <row r="25" spans="2:11" ht="17.25" customHeight="1" x14ac:dyDescent="0.3">
      <c r="B25" s="462" t="s">
        <v>153</v>
      </c>
      <c r="C25" s="70"/>
      <c r="D25" s="194"/>
      <c r="F25" s="1037" t="s">
        <v>145</v>
      </c>
      <c r="G25" s="1038"/>
      <c r="H25" s="103" t="str">
        <f>'Report Sign-off Block'!D15</f>
        <v>[MM/DD/YYYY]</v>
      </c>
      <c r="I25" s="104" t="str">
        <f>'Report Sign-off Block'!E15</f>
        <v>Intertek</v>
      </c>
      <c r="K25" s="18"/>
    </row>
    <row r="26" spans="2:11" ht="17.25" customHeight="1" x14ac:dyDescent="0.3">
      <c r="B26" s="676" t="s">
        <v>588</v>
      </c>
      <c r="C26" s="70"/>
      <c r="D26" s="194"/>
      <c r="F26" s="1037" t="s">
        <v>343</v>
      </c>
      <c r="G26" s="1038"/>
      <c r="H26" s="103">
        <f>'Report Sign-off Block'!D16</f>
        <v>43262</v>
      </c>
      <c r="I26" s="104" t="str">
        <f>'Report Sign-off Block'!E16</f>
        <v>Intertek</v>
      </c>
      <c r="K26" s="18"/>
    </row>
    <row r="27" spans="2:11" ht="17.25" customHeight="1" x14ac:dyDescent="0.3">
      <c r="B27" s="463" t="s">
        <v>149</v>
      </c>
      <c r="C27" s="70"/>
      <c r="D27" s="194"/>
      <c r="F27" s="1041" t="s">
        <v>369</v>
      </c>
      <c r="G27" s="1042"/>
      <c r="H27" s="103">
        <f>'Report Sign-off Block'!D17</f>
        <v>43262</v>
      </c>
      <c r="I27" s="104" t="str">
        <f>'Report Sign-off Block'!E17</f>
        <v>Intertek</v>
      </c>
      <c r="K27" s="18"/>
    </row>
    <row r="28" spans="2:11" ht="17.25" customHeight="1" thickBot="1" x14ac:dyDescent="0.35">
      <c r="B28" s="77" t="s">
        <v>657</v>
      </c>
      <c r="C28" s="724"/>
      <c r="D28" s="194"/>
      <c r="F28" s="1043" t="s">
        <v>369</v>
      </c>
      <c r="G28" s="1044"/>
      <c r="H28" s="105">
        <f>'Report Sign-off Block'!D18</f>
        <v>43262</v>
      </c>
      <c r="I28" s="106" t="str">
        <f>'Report Sign-off Block'!E18</f>
        <v>Intertek</v>
      </c>
      <c r="K28" s="18"/>
    </row>
    <row r="29" spans="2:11" ht="17.25" customHeight="1" x14ac:dyDescent="0.3">
      <c r="B29" s="78" t="s">
        <v>676</v>
      </c>
      <c r="C29" s="70"/>
      <c r="D29" s="194"/>
      <c r="F29" s="729"/>
      <c r="G29" s="729"/>
      <c r="H29" s="729"/>
      <c r="I29" s="729"/>
      <c r="J29" s="729"/>
      <c r="K29" s="18"/>
    </row>
    <row r="30" spans="2:11" x14ac:dyDescent="0.3">
      <c r="B30" s="77" t="s">
        <v>468</v>
      </c>
      <c r="C30" s="70"/>
      <c r="D30" s="194"/>
      <c r="F30" s="1030"/>
      <c r="G30" s="1030"/>
      <c r="H30" s="536"/>
      <c r="I30" s="537"/>
      <c r="K30" s="18"/>
    </row>
    <row r="31" spans="2:11" x14ac:dyDescent="0.3">
      <c r="B31" s="464" t="s">
        <v>308</v>
      </c>
      <c r="C31" s="70"/>
      <c r="D31" s="194"/>
      <c r="K31" s="18"/>
    </row>
    <row r="32" spans="2:11" x14ac:dyDescent="0.3">
      <c r="B32" s="10"/>
      <c r="C32" s="9"/>
      <c r="D32" s="73"/>
      <c r="K32" s="18"/>
    </row>
    <row r="33" spans="2:11" ht="17.25" x14ac:dyDescent="0.35">
      <c r="B33" s="12" t="s">
        <v>154</v>
      </c>
      <c r="C33" s="8"/>
      <c r="D33" s="195"/>
      <c r="K33" s="18"/>
    </row>
    <row r="34" spans="2:11" x14ac:dyDescent="0.3">
      <c r="B34" s="66" t="s">
        <v>147</v>
      </c>
      <c r="C34" s="70"/>
      <c r="D34" s="194"/>
      <c r="K34" s="18"/>
    </row>
    <row r="35" spans="2:11" x14ac:dyDescent="0.3">
      <c r="B35" s="67" t="s">
        <v>146</v>
      </c>
      <c r="C35" s="70"/>
      <c r="D35" s="194"/>
      <c r="K35" s="18"/>
    </row>
    <row r="36" spans="2:11" x14ac:dyDescent="0.3">
      <c r="B36" s="67" t="s">
        <v>309</v>
      </c>
      <c r="C36" s="70"/>
      <c r="D36" s="194"/>
      <c r="K36" s="18"/>
    </row>
    <row r="37" spans="2:11" x14ac:dyDescent="0.3">
      <c r="B37" s="201" t="s">
        <v>391</v>
      </c>
      <c r="C37" s="70"/>
      <c r="D37" s="194"/>
      <c r="K37" s="18"/>
    </row>
    <row r="38" spans="2:11" x14ac:dyDescent="0.3">
      <c r="B38" s="201" t="s">
        <v>407</v>
      </c>
      <c r="C38" s="70"/>
      <c r="D38" s="194"/>
      <c r="K38" s="18"/>
    </row>
    <row r="39" spans="2:11" x14ac:dyDescent="0.3">
      <c r="B39" s="69" t="s">
        <v>155</v>
      </c>
      <c r="C39" s="70"/>
      <c r="D39" s="194"/>
      <c r="K39" s="18"/>
    </row>
    <row r="40" spans="2:11" x14ac:dyDescent="0.3">
      <c r="B40" s="2"/>
      <c r="C40" s="8"/>
      <c r="D40" s="73"/>
      <c r="K40" s="18"/>
    </row>
    <row r="41" spans="2:11" ht="17.25" x14ac:dyDescent="0.35">
      <c r="B41" s="12" t="s">
        <v>292</v>
      </c>
      <c r="C41" s="8"/>
      <c r="D41" s="195"/>
      <c r="K41" s="18"/>
    </row>
    <row r="42" spans="2:11" x14ac:dyDescent="0.3">
      <c r="B42" s="66" t="s">
        <v>303</v>
      </c>
      <c r="C42" s="200"/>
      <c r="D42" s="194" t="s">
        <v>305</v>
      </c>
      <c r="K42" s="18"/>
    </row>
    <row r="43" spans="2:11" x14ac:dyDescent="0.3">
      <c r="B43" s="67" t="s">
        <v>21</v>
      </c>
      <c r="C43" s="70"/>
      <c r="D43" s="194"/>
      <c r="K43" s="18"/>
    </row>
    <row r="44" spans="2:11" x14ac:dyDescent="0.3">
      <c r="B44" s="67" t="s">
        <v>22</v>
      </c>
      <c r="C44" s="70"/>
      <c r="D44" s="194"/>
      <c r="K44" s="18"/>
    </row>
    <row r="45" spans="2:11" x14ac:dyDescent="0.3">
      <c r="B45" s="67" t="s">
        <v>304</v>
      </c>
      <c r="C45" s="200"/>
      <c r="D45" s="194" t="s">
        <v>305</v>
      </c>
      <c r="K45" s="18"/>
    </row>
    <row r="46" spans="2:11" ht="34.5" customHeight="1" x14ac:dyDescent="0.3">
      <c r="B46" s="67" t="s">
        <v>683</v>
      </c>
      <c r="C46" s="70"/>
      <c r="D46" s="194"/>
      <c r="K46" s="18"/>
    </row>
    <row r="47" spans="2:11" x14ac:dyDescent="0.3">
      <c r="B47" s="67" t="s">
        <v>680</v>
      </c>
      <c r="C47" s="951"/>
      <c r="D47" s="194" t="s">
        <v>681</v>
      </c>
      <c r="K47" s="18"/>
    </row>
    <row r="48" spans="2:11" x14ac:dyDescent="0.3">
      <c r="B48" s="463" t="s">
        <v>478</v>
      </c>
      <c r="C48" s="70"/>
      <c r="D48" s="194"/>
      <c r="K48" s="18"/>
    </row>
    <row r="49" spans="2:11" ht="49.5" x14ac:dyDescent="0.3">
      <c r="B49" s="542" t="s">
        <v>481</v>
      </c>
      <c r="C49" s="541"/>
      <c r="D49" s="194"/>
      <c r="K49" s="18"/>
    </row>
    <row r="50" spans="2:11" x14ac:dyDescent="0.3">
      <c r="B50" s="67" t="s">
        <v>23</v>
      </c>
      <c r="C50" s="70"/>
      <c r="D50" s="194" t="s">
        <v>306</v>
      </c>
      <c r="K50" s="18"/>
    </row>
    <row r="51" spans="2:11" x14ac:dyDescent="0.3">
      <c r="B51" s="67" t="s">
        <v>24</v>
      </c>
      <c r="C51" s="199"/>
      <c r="D51" s="194"/>
      <c r="K51" s="18"/>
    </row>
    <row r="52" spans="2:11" x14ac:dyDescent="0.3">
      <c r="B52" s="69" t="s">
        <v>148</v>
      </c>
      <c r="C52" s="70"/>
      <c r="D52" s="194"/>
      <c r="K52" s="18"/>
    </row>
    <row r="53" spans="2:11" ht="17.25" x14ac:dyDescent="0.35">
      <c r="B53" s="12"/>
      <c r="C53" s="8"/>
      <c r="D53" s="73"/>
      <c r="E53" s="7"/>
      <c r="K53" s="18"/>
    </row>
    <row r="54" spans="2:11" ht="17.25" x14ac:dyDescent="0.35">
      <c r="B54" s="12" t="s">
        <v>581</v>
      </c>
      <c r="C54" s="8"/>
      <c r="D54" s="195"/>
      <c r="K54" s="18"/>
    </row>
    <row r="55" spans="2:11" x14ac:dyDescent="0.3">
      <c r="B55" s="66" t="s">
        <v>25</v>
      </c>
      <c r="C55" s="70"/>
      <c r="D55" s="194"/>
      <c r="K55" s="18"/>
    </row>
    <row r="56" spans="2:11" x14ac:dyDescent="0.3">
      <c r="B56" s="67" t="s">
        <v>26</v>
      </c>
      <c r="C56" s="70"/>
      <c r="D56" s="194"/>
      <c r="K56" s="18"/>
    </row>
    <row r="57" spans="2:11" x14ac:dyDescent="0.3">
      <c r="B57" s="67" t="s">
        <v>27</v>
      </c>
      <c r="C57" s="70"/>
      <c r="D57" s="194"/>
      <c r="K57" s="18"/>
    </row>
    <row r="58" spans="2:11" x14ac:dyDescent="0.3">
      <c r="B58" s="67" t="s">
        <v>28</v>
      </c>
      <c r="C58" s="70"/>
      <c r="D58" s="194"/>
      <c r="K58" s="18"/>
    </row>
    <row r="59" spans="2:11" x14ac:dyDescent="0.3">
      <c r="B59" s="69" t="s">
        <v>29</v>
      </c>
      <c r="C59" s="539"/>
      <c r="D59" s="194"/>
      <c r="K59" s="18"/>
    </row>
    <row r="60" spans="2:11" ht="17.25" x14ac:dyDescent="0.35">
      <c r="B60" s="2"/>
      <c r="C60" s="71"/>
      <c r="D60" s="73"/>
      <c r="E60" s="7"/>
      <c r="K60" s="18"/>
    </row>
    <row r="61" spans="2:11" ht="17.25" x14ac:dyDescent="0.35">
      <c r="B61" s="12" t="s">
        <v>580</v>
      </c>
      <c r="C61" s="8"/>
      <c r="D61" s="195"/>
      <c r="K61" s="18"/>
    </row>
    <row r="62" spans="2:11" x14ac:dyDescent="0.3">
      <c r="B62" s="66" t="s">
        <v>25</v>
      </c>
      <c r="C62" s="70"/>
      <c r="D62" s="194"/>
      <c r="K62" s="18"/>
    </row>
    <row r="63" spans="2:11" x14ac:dyDescent="0.3">
      <c r="B63" s="67" t="s">
        <v>26</v>
      </c>
      <c r="C63" s="70"/>
      <c r="D63" s="194"/>
      <c r="K63" s="18"/>
    </row>
    <row r="64" spans="2:11" x14ac:dyDescent="0.3">
      <c r="B64" s="67" t="s">
        <v>27</v>
      </c>
      <c r="C64" s="70"/>
      <c r="D64" s="194"/>
      <c r="K64" s="18"/>
    </row>
    <row r="65" spans="1:11" x14ac:dyDescent="0.3">
      <c r="B65" s="67" t="s">
        <v>28</v>
      </c>
      <c r="C65" s="70"/>
      <c r="D65" s="194"/>
      <c r="K65" s="18"/>
    </row>
    <row r="66" spans="1:11" x14ac:dyDescent="0.3">
      <c r="B66" s="69" t="s">
        <v>29</v>
      </c>
      <c r="C66" s="539"/>
      <c r="D66" s="194"/>
      <c r="K66" s="18"/>
    </row>
    <row r="67" spans="1:11" ht="17.25" x14ac:dyDescent="0.35">
      <c r="B67" s="2"/>
      <c r="C67" s="9"/>
      <c r="D67" s="73"/>
      <c r="E67" s="7"/>
      <c r="K67" s="18"/>
    </row>
    <row r="68" spans="1:11" ht="17.25" x14ac:dyDescent="0.35">
      <c r="B68" s="12" t="s">
        <v>593</v>
      </c>
      <c r="C68" s="8"/>
      <c r="D68" s="195"/>
      <c r="K68" s="18"/>
    </row>
    <row r="69" spans="1:11" x14ac:dyDescent="0.3">
      <c r="B69" s="66" t="s">
        <v>25</v>
      </c>
      <c r="C69" s="70"/>
      <c r="D69" s="194"/>
      <c r="K69" s="18"/>
    </row>
    <row r="70" spans="1:11" x14ac:dyDescent="0.3">
      <c r="B70" s="67" t="s">
        <v>26</v>
      </c>
      <c r="C70" s="70"/>
      <c r="D70" s="194"/>
      <c r="K70" s="18"/>
    </row>
    <row r="71" spans="1:11" x14ac:dyDescent="0.3">
      <c r="B71" s="67" t="s">
        <v>27</v>
      </c>
      <c r="C71" s="70"/>
      <c r="D71" s="194"/>
      <c r="K71" s="18"/>
    </row>
    <row r="72" spans="1:11" x14ac:dyDescent="0.3">
      <c r="B72" s="67" t="s">
        <v>28</v>
      </c>
      <c r="C72" s="70"/>
      <c r="D72" s="194"/>
      <c r="K72" s="18"/>
    </row>
    <row r="73" spans="1:11" x14ac:dyDescent="0.3">
      <c r="B73" s="69" t="s">
        <v>29</v>
      </c>
      <c r="C73" s="539"/>
      <c r="D73" s="194"/>
      <c r="K73" s="18"/>
    </row>
    <row r="74" spans="1:11" ht="17.25" x14ac:dyDescent="0.35">
      <c r="B74" s="2"/>
      <c r="C74" s="9"/>
      <c r="D74" s="73"/>
      <c r="E74" s="7"/>
      <c r="K74" s="18"/>
    </row>
    <row r="75" spans="1:11" ht="17.25" x14ac:dyDescent="0.35">
      <c r="B75" s="12" t="s">
        <v>30</v>
      </c>
      <c r="C75" s="8"/>
      <c r="D75" s="195"/>
      <c r="K75" s="18"/>
    </row>
    <row r="76" spans="1:11" x14ac:dyDescent="0.3">
      <c r="B76" s="66" t="s">
        <v>25</v>
      </c>
      <c r="C76" s="70"/>
      <c r="D76" s="194"/>
      <c r="K76" s="18"/>
    </row>
    <row r="77" spans="1:11" x14ac:dyDescent="0.3">
      <c r="B77" s="67" t="s">
        <v>26</v>
      </c>
      <c r="C77" s="70"/>
      <c r="D77" s="194"/>
      <c r="K77" s="18"/>
    </row>
    <row r="78" spans="1:11" x14ac:dyDescent="0.3">
      <c r="B78" s="67" t="s">
        <v>27</v>
      </c>
      <c r="C78" s="70"/>
      <c r="D78" s="194"/>
      <c r="K78" s="18"/>
    </row>
    <row r="79" spans="1:11" ht="17.25" x14ac:dyDescent="0.35">
      <c r="A79" s="8"/>
      <c r="B79" s="67" t="s">
        <v>28</v>
      </c>
      <c r="C79" s="70"/>
      <c r="D79" s="194"/>
      <c r="E79" s="7"/>
      <c r="K79" s="18"/>
    </row>
    <row r="80" spans="1:11" x14ac:dyDescent="0.3">
      <c r="A80" s="8"/>
      <c r="B80" s="67" t="s">
        <v>29</v>
      </c>
      <c r="C80" s="539"/>
      <c r="D80" s="194"/>
      <c r="K80" s="18"/>
    </row>
    <row r="81" spans="1:11" x14ac:dyDescent="0.3">
      <c r="B81" s="69" t="s">
        <v>243</v>
      </c>
      <c r="C81" s="70"/>
      <c r="D81" s="194" t="s">
        <v>306</v>
      </c>
      <c r="K81" s="18"/>
    </row>
    <row r="82" spans="1:11" ht="17.25" x14ac:dyDescent="0.35">
      <c r="B82" s="2"/>
      <c r="C82" s="9"/>
      <c r="D82" s="73"/>
      <c r="E82" s="7"/>
      <c r="K82" s="18"/>
    </row>
    <row r="83" spans="1:11" ht="17.25" x14ac:dyDescent="0.35">
      <c r="B83" s="12" t="s">
        <v>31</v>
      </c>
      <c r="C83" s="8"/>
      <c r="D83" s="195"/>
      <c r="K83" s="18"/>
    </row>
    <row r="84" spans="1:11" x14ac:dyDescent="0.3">
      <c r="B84" s="66" t="s">
        <v>25</v>
      </c>
      <c r="C84" s="70"/>
      <c r="D84" s="194"/>
      <c r="K84" s="18"/>
    </row>
    <row r="85" spans="1:11" x14ac:dyDescent="0.3">
      <c r="B85" s="67" t="s">
        <v>26</v>
      </c>
      <c r="C85" s="70"/>
      <c r="D85" s="194"/>
      <c r="K85" s="18"/>
    </row>
    <row r="86" spans="1:11" x14ac:dyDescent="0.3">
      <c r="B86" s="67" t="s">
        <v>27</v>
      </c>
      <c r="C86" s="70"/>
      <c r="D86" s="194"/>
      <c r="K86" s="18"/>
    </row>
    <row r="87" spans="1:11" ht="17.25" x14ac:dyDescent="0.35">
      <c r="A87" s="8"/>
      <c r="B87" s="67" t="s">
        <v>28</v>
      </c>
      <c r="C87" s="70"/>
      <c r="D87" s="194"/>
      <c r="E87" s="7"/>
      <c r="K87" s="18"/>
    </row>
    <row r="88" spans="1:11" x14ac:dyDescent="0.3">
      <c r="A88" s="8"/>
      <c r="B88" s="67" t="s">
        <v>29</v>
      </c>
      <c r="C88" s="539"/>
      <c r="D88" s="194"/>
      <c r="K88" s="18"/>
    </row>
    <row r="89" spans="1:11" x14ac:dyDescent="0.3">
      <c r="A89" s="8"/>
      <c r="B89" s="69" t="s">
        <v>243</v>
      </c>
      <c r="C89" s="70"/>
      <c r="D89" s="194" t="s">
        <v>306</v>
      </c>
      <c r="K89" s="18"/>
    </row>
    <row r="90" spans="1:11" x14ac:dyDescent="0.3">
      <c r="A90" s="8"/>
      <c r="B90" s="2"/>
      <c r="C90" s="8"/>
      <c r="D90" s="73"/>
      <c r="K90" s="18"/>
    </row>
    <row r="91" spans="1:11" ht="17.25" x14ac:dyDescent="0.35">
      <c r="B91" s="12" t="s">
        <v>32</v>
      </c>
      <c r="C91" s="72"/>
      <c r="D91" s="195"/>
      <c r="K91" s="18"/>
    </row>
    <row r="92" spans="1:11" x14ac:dyDescent="0.3">
      <c r="B92" s="66" t="s">
        <v>25</v>
      </c>
      <c r="C92" s="948"/>
      <c r="D92" s="194"/>
      <c r="K92" s="18"/>
    </row>
    <row r="93" spans="1:11" ht="17.25" x14ac:dyDescent="0.35">
      <c r="B93" s="67" t="s">
        <v>26</v>
      </c>
      <c r="C93" s="70"/>
      <c r="D93" s="194"/>
      <c r="E93" s="7"/>
      <c r="K93" s="18"/>
    </row>
    <row r="94" spans="1:11" x14ac:dyDescent="0.3">
      <c r="B94" s="67" t="s">
        <v>27</v>
      </c>
      <c r="C94" s="70"/>
      <c r="D94" s="194"/>
      <c r="K94" s="18"/>
    </row>
    <row r="95" spans="1:11" x14ac:dyDescent="0.3">
      <c r="A95" s="8"/>
      <c r="B95" s="67" t="s">
        <v>28</v>
      </c>
      <c r="C95" s="949"/>
      <c r="D95" s="194"/>
      <c r="K95" s="18"/>
    </row>
    <row r="96" spans="1:11" x14ac:dyDescent="0.3">
      <c r="A96" s="8"/>
      <c r="B96" s="67" t="s">
        <v>242</v>
      </c>
      <c r="C96" s="70"/>
      <c r="D96" s="194" t="s">
        <v>307</v>
      </c>
      <c r="K96" s="18"/>
    </row>
    <row r="97" spans="1:11" x14ac:dyDescent="0.3">
      <c r="A97" s="8"/>
      <c r="B97" s="67" t="s">
        <v>243</v>
      </c>
      <c r="C97" s="70"/>
      <c r="D97" s="194" t="s">
        <v>306</v>
      </c>
      <c r="K97" s="18"/>
    </row>
    <row r="98" spans="1:11" x14ac:dyDescent="0.3">
      <c r="B98" s="69" t="s">
        <v>29</v>
      </c>
      <c r="C98" s="539"/>
      <c r="D98" s="194"/>
      <c r="K98" s="18"/>
    </row>
    <row r="99" spans="1:11" x14ac:dyDescent="0.3">
      <c r="B99" s="2"/>
      <c r="C99" s="9"/>
      <c r="D99" s="73"/>
      <c r="K99" s="18"/>
    </row>
    <row r="100" spans="1:11" ht="17.25" x14ac:dyDescent="0.35">
      <c r="B100" s="12" t="s">
        <v>33</v>
      </c>
      <c r="C100" s="8"/>
      <c r="D100" s="195"/>
      <c r="K100" s="18"/>
    </row>
    <row r="101" spans="1:11" x14ac:dyDescent="0.3">
      <c r="B101" s="66" t="s">
        <v>25</v>
      </c>
      <c r="C101" s="70"/>
      <c r="D101" s="194"/>
      <c r="K101" s="18"/>
    </row>
    <row r="102" spans="1:11" ht="17.25" x14ac:dyDescent="0.35">
      <c r="B102" s="67" t="s">
        <v>26</v>
      </c>
      <c r="C102" s="70"/>
      <c r="D102" s="194"/>
      <c r="E102" s="7"/>
      <c r="K102" s="18"/>
    </row>
    <row r="103" spans="1:11" x14ac:dyDescent="0.3">
      <c r="B103" s="67" t="s">
        <v>27</v>
      </c>
      <c r="C103" s="70"/>
      <c r="D103" s="194"/>
      <c r="K103" s="18"/>
    </row>
    <row r="104" spans="1:11" x14ac:dyDescent="0.3">
      <c r="A104" s="8"/>
      <c r="B104" s="67" t="s">
        <v>28</v>
      </c>
      <c r="C104" s="949"/>
      <c r="D104" s="194"/>
      <c r="K104" s="18"/>
    </row>
    <row r="105" spans="1:11" x14ac:dyDescent="0.3">
      <c r="A105" s="8"/>
      <c r="B105" s="67" t="s">
        <v>242</v>
      </c>
      <c r="C105" s="70"/>
      <c r="D105" s="194" t="s">
        <v>307</v>
      </c>
      <c r="K105" s="18"/>
    </row>
    <row r="106" spans="1:11" x14ac:dyDescent="0.3">
      <c r="A106" s="8"/>
      <c r="B106" s="67" t="s">
        <v>243</v>
      </c>
      <c r="C106" s="70"/>
      <c r="D106" s="194" t="s">
        <v>306</v>
      </c>
      <c r="K106" s="18"/>
    </row>
    <row r="107" spans="1:11" x14ac:dyDescent="0.3">
      <c r="A107" s="8"/>
      <c r="B107" s="69" t="s">
        <v>29</v>
      </c>
      <c r="C107" s="539"/>
      <c r="D107" s="194"/>
      <c r="K107" s="18"/>
    </row>
    <row r="108" spans="1:11" x14ac:dyDescent="0.3">
      <c r="B108" s="2"/>
      <c r="C108" s="8"/>
      <c r="D108" s="73"/>
      <c r="K108" s="18"/>
    </row>
    <row r="109" spans="1:11" ht="17.25" x14ac:dyDescent="0.35">
      <c r="B109" s="12" t="s">
        <v>348</v>
      </c>
      <c r="C109" s="8"/>
      <c r="D109" s="195"/>
      <c r="K109" s="18"/>
    </row>
    <row r="110" spans="1:11" x14ac:dyDescent="0.3">
      <c r="B110" s="66" t="s">
        <v>25</v>
      </c>
      <c r="C110" s="70"/>
      <c r="D110" s="194"/>
      <c r="K110" s="18"/>
    </row>
    <row r="111" spans="1:11" x14ac:dyDescent="0.3">
      <c r="B111" s="67" t="s">
        <v>26</v>
      </c>
      <c r="C111" s="70"/>
      <c r="D111" s="194"/>
      <c r="K111" s="18"/>
    </row>
    <row r="112" spans="1:11" x14ac:dyDescent="0.3">
      <c r="B112" s="67" t="s">
        <v>27</v>
      </c>
      <c r="C112" s="70"/>
      <c r="D112" s="194"/>
      <c r="K112" s="18"/>
    </row>
    <row r="113" spans="1:11" x14ac:dyDescent="0.3">
      <c r="B113" s="67" t="s">
        <v>28</v>
      </c>
      <c r="C113" s="70"/>
      <c r="D113" s="194"/>
      <c r="K113" s="18"/>
    </row>
    <row r="114" spans="1:11" ht="17.25" thickBot="1" x14ac:dyDescent="0.35">
      <c r="B114" s="68" t="s">
        <v>29</v>
      </c>
      <c r="C114" s="540"/>
      <c r="D114" s="196"/>
      <c r="K114" s="18"/>
    </row>
    <row r="115" spans="1:11" x14ac:dyDescent="0.3">
      <c r="D115" s="162"/>
      <c r="K115" s="18"/>
    </row>
    <row r="116" spans="1:11" ht="17.25" x14ac:dyDescent="0.35">
      <c r="A116" s="18"/>
      <c r="B116" s="19"/>
      <c r="C116" s="18"/>
      <c r="D116" s="18"/>
      <c r="E116" s="18"/>
      <c r="F116" s="18"/>
      <c r="G116" s="18"/>
      <c r="H116" s="18"/>
      <c r="I116" s="18"/>
      <c r="J116" s="18"/>
      <c r="K116" s="210"/>
    </row>
  </sheetData>
  <sheetProtection algorithmName="SHA-512" hashValue="JTM4gFJIw06ye8pkUQ4avyYmWkLsuK73E1oHPekaw1cf7TDXpB/34byV6fgFeC1BQc5hL3/y04EC8mPGadIKjQ==" saltValue="NJ6HiFp2YHgLFiA+e3mldA==" spinCount="100000" sheet="1" objects="1" scenarios="1" selectLockedCells="1"/>
  <customSheetViews>
    <customSheetView guid="{2A4C6EB9-430A-44F2-86C8-15B50360FC3B}" scale="80" showGridLines="0" zeroValues="0" topLeftCell="A61">
      <selection activeCell="B68" sqref="B68"/>
      <pageMargins left="0.7" right="0.7" top="0.75" bottom="0.75" header="0.3" footer="0.3"/>
      <pageSetup orientation="portrait" r:id="rId1"/>
    </customSheetView>
    <customSheetView guid="{B3BD5AF3-9A64-4EA7-AE1F-3CC326849B8F}" scale="80" showGridLines="0" zeroValues="0">
      <selection activeCell="D113" sqref="D113"/>
      <pageMargins left="0.7" right="0.7" top="0.75" bottom="0.75" header="0.3" footer="0.3"/>
      <pageSetup orientation="portrait" r:id="rId2"/>
    </customSheetView>
  </customSheetViews>
  <mergeCells count="14">
    <mergeCell ref="B22:D22"/>
    <mergeCell ref="B2:C2"/>
    <mergeCell ref="B11:C11"/>
    <mergeCell ref="F20:I20"/>
    <mergeCell ref="B15:C15"/>
    <mergeCell ref="E6:I6"/>
    <mergeCell ref="F11:I11"/>
    <mergeCell ref="F30:G30"/>
    <mergeCell ref="F21:I23"/>
    <mergeCell ref="F26:G26"/>
    <mergeCell ref="F24:G24"/>
    <mergeCell ref="F25:G25"/>
    <mergeCell ref="F27:G27"/>
    <mergeCell ref="F28:G28"/>
  </mergeCells>
  <phoneticPr fontId="27" type="noConversion"/>
  <conditionalFormatting sqref="C45:C46">
    <cfRule type="expression" dxfId="83" priority="3" stopIfTrue="1">
      <formula>$C$25="Central Air Conditioner"</formula>
    </cfRule>
  </conditionalFormatting>
  <conditionalFormatting sqref="C47">
    <cfRule type="expression" dxfId="82" priority="1" stopIfTrue="1">
      <formula>$C$29&lt;&gt;"Coil-Only"</formula>
    </cfRule>
  </conditionalFormatting>
  <dataValidations count="8">
    <dataValidation type="list" showInputMessage="1" showErrorMessage="1" sqref="C30:C31 C36:C39" xr:uid="{00000000-0002-0000-0100-000000000000}">
      <formula1>Yes_No</formula1>
    </dataValidation>
    <dataValidation type="list" showInputMessage="1" showErrorMessage="1" sqref="C34" xr:uid="{00000000-0002-0000-0100-000001000000}">
      <formula1>Refrigerant_Types</formula1>
    </dataValidation>
    <dataValidation type="list" showInputMessage="1" showErrorMessage="1" sqref="C25" xr:uid="{00000000-0002-0000-0100-000002000000}">
      <formula1>Product_Types</formula1>
    </dataValidation>
    <dataValidation type="list" showInputMessage="1" showErrorMessage="1" sqref="C27" xr:uid="{00000000-0002-0000-0100-000003000000}">
      <formula1>Compressor_Types</formula1>
    </dataValidation>
    <dataValidation type="list" allowBlank="1" showInputMessage="1" showErrorMessage="1" sqref="C16" xr:uid="{00000000-0002-0000-0100-000004000000}">
      <formula1>TP_Options</formula1>
    </dataValidation>
    <dataValidation type="list" showInputMessage="1" showErrorMessage="1" sqref="C26" xr:uid="{00000000-0002-0000-0100-000005000000}">
      <formula1>IF(Product_Type_Input =INDEX(Product_Types,1),Product_Subtypes_AC,Product_Subtypes_HP)</formula1>
    </dataValidation>
    <dataValidation type="list" showInputMessage="1" showErrorMessage="1" sqref="C28" xr:uid="{00000000-0002-0000-0100-000006000000}">
      <formula1>Fan_Types</formula1>
    </dataValidation>
    <dataValidation type="list" showInputMessage="1" showErrorMessage="1" sqref="C29" xr:uid="{00000000-0002-0000-0100-000007000000}">
      <formula1>ID_Fan_Types</formula1>
    </dataValidation>
  </dataValidations>
  <hyperlinks>
    <hyperlink ref="F3" location="Instructions!A1" display="Back to Instructions" xr:uid="{00000000-0004-0000-0100-000000000000}"/>
  </hyperlinks>
  <pageMargins left="0.7" right="0.7" top="0.75" bottom="0.75" header="0.3" footer="0.3"/>
  <pageSetup scale="69" orientation="portrait" r:id="rId3"/>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0070C0"/>
  </sheetPr>
  <dimension ref="A1:L313"/>
  <sheetViews>
    <sheetView workbookViewId="0">
      <selection activeCell="E2" sqref="E2:F2"/>
    </sheetView>
  </sheetViews>
  <sheetFormatPr defaultColWidth="9.140625" defaultRowHeight="16.5" x14ac:dyDescent="0.3"/>
  <cols>
    <col min="1" max="1" width="2.7109375" style="6" customWidth="1"/>
    <col min="2" max="2" width="31.28515625" style="6" customWidth="1"/>
    <col min="3" max="3" width="71.5703125" style="6" customWidth="1"/>
    <col min="4" max="6" width="15.7109375" style="6" customWidth="1"/>
    <col min="7" max="7" width="2.7109375" style="6" customWidth="1"/>
    <col min="8" max="8" width="23.28515625" style="6" customWidth="1"/>
    <col min="9" max="9" width="25.7109375" style="6" customWidth="1"/>
    <col min="10" max="10" width="4.7109375" style="97" customWidth="1"/>
    <col min="11" max="11" width="5.5703125" style="6" customWidth="1"/>
    <col min="12" max="16384" width="9.140625" style="6"/>
  </cols>
  <sheetData>
    <row r="1" spans="2:12" ht="17.25" thickBot="1" x14ac:dyDescent="0.35">
      <c r="J1" s="110"/>
      <c r="K1" s="18"/>
    </row>
    <row r="2" spans="2:12" s="1" customFormat="1" ht="18" thickBot="1" x14ac:dyDescent="0.35">
      <c r="B2" s="1016" t="s">
        <v>449</v>
      </c>
      <c r="C2" s="1017"/>
      <c r="E2" s="1255" t="s">
        <v>433</v>
      </c>
      <c r="F2" s="1255"/>
      <c r="J2" s="111"/>
      <c r="K2" s="112"/>
    </row>
    <row r="3" spans="2:12" s="1" customFormat="1" ht="17.25" thickBot="1" x14ac:dyDescent="0.35">
      <c r="B3" s="242" t="s">
        <v>450</v>
      </c>
      <c r="C3" s="243" t="str">
        <f>'Version Control'!C3</f>
        <v>Residential Central Air Conditioners and Heat Pumps</v>
      </c>
      <c r="J3" s="111"/>
      <c r="K3" s="112"/>
    </row>
    <row r="4" spans="2:12" s="1" customFormat="1" ht="18" thickBot="1" x14ac:dyDescent="0.35">
      <c r="B4" s="244" t="s">
        <v>136</v>
      </c>
      <c r="C4" s="245" t="str">
        <f>'Version Control'!C4</f>
        <v>v2.6</v>
      </c>
      <c r="E4" s="754" t="s">
        <v>737</v>
      </c>
      <c r="F4" s="755"/>
      <c r="H4" s="754" t="s">
        <v>286</v>
      </c>
      <c r="I4" s="755"/>
      <c r="J4" s="111"/>
      <c r="K4" s="112"/>
    </row>
    <row r="5" spans="2:12" s="1" customFormat="1" x14ac:dyDescent="0.3">
      <c r="B5" s="244" t="s">
        <v>373</v>
      </c>
      <c r="C5" s="246">
        <f>'Version Control'!C5</f>
        <v>43553</v>
      </c>
      <c r="E5" s="758" t="s">
        <v>702</v>
      </c>
      <c r="F5" s="865" t="e">
        <f ca="1">IF(Product_Type_Input=INDEX(Product_Types,1),"-",INDEX(TestMatrix_Data,MATCH($C$6&amp;$E5,TestMatrix_Rows,0),MATCH($I$6&amp;$I$7&amp;$I$8,TestMatrix_Columns,0)))</f>
        <v>#N/A</v>
      </c>
      <c r="H5" s="758" t="s">
        <v>153</v>
      </c>
      <c r="I5" s="765">
        <f>'General Info and Test Results'!C25</f>
        <v>0</v>
      </c>
      <c r="J5" s="111"/>
      <c r="K5" s="112"/>
    </row>
    <row r="6" spans="2:12" s="1" customFormat="1" ht="17.25" thickBot="1" x14ac:dyDescent="0.35">
      <c r="B6" s="247" t="s">
        <v>135</v>
      </c>
      <c r="C6" s="248" t="str">
        <f ca="1">MID(CELL("filename",$A$1), FIND("]", CELL("filename", $A$1))+ 1, 255)</f>
        <v>Optional H1C Tests</v>
      </c>
      <c r="E6" s="821" t="s">
        <v>703</v>
      </c>
      <c r="F6" s="866" t="e">
        <f ca="1">IF(Product_Type_Input=INDEX(Product_Types,1),"-",INDEX(TestMatrix_Data,MATCH($C$6&amp;$E6,TestMatrix_Rows,0),MATCH($I$6&amp;$I$7&amp;$I$8,TestMatrix_Columns,0)))</f>
        <v>#N/A</v>
      </c>
      <c r="H6" s="759" t="s">
        <v>149</v>
      </c>
      <c r="I6" s="766">
        <f>'General Info and Test Results'!C27</f>
        <v>0</v>
      </c>
      <c r="J6" s="111"/>
      <c r="K6" s="112"/>
    </row>
    <row r="7" spans="2:12" s="1" customForma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H8" s="753" t="s">
        <v>657</v>
      </c>
      <c r="I8" s="764">
        <f>OD_FanType_Input</f>
        <v>0</v>
      </c>
      <c r="J8" s="111"/>
      <c r="K8" s="112"/>
      <c r="L8" s="767"/>
    </row>
    <row r="9" spans="2:12" s="1" customFormat="1" x14ac:dyDescent="0.3">
      <c r="B9" s="4"/>
      <c r="C9" s="212"/>
      <c r="J9" s="111"/>
      <c r="K9" s="112"/>
    </row>
    <row r="10" spans="2:12" s="1" customFormat="1" ht="17.25" thickBot="1" x14ac:dyDescent="0.35">
      <c r="B10" s="99"/>
      <c r="C10" s="315"/>
      <c r="D10" s="316"/>
      <c r="E10" s="316"/>
      <c r="F10" s="316"/>
      <c r="G10" s="316"/>
      <c r="J10" s="111"/>
      <c r="K10" s="112"/>
    </row>
    <row r="11" spans="2:12" ht="18.75" thickBot="1" x14ac:dyDescent="0.4">
      <c r="B11" s="822" t="e">
        <f ca="1">IF($F$5&lt;&gt;"-","'"&amp;$F$5&amp;" Test' Data to be recorded", "Test Not Applicable")</f>
        <v>#N/A</v>
      </c>
      <c r="C11" s="823"/>
      <c r="D11" s="823"/>
      <c r="E11" s="823"/>
      <c r="F11" s="823"/>
      <c r="G11" s="824"/>
      <c r="H11" s="135" t="s">
        <v>191</v>
      </c>
      <c r="K11" s="18"/>
    </row>
    <row r="12" spans="2:12" ht="17.25" x14ac:dyDescent="0.35">
      <c r="B12" s="301"/>
      <c r="C12" s="288"/>
      <c r="D12" s="288"/>
      <c r="E12" s="288"/>
      <c r="F12" s="288"/>
      <c r="G12" s="324"/>
      <c r="H12" s="135"/>
      <c r="K12" s="18"/>
      <c r="L12" s="747"/>
    </row>
    <row r="13" spans="2:12" ht="17.25" x14ac:dyDescent="0.35">
      <c r="B13" s="270"/>
      <c r="C13" s="898" t="s">
        <v>596</v>
      </c>
      <c r="D13" s="897"/>
      <c r="E13" s="260"/>
      <c r="F13" s="260"/>
      <c r="G13" s="327"/>
      <c r="H13" s="135"/>
      <c r="K13" s="18"/>
      <c r="L13" s="747" t="str">
        <f t="array" ref="L13">IF(SUM(ABS(M13:Y13))&gt;0,IF(OR($M$8:$Y$8=M13:Y13),"Hide","Show"),"")</f>
        <v/>
      </c>
    </row>
    <row r="14" spans="2:12" ht="50.25" x14ac:dyDescent="0.35">
      <c r="B14" s="270"/>
      <c r="C14" s="311" t="s">
        <v>755</v>
      </c>
      <c r="D14" s="897"/>
      <c r="E14" s="326" t="s">
        <v>748</v>
      </c>
      <c r="F14" s="260"/>
      <c r="G14" s="327"/>
      <c r="H14" s="135"/>
      <c r="K14" s="18"/>
      <c r="L14" s="747"/>
    </row>
    <row r="15" spans="2:12" ht="17.25" thickBot="1" x14ac:dyDescent="0.35">
      <c r="B15" s="265"/>
      <c r="C15" s="260"/>
      <c r="D15" s="260"/>
      <c r="E15" s="260"/>
      <c r="F15" s="260"/>
      <c r="G15" s="327"/>
      <c r="I15" s="121"/>
      <c r="J15" s="137"/>
      <c r="K15" s="18"/>
      <c r="L15" s="747" t="str">
        <f t="array" ref="L15">IF(SUM(ABS(M15:Y15))&gt;0,IF(OR($M$8:$Y$8=M15:Y15),"Hide","Show"),"")</f>
        <v/>
      </c>
    </row>
    <row r="16" spans="2:12" ht="18" thickBot="1" x14ac:dyDescent="0.4">
      <c r="B16" s="265"/>
      <c r="C16" s="1143" t="s">
        <v>53</v>
      </c>
      <c r="D16" s="1144"/>
      <c r="E16" s="1144"/>
      <c r="F16" s="1145"/>
      <c r="G16" s="327"/>
      <c r="I16" s="121"/>
      <c r="J16" s="137"/>
      <c r="K16" s="18"/>
      <c r="L16" s="747" t="str">
        <f t="array" ref="L16">IF(SUM(ABS(M16:Y16))&gt;0,IF(OR($M$8:$Y$8=M16:Y16),"Hide","Show"),"")</f>
        <v/>
      </c>
    </row>
    <row r="17" spans="2:12" ht="17.25" x14ac:dyDescent="0.35">
      <c r="B17" s="265"/>
      <c r="C17" s="296"/>
      <c r="D17" s="1249" t="s">
        <v>594</v>
      </c>
      <c r="E17" s="1250"/>
      <c r="F17" s="1251"/>
      <c r="G17" s="327"/>
      <c r="I17" s="123"/>
      <c r="J17" s="138"/>
      <c r="K17" s="18"/>
      <c r="L17" s="747" t="str">
        <f t="array" ref="L17">IF(SUM(ABS(M17:Y17))&gt;0,IF(OR($M$8:$Y$8=M17:Y17),"Hide","Show"),"")</f>
        <v/>
      </c>
    </row>
    <row r="18" spans="2:12" ht="17.25" x14ac:dyDescent="0.35">
      <c r="B18" s="265"/>
      <c r="C18" s="265"/>
      <c r="D18" s="271" t="s">
        <v>54</v>
      </c>
      <c r="E18" s="271" t="s">
        <v>55</v>
      </c>
      <c r="F18" s="272" t="s">
        <v>56</v>
      </c>
      <c r="G18" s="329"/>
      <c r="I18" s="121"/>
      <c r="J18" s="137"/>
      <c r="K18" s="18"/>
      <c r="L18" s="747" t="str">
        <f t="array" ref="L18">IF(SUM(ABS(M18:Y18))&gt;0,IF(OR($M$8:$Y$8=M18:Y18),"Hide","Show"),"")</f>
        <v/>
      </c>
    </row>
    <row r="19" spans="2:12" ht="17.25" x14ac:dyDescent="0.35">
      <c r="B19" s="265"/>
      <c r="C19" s="364" t="s">
        <v>349</v>
      </c>
      <c r="D19" s="628"/>
      <c r="E19" s="628"/>
      <c r="F19" s="629"/>
      <c r="G19" s="329"/>
      <c r="I19" s="121"/>
      <c r="J19" s="137"/>
      <c r="K19" s="18"/>
      <c r="L19" s="747" t="str">
        <f t="array" ref="L19">IF(SUM(ABS(M19:Y19))&gt;0,IF(OR($M$8:$Y$8=M19:Y19),"Hide","Show"),"")</f>
        <v/>
      </c>
    </row>
    <row r="20" spans="2:12" ht="17.25" x14ac:dyDescent="0.35">
      <c r="B20" s="265"/>
      <c r="C20" s="364" t="s">
        <v>350</v>
      </c>
      <c r="D20" s="907"/>
      <c r="E20" s="907"/>
      <c r="F20" s="907"/>
      <c r="G20" s="329"/>
      <c r="I20" s="121"/>
      <c r="J20" s="137"/>
      <c r="K20" s="18"/>
      <c r="L20" s="747" t="str">
        <f t="array" ref="L20">IF(SUM(ABS(M20:Y20))&gt;0,IF(OR($M$8:$Y$8=M20:Y20),"Hide","Show"),"")</f>
        <v/>
      </c>
    </row>
    <row r="21" spans="2:12" ht="17.25" x14ac:dyDescent="0.35">
      <c r="B21" s="265"/>
      <c r="C21" s="545" t="s">
        <v>759</v>
      </c>
      <c r="D21" s="907"/>
      <c r="E21" s="907"/>
      <c r="F21" s="907"/>
      <c r="G21" s="329"/>
      <c r="I21" s="121"/>
      <c r="J21" s="137"/>
      <c r="K21" s="18"/>
      <c r="L21" s="747"/>
    </row>
    <row r="22" spans="2:12" ht="17.25" customHeight="1" x14ac:dyDescent="0.35">
      <c r="B22" s="265"/>
      <c r="C22" s="545"/>
      <c r="D22" s="1221" t="s">
        <v>361</v>
      </c>
      <c r="E22" s="1222"/>
      <c r="F22" s="1223"/>
      <c r="G22" s="295"/>
      <c r="I22" s="123"/>
      <c r="J22" s="138"/>
      <c r="K22" s="18"/>
      <c r="L22" s="747" t="str">
        <f t="array" ref="L22">IF(SUM(ABS(M22:Y22))&gt;0,IF(OR($M$8:$Y$8=M22:Y22),"Hide","Show"),"")</f>
        <v/>
      </c>
    </row>
    <row r="23" spans="2:12" ht="17.25" customHeight="1" x14ac:dyDescent="0.3">
      <c r="B23" s="265"/>
      <c r="C23" s="364" t="s">
        <v>353</v>
      </c>
      <c r="D23" s="1137"/>
      <c r="E23" s="1137"/>
      <c r="F23" s="1138"/>
      <c r="G23" s="327"/>
      <c r="I23" s="123"/>
      <c r="J23" s="138"/>
      <c r="K23" s="18"/>
      <c r="L23" s="747" t="str">
        <f t="array" ref="L23">IF(SUM(ABS(M23:Y23))&gt;0,IF(OR($M$8:$Y$8=M23:Y23),"Hide","Show"),"")</f>
        <v/>
      </c>
    </row>
    <row r="24" spans="2:12" ht="33.75" thickBot="1" x14ac:dyDescent="0.35">
      <c r="B24" s="265"/>
      <c r="C24" s="632" t="s">
        <v>355</v>
      </c>
      <c r="D24" s="1256"/>
      <c r="E24" s="1256"/>
      <c r="F24" s="1257"/>
      <c r="G24" s="327"/>
      <c r="I24" s="123"/>
      <c r="J24" s="138"/>
      <c r="K24" s="18"/>
      <c r="L24" s="747" t="str">
        <f t="array" ref="L24">IF(SUM(ABS(M24:Y24))&gt;0,IF(OR($M$8:$Y$8=M24:Y24),"Hide","Show"),"")</f>
        <v/>
      </c>
    </row>
    <row r="25" spans="2:12" ht="17.25" thickBot="1" x14ac:dyDescent="0.35">
      <c r="B25" s="265"/>
      <c r="C25" s="281"/>
      <c r="D25" s="260"/>
      <c r="E25" s="260"/>
      <c r="F25" s="260"/>
      <c r="G25" s="327"/>
      <c r="I25" s="123"/>
      <c r="J25" s="138"/>
      <c r="K25" s="18"/>
      <c r="L25" s="747" t="str">
        <f t="array" ref="L25">IF(SUM(ABS(M25:Y25))&gt;0,IF(OR($M$8:$Y$8=M25:Y25),"Hide","Show"),"")</f>
        <v/>
      </c>
    </row>
    <row r="26" spans="2:12" ht="18" thickBot="1" x14ac:dyDescent="0.4">
      <c r="B26" s="265"/>
      <c r="C26" s="1143" t="s">
        <v>59</v>
      </c>
      <c r="D26" s="1144"/>
      <c r="E26" s="1144"/>
      <c r="F26" s="1145"/>
      <c r="G26" s="327"/>
      <c r="I26" s="123"/>
      <c r="J26" s="138"/>
      <c r="K26" s="18"/>
      <c r="L26" s="747" t="str">
        <f t="array" ref="L26">IF(SUM(ABS(M26:Y26))&gt;0,IF(OR($M$8:$Y$8=M26:Y26),"Hide","Show"),"")</f>
        <v/>
      </c>
    </row>
    <row r="27" spans="2:12" ht="17.25" x14ac:dyDescent="0.35">
      <c r="B27" s="265"/>
      <c r="C27" s="296"/>
      <c r="D27" s="1201" t="s">
        <v>594</v>
      </c>
      <c r="E27" s="1202"/>
      <c r="F27" s="1203"/>
      <c r="G27" s="327"/>
      <c r="I27" s="123"/>
      <c r="J27" s="138"/>
      <c r="K27" s="18"/>
      <c r="L27" s="747" t="str">
        <f t="array" ref="L27">IF(SUM(ABS(M27:Y27))&gt;0,IF(OR($M$8:$Y$8=M27:Y27),"Hide","Show"),"")</f>
        <v/>
      </c>
    </row>
    <row r="28" spans="2:12" ht="17.25" x14ac:dyDescent="0.35">
      <c r="B28" s="265"/>
      <c r="C28" s="265"/>
      <c r="D28" s="271" t="s">
        <v>54</v>
      </c>
      <c r="E28" s="271" t="s">
        <v>55</v>
      </c>
      <c r="F28" s="272" t="s">
        <v>56</v>
      </c>
      <c r="G28" s="329"/>
      <c r="I28" s="121"/>
      <c r="J28" s="137"/>
      <c r="K28" s="18"/>
      <c r="L28" s="747" t="str">
        <f t="array" ref="L28">IF(SUM(ABS(M28:Y28))&gt;0,IF(OR($M$8:$Y$8=M28:Y28),"Hide","Show"),"")</f>
        <v/>
      </c>
    </row>
    <row r="29" spans="2:12" x14ac:dyDescent="0.3">
      <c r="B29" s="265"/>
      <c r="C29" s="273" t="s">
        <v>60</v>
      </c>
      <c r="D29" s="628"/>
      <c r="E29" s="666"/>
      <c r="F29" s="667"/>
      <c r="G29" s="330"/>
      <c r="I29" s="123"/>
      <c r="J29" s="138"/>
      <c r="K29" s="18"/>
      <c r="L29" s="747" t="str">
        <f t="array" ref="L29">IF(SUM(ABS(M29:Y29))&gt;0,IF(OR($M$8:$Y$8=M29:Y29),"Hide","Show"),"")</f>
        <v/>
      </c>
    </row>
    <row r="30" spans="2:12" x14ac:dyDescent="0.3">
      <c r="B30" s="265"/>
      <c r="C30" s="276" t="s">
        <v>342</v>
      </c>
      <c r="D30" s="628"/>
      <c r="E30" s="628"/>
      <c r="F30" s="629"/>
      <c r="G30" s="330"/>
      <c r="I30" s="123"/>
      <c r="J30" s="138"/>
      <c r="K30" s="18"/>
      <c r="L30" s="747" t="str">
        <f t="array" ref="L30">IF(SUM(ABS(M30:Y30))&gt;0,IF(OR($M$8:$Y$8=M30:Y30),"Hide","Show"),"")</f>
        <v/>
      </c>
    </row>
    <row r="31" spans="2:12" ht="17.25" thickBot="1" x14ac:dyDescent="0.35">
      <c r="B31" s="265"/>
      <c r="C31" s="268" t="s">
        <v>344</v>
      </c>
      <c r="D31" s="633"/>
      <c r="E31" s="633"/>
      <c r="F31" s="634"/>
      <c r="G31" s="330"/>
      <c r="I31" s="123"/>
      <c r="J31" s="138"/>
      <c r="K31" s="18"/>
      <c r="L31" s="747" t="str">
        <f t="array" ref="L31">IF(SUM(ABS(M31:Y31))&gt;0,IF(OR($M$8:$Y$8=M31:Y31),"Hide","Show"),"")</f>
        <v/>
      </c>
    </row>
    <row r="32" spans="2:12" ht="17.25" thickBot="1" x14ac:dyDescent="0.35">
      <c r="B32" s="265"/>
      <c r="C32" s="260"/>
      <c r="D32" s="260"/>
      <c r="E32" s="260"/>
      <c r="F32" s="260"/>
      <c r="G32" s="327"/>
      <c r="I32" s="123"/>
      <c r="J32" s="138"/>
      <c r="K32" s="18"/>
      <c r="L32" s="747" t="str">
        <f t="array" ref="L32">IF(SUM(ABS(M32:Y32))&gt;0,IF(OR($M$8:$Y$8=M32:Y32),"Hide","Show"),"")</f>
        <v/>
      </c>
    </row>
    <row r="33" spans="2:12" ht="18" thickBot="1" x14ac:dyDescent="0.4">
      <c r="B33" s="265"/>
      <c r="C33" s="1143" t="s">
        <v>73</v>
      </c>
      <c r="D33" s="1144"/>
      <c r="E33" s="1144"/>
      <c r="F33" s="1145"/>
      <c r="G33" s="327"/>
      <c r="I33" s="123"/>
      <c r="J33" s="138"/>
      <c r="K33" s="18"/>
      <c r="L33" s="747" t="str">
        <f t="array" ref="L33">IF(SUM(ABS(M33:Y33))&gt;0,IF(OR($M$8:$Y$8=M33:Y33),"Hide","Show"),"")</f>
        <v/>
      </c>
    </row>
    <row r="34" spans="2:12" ht="17.25" x14ac:dyDescent="0.35">
      <c r="B34" s="265"/>
      <c r="C34" s="269"/>
      <c r="D34" s="1244" t="s">
        <v>360</v>
      </c>
      <c r="E34" s="1244"/>
      <c r="F34" s="1245"/>
      <c r="G34" s="332"/>
      <c r="I34" s="123"/>
      <c r="J34" s="138"/>
      <c r="K34" s="18"/>
      <c r="L34" s="747" t="str">
        <f t="array" ref="L34">IF(SUM(ABS(M34:Y34))&gt;0,IF(OR($M$8:$Y$8=M34:Y34),"Hide","Show"),"")</f>
        <v/>
      </c>
    </row>
    <row r="35" spans="2:12" x14ac:dyDescent="0.3">
      <c r="B35" s="265"/>
      <c r="C35" s="273" t="s">
        <v>257</v>
      </c>
      <c r="D35" s="1134"/>
      <c r="E35" s="1135"/>
      <c r="F35" s="1136"/>
      <c r="G35" s="330"/>
      <c r="I35" s="123"/>
      <c r="J35" s="138"/>
      <c r="K35" s="18"/>
      <c r="L35" s="747" t="str">
        <f t="array" ref="L35">IF(SUM(ABS(M35:Y35))&gt;0,IF(OR($M$8:$Y$8=M35:Y35),"Hide","Show"),"")</f>
        <v/>
      </c>
    </row>
    <row r="36" spans="2:12" ht="17.25" thickBot="1" x14ac:dyDescent="0.35">
      <c r="B36" s="265"/>
      <c r="C36" s="277" t="s">
        <v>258</v>
      </c>
      <c r="D36" s="1246"/>
      <c r="E36" s="1247"/>
      <c r="F36" s="1248"/>
      <c r="G36" s="330"/>
      <c r="I36" s="123"/>
      <c r="J36" s="138"/>
      <c r="K36" s="18"/>
      <c r="L36" s="747" t="str">
        <f t="array" ref="L36">IF(SUM(ABS(M36:Y36))&gt;0,IF(OR($M$8:$Y$8=M36:Y36),"Hide","Show"),"")</f>
        <v/>
      </c>
    </row>
    <row r="37" spans="2:12" ht="17.25" thickBot="1" x14ac:dyDescent="0.35">
      <c r="B37" s="265"/>
      <c r="C37" s="260"/>
      <c r="D37" s="260"/>
      <c r="E37" s="260"/>
      <c r="F37" s="260"/>
      <c r="G37" s="330"/>
      <c r="I37" s="123"/>
      <c r="J37" s="138"/>
      <c r="K37" s="18"/>
      <c r="L37" s="747" t="str">
        <f t="array" ref="L37">IF(SUM(ABS(M37:Y37))&gt;0,IF(OR($M$8:$Y$8=M37:Y37),"Hide","Show"),"")</f>
        <v/>
      </c>
    </row>
    <row r="38" spans="2:12" ht="18" thickBot="1" x14ac:dyDescent="0.4">
      <c r="B38" s="265"/>
      <c r="C38" s="1143" t="s">
        <v>78</v>
      </c>
      <c r="D38" s="1144"/>
      <c r="E38" s="1144"/>
      <c r="F38" s="1145"/>
      <c r="G38" s="330"/>
      <c r="I38" s="123"/>
      <c r="J38" s="138"/>
      <c r="K38" s="18"/>
      <c r="L38" s="747" t="str">
        <f t="array" ref="L38">IF(SUM(ABS(M38:Y38))&gt;0,IF(OR($M$8:$Y$8=M38:Y38),"Hide","Show"),"")</f>
        <v/>
      </c>
    </row>
    <row r="39" spans="2:12" ht="17.25" x14ac:dyDescent="0.35">
      <c r="B39" s="265"/>
      <c r="C39" s="296"/>
      <c r="D39" s="1201" t="s">
        <v>594</v>
      </c>
      <c r="E39" s="1202"/>
      <c r="F39" s="1203"/>
      <c r="G39" s="327"/>
      <c r="I39" s="123"/>
      <c r="J39" s="138"/>
      <c r="K39" s="18"/>
      <c r="L39" s="747" t="str">
        <f t="array" ref="L39">IF(SUM(ABS(M39:Y39))&gt;0,IF(OR($M$8:$Y$8=M39:Y39),"Hide","Show"),"")</f>
        <v/>
      </c>
    </row>
    <row r="40" spans="2:12" ht="17.25" x14ac:dyDescent="0.35">
      <c r="B40" s="265"/>
      <c r="C40" s="265"/>
      <c r="D40" s="271" t="s">
        <v>54</v>
      </c>
      <c r="E40" s="271" t="s">
        <v>55</v>
      </c>
      <c r="F40" s="272" t="s">
        <v>56</v>
      </c>
      <c r="G40" s="329"/>
      <c r="I40" s="121"/>
      <c r="J40" s="137"/>
      <c r="K40" s="18"/>
      <c r="L40" s="747" t="str">
        <f t="array" ref="L40">IF(SUM(ABS(M40:Y40))&gt;0,IF(OR($M$8:$Y$8=M40:Y40),"Hide","Show"),"")</f>
        <v/>
      </c>
    </row>
    <row r="41" spans="2:12" x14ac:dyDescent="0.3">
      <c r="B41" s="265"/>
      <c r="C41" s="273" t="s">
        <v>79</v>
      </c>
      <c r="D41" s="628"/>
      <c r="E41" s="628"/>
      <c r="F41" s="629"/>
      <c r="G41" s="330"/>
      <c r="I41" s="123"/>
      <c r="J41" s="138"/>
      <c r="K41" s="18"/>
      <c r="L41" s="747" t="str">
        <f t="array" ref="L41">IF(SUM(ABS(M41:Y41))&gt;0,IF(OR($M$8:$Y$8=M41:Y41),"Hide","Show"),"")</f>
        <v/>
      </c>
    </row>
    <row r="42" spans="2:12" x14ac:dyDescent="0.3">
      <c r="B42" s="265"/>
      <c r="C42" s="276" t="s">
        <v>80</v>
      </c>
      <c r="D42" s="628"/>
      <c r="E42" s="628"/>
      <c r="F42" s="629"/>
      <c r="G42" s="330"/>
      <c r="I42" s="123"/>
      <c r="J42" s="138"/>
      <c r="K42" s="18"/>
      <c r="L42" s="747" t="str">
        <f t="array" ref="L42">IF(SUM(ABS(M42:Y42))&gt;0,IF(OR($M$8:$Y$8=M42:Y42),"Hide","Show"),"")</f>
        <v/>
      </c>
    </row>
    <row r="43" spans="2:12" x14ac:dyDescent="0.3">
      <c r="B43" s="265"/>
      <c r="C43" s="273" t="s">
        <v>81</v>
      </c>
      <c r="D43" s="628"/>
      <c r="E43" s="668"/>
      <c r="F43" s="669"/>
      <c r="G43" s="330"/>
      <c r="I43" s="123"/>
      <c r="J43" s="138"/>
      <c r="K43" s="18"/>
      <c r="L43" s="747" t="str">
        <f t="array" ref="L43">IF(SUM(ABS(M43:Y43))&gt;0,IF(OR($M$8:$Y$8=M43:Y43),"Hide","Show"),"")</f>
        <v/>
      </c>
    </row>
    <row r="44" spans="2:12" x14ac:dyDescent="0.3">
      <c r="B44" s="265"/>
      <c r="C44" s="276" t="s">
        <v>82</v>
      </c>
      <c r="D44" s="628"/>
      <c r="E44" s="668"/>
      <c r="F44" s="669"/>
      <c r="G44" s="330"/>
      <c r="I44" s="123"/>
      <c r="J44" s="138"/>
      <c r="K44" s="18"/>
      <c r="L44" s="747" t="str">
        <f t="array" ref="L44">IF(SUM(ABS(M44:Y44))&gt;0,IF(OR($M$8:$Y$8=M44:Y44),"Hide","Show"),"")</f>
        <v/>
      </c>
    </row>
    <row r="45" spans="2:12" x14ac:dyDescent="0.3">
      <c r="B45" s="265"/>
      <c r="C45" s="273" t="s">
        <v>83</v>
      </c>
      <c r="D45" s="628"/>
      <c r="E45" s="628"/>
      <c r="F45" s="629"/>
      <c r="G45" s="330"/>
      <c r="I45" s="123"/>
      <c r="J45" s="138"/>
      <c r="K45" s="18"/>
      <c r="L45" s="747" t="str">
        <f t="array" ref="L45">IF(SUM(ABS(M45:Y45))&gt;0,IF(OR($M$8:$Y$8=M45:Y45),"Hide","Show"),"")</f>
        <v/>
      </c>
    </row>
    <row r="46" spans="2:12" x14ac:dyDescent="0.3">
      <c r="B46" s="265"/>
      <c r="C46" s="276" t="s">
        <v>84</v>
      </c>
      <c r="D46" s="628"/>
      <c r="E46" s="628"/>
      <c r="F46" s="629"/>
      <c r="G46" s="330"/>
      <c r="I46" s="123"/>
      <c r="J46" s="138"/>
      <c r="K46" s="18"/>
      <c r="L46" s="747" t="str">
        <f t="array" ref="L46">IF(SUM(ABS(M46:Y46))&gt;0,IF(OR($M$8:$Y$8=M46:Y46),"Hide","Show"),"")</f>
        <v/>
      </c>
    </row>
    <row r="47" spans="2:12" x14ac:dyDescent="0.3">
      <c r="B47" s="265"/>
      <c r="C47" s="273" t="s">
        <v>85</v>
      </c>
      <c r="D47" s="628"/>
      <c r="E47" s="668"/>
      <c r="F47" s="669"/>
      <c r="G47" s="330"/>
      <c r="I47" s="123"/>
      <c r="J47" s="138"/>
      <c r="K47" s="18"/>
      <c r="L47" s="747" t="str">
        <f t="array" ref="L47">IF(SUM(ABS(M47:Y47))&gt;0,IF(OR($M$8:$Y$8=M47:Y47),"Hide","Show"),"")</f>
        <v/>
      </c>
    </row>
    <row r="48" spans="2:12" ht="17.25" thickBot="1" x14ac:dyDescent="0.35">
      <c r="B48" s="265"/>
      <c r="C48" s="277" t="s">
        <v>86</v>
      </c>
      <c r="D48" s="633"/>
      <c r="E48" s="670"/>
      <c r="F48" s="671"/>
      <c r="G48" s="330"/>
      <c r="I48" s="123"/>
      <c r="J48" s="138"/>
      <c r="K48" s="18"/>
      <c r="L48" s="747" t="str">
        <f t="array" ref="L48">IF(SUM(ABS(M48:Y48))&gt;0,IF(OR($M$8:$Y$8=M48:Y48),"Hide","Show"),"")</f>
        <v/>
      </c>
    </row>
    <row r="49" spans="2:12" ht="17.25" thickBot="1" x14ac:dyDescent="0.35">
      <c r="B49" s="265"/>
      <c r="C49" s="260"/>
      <c r="D49" s="260"/>
      <c r="E49" s="260"/>
      <c r="F49" s="260"/>
      <c r="G49" s="334"/>
      <c r="I49" s="123"/>
      <c r="J49" s="138"/>
      <c r="K49" s="18"/>
      <c r="L49" s="747" t="str">
        <f t="array" ref="L49">IF(SUM(ABS(M49:Y49))&gt;0,IF(OR($M$8:$Y$8=M49:Y49),"Hide","Show"),"")</f>
        <v/>
      </c>
    </row>
    <row r="50" spans="2:12" ht="18" thickBot="1" x14ac:dyDescent="0.4">
      <c r="B50" s="265"/>
      <c r="C50" s="1143" t="s">
        <v>87</v>
      </c>
      <c r="D50" s="1144"/>
      <c r="E50" s="1144"/>
      <c r="F50" s="1145"/>
      <c r="G50" s="330"/>
      <c r="I50" s="123"/>
      <c r="J50" s="138"/>
      <c r="K50" s="18"/>
      <c r="L50" s="747" t="str">
        <f t="array" ref="L50">IF(SUM(ABS(M50:Y50))&gt;0,IF(OR($M$8:$Y$8=M50:Y50),"Hide","Show"),"")</f>
        <v/>
      </c>
    </row>
    <row r="51" spans="2:12" ht="17.25" x14ac:dyDescent="0.35">
      <c r="B51" s="270"/>
      <c r="C51" s="269"/>
      <c r="D51" s="1242" t="s">
        <v>361</v>
      </c>
      <c r="E51" s="1242"/>
      <c r="F51" s="1243"/>
      <c r="G51" s="330"/>
      <c r="I51" s="123"/>
      <c r="J51" s="138"/>
      <c r="K51" s="18"/>
      <c r="L51" s="747" t="str">
        <f t="array" ref="L51">IF(SUM(ABS(M51:Y51))&gt;0,IF(OR($M$8:$Y$8=M51:Y51),"Hide","Show"),"")</f>
        <v/>
      </c>
    </row>
    <row r="52" spans="2:12" ht="33" x14ac:dyDescent="0.3">
      <c r="B52" s="265"/>
      <c r="C52" s="273" t="s">
        <v>358</v>
      </c>
      <c r="D52" s="1134"/>
      <c r="E52" s="1135"/>
      <c r="F52" s="1136"/>
      <c r="G52" s="330"/>
      <c r="I52" s="123"/>
      <c r="J52" s="138"/>
      <c r="K52" s="18"/>
      <c r="L52" s="747" t="str">
        <f t="array" ref="L52">IF(SUM(ABS(M52:Y52))&gt;0,IF(OR($M$8:$Y$8=M52:Y52),"Hide","Show"),"")</f>
        <v/>
      </c>
    </row>
    <row r="53" spans="2:12" x14ac:dyDescent="0.3">
      <c r="B53" s="265"/>
      <c r="C53" s="273" t="s">
        <v>259</v>
      </c>
      <c r="D53" s="1134"/>
      <c r="E53" s="1135"/>
      <c r="F53" s="1136"/>
      <c r="G53" s="330"/>
      <c r="I53" s="123"/>
      <c r="J53" s="138"/>
      <c r="K53" s="18"/>
      <c r="L53" s="747" t="str">
        <f t="array" ref="L53">IF(SUM(ABS(M53:Y53))&gt;0,IF(OR($M$8:$Y$8=M53:Y53),"Hide","Show"),"")</f>
        <v/>
      </c>
    </row>
    <row r="54" spans="2:12" ht="33.75" thickBot="1" x14ac:dyDescent="0.35">
      <c r="B54" s="265"/>
      <c r="C54" s="274" t="s">
        <v>440</v>
      </c>
      <c r="D54" s="1252" t="str">
        <f>IF(D52+D53=0,"",D52+D53)</f>
        <v/>
      </c>
      <c r="E54" s="1253"/>
      <c r="F54" s="1254"/>
      <c r="G54" s="330"/>
      <c r="I54" s="139"/>
      <c r="J54" s="139"/>
      <c r="K54" s="18"/>
      <c r="L54" s="747" t="str">
        <f t="array" ref="L54">IF(SUM(ABS(M54:Y54))&gt;0,IF(OR($M$8:$Y$8=M54:Y54),"Hide","Show"),"")</f>
        <v/>
      </c>
    </row>
    <row r="55" spans="2:12" ht="17.25" thickBot="1" x14ac:dyDescent="0.35">
      <c r="B55" s="278"/>
      <c r="C55" s="263"/>
      <c r="D55" s="263"/>
      <c r="E55" s="263"/>
      <c r="F55" s="263"/>
      <c r="G55" s="264"/>
      <c r="I55" s="138"/>
      <c r="J55" s="138"/>
      <c r="K55" s="18"/>
      <c r="L55" s="747" t="str">
        <f t="array" ref="L55">IF(SUM(ABS(M55:Y55))&gt;0,IF(OR($M$8:$Y$8=M55:Y55),"Hide","Show"),"")</f>
        <v/>
      </c>
    </row>
    <row r="56" spans="2:12" ht="17.25" thickBot="1" x14ac:dyDescent="0.35">
      <c r="B56" s="284"/>
      <c r="C56" s="284"/>
      <c r="D56" s="284"/>
      <c r="E56" s="284"/>
      <c r="F56" s="284"/>
      <c r="G56" s="284"/>
      <c r="I56" s="138"/>
      <c r="J56" s="138"/>
      <c r="K56" s="18"/>
      <c r="L56" s="747" t="str">
        <f t="array" ref="L56">IF(SUM(ABS(M56:Y56))&gt;0,IF(OR($M$8:$Y$8=M56:Y56),"Hide","Show"),"")</f>
        <v/>
      </c>
    </row>
    <row r="57" spans="2:12" ht="18.75" thickBot="1" x14ac:dyDescent="0.4">
      <c r="B57" s="748" t="e">
        <f ca="1">IF($F$6&lt;&gt;"-","'"&amp;$F$6&amp;" Test' Data to be recorded", "Test Not Applicable")</f>
        <v>#N/A</v>
      </c>
      <c r="C57" s="749"/>
      <c r="D57" s="749"/>
      <c r="E57" s="749"/>
      <c r="F57" s="749"/>
      <c r="G57" s="750"/>
      <c r="I57" s="97"/>
      <c r="K57" s="18"/>
      <c r="L57" s="747" t="str">
        <f t="array" ref="L57">IF(SUM(ABS(M57:Y57))&gt;0,IF(OR($M$8:$Y$8=M57:Y57),"Hide","Show"),"")</f>
        <v/>
      </c>
    </row>
    <row r="58" spans="2:12" ht="17.25" x14ac:dyDescent="0.35">
      <c r="B58" s="301"/>
      <c r="C58" s="288"/>
      <c r="D58" s="288"/>
      <c r="E58" s="288"/>
      <c r="F58" s="288"/>
      <c r="G58" s="280"/>
      <c r="I58" s="97"/>
      <c r="K58" s="18"/>
      <c r="L58" s="747" t="str">
        <f t="array" ref="L58">IF(SUM(ABS(M58:Y58))&gt;0,IF(OR($M$8:$Y$8=M58:Y58),"Hide","Show"),"")</f>
        <v/>
      </c>
    </row>
    <row r="59" spans="2:12" x14ac:dyDescent="0.3">
      <c r="B59" s="265"/>
      <c r="C59" s="898" t="s">
        <v>596</v>
      </c>
      <c r="D59" s="897"/>
      <c r="E59" s="260"/>
      <c r="F59" s="260"/>
      <c r="G59" s="261"/>
      <c r="I59" s="97"/>
      <c r="K59" s="18"/>
      <c r="L59" s="747" t="str">
        <f t="array" ref="L59">IF(SUM(ABS(M59:Y59))&gt;0,IF(OR($M$8:$Y$8=M59:Y59),"Hide","Show"),"")</f>
        <v/>
      </c>
    </row>
    <row r="60" spans="2:12" ht="49.5" x14ac:dyDescent="0.3">
      <c r="B60" s="265"/>
      <c r="C60" s="311" t="s">
        <v>755</v>
      </c>
      <c r="D60" s="897"/>
      <c r="E60" s="326" t="s">
        <v>748</v>
      </c>
      <c r="F60" s="260"/>
      <c r="G60" s="261"/>
      <c r="I60" s="97"/>
      <c r="K60" s="18"/>
      <c r="L60" s="747"/>
    </row>
    <row r="61" spans="2:12" ht="17.25" thickBot="1" x14ac:dyDescent="0.35">
      <c r="B61" s="265"/>
      <c r="C61" s="260"/>
      <c r="D61" s="260"/>
      <c r="E61" s="260"/>
      <c r="F61" s="260"/>
      <c r="G61" s="261"/>
      <c r="I61" s="97"/>
      <c r="K61" s="18"/>
      <c r="L61" s="747" t="str">
        <f t="array" ref="L61">IF(SUM(ABS(M61:Y61))&gt;0,IF(OR($M$8:$Y$8=M61:Y61),"Hide","Show"),"")</f>
        <v/>
      </c>
    </row>
    <row r="62" spans="2:12" ht="18" thickBot="1" x14ac:dyDescent="0.4">
      <c r="B62" s="265"/>
      <c r="C62" s="1143" t="s">
        <v>53</v>
      </c>
      <c r="D62" s="1144"/>
      <c r="E62" s="1144"/>
      <c r="F62" s="1145"/>
      <c r="G62" s="261"/>
      <c r="I62" s="97"/>
      <c r="K62" s="18"/>
      <c r="L62" s="747" t="str">
        <f t="array" ref="L62">IF(SUM(ABS(M62:Y62))&gt;0,IF(OR($M$8:$Y$8=M62:Y62),"Hide","Show"),"")</f>
        <v/>
      </c>
    </row>
    <row r="63" spans="2:12" ht="17.25" x14ac:dyDescent="0.35">
      <c r="B63" s="265"/>
      <c r="C63" s="296"/>
      <c r="D63" s="1201" t="s">
        <v>594</v>
      </c>
      <c r="E63" s="1202"/>
      <c r="F63" s="1203"/>
      <c r="G63" s="327"/>
      <c r="I63" s="123"/>
      <c r="J63" s="138"/>
      <c r="K63" s="18"/>
      <c r="L63" s="747" t="str">
        <f t="array" ref="L63">IF(SUM(ABS(M63:Y63))&gt;0,IF(OR($M$8:$Y$8=M63:Y63),"Hide","Show"),"")</f>
        <v/>
      </c>
    </row>
    <row r="64" spans="2:12" ht="17.25" x14ac:dyDescent="0.35">
      <c r="B64" s="265"/>
      <c r="C64" s="265"/>
      <c r="D64" s="271" t="s">
        <v>54</v>
      </c>
      <c r="E64" s="271" t="s">
        <v>55</v>
      </c>
      <c r="F64" s="272" t="s">
        <v>56</v>
      </c>
      <c r="G64" s="329"/>
      <c r="I64" s="121"/>
      <c r="J64" s="137"/>
      <c r="K64" s="18"/>
      <c r="L64" s="747" t="str">
        <f t="array" ref="L64">IF(SUM(ABS(M64:Y64))&gt;0,IF(OR($M$8:$Y$8=M64:Y64),"Hide","Show"),"")</f>
        <v/>
      </c>
    </row>
    <row r="65" spans="2:12" ht="17.25" x14ac:dyDescent="0.35">
      <c r="B65" s="265"/>
      <c r="C65" s="364" t="s">
        <v>349</v>
      </c>
      <c r="D65" s="628"/>
      <c r="E65" s="628"/>
      <c r="F65" s="629"/>
      <c r="G65" s="335"/>
      <c r="I65" s="97"/>
      <c r="K65" s="18"/>
      <c r="L65" s="747" t="str">
        <f t="array" ref="L65">IF(SUM(ABS(M65:Y65))&gt;0,IF(OR($M$8:$Y$8=M65:Y65),"Hide","Show"),"")</f>
        <v/>
      </c>
    </row>
    <row r="66" spans="2:12" ht="17.25" x14ac:dyDescent="0.35">
      <c r="B66" s="265"/>
      <c r="C66" s="364" t="s">
        <v>350</v>
      </c>
      <c r="D66" s="628"/>
      <c r="E66" s="628"/>
      <c r="F66" s="629"/>
      <c r="G66" s="335"/>
      <c r="I66" s="97"/>
      <c r="K66" s="18"/>
      <c r="L66" s="747" t="str">
        <f t="array" ref="L66">IF(SUM(ABS(M66:Y66))&gt;0,IF(OR($M$8:$Y$8=M66:Y66),"Hide","Show"),"")</f>
        <v/>
      </c>
    </row>
    <row r="67" spans="2:12" ht="17.25" x14ac:dyDescent="0.35">
      <c r="B67" s="265"/>
      <c r="C67" s="545" t="s">
        <v>759</v>
      </c>
      <c r="D67" s="908"/>
      <c r="E67" s="909"/>
      <c r="F67" s="910"/>
      <c r="G67" s="335"/>
      <c r="I67" s="97"/>
      <c r="K67" s="18"/>
      <c r="L67" s="747"/>
    </row>
    <row r="68" spans="2:12" ht="17.25" customHeight="1" x14ac:dyDescent="0.35">
      <c r="B68" s="265"/>
      <c r="C68" s="545"/>
      <c r="D68" s="1221" t="s">
        <v>361</v>
      </c>
      <c r="E68" s="1222"/>
      <c r="F68" s="1223"/>
      <c r="G68" s="295"/>
      <c r="I68" s="123"/>
      <c r="J68" s="138"/>
      <c r="K68" s="18"/>
      <c r="L68" s="747" t="str">
        <f t="array" ref="L68">IF(SUM(ABS(M68:Y68))&gt;0,IF(OR($M$8:$Y$8=M68:Y68),"Hide","Show"),"")</f>
        <v/>
      </c>
    </row>
    <row r="69" spans="2:12" ht="17.25" x14ac:dyDescent="0.35">
      <c r="B69" s="265"/>
      <c r="C69" s="364" t="s">
        <v>353</v>
      </c>
      <c r="D69" s="1137"/>
      <c r="E69" s="1137"/>
      <c r="F69" s="1138"/>
      <c r="G69" s="335"/>
      <c r="I69" s="97"/>
      <c r="K69" s="18"/>
      <c r="L69" s="747" t="str">
        <f t="array" ref="L69">IF(SUM(ABS(M69:Y69))&gt;0,IF(OR($M$8:$Y$8=M69:Y69),"Hide","Show"),"")</f>
        <v/>
      </c>
    </row>
    <row r="70" spans="2:12" ht="34.5" thickBot="1" x14ac:dyDescent="0.4">
      <c r="B70" s="265"/>
      <c r="C70" s="632" t="s">
        <v>355</v>
      </c>
      <c r="D70" s="1256"/>
      <c r="E70" s="1256"/>
      <c r="F70" s="1257"/>
      <c r="G70" s="335"/>
      <c r="I70" s="97"/>
      <c r="K70" s="18"/>
      <c r="L70" s="747" t="str">
        <f t="array" ref="L70">IF(SUM(ABS(M70:Y70))&gt;0,IF(OR($M$8:$Y$8=M70:Y70),"Hide","Show"),"")</f>
        <v/>
      </c>
    </row>
    <row r="71" spans="2:12" ht="18" thickBot="1" x14ac:dyDescent="0.4">
      <c r="B71" s="265"/>
      <c r="C71" s="281"/>
      <c r="D71" s="260"/>
      <c r="E71" s="260"/>
      <c r="F71" s="260"/>
      <c r="G71" s="335"/>
      <c r="I71" s="97"/>
      <c r="K71" s="18"/>
      <c r="L71" s="747" t="str">
        <f t="array" ref="L71">IF(SUM(ABS(M71:Y71))&gt;0,IF(OR($M$8:$Y$8=M71:Y71),"Hide","Show"),"")</f>
        <v/>
      </c>
    </row>
    <row r="72" spans="2:12" ht="18" thickBot="1" x14ac:dyDescent="0.4">
      <c r="B72" s="265"/>
      <c r="C72" s="1143" t="s">
        <v>59</v>
      </c>
      <c r="D72" s="1144"/>
      <c r="E72" s="1144"/>
      <c r="F72" s="1145"/>
      <c r="G72" s="335"/>
      <c r="I72" s="97"/>
      <c r="K72" s="18"/>
      <c r="L72" s="747" t="str">
        <f t="array" ref="L72">IF(SUM(ABS(M72:Y72))&gt;0,IF(OR($M$8:$Y$8=M72:Y72),"Hide","Show"),"")</f>
        <v/>
      </c>
    </row>
    <row r="73" spans="2:12" ht="17.25" x14ac:dyDescent="0.35">
      <c r="B73" s="265"/>
      <c r="C73" s="296"/>
      <c r="D73" s="1201" t="s">
        <v>594</v>
      </c>
      <c r="E73" s="1202"/>
      <c r="F73" s="1203"/>
      <c r="G73" s="327"/>
      <c r="I73" s="123"/>
      <c r="J73" s="138"/>
      <c r="K73" s="18"/>
      <c r="L73" s="747" t="str">
        <f t="array" ref="L73">IF(SUM(ABS(M73:Y73))&gt;0,IF(OR($M$8:$Y$8=M73:Y73),"Hide","Show"),"")</f>
        <v/>
      </c>
    </row>
    <row r="74" spans="2:12" ht="17.25" x14ac:dyDescent="0.35">
      <c r="B74" s="265"/>
      <c r="C74" s="265"/>
      <c r="D74" s="271" t="s">
        <v>54</v>
      </c>
      <c r="E74" s="271" t="s">
        <v>55</v>
      </c>
      <c r="F74" s="272" t="s">
        <v>56</v>
      </c>
      <c r="G74" s="329"/>
      <c r="I74" s="121"/>
      <c r="J74" s="137"/>
      <c r="K74" s="18"/>
      <c r="L74" s="747" t="str">
        <f t="array" ref="L74">IF(SUM(ABS(M74:Y74))&gt;0,IF(OR($M$8:$Y$8=M74:Y74),"Hide","Show"),"")</f>
        <v/>
      </c>
    </row>
    <row r="75" spans="2:12" ht="17.25" x14ac:dyDescent="0.35">
      <c r="B75" s="265"/>
      <c r="C75" s="273" t="s">
        <v>60</v>
      </c>
      <c r="D75" s="628"/>
      <c r="E75" s="666"/>
      <c r="F75" s="667"/>
      <c r="G75" s="335"/>
      <c r="I75" s="97"/>
      <c r="K75" s="18"/>
      <c r="L75" s="747" t="str">
        <f t="array" ref="L75">IF(SUM(ABS(M75:Y75))&gt;0,IF(OR($M$8:$Y$8=M75:Y75),"Hide","Show"),"")</f>
        <v/>
      </c>
    </row>
    <row r="76" spans="2:12" ht="17.25" x14ac:dyDescent="0.35">
      <c r="B76" s="265"/>
      <c r="C76" s="276" t="s">
        <v>342</v>
      </c>
      <c r="D76" s="628"/>
      <c r="E76" s="628"/>
      <c r="F76" s="629"/>
      <c r="G76" s="335"/>
      <c r="I76" s="97"/>
      <c r="K76" s="18"/>
      <c r="L76" s="747" t="str">
        <f t="array" ref="L76">IF(SUM(ABS(M76:Y76))&gt;0,IF(OR($M$8:$Y$8=M76:Y76),"Hide","Show"),"")</f>
        <v/>
      </c>
    </row>
    <row r="77" spans="2:12" ht="18" thickBot="1" x14ac:dyDescent="0.4">
      <c r="B77" s="265"/>
      <c r="C77" s="268" t="s">
        <v>344</v>
      </c>
      <c r="D77" s="633"/>
      <c r="E77" s="633"/>
      <c r="F77" s="634"/>
      <c r="G77" s="335"/>
      <c r="I77" s="97"/>
      <c r="K77" s="18"/>
      <c r="L77" s="747" t="str">
        <f t="array" ref="L77">IF(SUM(ABS(M77:Y77))&gt;0,IF(OR($M$8:$Y$8=M77:Y77),"Hide","Show"),"")</f>
        <v/>
      </c>
    </row>
    <row r="78" spans="2:12" ht="18" thickBot="1" x14ac:dyDescent="0.4">
      <c r="B78" s="265"/>
      <c r="C78" s="260"/>
      <c r="D78" s="260"/>
      <c r="E78" s="260"/>
      <c r="F78" s="260"/>
      <c r="G78" s="335"/>
      <c r="I78" s="97"/>
      <c r="K78" s="18"/>
      <c r="L78" s="747" t="str">
        <f t="array" ref="L78">IF(SUM(ABS(M78:Y78))&gt;0,IF(OR($M$8:$Y$8=M78:Y78),"Hide","Show"),"")</f>
        <v/>
      </c>
    </row>
    <row r="79" spans="2:12" ht="18" thickBot="1" x14ac:dyDescent="0.4">
      <c r="B79" s="265"/>
      <c r="C79" s="1143" t="s">
        <v>73</v>
      </c>
      <c r="D79" s="1144"/>
      <c r="E79" s="1144"/>
      <c r="F79" s="1145"/>
      <c r="G79" s="335"/>
      <c r="I79" s="97"/>
      <c r="K79" s="18"/>
      <c r="L79" s="747" t="str">
        <f t="array" ref="L79">IF(SUM(ABS(M79:Y79))&gt;0,IF(OR($M$8:$Y$8=M79:Y79),"Hide","Show"),"")</f>
        <v/>
      </c>
    </row>
    <row r="80" spans="2:12" ht="17.25" x14ac:dyDescent="0.35">
      <c r="B80" s="265"/>
      <c r="C80" s="269"/>
      <c r="D80" s="1244" t="s">
        <v>360</v>
      </c>
      <c r="E80" s="1244"/>
      <c r="F80" s="1245"/>
      <c r="G80" s="335"/>
      <c r="I80" s="97"/>
      <c r="K80" s="18"/>
      <c r="L80" s="747" t="str">
        <f t="array" ref="L80">IF(SUM(ABS(M80:Y80))&gt;0,IF(OR($M$8:$Y$8=M80:Y80),"Hide","Show"),"")</f>
        <v/>
      </c>
    </row>
    <row r="81" spans="2:12" ht="17.25" x14ac:dyDescent="0.35">
      <c r="B81" s="265"/>
      <c r="C81" s="273" t="s">
        <v>257</v>
      </c>
      <c r="D81" s="1134"/>
      <c r="E81" s="1135"/>
      <c r="F81" s="1136"/>
      <c r="G81" s="335"/>
      <c r="I81" s="97"/>
      <c r="K81" s="18"/>
      <c r="L81" s="747" t="str">
        <f t="array" ref="L81">IF(SUM(ABS(M81:Y81))&gt;0,IF(OR($M$8:$Y$8=M81:Y81),"Hide","Show"),"")</f>
        <v/>
      </c>
    </row>
    <row r="82" spans="2:12" ht="18" thickBot="1" x14ac:dyDescent="0.4">
      <c r="B82" s="265"/>
      <c r="C82" s="277" t="s">
        <v>258</v>
      </c>
      <c r="D82" s="1246"/>
      <c r="E82" s="1247"/>
      <c r="F82" s="1248"/>
      <c r="G82" s="335"/>
      <c r="I82" s="97"/>
      <c r="K82" s="18"/>
      <c r="L82" s="747" t="str">
        <f t="array" ref="L82">IF(SUM(ABS(M82:Y82))&gt;0,IF(OR($M$8:$Y$8=M82:Y82),"Hide","Show"),"")</f>
        <v/>
      </c>
    </row>
    <row r="83" spans="2:12" ht="18" thickBot="1" x14ac:dyDescent="0.4">
      <c r="B83" s="265"/>
      <c r="C83" s="260"/>
      <c r="D83" s="260"/>
      <c r="E83" s="260"/>
      <c r="F83" s="260"/>
      <c r="G83" s="335"/>
      <c r="I83" s="97"/>
      <c r="K83" s="18"/>
      <c r="L83" s="747" t="str">
        <f t="array" ref="L83">IF(SUM(ABS(M83:Y83))&gt;0,IF(OR($M$8:$Y$8=M83:Y83),"Hide","Show"),"")</f>
        <v/>
      </c>
    </row>
    <row r="84" spans="2:12" ht="18" thickBot="1" x14ac:dyDescent="0.4">
      <c r="B84" s="265"/>
      <c r="C84" s="1143" t="s">
        <v>78</v>
      </c>
      <c r="D84" s="1144"/>
      <c r="E84" s="1144"/>
      <c r="F84" s="1145"/>
      <c r="G84" s="335"/>
      <c r="I84" s="97"/>
      <c r="K84" s="18"/>
      <c r="L84" s="747" t="str">
        <f t="array" ref="L84">IF(SUM(ABS(M84:Y84))&gt;0,IF(OR($M$8:$Y$8=M84:Y84),"Hide","Show"),"")</f>
        <v/>
      </c>
    </row>
    <row r="85" spans="2:12" ht="17.25" x14ac:dyDescent="0.35">
      <c r="B85" s="265"/>
      <c r="C85" s="296"/>
      <c r="D85" s="1201" t="s">
        <v>594</v>
      </c>
      <c r="E85" s="1202"/>
      <c r="F85" s="1203"/>
      <c r="G85" s="327"/>
      <c r="I85" s="123"/>
      <c r="J85" s="138"/>
      <c r="K85" s="18"/>
      <c r="L85" s="747" t="str">
        <f t="array" ref="L85">IF(SUM(ABS(M85:Y85))&gt;0,IF(OR($M$8:$Y$8=M85:Y85),"Hide","Show"),"")</f>
        <v/>
      </c>
    </row>
    <row r="86" spans="2:12" ht="17.25" x14ac:dyDescent="0.35">
      <c r="B86" s="265"/>
      <c r="C86" s="265"/>
      <c r="D86" s="271" t="s">
        <v>54</v>
      </c>
      <c r="E86" s="271" t="s">
        <v>55</v>
      </c>
      <c r="F86" s="272" t="s">
        <v>56</v>
      </c>
      <c r="G86" s="329"/>
      <c r="I86" s="121"/>
      <c r="J86" s="137"/>
      <c r="K86" s="18"/>
      <c r="L86" s="747" t="str">
        <f t="array" ref="L86">IF(SUM(ABS(M86:Y86))&gt;0,IF(OR($M$8:$Y$8=M86:Y86),"Hide","Show"),"")</f>
        <v/>
      </c>
    </row>
    <row r="87" spans="2:12" ht="17.25" x14ac:dyDescent="0.35">
      <c r="B87" s="265"/>
      <c r="C87" s="273" t="s">
        <v>79</v>
      </c>
      <c r="D87" s="628"/>
      <c r="E87" s="628"/>
      <c r="F87" s="629"/>
      <c r="G87" s="335"/>
      <c r="I87" s="97"/>
      <c r="K87" s="18"/>
      <c r="L87" s="747" t="str">
        <f t="array" ref="L87">IF(SUM(ABS(M87:Y87))&gt;0,IF(OR($M$8:$Y$8=M87:Y87),"Hide","Show"),"")</f>
        <v/>
      </c>
    </row>
    <row r="88" spans="2:12" ht="17.25" x14ac:dyDescent="0.35">
      <c r="B88" s="265"/>
      <c r="C88" s="276" t="s">
        <v>80</v>
      </c>
      <c r="D88" s="628"/>
      <c r="E88" s="628"/>
      <c r="F88" s="629"/>
      <c r="G88" s="335"/>
      <c r="I88" s="97"/>
      <c r="K88" s="18"/>
      <c r="L88" s="747" t="str">
        <f t="array" ref="L88">IF(SUM(ABS(M88:Y88))&gt;0,IF(OR($M$8:$Y$8=M88:Y88),"Hide","Show"),"")</f>
        <v/>
      </c>
    </row>
    <row r="89" spans="2:12" ht="17.25" x14ac:dyDescent="0.35">
      <c r="B89" s="265"/>
      <c r="C89" s="273" t="s">
        <v>81</v>
      </c>
      <c r="D89" s="628"/>
      <c r="E89" s="668"/>
      <c r="F89" s="669"/>
      <c r="G89" s="335"/>
      <c r="I89" s="97"/>
      <c r="K89" s="18"/>
      <c r="L89" s="747" t="str">
        <f t="array" ref="L89">IF(SUM(ABS(M89:Y89))&gt;0,IF(OR($M$8:$Y$8=M89:Y89),"Hide","Show"),"")</f>
        <v/>
      </c>
    </row>
    <row r="90" spans="2:12" ht="17.25" x14ac:dyDescent="0.35">
      <c r="B90" s="265"/>
      <c r="C90" s="276" t="s">
        <v>82</v>
      </c>
      <c r="D90" s="628"/>
      <c r="E90" s="668"/>
      <c r="F90" s="669"/>
      <c r="G90" s="335"/>
      <c r="I90" s="97"/>
      <c r="K90" s="18"/>
      <c r="L90" s="747" t="str">
        <f t="array" ref="L90">IF(SUM(ABS(M90:Y90))&gt;0,IF(OR($M$8:$Y$8=M90:Y90),"Hide","Show"),"")</f>
        <v/>
      </c>
    </row>
    <row r="91" spans="2:12" ht="17.25" x14ac:dyDescent="0.35">
      <c r="B91" s="265"/>
      <c r="C91" s="273" t="s">
        <v>83</v>
      </c>
      <c r="D91" s="628"/>
      <c r="E91" s="628"/>
      <c r="F91" s="629"/>
      <c r="G91" s="335"/>
      <c r="I91" s="97"/>
      <c r="K91" s="18"/>
      <c r="L91" s="747" t="str">
        <f t="array" ref="L91">IF(SUM(ABS(M91:Y91))&gt;0,IF(OR($M$8:$Y$8=M91:Y91),"Hide","Show"),"")</f>
        <v/>
      </c>
    </row>
    <row r="92" spans="2:12" ht="17.25" x14ac:dyDescent="0.35">
      <c r="B92" s="270"/>
      <c r="C92" s="276" t="s">
        <v>84</v>
      </c>
      <c r="D92" s="628"/>
      <c r="E92" s="628"/>
      <c r="F92" s="629"/>
      <c r="G92" s="335"/>
      <c r="I92" s="97"/>
      <c r="K92" s="18"/>
      <c r="L92" s="747" t="str">
        <f t="array" ref="L92">IF(SUM(ABS(M92:Y92))&gt;0,IF(OR($M$8:$Y$8=M92:Y92),"Hide","Show"),"")</f>
        <v/>
      </c>
    </row>
    <row r="93" spans="2:12" ht="17.25" x14ac:dyDescent="0.35">
      <c r="B93" s="265"/>
      <c r="C93" s="273" t="s">
        <v>85</v>
      </c>
      <c r="D93" s="628"/>
      <c r="E93" s="668"/>
      <c r="F93" s="669"/>
      <c r="G93" s="335"/>
      <c r="I93" s="97"/>
      <c r="K93" s="18"/>
      <c r="L93" s="747" t="str">
        <f t="array" ref="L93">IF(SUM(ABS(M93:Y93))&gt;0,IF(OR($M$8:$Y$8=M93:Y93),"Hide","Show"),"")</f>
        <v/>
      </c>
    </row>
    <row r="94" spans="2:12" ht="18" thickBot="1" x14ac:dyDescent="0.4">
      <c r="B94" s="265"/>
      <c r="C94" s="277" t="s">
        <v>86</v>
      </c>
      <c r="D94" s="633"/>
      <c r="E94" s="670"/>
      <c r="F94" s="671"/>
      <c r="G94" s="335"/>
      <c r="I94" s="97"/>
      <c r="K94" s="18"/>
      <c r="L94" s="747" t="str">
        <f t="array" ref="L94">IF(SUM(ABS(M94:Y94))&gt;0,IF(OR($M$8:$Y$8=M94:Y94),"Hide","Show"),"")</f>
        <v/>
      </c>
    </row>
    <row r="95" spans="2:12" ht="18" thickBot="1" x14ac:dyDescent="0.4">
      <c r="B95" s="265"/>
      <c r="C95" s="260"/>
      <c r="D95" s="260"/>
      <c r="E95" s="260"/>
      <c r="F95" s="260"/>
      <c r="G95" s="335"/>
      <c r="I95" s="97"/>
      <c r="K95" s="18"/>
      <c r="L95" s="747" t="str">
        <f t="array" ref="L95">IF(SUM(ABS(M95:Y95))&gt;0,IF(OR($M$8:$Y$8=M95:Y95),"Hide","Show"),"")</f>
        <v/>
      </c>
    </row>
    <row r="96" spans="2:12" ht="18" thickBot="1" x14ac:dyDescent="0.4">
      <c r="B96" s="265"/>
      <c r="C96" s="1143" t="s">
        <v>87</v>
      </c>
      <c r="D96" s="1144"/>
      <c r="E96" s="1144"/>
      <c r="F96" s="1145"/>
      <c r="G96" s="335"/>
      <c r="I96" s="97"/>
      <c r="K96" s="18"/>
      <c r="L96" s="747" t="str">
        <f t="array" ref="L96">IF(SUM(ABS(M96:Y96))&gt;0,IF(OR($M$8:$Y$8=M96:Y96),"Hide","Show"),"")</f>
        <v/>
      </c>
    </row>
    <row r="97" spans="1:12" ht="17.25" x14ac:dyDescent="0.35">
      <c r="B97" s="265"/>
      <c r="C97" s="269"/>
      <c r="D97" s="1242" t="s">
        <v>361</v>
      </c>
      <c r="E97" s="1242"/>
      <c r="F97" s="1243"/>
      <c r="G97" s="335"/>
      <c r="I97" s="97"/>
      <c r="K97" s="18"/>
      <c r="L97" s="747" t="str">
        <f t="array" ref="L97">IF(SUM(ABS(M97:Y97))&gt;0,IF(OR($M$8:$Y$8=M97:Y97),"Hide","Show"),"")</f>
        <v/>
      </c>
    </row>
    <row r="98" spans="1:12" ht="17.25" x14ac:dyDescent="0.35">
      <c r="B98" s="265"/>
      <c r="C98" s="366" t="s">
        <v>358</v>
      </c>
      <c r="D98" s="1134"/>
      <c r="E98" s="1135"/>
      <c r="F98" s="1136"/>
      <c r="G98" s="335"/>
      <c r="I98" s="97"/>
      <c r="K98" s="18"/>
      <c r="L98" s="747" t="str">
        <f t="array" ref="L98">IF(SUM(ABS(M98:Y98))&gt;0,IF(OR($M$8:$Y$8=M98:Y98),"Hide","Show"),"")</f>
        <v/>
      </c>
    </row>
    <row r="99" spans="1:12" ht="17.25" x14ac:dyDescent="0.35">
      <c r="B99" s="265"/>
      <c r="C99" s="273" t="s">
        <v>259</v>
      </c>
      <c r="D99" s="1134"/>
      <c r="E99" s="1135"/>
      <c r="F99" s="1136"/>
      <c r="G99" s="335"/>
      <c r="I99" s="97"/>
      <c r="K99" s="18"/>
      <c r="L99" s="747" t="str">
        <f t="array" ref="L99">IF(SUM(ABS(M99:Y99))&gt;0,IF(OR($M$8:$Y$8=M99:Y99),"Hide","Show"),"")</f>
        <v/>
      </c>
    </row>
    <row r="100" spans="1:12" ht="34.5" thickBot="1" x14ac:dyDescent="0.4">
      <c r="B100" s="265"/>
      <c r="C100" s="274" t="s">
        <v>440</v>
      </c>
      <c r="D100" s="1252" t="str">
        <f>IF(D98+D99=0,"",D98+D99)</f>
        <v/>
      </c>
      <c r="E100" s="1253"/>
      <c r="F100" s="1254"/>
      <c r="G100" s="335"/>
      <c r="I100" s="97"/>
      <c r="K100" s="18"/>
      <c r="L100" s="747" t="str">
        <f t="array" ref="L100">IF(SUM(ABS(M100:Y100))&gt;0,IF(OR($M$8:$Y$8=M100:Y100),"Hide","Show"),"")</f>
        <v/>
      </c>
    </row>
    <row r="101" spans="1:12" ht="17.25" thickBot="1" x14ac:dyDescent="0.35">
      <c r="B101" s="278"/>
      <c r="C101" s="263"/>
      <c r="D101" s="263"/>
      <c r="E101" s="263"/>
      <c r="F101" s="263"/>
      <c r="G101" s="264"/>
      <c r="K101" s="18"/>
      <c r="L101" s="747" t="str">
        <f t="array" ref="L101">IF(SUM(ABS(M101:Y101))&gt;0,IF(OR($M$8:$Y$8=M101:Y101),"Hide","Show"),"")</f>
        <v/>
      </c>
    </row>
    <row r="102" spans="1:12" x14ac:dyDescent="0.3">
      <c r="K102" s="18"/>
      <c r="L102" s="747" t="str">
        <f t="array" ref="L102">IF(SUM(ABS(M102:Y102))&gt;0,IF(OR($M$8:$Y$8=M102:Y102),"Hide","Show"),"")</f>
        <v/>
      </c>
    </row>
    <row r="103" spans="1:12" s="17" customFormat="1" x14ac:dyDescent="0.3">
      <c r="A103" s="18"/>
      <c r="B103" s="18"/>
      <c r="C103" s="18"/>
      <c r="D103" s="18"/>
      <c r="E103" s="18"/>
      <c r="F103" s="18"/>
      <c r="G103" s="18"/>
      <c r="H103" s="18"/>
      <c r="I103" s="210"/>
      <c r="J103" s="210"/>
      <c r="K103" s="210"/>
      <c r="L103" s="747" t="str">
        <f t="array" ref="L103">IF(SUM(ABS(M103:Y103))&gt;0,IF(OR($M$8:$Y$8=M103:Y103),"Hide","Show"),"")</f>
        <v/>
      </c>
    </row>
    <row r="104" spans="1:12" x14ac:dyDescent="0.3">
      <c r="L104" s="747" t="str">
        <f t="array" ref="L104">IF(SUM(ABS(M104:Y104))&gt;0,IF(OR($M$8:$Y$8=M104:Y104),"Hide","Show"),"")</f>
        <v/>
      </c>
    </row>
    <row r="105" spans="1:12" x14ac:dyDescent="0.3">
      <c r="L105" s="747" t="str">
        <f t="array" ref="L105">IF(SUM(ABS(M105:Y105))&gt;0,IF(OR($M$8:$Y$8=M105:Y105),"Hide","Show"),"")</f>
        <v/>
      </c>
    </row>
    <row r="106" spans="1:12" x14ac:dyDescent="0.3">
      <c r="L106" s="747" t="str">
        <f t="array" ref="L106">IF(SUM(ABS(M106:Y106))&gt;0,IF(OR($M$8:$Y$8=M106:Y106),"Hide","Show"),"")</f>
        <v/>
      </c>
    </row>
    <row r="107" spans="1:12" x14ac:dyDescent="0.3">
      <c r="L107" s="747" t="str">
        <f t="array" ref="L107">IF(SUM(ABS(M107:Y107))&gt;0,IF(OR($M$8:$Y$8=M107:Y107),"Hide","Show"),"")</f>
        <v/>
      </c>
    </row>
    <row r="108" spans="1:12" x14ac:dyDescent="0.3">
      <c r="L108" s="747" t="str">
        <f t="array" ref="L108">IF(SUM(ABS(M108:Y108))&gt;0,IF(OR($M$8:$Y$8=M108:Y108),"Hide","Show"),"")</f>
        <v/>
      </c>
    </row>
    <row r="109" spans="1:12" x14ac:dyDescent="0.3">
      <c r="L109" s="747" t="str">
        <f t="array" ref="L109">IF(SUM(ABS(M109:Y109))&gt;0,IF(OR($M$8:$Y$8=M109:Y109),"Hide","Show"),"")</f>
        <v/>
      </c>
    </row>
    <row r="110" spans="1:12" x14ac:dyDescent="0.3">
      <c r="L110" s="747" t="str">
        <f t="array" ref="L110">IF(SUM(ABS(M110:Y110))&gt;0,IF(OR($M$8:$Y$8=M110:Y110),"Hide","Show"),"")</f>
        <v/>
      </c>
    </row>
    <row r="111" spans="1:12" x14ac:dyDescent="0.3">
      <c r="L111" s="747" t="str">
        <f t="array" ref="L111">IF(SUM(ABS(M111:Y111))&gt;0,IF(OR($M$8:$Y$8=M111:Y111),"Hide","Show"),"")</f>
        <v/>
      </c>
    </row>
    <row r="112" spans="1:12" x14ac:dyDescent="0.3">
      <c r="L112" s="747" t="str">
        <f t="array" ref="L112">IF(SUM(ABS(M112:Y112))&gt;0,IF(OR($M$8:$Y$8=M112:Y112),"Hide","Show"),"")</f>
        <v/>
      </c>
    </row>
    <row r="113" spans="12:12" x14ac:dyDescent="0.3">
      <c r="L113" s="747" t="str">
        <f t="array" ref="L113">IF(SUM(ABS(M113:Y113))&gt;0,IF(OR($M$8:$Y$8=M113:Y113),"Hide","Show"),"")</f>
        <v/>
      </c>
    </row>
    <row r="114" spans="12:12" x14ac:dyDescent="0.3">
      <c r="L114" s="747" t="str">
        <f t="array" ref="L114">IF(SUM(ABS(M114:Y114))&gt;0,IF(OR($M$8:$Y$8=M114:Y114),"Hide","Show"),"")</f>
        <v/>
      </c>
    </row>
    <row r="115" spans="12:12" x14ac:dyDescent="0.3">
      <c r="L115" s="747" t="str">
        <f t="array" ref="L115">IF(SUM(ABS(M115:Y115))&gt;0,IF(OR($M$8:$Y$8=M115:Y115),"Hide","Show"),"")</f>
        <v/>
      </c>
    </row>
    <row r="116" spans="12:12" x14ac:dyDescent="0.3">
      <c r="L116" s="747" t="str">
        <f t="array" ref="L116">IF(SUM(ABS(M116:Y116))&gt;0,IF(OR($M$8:$Y$8=M116:Y116),"Hide","Show"),"")</f>
        <v/>
      </c>
    </row>
    <row r="117" spans="12:12" x14ac:dyDescent="0.3">
      <c r="L117" s="747" t="str">
        <f t="array" ref="L117">IF(SUM(ABS(M117:Y117))&gt;0,IF(OR($M$8:$Y$8=M117:Y117),"Hide","Show"),"")</f>
        <v/>
      </c>
    </row>
    <row r="118" spans="12:12" x14ac:dyDescent="0.3">
      <c r="L118" s="747" t="str">
        <f t="array" ref="L118">IF(SUM(ABS(M118:Y118))&gt;0,IF(OR($M$8:$Y$8=M118:Y118),"Hide","Show"),"")</f>
        <v/>
      </c>
    </row>
    <row r="119" spans="12:12" x14ac:dyDescent="0.3">
      <c r="L119" s="747" t="str">
        <f t="array" ref="L119">IF(SUM(ABS(M119:Y119))&gt;0,IF(OR($M$8:$Y$8=M119:Y119),"Hide","Show"),"")</f>
        <v/>
      </c>
    </row>
    <row r="120" spans="12:12" x14ac:dyDescent="0.3">
      <c r="L120" s="747" t="str">
        <f t="array" ref="L120">IF(SUM(ABS(M120:Y120))&gt;0,IF(OR($M$8:$Y$8=M120:Y120),"Hide","Show"),"")</f>
        <v/>
      </c>
    </row>
    <row r="121" spans="12:12" x14ac:dyDescent="0.3">
      <c r="L121" s="747" t="str">
        <f t="array" ref="L121">IF(SUM(ABS(M121:Y121))&gt;0,IF(OR($M$8:$Y$8=M121:Y121),"Hide","Show"),"")</f>
        <v/>
      </c>
    </row>
    <row r="122" spans="12:12" x14ac:dyDescent="0.3">
      <c r="L122" s="747" t="str">
        <f t="array" ref="L122">IF(SUM(ABS(M122:Y122))&gt;0,IF(OR($M$8:$Y$8=M122:Y122),"Hide","Show"),"")</f>
        <v/>
      </c>
    </row>
    <row r="123" spans="12:12" x14ac:dyDescent="0.3">
      <c r="L123" s="747" t="str">
        <f t="array" ref="L123">IF(SUM(ABS(M123:Y123))&gt;0,IF(OR($M$8:$Y$8=M123:Y123),"Hide","Show"),"")</f>
        <v/>
      </c>
    </row>
    <row r="124" spans="12:12" x14ac:dyDescent="0.3">
      <c r="L124" s="747" t="str">
        <f t="array" ref="L124">IF(SUM(ABS(M124:Y124))&gt;0,IF(OR($M$8:$Y$8=M124:Y124),"Hide","Show"),"")</f>
        <v/>
      </c>
    </row>
    <row r="125" spans="12:12" x14ac:dyDescent="0.3">
      <c r="L125" s="747" t="str">
        <f t="array" ref="L125">IF(SUM(ABS(M125:Y125))&gt;0,IF(OR($M$8:$Y$8=M125:Y125),"Hide","Show"),"")</f>
        <v/>
      </c>
    </row>
    <row r="126" spans="12:12" x14ac:dyDescent="0.3">
      <c r="L126" s="747" t="str">
        <f t="array" ref="L126">IF(SUM(ABS(M126:Y126))&gt;0,IF(OR($M$8:$Y$8=M126:Y126),"Hide","Show"),"")</f>
        <v/>
      </c>
    </row>
    <row r="127" spans="12:12" x14ac:dyDescent="0.3">
      <c r="L127" s="747" t="str">
        <f t="array" ref="L127">IF(SUM(ABS(M127:Y127))&gt;0,IF(OR($M$8:$Y$8=M127:Y127),"Hide","Show"),"")</f>
        <v/>
      </c>
    </row>
    <row r="128" spans="12:12" x14ac:dyDescent="0.3">
      <c r="L128" s="747" t="str">
        <f t="array" ref="L128">IF(SUM(ABS(M128:Y128))&gt;0,IF(OR($M$8:$Y$8=M128:Y128),"Hide","Show"),"")</f>
        <v/>
      </c>
    </row>
    <row r="129" spans="12:12" x14ac:dyDescent="0.3">
      <c r="L129" s="747" t="str">
        <f t="array" ref="L129">IF(SUM(ABS(M129:Y129))&gt;0,IF(OR($M$8:$Y$8=M129:Y129),"Hide","Show"),"")</f>
        <v/>
      </c>
    </row>
    <row r="130" spans="12:12" x14ac:dyDescent="0.3">
      <c r="L130" s="747" t="str">
        <f t="array" ref="L130">IF(SUM(ABS(M130:Y130))&gt;0,IF(OR($M$8:$Y$8=M130:Y130),"Hide","Show"),"")</f>
        <v/>
      </c>
    </row>
    <row r="131" spans="12:12" x14ac:dyDescent="0.3">
      <c r="L131" s="747" t="str">
        <f t="array" ref="L131">IF(SUM(ABS(M131:Y131))&gt;0,IF(OR($M$8:$Y$8=M131:Y131),"Hide","Show"),"")</f>
        <v/>
      </c>
    </row>
    <row r="132" spans="12:12" x14ac:dyDescent="0.3">
      <c r="L132" s="747" t="str">
        <f t="array" ref="L132">IF(SUM(ABS(M132:Y132))&gt;0,IF(OR($M$8:$Y$8=M132:Y132),"Hide","Show"),"")</f>
        <v/>
      </c>
    </row>
    <row r="133" spans="12:12" x14ac:dyDescent="0.3">
      <c r="L133" s="747" t="str">
        <f t="array" ref="L133">IF(SUM(ABS(M133:Y133))&gt;0,IF(OR($M$8:$Y$8=M133:Y133),"Hide","Show"),"")</f>
        <v/>
      </c>
    </row>
    <row r="134" spans="12:12" x14ac:dyDescent="0.3">
      <c r="L134" s="747" t="str">
        <f t="array" ref="L134">IF(SUM(ABS(M134:Y134))&gt;0,IF(OR($M$8:$Y$8=M134:Y134),"Hide","Show"),"")</f>
        <v/>
      </c>
    </row>
    <row r="135" spans="12:12" x14ac:dyDescent="0.3">
      <c r="L135" s="747" t="str">
        <f t="array" ref="L135">IF(SUM(ABS(M135:Y135))&gt;0,IF(OR($M$8:$Y$8=M135:Y135),"Hide","Show"),"")</f>
        <v/>
      </c>
    </row>
    <row r="136" spans="12:12" x14ac:dyDescent="0.3">
      <c r="L136" s="747" t="str">
        <f t="array" ref="L136">IF(SUM(ABS(M136:Y136))&gt;0,IF(OR($M$8:$Y$8=M136:Y136),"Hide","Show"),"")</f>
        <v/>
      </c>
    </row>
    <row r="137" spans="12:12" x14ac:dyDescent="0.3">
      <c r="L137" s="747" t="str">
        <f t="array" ref="L137">IF(SUM(ABS(M137:Y137))&gt;0,IF(OR($M$8:$Y$8=M137:Y137),"Hide","Show"),"")</f>
        <v/>
      </c>
    </row>
    <row r="138" spans="12:12" x14ac:dyDescent="0.3">
      <c r="L138" s="747" t="str">
        <f t="array" ref="L138">IF(SUM(ABS(M138:Y138))&gt;0,IF(OR($M$8:$Y$8=M138:Y138),"Hide","Show"),"")</f>
        <v/>
      </c>
    </row>
    <row r="139" spans="12:12" x14ac:dyDescent="0.3">
      <c r="L139" s="747" t="str">
        <f t="array" ref="L139">IF(SUM(ABS(M139:Y139))&gt;0,IF(OR($M$8:$Y$8=M139:Y139),"Hide","Show"),"")</f>
        <v/>
      </c>
    </row>
    <row r="140" spans="12:12" x14ac:dyDescent="0.3">
      <c r="L140" s="747" t="str">
        <f t="array" ref="L140">IF(SUM(ABS(M140:Y140))&gt;0,IF(OR($M$8:$Y$8=M140:Y140),"Hide","Show"),"")</f>
        <v/>
      </c>
    </row>
    <row r="141" spans="12:12" x14ac:dyDescent="0.3">
      <c r="L141" s="747" t="str">
        <f t="array" ref="L141">IF(SUM(ABS(M141:Y141))&gt;0,IF(OR($M$8:$Y$8=M141:Y141),"Hide","Show"),"")</f>
        <v/>
      </c>
    </row>
    <row r="142" spans="12:12" x14ac:dyDescent="0.3">
      <c r="L142" s="747" t="str">
        <f t="array" ref="L142">IF(SUM(ABS(M142:Y142))&gt;0,IF(OR($M$8:$Y$8=M142:Y142),"Hide","Show"),"")</f>
        <v/>
      </c>
    </row>
    <row r="143" spans="12:12" x14ac:dyDescent="0.3">
      <c r="L143" s="747" t="str">
        <f t="array" ref="L143">IF(SUM(ABS(M143:Y143))&gt;0,IF(OR($M$8:$Y$8=M143:Y143),"Hide","Show"),"")</f>
        <v/>
      </c>
    </row>
    <row r="144" spans="12:12" x14ac:dyDescent="0.3">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row r="165" spans="12:12" x14ac:dyDescent="0.3">
      <c r="L165" s="747" t="str">
        <f t="array" ref="L165">IF(SUM(ABS(M165:Y165))&gt;0,IF(OR($M$8:$Y$8=M165:Y165),"Hide","Show"),"")</f>
        <v/>
      </c>
    </row>
    <row r="166" spans="12:12" x14ac:dyDescent="0.3">
      <c r="L166" s="747" t="str">
        <f t="array" ref="L166">IF(SUM(ABS(M166:Y166))&gt;0,IF(OR($M$8:$Y$8=M166:Y166),"Hide","Show"),"")</f>
        <v/>
      </c>
    </row>
    <row r="167" spans="12:12" x14ac:dyDescent="0.3">
      <c r="L167" s="747" t="str">
        <f t="array" ref="L167">IF(SUM(ABS(M167:Y167))&gt;0,IF(OR($M$8:$Y$8=M167:Y167),"Hide","Show"),"")</f>
        <v/>
      </c>
    </row>
    <row r="168" spans="12:12" x14ac:dyDescent="0.3">
      <c r="L168" s="747" t="str">
        <f t="array" ref="L168">IF(SUM(ABS(M168:Y168))&gt;0,IF(OR($M$8:$Y$8=M168:Y168),"Hide","Show"),"")</f>
        <v/>
      </c>
    </row>
    <row r="169" spans="12:12" x14ac:dyDescent="0.3">
      <c r="L169" s="747" t="str">
        <f t="array" ref="L169">IF(SUM(ABS(M169:Y169))&gt;0,IF(OR($M$8:$Y$8=M169:Y169),"Hide","Show"),"")</f>
        <v/>
      </c>
    </row>
    <row r="170" spans="12:12" x14ac:dyDescent="0.3">
      <c r="L170" s="747" t="str">
        <f t="array" ref="L170">IF(SUM(ABS(M170:Y170))&gt;0,IF(OR($M$8:$Y$8=M170:Y170),"Hide","Show"),"")</f>
        <v/>
      </c>
    </row>
    <row r="171" spans="12:12" x14ac:dyDescent="0.3">
      <c r="L171" s="747" t="str">
        <f t="array" ref="L171">IF(SUM(ABS(M171:Y171))&gt;0,IF(OR($M$8:$Y$8=M171:Y171),"Hide","Show"),"")</f>
        <v/>
      </c>
    </row>
    <row r="172" spans="12:12" x14ac:dyDescent="0.3">
      <c r="L172" s="747" t="str">
        <f t="array" ref="L172">IF(SUM(ABS(M172:Y172))&gt;0,IF(OR($M$8:$Y$8=M172:Y172),"Hide","Show"),"")</f>
        <v/>
      </c>
    </row>
    <row r="173" spans="12:12" x14ac:dyDescent="0.3">
      <c r="L173" s="747" t="str">
        <f t="array" ref="L173">IF(SUM(ABS(M173:Y173))&gt;0,IF(OR($M$8:$Y$8=M173:Y173),"Hide","Show"),"")</f>
        <v/>
      </c>
    </row>
    <row r="174" spans="12:12" x14ac:dyDescent="0.3">
      <c r="L174" s="747" t="str">
        <f t="array" ref="L174">IF(SUM(ABS(M174:Y174))&gt;0,IF(OR($M$8:$Y$8=M174:Y174),"Hide","Show"),"")</f>
        <v/>
      </c>
    </row>
    <row r="175" spans="12:12" x14ac:dyDescent="0.3">
      <c r="L175" s="747" t="str">
        <f t="array" ref="L175">IF(SUM(ABS(M175:Y175))&gt;0,IF(OR($M$8:$Y$8=M175:Y175),"Hide","Show"),"")</f>
        <v/>
      </c>
    </row>
    <row r="176" spans="12:12" x14ac:dyDescent="0.3">
      <c r="L176" s="747" t="str">
        <f t="array" ref="L176">IF(SUM(ABS(M176:Y176))&gt;0,IF(OR($M$8:$Y$8=M176:Y176),"Hide","Show"),"")</f>
        <v/>
      </c>
    </row>
    <row r="177" spans="12:12" x14ac:dyDescent="0.3">
      <c r="L177" s="747" t="str">
        <f t="array" ref="L177">IF(SUM(ABS(M177:Y177))&gt;0,IF(OR($M$8:$Y$8=M177:Y177),"Hide","Show"),"")</f>
        <v/>
      </c>
    </row>
    <row r="178" spans="12:12" x14ac:dyDescent="0.3">
      <c r="L178" s="747" t="str">
        <f t="array" ref="L178">IF(SUM(ABS(M178:Y178))&gt;0,IF(OR($M$8:$Y$8=M178:Y178),"Hide","Show"),"")</f>
        <v/>
      </c>
    </row>
    <row r="179" spans="12:12" x14ac:dyDescent="0.3">
      <c r="L179" s="747" t="str">
        <f t="array" ref="L179">IF(SUM(ABS(M179:Y179))&gt;0,IF(OR($M$8:$Y$8=M179:Y179),"Hide","Show"),"")</f>
        <v/>
      </c>
    </row>
    <row r="180" spans="12:12" x14ac:dyDescent="0.3">
      <c r="L180" s="747" t="str">
        <f t="array" ref="L180">IF(SUM(ABS(M180:Y180))&gt;0,IF(OR($M$8:$Y$8=M180:Y180),"Hide","Show"),"")</f>
        <v/>
      </c>
    </row>
    <row r="181" spans="12:12" x14ac:dyDescent="0.3">
      <c r="L181" s="747" t="str">
        <f t="array" ref="L181">IF(SUM(ABS(M181:Y181))&gt;0,IF(OR($M$8:$Y$8=M181:Y181),"Hide","Show"),"")</f>
        <v/>
      </c>
    </row>
    <row r="182" spans="12:12" x14ac:dyDescent="0.3">
      <c r="L182" s="747" t="str">
        <f t="array" ref="L182">IF(SUM(ABS(M182:Y182))&gt;0,IF(OR($M$8:$Y$8=M182:Y182),"Hide","Show"),"")</f>
        <v/>
      </c>
    </row>
    <row r="183" spans="12:12" x14ac:dyDescent="0.3">
      <c r="L183" s="747" t="str">
        <f t="array" ref="L183">IF(SUM(ABS(M183:Y183))&gt;0,IF(OR($M$8:$Y$8=M183:Y183),"Hide","Show"),"")</f>
        <v/>
      </c>
    </row>
    <row r="184" spans="12:12" x14ac:dyDescent="0.3">
      <c r="L184" s="747" t="str">
        <f t="array" ref="L184">IF(SUM(ABS(M184:Y184))&gt;0,IF(OR($M$8:$Y$8=M184:Y184),"Hide","Show"),"")</f>
        <v/>
      </c>
    </row>
    <row r="185" spans="12:12" x14ac:dyDescent="0.3">
      <c r="L185" s="747" t="str">
        <f t="array" ref="L185">IF(SUM(ABS(M185:Y185))&gt;0,IF(OR($M$8:$Y$8=M185:Y185),"Hide","Show"),"")</f>
        <v/>
      </c>
    </row>
    <row r="186" spans="12:12" x14ac:dyDescent="0.3">
      <c r="L186" s="747" t="str">
        <f t="array" ref="L186">IF(SUM(ABS(M186:Y186))&gt;0,IF(OR($M$8:$Y$8=M186:Y186),"Hide","Show"),"")</f>
        <v/>
      </c>
    </row>
    <row r="187" spans="12:12" x14ac:dyDescent="0.3">
      <c r="L187" s="747" t="str">
        <f t="array" ref="L187">IF(SUM(ABS(M187:Y187))&gt;0,IF(OR($M$8:$Y$8=M187:Y187),"Hide","Show"),"")</f>
        <v/>
      </c>
    </row>
    <row r="188" spans="12:12" x14ac:dyDescent="0.3">
      <c r="L188" s="747" t="str">
        <f t="array" ref="L188">IF(SUM(ABS(M188:Y188))&gt;0,IF(OR($M$8:$Y$8=M188:Y188),"Hide","Show"),"")</f>
        <v/>
      </c>
    </row>
    <row r="189" spans="12:12" x14ac:dyDescent="0.3">
      <c r="L189" s="747" t="str">
        <f t="array" ref="L189">IF(SUM(ABS(M189:Y189))&gt;0,IF(OR($M$8:$Y$8=M189:Y189),"Hide","Show"),"")</f>
        <v/>
      </c>
    </row>
    <row r="190" spans="12:12" x14ac:dyDescent="0.3">
      <c r="L190" s="747" t="str">
        <f t="array" ref="L190">IF(SUM(ABS(M190:Y190))&gt;0,IF(OR($M$8:$Y$8=M190:Y190),"Hide","Show"),"")</f>
        <v/>
      </c>
    </row>
    <row r="191" spans="12:12" x14ac:dyDescent="0.3">
      <c r="L191" s="747" t="str">
        <f t="array" ref="L191">IF(SUM(ABS(M191:Y191))&gt;0,IF(OR($M$8:$Y$8=M191:Y191),"Hide","Show"),"")</f>
        <v/>
      </c>
    </row>
    <row r="192" spans="12:12" x14ac:dyDescent="0.3">
      <c r="L192" s="747" t="str">
        <f t="array" ref="L192">IF(SUM(ABS(M192:Y192))&gt;0,IF(OR($M$8:$Y$8=M192:Y192),"Hide","Show"),"")</f>
        <v/>
      </c>
    </row>
    <row r="193" spans="12:12" x14ac:dyDescent="0.3">
      <c r="L193" s="747" t="str">
        <f t="array" ref="L193">IF(SUM(ABS(M193:Y193))&gt;0,IF(OR($M$8:$Y$8=M193:Y193),"Hide","Show"),"")</f>
        <v/>
      </c>
    </row>
    <row r="194" spans="12:12" x14ac:dyDescent="0.3">
      <c r="L194" s="747" t="str">
        <f t="array" ref="L194">IF(SUM(ABS(M194:Y194))&gt;0,IF(OR($M$8:$Y$8=M194:Y194),"Hide","Show"),"")</f>
        <v/>
      </c>
    </row>
    <row r="195" spans="12:12" x14ac:dyDescent="0.3">
      <c r="L195" s="747" t="str">
        <f t="array" ref="L195">IF(SUM(ABS(M195:Y195))&gt;0,IF(OR($M$8:$Y$8=M195:Y195),"Hide","Show"),"")</f>
        <v/>
      </c>
    </row>
    <row r="196" spans="12:12" x14ac:dyDescent="0.3">
      <c r="L196" s="747" t="str">
        <f t="array" ref="L196">IF(SUM(ABS(M196:Y196))&gt;0,IF(OR($M$8:$Y$8=M196:Y196),"Hide","Show"),"")</f>
        <v/>
      </c>
    </row>
    <row r="197" spans="12:12" x14ac:dyDescent="0.3">
      <c r="L197" s="747" t="str">
        <f t="array" ref="L197">IF(SUM(ABS(M197:Y197))&gt;0,IF(OR($M$8:$Y$8=M197:Y197),"Hide","Show"),"")</f>
        <v/>
      </c>
    </row>
    <row r="198" spans="12:12" x14ac:dyDescent="0.3">
      <c r="L198" s="747" t="str">
        <f t="array" ref="L198">IF(SUM(ABS(M198:Y198))&gt;0,IF(OR($M$8:$Y$8=M198:Y198),"Hide","Show"),"")</f>
        <v/>
      </c>
    </row>
    <row r="199" spans="12:12" x14ac:dyDescent="0.3">
      <c r="L199" s="747" t="str">
        <f t="array" ref="L199">IF(SUM(ABS(M199:Y199))&gt;0,IF(OR($M$8:$Y$8=M199:Y199),"Hide","Show"),"")</f>
        <v/>
      </c>
    </row>
    <row r="200" spans="12:12" x14ac:dyDescent="0.3">
      <c r="L200" s="747" t="str">
        <f t="array" ref="L200">IF(SUM(ABS(M200:Y200))&gt;0,IF(OR($M$8:$Y$8=M200:Y200),"Hide","Show"),"")</f>
        <v/>
      </c>
    </row>
    <row r="201" spans="12:12" x14ac:dyDescent="0.3">
      <c r="L201" s="747" t="str">
        <f t="array" ref="L201">IF(SUM(ABS(M201:Y201))&gt;0,IF(OR($M$8:$Y$8=M201:Y201),"Hide","Show"),"")</f>
        <v/>
      </c>
    </row>
    <row r="202" spans="12:12" x14ac:dyDescent="0.3">
      <c r="L202" s="747" t="str">
        <f t="array" ref="L202">IF(SUM(ABS(M202:Y202))&gt;0,IF(OR($M$8:$Y$8=M202:Y202),"Hide","Show"),"")</f>
        <v/>
      </c>
    </row>
    <row r="203" spans="12:12" x14ac:dyDescent="0.3">
      <c r="L203" s="747" t="str">
        <f t="array" ref="L203">IF(SUM(ABS(M203:Y203))&gt;0,IF(OR($M$8:$Y$8=M203:Y203),"Hide","Show"),"")</f>
        <v/>
      </c>
    </row>
    <row r="204" spans="12:12" x14ac:dyDescent="0.3">
      <c r="L204" s="747" t="str">
        <f t="array" ref="L204">IF(SUM(ABS(M204:Y204))&gt;0,IF(OR($M$8:$Y$8=M204:Y204),"Hide","Show"),"")</f>
        <v/>
      </c>
    </row>
    <row r="205" spans="12:12" x14ac:dyDescent="0.3">
      <c r="L205" s="747" t="str">
        <f t="array" ref="L205">IF(SUM(ABS(M205:Y205))&gt;0,IF(OR($M$8:$Y$8=M205:Y205),"Hide","Show"),"")</f>
        <v/>
      </c>
    </row>
    <row r="206" spans="12:12" x14ac:dyDescent="0.3">
      <c r="L206" s="747" t="str">
        <f t="array" ref="L206">IF(SUM(ABS(M206:Y206))&gt;0,IF(OR($M$8:$Y$8=M206:Y206),"Hide","Show"),"")</f>
        <v/>
      </c>
    </row>
    <row r="207" spans="12:12" x14ac:dyDescent="0.3">
      <c r="L207" s="747" t="str">
        <f t="array" ref="L207">IF(SUM(ABS(M207:Y207))&gt;0,IF(OR($M$8:$Y$8=M207:Y207),"Hide","Show"),"")</f>
        <v/>
      </c>
    </row>
    <row r="208" spans="12:12" x14ac:dyDescent="0.3">
      <c r="L208" s="747" t="str">
        <f t="array" ref="L208">IF(SUM(ABS(M208:Y208))&gt;0,IF(OR($M$8:$Y$8=M208:Y208),"Hide","Show"),"")</f>
        <v/>
      </c>
    </row>
    <row r="209" spans="12:12" x14ac:dyDescent="0.3">
      <c r="L209" s="747" t="str">
        <f t="array" ref="L209">IF(SUM(ABS(M209:Y209))&gt;0,IF(OR($M$8:$Y$8=M209:Y209),"Hide","Show"),"")</f>
        <v/>
      </c>
    </row>
    <row r="210" spans="12:12" x14ac:dyDescent="0.3">
      <c r="L210" s="747" t="str">
        <f t="array" ref="L210">IF(SUM(ABS(M210:Y210))&gt;0,IF(OR($M$8:$Y$8=M210:Y210),"Hide","Show"),"")</f>
        <v/>
      </c>
    </row>
    <row r="211" spans="12:12" x14ac:dyDescent="0.3">
      <c r="L211" s="747" t="str">
        <f t="array" ref="L211">IF(SUM(ABS(M211:Y211))&gt;0,IF(OR($M$8:$Y$8=M211:Y211),"Hide","Show"),"")</f>
        <v/>
      </c>
    </row>
    <row r="212" spans="12:12" x14ac:dyDescent="0.3">
      <c r="L212" s="747" t="str">
        <f t="array" ref="L212">IF(SUM(ABS(M212:Y212))&gt;0,IF(OR($M$8:$Y$8=M212:Y212),"Hide","Show"),"")</f>
        <v/>
      </c>
    </row>
    <row r="213" spans="12:12" x14ac:dyDescent="0.3">
      <c r="L213" s="747" t="str">
        <f t="array" ref="L213">IF(SUM(ABS(M213:Y213))&gt;0,IF(OR($M$8:$Y$8=M213:Y213),"Hide","Show"),"")</f>
        <v/>
      </c>
    </row>
    <row r="214" spans="12:12" x14ac:dyDescent="0.3">
      <c r="L214" s="747" t="str">
        <f t="array" ref="L214">IF(SUM(ABS(M214:Y214))&gt;0,IF(OR($M$8:$Y$8=M214:Y214),"Hide","Show"),"")</f>
        <v/>
      </c>
    </row>
    <row r="215" spans="12:12" x14ac:dyDescent="0.3">
      <c r="L215" s="747" t="str">
        <f t="array" ref="L215">IF(SUM(ABS(M215:Y215))&gt;0,IF(OR($M$8:$Y$8=M215:Y215),"Hide","Show"),"")</f>
        <v/>
      </c>
    </row>
    <row r="216" spans="12:12" x14ac:dyDescent="0.3">
      <c r="L216" s="747" t="str">
        <f t="array" ref="L216">IF(SUM(ABS(M216:Y216))&gt;0,IF(OR($M$8:$Y$8=M216:Y216),"Hide","Show"),"")</f>
        <v/>
      </c>
    </row>
    <row r="217" spans="12:12" x14ac:dyDescent="0.3">
      <c r="L217" s="747" t="str">
        <f t="array" ref="L217">IF(SUM(ABS(M217:Y217))&gt;0,IF(OR($M$8:$Y$8=M217:Y217),"Hide","Show"),"")</f>
        <v/>
      </c>
    </row>
    <row r="218" spans="12:12" x14ac:dyDescent="0.3">
      <c r="L218" s="747" t="str">
        <f t="array" ref="L218">IF(SUM(ABS(M218:Y218))&gt;0,IF(OR($M$8:$Y$8=M218:Y218),"Hide","Show"),"")</f>
        <v/>
      </c>
    </row>
    <row r="219" spans="12:12" x14ac:dyDescent="0.3">
      <c r="L219" s="747" t="str">
        <f t="array" ref="L219">IF(SUM(ABS(M219:Y219))&gt;0,IF(OR($M$8:$Y$8=M219:Y219),"Hide","Show"),"")</f>
        <v/>
      </c>
    </row>
    <row r="220" spans="12:12" x14ac:dyDescent="0.3">
      <c r="L220" s="747" t="str">
        <f t="array" ref="L220">IF(SUM(ABS(M220:Y220))&gt;0,IF(OR($M$8:$Y$8=M220:Y220),"Hide","Show"),"")</f>
        <v/>
      </c>
    </row>
    <row r="221" spans="12:12" x14ac:dyDescent="0.3">
      <c r="L221" s="747" t="str">
        <f t="array" ref="L221">IF(SUM(ABS(M221:Y221))&gt;0,IF(OR($M$8:$Y$8=M221:Y221),"Hide","Show"),"")</f>
        <v/>
      </c>
    </row>
    <row r="222" spans="12:12" x14ac:dyDescent="0.3">
      <c r="L222" s="747" t="str">
        <f t="array" ref="L222">IF(SUM(ABS(M222:Y222))&gt;0,IF(OR($M$8:$Y$8=M222:Y222),"Hide","Show"),"")</f>
        <v/>
      </c>
    </row>
    <row r="223" spans="12:12" x14ac:dyDescent="0.3">
      <c r="L223" s="747" t="str">
        <f t="array" ref="L223">IF(SUM(ABS(M223:Y223))&gt;0,IF(OR($M$8:$Y$8=M223:Y223),"Hide","Show"),"")</f>
        <v/>
      </c>
    </row>
    <row r="224" spans="12:12" x14ac:dyDescent="0.3">
      <c r="L224" s="747" t="str">
        <f t="array" ref="L224">IF(SUM(ABS(M224:Y224))&gt;0,IF(OR($M$8:$Y$8=M224:Y224),"Hide","Show"),"")</f>
        <v/>
      </c>
    </row>
    <row r="225" spans="12:12" x14ac:dyDescent="0.3">
      <c r="L225" s="747" t="str">
        <f t="array" ref="L225">IF(SUM(ABS(M225:Y225))&gt;0,IF(OR($M$8:$Y$8=M225:Y225),"Hide","Show"),"")</f>
        <v/>
      </c>
    </row>
    <row r="226" spans="12:12" x14ac:dyDescent="0.3">
      <c r="L226" s="747" t="str">
        <f t="array" ref="L226">IF(SUM(ABS(M226:Y226))&gt;0,IF(OR($M$8:$Y$8=M226:Y226),"Hide","Show"),"")</f>
        <v/>
      </c>
    </row>
    <row r="227" spans="12:12" x14ac:dyDescent="0.3">
      <c r="L227" s="747" t="str">
        <f t="array" ref="L227">IF(SUM(ABS(M227:Y227))&gt;0,IF(OR($M$8:$Y$8=M227:Y227),"Hide","Show"),"")</f>
        <v/>
      </c>
    </row>
    <row r="228" spans="12:12" x14ac:dyDescent="0.3">
      <c r="L228" s="747" t="str">
        <f t="array" ref="L228">IF(SUM(ABS(M228:Y228))&gt;0,IF(OR($M$8:$Y$8=M228:Y228),"Hide","Show"),"")</f>
        <v/>
      </c>
    </row>
    <row r="229" spans="12:12" x14ac:dyDescent="0.3">
      <c r="L229" s="747" t="str">
        <f t="array" ref="L229">IF(SUM(ABS(M229:Y229))&gt;0,IF(OR($M$8:$Y$8=M229:Y229),"Hide","Show"),"")</f>
        <v/>
      </c>
    </row>
    <row r="230" spans="12:12" x14ac:dyDescent="0.3">
      <c r="L230" s="747" t="str">
        <f t="array" ref="L230">IF(SUM(ABS(M230:Y230))&gt;0,IF(OR($M$8:$Y$8=M230:Y230),"Hide","Show"),"")</f>
        <v/>
      </c>
    </row>
    <row r="231" spans="12:12" x14ac:dyDescent="0.3">
      <c r="L231" s="747" t="str">
        <f t="array" ref="L231">IF(SUM(ABS(M231:Y231))&gt;0,IF(OR($M$8:$Y$8=M231:Y231),"Hide","Show"),"")</f>
        <v/>
      </c>
    </row>
    <row r="232" spans="12:12" x14ac:dyDescent="0.3">
      <c r="L232" s="747" t="str">
        <f t="array" ref="L232">IF(SUM(ABS(M232:Y232))&gt;0,IF(OR($M$8:$Y$8=M232:Y232),"Hide","Show"),"")</f>
        <v/>
      </c>
    </row>
    <row r="233" spans="12:12" x14ac:dyDescent="0.3">
      <c r="L233" s="747" t="str">
        <f t="array" ref="L233">IF(SUM(ABS(M233:Y233))&gt;0,IF(OR($M$8:$Y$8=M233:Y233),"Hide","Show"),"")</f>
        <v/>
      </c>
    </row>
    <row r="234" spans="12:12" x14ac:dyDescent="0.3">
      <c r="L234" s="747" t="str">
        <f t="array" ref="L234">IF(SUM(ABS(M234:Y234))&gt;0,IF(OR($M$8:$Y$8=M234:Y234),"Hide","Show"),"")</f>
        <v/>
      </c>
    </row>
    <row r="235" spans="12:12" x14ac:dyDescent="0.3">
      <c r="L235" s="747" t="str">
        <f t="array" ref="L235">IF(SUM(ABS(M235:Y235))&gt;0,IF(OR($M$8:$Y$8=M235:Y235),"Hide","Show"),"")</f>
        <v/>
      </c>
    </row>
    <row r="236" spans="12:12" x14ac:dyDescent="0.3">
      <c r="L236" s="747" t="str">
        <f t="array" ref="L236">IF(SUM(ABS(M236:Y236))&gt;0,IF(OR($M$8:$Y$8=M236:Y236),"Hide","Show"),"")</f>
        <v/>
      </c>
    </row>
    <row r="237" spans="12:12" x14ac:dyDescent="0.3">
      <c r="L237" s="747" t="str">
        <f t="array" ref="L237">IF(SUM(ABS(M237:Y237))&gt;0,IF(OR($M$8:$Y$8=M237:Y237),"Hide","Show"),"")</f>
        <v/>
      </c>
    </row>
    <row r="238" spans="12:12" x14ac:dyDescent="0.3">
      <c r="L238" s="747" t="str">
        <f t="array" ref="L238">IF(SUM(ABS(M238:Y238))&gt;0,IF(OR($M$8:$Y$8=M238:Y238),"Hide","Show"),"")</f>
        <v/>
      </c>
    </row>
    <row r="239" spans="12:12" x14ac:dyDescent="0.3">
      <c r="L239" s="747" t="str">
        <f t="array" ref="L239">IF(SUM(ABS(M239:Y239))&gt;0,IF(OR($M$8:$Y$8=M239:Y239),"Hide","Show"),"")</f>
        <v/>
      </c>
    </row>
    <row r="240" spans="12:12" x14ac:dyDescent="0.3">
      <c r="L240" s="747" t="str">
        <f t="array" ref="L240">IF(SUM(ABS(M240:Y240))&gt;0,IF(OR($M$8:$Y$8=M240:Y240),"Hide","Show"),"")</f>
        <v/>
      </c>
    </row>
    <row r="241" spans="12:12" x14ac:dyDescent="0.3">
      <c r="L241" s="747" t="str">
        <f t="array" ref="L241">IF(SUM(ABS(M241:Y241))&gt;0,IF(OR($M$8:$Y$8=M241:Y241),"Hide","Show"),"")</f>
        <v/>
      </c>
    </row>
    <row r="242" spans="12:12" x14ac:dyDescent="0.3">
      <c r="L242" s="747" t="str">
        <f t="array" ref="L242">IF(SUM(ABS(M242:Y242))&gt;0,IF(OR($M$8:$Y$8=M242:Y242),"Hide","Show"),"")</f>
        <v/>
      </c>
    </row>
    <row r="243" spans="12:12" x14ac:dyDescent="0.3">
      <c r="L243" s="747" t="str">
        <f t="array" ref="L243">IF(SUM(ABS(M243:Y243))&gt;0,IF(OR($M$8:$Y$8=M243:Y243),"Hide","Show"),"")</f>
        <v/>
      </c>
    </row>
    <row r="244" spans="12:12" x14ac:dyDescent="0.3">
      <c r="L244" s="747" t="str">
        <f t="array" ref="L244">IF(SUM(ABS(M244:Y244))&gt;0,IF(OR($M$8:$Y$8=M244:Y244),"Hide","Show"),"")</f>
        <v/>
      </c>
    </row>
    <row r="245" spans="12:12" x14ac:dyDescent="0.3">
      <c r="L245" s="747" t="str">
        <f t="array" ref="L245">IF(SUM(ABS(M245:Y245))&gt;0,IF(OR($M$8:$Y$8=M245:Y245),"Hide","Show"),"")</f>
        <v/>
      </c>
    </row>
    <row r="246" spans="12:12" x14ac:dyDescent="0.3">
      <c r="L246" s="747" t="str">
        <f t="array" ref="L246">IF(SUM(ABS(M246:Y246))&gt;0,IF(OR($M$8:$Y$8=M246:Y246),"Hide","Show"),"")</f>
        <v/>
      </c>
    </row>
    <row r="247" spans="12:12" x14ac:dyDescent="0.3">
      <c r="L247" s="747" t="str">
        <f t="array" ref="L247">IF(SUM(ABS(M247:Y247))&gt;0,IF(OR($M$8:$Y$8=M247:Y247),"Hide","Show"),"")</f>
        <v/>
      </c>
    </row>
    <row r="248" spans="12:12" x14ac:dyDescent="0.3">
      <c r="L248" s="747" t="str">
        <f t="array" ref="L248">IF(SUM(ABS(M248:Y248))&gt;0,IF(OR($M$8:$Y$8=M248:Y248),"Hide","Show"),"")</f>
        <v/>
      </c>
    </row>
    <row r="249" spans="12:12" x14ac:dyDescent="0.3">
      <c r="L249" s="747" t="str">
        <f t="array" ref="L249">IF(SUM(ABS(M249:Y249))&gt;0,IF(OR($M$8:$Y$8=M249:Y249),"Hide","Show"),"")</f>
        <v/>
      </c>
    </row>
    <row r="250" spans="12:12" x14ac:dyDescent="0.3">
      <c r="L250" s="747" t="str">
        <f t="array" ref="L250">IF(SUM(ABS(M250:Y250))&gt;0,IF(OR($M$8:$Y$8=M250:Y250),"Hide","Show"),"")</f>
        <v/>
      </c>
    </row>
    <row r="251" spans="12:12" x14ac:dyDescent="0.3">
      <c r="L251" s="747" t="str">
        <f t="array" ref="L251">IF(SUM(ABS(M251:Y251))&gt;0,IF(OR($M$8:$Y$8=M251:Y251),"Hide","Show"),"")</f>
        <v/>
      </c>
    </row>
    <row r="252" spans="12:12" x14ac:dyDescent="0.3">
      <c r="L252" s="747" t="str">
        <f t="array" ref="L252">IF(SUM(ABS(M252:Y252))&gt;0,IF(OR($M$8:$Y$8=M252:Y252),"Hide","Show"),"")</f>
        <v/>
      </c>
    </row>
    <row r="253" spans="12:12" x14ac:dyDescent="0.3">
      <c r="L253" s="747" t="str">
        <f t="array" ref="L253">IF(SUM(ABS(M253:Y253))&gt;0,IF(OR($M$8:$Y$8=M253:Y253),"Hide","Show"),"")</f>
        <v/>
      </c>
    </row>
    <row r="254" spans="12:12" x14ac:dyDescent="0.3">
      <c r="L254" s="747" t="str">
        <f t="array" ref="L254">IF(SUM(ABS(M254:Y254))&gt;0,IF(OR($M$8:$Y$8=M254:Y254),"Hide","Show"),"")</f>
        <v/>
      </c>
    </row>
    <row r="255" spans="12:12" x14ac:dyDescent="0.3">
      <c r="L255" s="747" t="str">
        <f t="array" ref="L255">IF(SUM(ABS(M255:Y255))&gt;0,IF(OR($M$8:$Y$8=M255:Y255),"Hide","Show"),"")</f>
        <v/>
      </c>
    </row>
    <row r="256" spans="12:12" x14ac:dyDescent="0.3">
      <c r="L256" s="747" t="str">
        <f t="array" ref="L256">IF(SUM(ABS(M256:Y256))&gt;0,IF(OR($M$8:$Y$8=M256:Y256),"Hide","Show"),"")</f>
        <v/>
      </c>
    </row>
    <row r="257" spans="12:12" x14ac:dyDescent="0.3">
      <c r="L257" s="747" t="str">
        <f t="array" ref="L257">IF(SUM(ABS(M257:Y257))&gt;0,IF(OR($M$8:$Y$8=M257:Y257),"Hide","Show"),"")</f>
        <v/>
      </c>
    </row>
    <row r="258" spans="12:12" x14ac:dyDescent="0.3">
      <c r="L258" s="747" t="str">
        <f t="array" ref="L258">IF(SUM(ABS(M258:Y258))&gt;0,IF(OR($M$8:$Y$8=M258:Y258),"Hide","Show"),"")</f>
        <v/>
      </c>
    </row>
    <row r="259" spans="12:12" x14ac:dyDescent="0.3">
      <c r="L259" s="747" t="str">
        <f t="array" ref="L259">IF(SUM(ABS(M259:Y259))&gt;0,IF(OR($M$8:$Y$8=M259:Y259),"Hide","Show"),"")</f>
        <v/>
      </c>
    </row>
    <row r="260" spans="12:12" x14ac:dyDescent="0.3">
      <c r="L260" s="747" t="str">
        <f t="array" ref="L260">IF(SUM(ABS(M260:Y260))&gt;0,IF(OR($M$8:$Y$8=M260:Y260),"Hide","Show"),"")</f>
        <v/>
      </c>
    </row>
    <row r="261" spans="12:12" x14ac:dyDescent="0.3">
      <c r="L261" s="747" t="str">
        <f t="array" ref="L261">IF(SUM(ABS(M261:Y261))&gt;0,IF(OR($M$8:$Y$8=M261:Y261),"Hide","Show"),"")</f>
        <v/>
      </c>
    </row>
    <row r="262" spans="12:12" x14ac:dyDescent="0.3">
      <c r="L262" s="747" t="str">
        <f t="array" ref="L262">IF(SUM(ABS(M262:Y262))&gt;0,IF(OR($M$8:$Y$8=M262:Y262),"Hide","Show"),"")</f>
        <v/>
      </c>
    </row>
    <row r="263" spans="12:12" x14ac:dyDescent="0.3">
      <c r="L263" s="747" t="str">
        <f t="array" ref="L263">IF(SUM(ABS(M263:Y263))&gt;0,IF(OR($M$8:$Y$8=M263:Y263),"Hide","Show"),"")</f>
        <v/>
      </c>
    </row>
    <row r="264" spans="12:12" x14ac:dyDescent="0.3">
      <c r="L264" s="747" t="str">
        <f t="array" ref="L264">IF(SUM(ABS(M264:Y264))&gt;0,IF(OR($M$8:$Y$8=M264:Y264),"Hide","Show"),"")</f>
        <v/>
      </c>
    </row>
    <row r="265" spans="12:12" x14ac:dyDescent="0.3">
      <c r="L265" s="747" t="str">
        <f t="array" ref="L265">IF(SUM(ABS(M265:Y265))&gt;0,IF(OR($M$8:$Y$8=M265:Y265),"Hide","Show"),"")</f>
        <v/>
      </c>
    </row>
    <row r="266" spans="12:12" x14ac:dyDescent="0.3">
      <c r="L266" s="747" t="str">
        <f t="array" ref="L266">IF(SUM(ABS(M266:Y266))&gt;0,IF(OR($M$8:$Y$8=M266:Y266),"Hide","Show"),"")</f>
        <v/>
      </c>
    </row>
    <row r="267" spans="12:12" x14ac:dyDescent="0.3">
      <c r="L267" s="747" t="str">
        <f t="array" ref="L267">IF(SUM(ABS(M267:Y267))&gt;0,IF(OR($M$8:$Y$8=M267:Y267),"Hide","Show"),"")</f>
        <v/>
      </c>
    </row>
    <row r="268" spans="12:12" x14ac:dyDescent="0.3">
      <c r="L268" s="747" t="str">
        <f t="array" ref="L268">IF(SUM(ABS(M268:Y268))&gt;0,IF(OR($M$8:$Y$8=M268:Y268),"Hide","Show"),"")</f>
        <v/>
      </c>
    </row>
    <row r="269" spans="12:12" x14ac:dyDescent="0.3">
      <c r="L269" s="747" t="str">
        <f t="array" ref="L269">IF(SUM(ABS(M269:Y269))&gt;0,IF(OR($M$8:$Y$8=M269:Y269),"Hide","Show"),"")</f>
        <v/>
      </c>
    </row>
    <row r="270" spans="12:12" x14ac:dyDescent="0.3">
      <c r="L270" s="747" t="str">
        <f t="array" ref="L270">IF(SUM(ABS(M270:Y270))&gt;0,IF(OR($M$8:$Y$8=M270:Y270),"Hide","Show"),"")</f>
        <v/>
      </c>
    </row>
    <row r="271" spans="12:12" x14ac:dyDescent="0.3">
      <c r="L271" s="747" t="str">
        <f t="array" ref="L271">IF(SUM(ABS(M271:Y271))&gt;0,IF(OR($M$8:$Y$8=M271:Y271),"Hide","Show"),"")</f>
        <v/>
      </c>
    </row>
    <row r="272" spans="12:12" x14ac:dyDescent="0.3">
      <c r="L272" s="747" t="str">
        <f t="array" ref="L272">IF(SUM(ABS(M272:Y272))&gt;0,IF(OR($M$8:$Y$8=M272:Y272),"Hide","Show"),"")</f>
        <v/>
      </c>
    </row>
    <row r="273" spans="12:12" x14ac:dyDescent="0.3">
      <c r="L273" s="747" t="str">
        <f t="array" ref="L273">IF(SUM(ABS(M273:Y273))&gt;0,IF(OR($M$8:$Y$8=M273:Y273),"Hide","Show"),"")</f>
        <v/>
      </c>
    </row>
    <row r="274" spans="12:12" x14ac:dyDescent="0.3">
      <c r="L274" s="747" t="str">
        <f t="array" ref="L274">IF(SUM(ABS(M274:Y274))&gt;0,IF(OR($M$8:$Y$8=M274:Y274),"Hide","Show"),"")</f>
        <v/>
      </c>
    </row>
    <row r="275" spans="12:12" x14ac:dyDescent="0.3">
      <c r="L275" s="747" t="str">
        <f t="array" ref="L275">IF(SUM(ABS(M275:Y275))&gt;0,IF(OR($M$8:$Y$8=M275:Y275),"Hide","Show"),"")</f>
        <v/>
      </c>
    </row>
    <row r="276" spans="12:12" x14ac:dyDescent="0.3">
      <c r="L276" s="747" t="str">
        <f t="array" ref="L276">IF(SUM(ABS(M276:Y276))&gt;0,IF(OR($M$8:$Y$8=M276:Y276),"Hide","Show"),"")</f>
        <v/>
      </c>
    </row>
    <row r="277" spans="12:12" x14ac:dyDescent="0.3">
      <c r="L277" s="747" t="str">
        <f t="array" ref="L277">IF(SUM(ABS(M277:Y277))&gt;0,IF(OR($M$8:$Y$8=M277:Y277),"Hide","Show"),"")</f>
        <v/>
      </c>
    </row>
    <row r="278" spans="12:12" x14ac:dyDescent="0.3">
      <c r="L278" s="747" t="str">
        <f t="array" ref="L278">IF(SUM(ABS(M278:Y278))&gt;0,IF(OR($M$8:$Y$8=M278:Y278),"Hide","Show"),"")</f>
        <v/>
      </c>
    </row>
    <row r="279" spans="12:12" x14ac:dyDescent="0.3">
      <c r="L279" s="747" t="str">
        <f t="array" ref="L279">IF(SUM(ABS(M279:Y279))&gt;0,IF(OR($M$8:$Y$8=M279:Y279),"Hide","Show"),"")</f>
        <v/>
      </c>
    </row>
    <row r="280" spans="12:12" x14ac:dyDescent="0.3">
      <c r="L280" s="747" t="str">
        <f t="array" ref="L280">IF(SUM(ABS(M280:Y280))&gt;0,IF(OR($M$8:$Y$8=M280:Y280),"Hide","Show"),"")</f>
        <v/>
      </c>
    </row>
    <row r="281" spans="12:12" x14ac:dyDescent="0.3">
      <c r="L281" s="747" t="str">
        <f t="array" ref="L281">IF(SUM(ABS(M281:Y281))&gt;0,IF(OR($M$8:$Y$8=M281:Y281),"Hide","Show"),"")</f>
        <v/>
      </c>
    </row>
    <row r="282" spans="12:12" x14ac:dyDescent="0.3">
      <c r="L282" s="747" t="str">
        <f t="array" ref="L282">IF(SUM(ABS(M282:Y282))&gt;0,IF(OR($M$8:$Y$8=M282:Y282),"Hide","Show"),"")</f>
        <v/>
      </c>
    </row>
    <row r="283" spans="12:12" x14ac:dyDescent="0.3">
      <c r="L283" s="747" t="str">
        <f t="array" ref="L283">IF(SUM(ABS(M283:Y283))&gt;0,IF(OR($M$8:$Y$8=M283:Y283),"Hide","Show"),"")</f>
        <v/>
      </c>
    </row>
    <row r="284" spans="12:12" x14ac:dyDescent="0.3">
      <c r="L284" s="747" t="str">
        <f t="array" ref="L284">IF(SUM(ABS(M284:Y284))&gt;0,IF(OR($M$8:$Y$8=M284:Y284),"Hide","Show"),"")</f>
        <v/>
      </c>
    </row>
    <row r="285" spans="12:12" x14ac:dyDescent="0.3">
      <c r="L285" s="747" t="str">
        <f t="array" ref="L285">IF(SUM(ABS(M285:Y285))&gt;0,IF(OR($M$8:$Y$8=M285:Y285),"Hide","Show"),"")</f>
        <v/>
      </c>
    </row>
    <row r="286" spans="12:12" x14ac:dyDescent="0.3">
      <c r="L286" s="747" t="str">
        <f t="array" ref="L286">IF(SUM(ABS(M286:Y286))&gt;0,IF(OR($M$8:$Y$8=M286:Y286),"Hide","Show"),"")</f>
        <v/>
      </c>
    </row>
    <row r="287" spans="12:12" x14ac:dyDescent="0.3">
      <c r="L287" s="747" t="str">
        <f t="array" ref="L287">IF(SUM(ABS(M287:Y287))&gt;0,IF(OR($M$8:$Y$8=M287:Y287),"Hide","Show"),"")</f>
        <v/>
      </c>
    </row>
    <row r="288" spans="12:12" x14ac:dyDescent="0.3">
      <c r="L288" s="747" t="str">
        <f t="array" ref="L288">IF(SUM(ABS(M288:Y288))&gt;0,IF(OR($M$8:$Y$8=M288:Y288),"Hide","Show"),"")</f>
        <v/>
      </c>
    </row>
    <row r="289" spans="12:12" x14ac:dyDescent="0.3">
      <c r="L289" s="747" t="str">
        <f t="array" ref="L289">IF(SUM(ABS(M289:Y289))&gt;0,IF(OR($M$8:$Y$8=M289:Y289),"Hide","Show"),"")</f>
        <v/>
      </c>
    </row>
    <row r="290" spans="12:12" x14ac:dyDescent="0.3">
      <c r="L290" s="747" t="str">
        <f t="array" ref="L290">IF(SUM(ABS(M290:Y290))&gt;0,IF(OR($M$8:$Y$8=M290:Y290),"Hide","Show"),"")</f>
        <v/>
      </c>
    </row>
    <row r="291" spans="12:12" x14ac:dyDescent="0.3">
      <c r="L291" s="747" t="str">
        <f t="array" ref="L291">IF(SUM(ABS(M291:Y291))&gt;0,IF(OR($M$8:$Y$8=M291:Y291),"Hide","Show"),"")</f>
        <v/>
      </c>
    </row>
    <row r="292" spans="12:12" x14ac:dyDescent="0.3">
      <c r="L292" s="747" t="str">
        <f t="array" ref="L292">IF(SUM(ABS(M292:Y292))&gt;0,IF(OR($M$8:$Y$8=M292:Y292),"Hide","Show"),"")</f>
        <v/>
      </c>
    </row>
    <row r="293" spans="12:12" x14ac:dyDescent="0.3">
      <c r="L293" s="747" t="str">
        <f t="array" ref="L293">IF(SUM(ABS(M293:Y293))&gt;0,IF(OR($M$8:$Y$8=M293:Y293),"Hide","Show"),"")</f>
        <v/>
      </c>
    </row>
    <row r="294" spans="12:12" x14ac:dyDescent="0.3">
      <c r="L294" s="747" t="str">
        <f t="array" ref="L294">IF(SUM(ABS(M294:Y294))&gt;0,IF(OR($M$8:$Y$8=M294:Y294),"Hide","Show"),"")</f>
        <v/>
      </c>
    </row>
    <row r="295" spans="12:12" x14ac:dyDescent="0.3">
      <c r="L295" s="747" t="str">
        <f t="array" ref="L295">IF(SUM(ABS(M295:Y295))&gt;0,IF(OR($M$8:$Y$8=M295:Y295),"Hide","Show"),"")</f>
        <v/>
      </c>
    </row>
    <row r="296" spans="12:12" x14ac:dyDescent="0.3">
      <c r="L296" s="747" t="str">
        <f t="array" ref="L296">IF(SUM(ABS(M296:Y296))&gt;0,IF(OR($M$8:$Y$8=M296:Y296),"Hide","Show"),"")</f>
        <v/>
      </c>
    </row>
    <row r="297" spans="12:12" x14ac:dyDescent="0.3">
      <c r="L297" s="747" t="str">
        <f t="array" ref="L297">IF(SUM(ABS(M297:Y297))&gt;0,IF(OR($M$8:$Y$8=M297:Y297),"Hide","Show"),"")</f>
        <v/>
      </c>
    </row>
    <row r="298" spans="12:12" x14ac:dyDescent="0.3">
      <c r="L298" s="747" t="str">
        <f t="array" ref="L298">IF(SUM(ABS(M298:Y298))&gt;0,IF(OR($M$8:$Y$8=M298:Y298),"Hide","Show"),"")</f>
        <v/>
      </c>
    </row>
    <row r="299" spans="12:12" x14ac:dyDescent="0.3">
      <c r="L299" s="747" t="str">
        <f t="array" ref="L299">IF(SUM(ABS(M299:Y299))&gt;0,IF(OR($M$8:$Y$8=M299:Y299),"Hide","Show"),"")</f>
        <v/>
      </c>
    </row>
    <row r="300" spans="12:12" x14ac:dyDescent="0.3">
      <c r="L300" s="747" t="str">
        <f t="array" ref="L300">IF(SUM(ABS(M300:Y300))&gt;0,IF(OR($M$8:$Y$8=M300:Y300),"Hide","Show"),"")</f>
        <v/>
      </c>
    </row>
    <row r="301" spans="12:12" x14ac:dyDescent="0.3">
      <c r="L301" s="747" t="str">
        <f t="array" ref="L301">IF(SUM(ABS(M301:Y301))&gt;0,IF(OR($M$8:$Y$8=M301:Y301),"Hide","Show"),"")</f>
        <v/>
      </c>
    </row>
    <row r="302" spans="12:12" x14ac:dyDescent="0.3">
      <c r="L302" s="747" t="str">
        <f t="array" ref="L302">IF(SUM(ABS(M302:Y302))&gt;0,IF(OR($M$8:$Y$8=M302:Y302),"Hide","Show"),"")</f>
        <v/>
      </c>
    </row>
    <row r="303" spans="12:12" x14ac:dyDescent="0.3">
      <c r="L303" s="747" t="str">
        <f t="array" ref="L303">IF(SUM(ABS(M303:Y303))&gt;0,IF(OR($M$8:$Y$8=M303:Y303),"Hide","Show"),"")</f>
        <v/>
      </c>
    </row>
    <row r="304" spans="12:12" x14ac:dyDescent="0.3">
      <c r="L304" s="747" t="str">
        <f t="array" ref="L304">IF(SUM(ABS(M304:Y304))&gt;0,IF(OR($M$8:$Y$8=M304:Y304),"Hide","Show"),"")</f>
        <v/>
      </c>
    </row>
    <row r="305" spans="12:12" x14ac:dyDescent="0.3">
      <c r="L305" s="747" t="str">
        <f t="array" ref="L305">IF(SUM(ABS(M305:Y305))&gt;0,IF(OR($M$8:$Y$8=M305:Y305),"Hide","Show"),"")</f>
        <v/>
      </c>
    </row>
    <row r="306" spans="12:12" x14ac:dyDescent="0.3">
      <c r="L306" s="747" t="str">
        <f t="array" ref="L306">IF(SUM(ABS(M306:Y306))&gt;0,IF(OR($M$8:$Y$8=M306:Y306),"Hide","Show"),"")</f>
        <v/>
      </c>
    </row>
    <row r="307" spans="12:12" x14ac:dyDescent="0.3">
      <c r="L307" s="747" t="str">
        <f t="array" ref="L307">IF(SUM(ABS(M307:Y307))&gt;0,IF(OR($M$8:$Y$8=M307:Y307),"Hide","Show"),"")</f>
        <v/>
      </c>
    </row>
    <row r="308" spans="12:12" x14ac:dyDescent="0.3">
      <c r="L308" s="747" t="str">
        <f t="array" ref="L308">IF(SUM(ABS(M308:Y308))&gt;0,IF(OR($M$8:$Y$8=M308:Y308),"Hide","Show"),"")</f>
        <v/>
      </c>
    </row>
    <row r="309" spans="12:12" x14ac:dyDescent="0.3">
      <c r="L309" s="747" t="str">
        <f t="array" ref="L309">IF(SUM(ABS(M309:Y309))&gt;0,IF(OR($M$8:$Y$8=M309:Y309),"Hide","Show"),"")</f>
        <v/>
      </c>
    </row>
    <row r="310" spans="12:12" x14ac:dyDescent="0.3">
      <c r="L310" s="747" t="str">
        <f t="array" ref="L310">IF(SUM(ABS(M310:Y310))&gt;0,IF(OR($M$8:$Y$8=M310:Y310),"Hide","Show"),"")</f>
        <v/>
      </c>
    </row>
    <row r="311" spans="12:12" x14ac:dyDescent="0.3">
      <c r="L311" s="747" t="str">
        <f t="array" ref="L311">IF(SUM(ABS(M311:Y311))&gt;0,IF(OR($M$8:$Y$8=M311:Y311),"Hide","Show"),"")</f>
        <v/>
      </c>
    </row>
    <row r="312" spans="12:12" x14ac:dyDescent="0.3">
      <c r="L312" s="747" t="str">
        <f t="array" ref="L312">IF(SUM(ABS(M312:Y312))&gt;0,IF(OR($M$8:$Y$8=M312:Y312),"Hide","Show"),"")</f>
        <v/>
      </c>
    </row>
    <row r="313" spans="12:12" x14ac:dyDescent="0.3">
      <c r="L313" s="747" t="str">
        <f t="array" ref="L313">IF(SUM(ABS(M313:Y313))&gt;0,IF(OR($M$8:$Y$8=M313:Y313),"Hide","Show"),"")</f>
        <v/>
      </c>
    </row>
  </sheetData>
  <sheetProtection algorithmName="SHA-512" hashValue="dIx3ebbSf4/L4Aj+/U6spzpowV29C97brKgzDu9atr+CXEbVX61N3ZDXEJa594ifiwxtEzll4EDO8BkSmngCCg==" saltValue="WEyKACxLyf/o6490GNvY/Q==" spinCount="100000" sheet="1" objects="1" scenarios="1" selectLockedCells="1"/>
  <mergeCells count="38">
    <mergeCell ref="D100:F100"/>
    <mergeCell ref="E2:F2"/>
    <mergeCell ref="D68:F68"/>
    <mergeCell ref="D69:F69"/>
    <mergeCell ref="D70:F70"/>
    <mergeCell ref="D22:F22"/>
    <mergeCell ref="D23:F23"/>
    <mergeCell ref="D24:F24"/>
    <mergeCell ref="C96:F96"/>
    <mergeCell ref="D97:F97"/>
    <mergeCell ref="D98:F98"/>
    <mergeCell ref="D99:F99"/>
    <mergeCell ref="D54:F54"/>
    <mergeCell ref="D39:F39"/>
    <mergeCell ref="D27:F27"/>
    <mergeCell ref="C62:F62"/>
    <mergeCell ref="D17:F17"/>
    <mergeCell ref="D35:F35"/>
    <mergeCell ref="C33:F33"/>
    <mergeCell ref="D52:F52"/>
    <mergeCell ref="C50:F50"/>
    <mergeCell ref="D36:F36"/>
    <mergeCell ref="D85:F85"/>
    <mergeCell ref="B2:C2"/>
    <mergeCell ref="C16:F16"/>
    <mergeCell ref="C26:F26"/>
    <mergeCell ref="C38:F38"/>
    <mergeCell ref="D51:F51"/>
    <mergeCell ref="D34:F34"/>
    <mergeCell ref="D53:F53"/>
    <mergeCell ref="C79:F79"/>
    <mergeCell ref="D80:F80"/>
    <mergeCell ref="D81:F81"/>
    <mergeCell ref="D82:F82"/>
    <mergeCell ref="C84:F84"/>
    <mergeCell ref="D63:F63"/>
    <mergeCell ref="C72:F72"/>
    <mergeCell ref="D73:F73"/>
  </mergeCells>
  <conditionalFormatting sqref="D59 D65:F67 D69:D70 D75 D76:F77 D81:F82 D87:F88 D89:D90 D91:F92 D93:D94 D98:F100">
    <cfRule type="expression" dxfId="41" priority="17" stopIfTrue="1">
      <formula>OR($I$5="Central Air Conditioner",$I$6&lt;&gt;"Two-Speed")</formula>
    </cfRule>
  </conditionalFormatting>
  <conditionalFormatting sqref="D19:F21 D23:D24 D29 D30:F31 D35:F36 D41:F42 D43:D44 D45:F46 D47:D48 D13 D52:F54">
    <cfRule type="expression" dxfId="40" priority="15" stopIfTrue="1">
      <formula>$I$5="Central Air Conditioner"</formula>
    </cfRule>
  </conditionalFormatting>
  <conditionalFormatting sqref="D60">
    <cfRule type="expression" dxfId="39" priority="3" stopIfTrue="1">
      <formula>OR($I$5="Central Air Conditioner",$I$6&lt;&gt;"Two-Speed")</formula>
    </cfRule>
  </conditionalFormatting>
  <conditionalFormatting sqref="D14">
    <cfRule type="expression" dxfId="38" priority="2" stopIfTrue="1">
      <formula>$I$5="Central Air Conditioner"</formula>
    </cfRule>
  </conditionalFormatting>
  <conditionalFormatting sqref="C21:F21 C67:F67">
    <cfRule type="expression" dxfId="37" priority="1">
      <formula>OR($I$6="Single-Speed",$I$6="Two-Speed")</formula>
    </cfRule>
  </conditionalFormatting>
  <dataValidations count="2">
    <dataValidation type="list" showInputMessage="1" showErrorMessage="1" sqref="D13 D59" xr:uid="{00000000-0002-0000-1300-000000000000}">
      <formula1>Durations</formula1>
    </dataValidation>
    <dataValidation showInputMessage="1" showErrorMessage="1" sqref="D14 D60" xr:uid="{00000000-0002-0000-1300-000001000000}"/>
  </dataValidations>
  <hyperlinks>
    <hyperlink ref="E2" location="Instructions!A1" display="Back to Instructions" xr:uid="{00000000-0004-0000-1300-000000000000}"/>
    <hyperlink ref="E2" location="Instructions!A1" display="Back to Instructions tab" xr:uid="{00000000-0004-0000-1300-000001000000}"/>
  </hyperlinks>
  <pageMargins left="0.7" right="0.7" top="0.75" bottom="0.75" header="0.3" footer="0.3"/>
  <pageSetup orientation="portrait" horizontalDpi="200" verticalDpi="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tabColor rgb="FF0070C0"/>
  </sheetPr>
  <dimension ref="A1:O309"/>
  <sheetViews>
    <sheetView workbookViewId="0">
      <selection activeCell="E2" sqref="E2:F2"/>
    </sheetView>
  </sheetViews>
  <sheetFormatPr defaultRowHeight="15" x14ac:dyDescent="0.25"/>
  <cols>
    <col min="1" max="1" width="2.7109375" customWidth="1"/>
    <col min="2" max="2" width="32" customWidth="1"/>
    <col min="3" max="3" width="83.85546875" customWidth="1"/>
    <col min="4" max="6" width="15.7109375" customWidth="1"/>
    <col min="7" max="7" width="3.140625" customWidth="1"/>
    <col min="8" max="8" width="19.5703125" bestFit="1" customWidth="1"/>
    <col min="9" max="9" width="25.7109375" customWidth="1"/>
    <col min="11" max="11" width="5" customWidth="1"/>
    <col min="12" max="12" width="28.140625" customWidth="1"/>
  </cols>
  <sheetData>
    <row r="1" spans="2:12" ht="15.75" thickBot="1" x14ac:dyDescent="0.3">
      <c r="K1" s="635"/>
    </row>
    <row r="2" spans="2:12" s="1" customFormat="1" ht="18.75" thickBot="1" x14ac:dyDescent="0.4">
      <c r="B2" s="1016" t="s">
        <v>449</v>
      </c>
      <c r="C2" s="1017"/>
      <c r="E2" s="1079" t="s">
        <v>433</v>
      </c>
      <c r="F2" s="1079"/>
      <c r="G2" s="528"/>
      <c r="J2" s="111"/>
      <c r="K2" s="112"/>
    </row>
    <row r="3" spans="2:12" s="1" customFormat="1" ht="17.25" customHeight="1" thickBot="1" x14ac:dyDescent="0.35">
      <c r="B3" s="242" t="s">
        <v>450</v>
      </c>
      <c r="C3" s="243" t="str">
        <f>'Version Control'!C3</f>
        <v>Residential Central Air Conditioners and Heat Pumps</v>
      </c>
      <c r="J3" s="111"/>
      <c r="K3" s="112"/>
    </row>
    <row r="4" spans="2:12" s="1" customFormat="1" ht="18" thickBot="1" x14ac:dyDescent="0.35">
      <c r="B4" s="244" t="s">
        <v>136</v>
      </c>
      <c r="C4" s="245" t="str">
        <f>'Version Control'!C4</f>
        <v>v2.6</v>
      </c>
      <c r="H4" s="754" t="s">
        <v>286</v>
      </c>
      <c r="I4" s="755"/>
      <c r="J4" s="111"/>
      <c r="K4" s="112"/>
    </row>
    <row r="5" spans="2:12" s="1" customFormat="1" ht="16.5" x14ac:dyDescent="0.3">
      <c r="B5" s="244" t="s">
        <v>373</v>
      </c>
      <c r="C5" s="246">
        <f>'Version Control'!C5</f>
        <v>43553</v>
      </c>
      <c r="H5" s="758" t="s">
        <v>153</v>
      </c>
      <c r="I5" s="762">
        <f>'General Info and Test Results'!C25</f>
        <v>0</v>
      </c>
      <c r="J5" s="111"/>
      <c r="K5" s="112"/>
    </row>
    <row r="6" spans="2:12" s="1" customFormat="1" ht="16.5" x14ac:dyDescent="0.3">
      <c r="B6" s="247" t="s">
        <v>135</v>
      </c>
      <c r="C6" s="248" t="str">
        <f ca="1">MID(CELL("filename",$A$1), FIND("]", CELL("filename", $A$1))+ 1, 255)</f>
        <v>Off Mode Test</v>
      </c>
      <c r="H6" s="759" t="s">
        <v>149</v>
      </c>
      <c r="I6" s="763">
        <f>'General Info and Test Results'!C27</f>
        <v>0</v>
      </c>
      <c r="J6" s="111"/>
      <c r="K6" s="112"/>
    </row>
    <row r="7" spans="2:12" s="1" customFormat="1" ht="16.5"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7.25" thickBot="1" x14ac:dyDescent="0.35">
      <c r="B8" s="251" t="s">
        <v>137</v>
      </c>
      <c r="C8" s="252" t="str">
        <f>'Version Control'!C8</f>
        <v>[MM/DD/YYYY]</v>
      </c>
      <c r="H8" s="753" t="s">
        <v>657</v>
      </c>
      <c r="I8" s="764">
        <f>OD_FanType_Input</f>
        <v>0</v>
      </c>
      <c r="J8" s="111"/>
      <c r="K8" s="112"/>
      <c r="L8" s="767"/>
    </row>
    <row r="9" spans="2:12" ht="16.5" x14ac:dyDescent="0.3">
      <c r="K9" s="112"/>
    </row>
    <row r="10" spans="2:12" ht="17.25" thickBot="1" x14ac:dyDescent="0.35">
      <c r="K10" s="112"/>
    </row>
    <row r="11" spans="2:12" ht="18.75" thickBot="1" x14ac:dyDescent="0.4">
      <c r="C11" s="1160" t="s">
        <v>565</v>
      </c>
      <c r="D11" s="1162"/>
      <c r="K11" s="112"/>
    </row>
    <row r="12" spans="2:12" ht="16.5" x14ac:dyDescent="0.3">
      <c r="C12" s="606" t="s">
        <v>509</v>
      </c>
      <c r="D12" s="328"/>
      <c r="E12" s="567"/>
      <c r="K12" s="112"/>
      <c r="L12" s="572"/>
    </row>
    <row r="13" spans="2:12" ht="16.5" x14ac:dyDescent="0.3">
      <c r="C13" s="115" t="s">
        <v>510</v>
      </c>
      <c r="D13" s="257"/>
      <c r="E13" s="567"/>
      <c r="K13" s="112"/>
      <c r="L13" s="572"/>
    </row>
    <row r="14" spans="2:12" ht="33" x14ac:dyDescent="0.3">
      <c r="C14" s="568" t="s">
        <v>511</v>
      </c>
      <c r="D14" s="257"/>
      <c r="E14" s="570"/>
      <c r="F14" s="625"/>
      <c r="K14" s="112"/>
      <c r="L14" s="572"/>
    </row>
    <row r="15" spans="2:12" ht="18" customHeight="1" x14ac:dyDescent="0.3">
      <c r="C15" s="115" t="s">
        <v>523</v>
      </c>
      <c r="D15" s="603"/>
      <c r="E15" s="570"/>
      <c r="K15" s="112"/>
      <c r="L15" s="572" t="str">
        <f t="array" ref="L15">IF(SUM(ABS(M15:Y15))&gt;0,IF(OR($M$8:$Y$8=M15:Y15),"Hide","Show"),"")</f>
        <v/>
      </c>
    </row>
    <row r="16" spans="2:12" ht="18" customHeight="1" x14ac:dyDescent="0.3">
      <c r="C16" s="115" t="s">
        <v>524</v>
      </c>
      <c r="D16" s="603"/>
      <c r="E16" s="570"/>
      <c r="K16" s="112"/>
      <c r="L16" s="572" t="str">
        <f t="array" ref="L16">IF(SUM(ABS(M16:Y16))&gt;0,IF(OR($M$8:$Y$8=M16:Y16),"Hide","Show"),"")</f>
        <v/>
      </c>
    </row>
    <row r="17" spans="2:15" ht="17.25" thickBot="1" x14ac:dyDescent="0.35">
      <c r="B17" s="570"/>
      <c r="C17" s="571" t="s">
        <v>564</v>
      </c>
      <c r="D17" s="602"/>
      <c r="E17" s="570"/>
      <c r="K17" s="112"/>
      <c r="L17" s="572" t="str">
        <f t="array" ref="L17">IF(SUM(ABS(M17:Y17))&gt;0,IF(OR($M$8:$Y$8=M17:Y17),"Hide","Show"),"")</f>
        <v/>
      </c>
      <c r="M17" s="572"/>
      <c r="N17" s="572"/>
      <c r="O17" s="572"/>
    </row>
    <row r="18" spans="2:15" ht="16.5" x14ac:dyDescent="0.3">
      <c r="B18" s="570"/>
      <c r="C18" s="567"/>
      <c r="D18" s="573"/>
      <c r="E18" s="570"/>
      <c r="K18" s="112"/>
      <c r="L18" s="572" t="str">
        <f t="array" ref="L18">IF(SUM(ABS(M18:Y18))&gt;0,IF(OR($M$8:$Y$8=M18:Y18),"Hide","Show"),"")</f>
        <v/>
      </c>
      <c r="M18" s="572"/>
      <c r="N18" s="572"/>
      <c r="O18" s="572"/>
    </row>
    <row r="19" spans="2:15" ht="17.25" thickBot="1" x14ac:dyDescent="0.35">
      <c r="K19" s="112"/>
      <c r="L19" s="572" t="str">
        <f t="array" ref="L19">IF(SUM(ABS(M19:Y19))&gt;0,IF(OR($M$8:$Y$8=M19:Y19),"Hide","Show"),"")</f>
        <v/>
      </c>
    </row>
    <row r="20" spans="2:15" ht="18.75" thickBot="1" x14ac:dyDescent="0.4">
      <c r="B20" s="1160" t="s">
        <v>566</v>
      </c>
      <c r="C20" s="1265"/>
      <c r="D20" s="1265"/>
      <c r="E20" s="1265"/>
      <c r="F20" s="1265"/>
      <c r="G20" s="1266"/>
      <c r="K20" s="112"/>
      <c r="L20" s="572" t="str">
        <f t="array" ref="L20">IF(SUM(ABS(M20:Y20))&gt;0,IF(OR($M$8:$Y$8=M20:Y20),"Hide","Show"),"")</f>
        <v/>
      </c>
    </row>
    <row r="21" spans="2:15" ht="17.25" thickBot="1" x14ac:dyDescent="0.35">
      <c r="B21" s="2"/>
      <c r="C21" s="8"/>
      <c r="D21" s="8"/>
      <c r="E21" s="8"/>
      <c r="F21" s="8"/>
      <c r="G21" s="3"/>
      <c r="K21" s="112"/>
      <c r="L21" s="572" t="str">
        <f t="array" ref="L21">IF(SUM(ABS(M21:Y21))&gt;0,IF(OR($M$8:$Y$8=M21:Y21),"Hide","Show"),"")</f>
        <v/>
      </c>
    </row>
    <row r="22" spans="2:15" ht="18.75" thickBot="1" x14ac:dyDescent="0.4">
      <c r="B22" s="2"/>
      <c r="C22" s="1123" t="s">
        <v>512</v>
      </c>
      <c r="D22" s="1124"/>
      <c r="E22" s="1124"/>
      <c r="F22" s="1125"/>
      <c r="G22" s="574"/>
      <c r="K22" s="112"/>
      <c r="L22" s="572" t="str">
        <f t="array" ref="L22">IF(SUM(ABS(M22:Y22))&gt;0,IF(OR($M$8:$Y$8=M22:Y22),"Hide","Show"),"")</f>
        <v/>
      </c>
    </row>
    <row r="23" spans="2:15" ht="18" x14ac:dyDescent="0.35">
      <c r="B23" s="575"/>
      <c r="C23" s="575"/>
      <c r="D23" s="1130" t="s">
        <v>47</v>
      </c>
      <c r="E23" s="1130"/>
      <c r="F23" s="1131"/>
      <c r="G23" s="574"/>
      <c r="K23" s="112"/>
      <c r="L23" s="572" t="str">
        <f t="array" ref="L23">IF(SUM(ABS(M23:Y23))&gt;0,IF(OR($M$8:$Y$8=M23:Y23),"Hide","Show"),"")</f>
        <v/>
      </c>
    </row>
    <row r="24" spans="2:15" ht="17.25" x14ac:dyDescent="0.35">
      <c r="B24" s="576"/>
      <c r="C24" s="576"/>
      <c r="D24" s="82" t="s">
        <v>54</v>
      </c>
      <c r="E24" s="82" t="s">
        <v>55</v>
      </c>
      <c r="F24" s="122" t="s">
        <v>56</v>
      </c>
      <c r="G24" s="577"/>
      <c r="K24" s="112"/>
      <c r="L24" s="572" t="str">
        <f t="array" ref="L24">IF(SUM(ABS(M24:Y24))&gt;0,IF(OR($M$8:$Y$8=M24:Y24),"Hide","Show"),"")</f>
        <v/>
      </c>
    </row>
    <row r="25" spans="2:15" ht="16.5" x14ac:dyDescent="0.3">
      <c r="B25" s="576"/>
      <c r="C25" s="364" t="s">
        <v>349</v>
      </c>
      <c r="D25" s="579"/>
      <c r="E25" s="579"/>
      <c r="F25" s="569"/>
      <c r="G25" s="577"/>
      <c r="K25" s="112"/>
      <c r="L25" s="572" t="str">
        <f t="array" ref="L25">IF(SUM(ABS(M25:Y25))&gt;0,IF(OR($M$8:$Y$8=M25:Y25),"Hide","Show"),"")</f>
        <v/>
      </c>
    </row>
    <row r="26" spans="2:15" ht="16.5" x14ac:dyDescent="0.3">
      <c r="B26" s="576"/>
      <c r="C26" s="364" t="s">
        <v>350</v>
      </c>
      <c r="D26" s="579"/>
      <c r="E26" s="579"/>
      <c r="F26" s="569"/>
      <c r="G26" s="577"/>
      <c r="K26" s="112"/>
      <c r="L26" s="572" t="str">
        <f t="array" ref="L26">IF(SUM(ABS(M26:Y26))&gt;0,IF(OR($M$8:$Y$8=M26:Y26),"Hide","Show"),"")</f>
        <v/>
      </c>
    </row>
    <row r="27" spans="2:15" ht="21" customHeight="1" x14ac:dyDescent="0.3">
      <c r="B27" s="576"/>
      <c r="C27" s="578" t="s">
        <v>513</v>
      </c>
      <c r="D27" s="598"/>
      <c r="E27" s="598"/>
      <c r="F27" s="599"/>
      <c r="G27" s="577"/>
      <c r="K27" s="112"/>
      <c r="L27" s="572" t="str">
        <f t="array" ref="L27">IF(SUM(ABS(M27:Y27))&gt;0,IF(OR($M$8:$Y$8=M27:Y27),"Hide","Show"),"")</f>
        <v/>
      </c>
    </row>
    <row r="28" spans="2:15" ht="22.5" customHeight="1" thickBot="1" x14ac:dyDescent="0.35">
      <c r="B28" s="576"/>
      <c r="C28" s="580" t="s">
        <v>514</v>
      </c>
      <c r="D28" s="600"/>
      <c r="E28" s="600"/>
      <c r="F28" s="601"/>
      <c r="G28" s="577"/>
      <c r="K28" s="112"/>
      <c r="L28" s="572" t="str">
        <f t="array" ref="L28">IF(SUM(ABS(M28:Y28))&gt;0,IF(OR($M$8:$Y$8=M28:Y28),"Hide","Show"),"")</f>
        <v/>
      </c>
    </row>
    <row r="29" spans="2:15" ht="17.25" thickBot="1" x14ac:dyDescent="0.35">
      <c r="B29" s="576"/>
      <c r="C29" s="581"/>
      <c r="D29" s="581"/>
      <c r="E29" s="581"/>
      <c r="F29" s="581"/>
      <c r="G29" s="577"/>
      <c r="K29" s="112"/>
      <c r="L29" s="572" t="str">
        <f t="array" ref="L29">IF(SUM(ABS(M29:Y29))&gt;0,IF(OR($M$8:$Y$8=M29:Y29),"Hide","Show"),"")</f>
        <v/>
      </c>
    </row>
    <row r="30" spans="2:15" ht="18" thickBot="1" x14ac:dyDescent="0.4">
      <c r="B30" s="576"/>
      <c r="C30" s="1123" t="s">
        <v>515</v>
      </c>
      <c r="D30" s="1124"/>
      <c r="E30" s="1124"/>
      <c r="F30" s="1125"/>
      <c r="G30" s="577"/>
      <c r="K30" s="112"/>
      <c r="L30" s="572" t="str">
        <f t="array" ref="L30">IF(SUM(ABS(M30:Y30))&gt;0,IF(OR($M$8:$Y$8=M30:Y30),"Hide","Show"),"")</f>
        <v/>
      </c>
    </row>
    <row r="31" spans="2:15" ht="17.25" x14ac:dyDescent="0.35">
      <c r="B31" s="576"/>
      <c r="C31" s="582"/>
      <c r="D31" s="1130" t="s">
        <v>47</v>
      </c>
      <c r="E31" s="1130"/>
      <c r="F31" s="1131"/>
      <c r="G31" s="577"/>
      <c r="K31" s="112"/>
      <c r="L31" s="572" t="str">
        <f t="array" ref="L31">IF(SUM(ABS(M31:Y31))&gt;0,IF(OR($M$8:$Y$8=M31:Y31),"Hide","Show"),"")</f>
        <v/>
      </c>
    </row>
    <row r="32" spans="2:15" ht="16.5" x14ac:dyDescent="0.3">
      <c r="B32" s="576"/>
      <c r="C32" s="578" t="s">
        <v>516</v>
      </c>
      <c r="D32" s="1258"/>
      <c r="E32" s="1259"/>
      <c r="F32" s="1260"/>
      <c r="G32" s="577"/>
      <c r="K32" s="112"/>
      <c r="L32" s="572" t="str">
        <f t="array" ref="L32">IF(SUM(ABS(M32:Y32))&gt;0,IF(OR($M$8:$Y$8=M32:Y32),"Hide","Show"),"")</f>
        <v/>
      </c>
    </row>
    <row r="33" spans="1:12" ht="16.5" x14ac:dyDescent="0.3">
      <c r="B33" s="576"/>
      <c r="C33" s="578" t="s">
        <v>517</v>
      </c>
      <c r="D33" s="1258"/>
      <c r="E33" s="1259"/>
      <c r="F33" s="1260"/>
      <c r="G33" s="577"/>
      <c r="K33" s="112"/>
      <c r="L33" s="572" t="str">
        <f t="array" ref="L33">IF(SUM(ABS(M33:Y33))&gt;0,IF(OR($M$8:$Y$8=M33:Y33),"Hide","Show"),"")</f>
        <v/>
      </c>
    </row>
    <row r="34" spans="1:12" ht="17.25" thickBot="1" x14ac:dyDescent="0.35">
      <c r="B34" s="576"/>
      <c r="C34" s="580" t="s">
        <v>518</v>
      </c>
      <c r="D34" s="1261"/>
      <c r="E34" s="1262"/>
      <c r="F34" s="1263"/>
      <c r="G34" s="577"/>
      <c r="K34" s="112"/>
      <c r="L34" s="572" t="str">
        <f t="array" ref="L34">IF(SUM(ABS(M34:Y34))&gt;0,IF(OR($M$8:$Y$8=M34:Y34),"Hide","Show"),"")</f>
        <v/>
      </c>
    </row>
    <row r="35" spans="1:12" ht="17.25" thickBot="1" x14ac:dyDescent="0.35">
      <c r="B35" s="583"/>
      <c r="C35" s="584"/>
      <c r="D35" s="585"/>
      <c r="E35" s="586"/>
      <c r="F35" s="584"/>
      <c r="G35" s="587"/>
      <c r="K35" s="112"/>
      <c r="L35" s="572" t="str">
        <f t="array" ref="L35">IF(SUM(ABS(M35:Y35))&gt;0,IF(OR($M$8:$Y$8=M35:Y35),"Hide","Show"),"")</f>
        <v/>
      </c>
    </row>
    <row r="36" spans="1:12" ht="17.25" thickBot="1" x14ac:dyDescent="0.35">
      <c r="D36" s="567"/>
      <c r="E36" s="588"/>
      <c r="K36" s="112"/>
      <c r="L36" s="572" t="str">
        <f t="array" ref="L36">IF(SUM(ABS(M36:Y36))&gt;0,IF(OR($M$8:$Y$8=M36:Y36),"Hide","Show"),"")</f>
        <v/>
      </c>
    </row>
    <row r="37" spans="1:12" ht="18.75" thickBot="1" x14ac:dyDescent="0.4">
      <c r="B37" s="1264" t="s">
        <v>519</v>
      </c>
      <c r="C37" s="1265"/>
      <c r="D37" s="1265"/>
      <c r="E37" s="1265"/>
      <c r="F37" s="1265"/>
      <c r="G37" s="1266"/>
      <c r="K37" s="112"/>
      <c r="L37" s="572" t="str">
        <f t="array" ref="L37">IF(SUM(ABS(M37:Y37))&gt;0,IF(OR($M$8:$Y$8=M37:Y37),"Hide","Show"),"")</f>
        <v/>
      </c>
    </row>
    <row r="38" spans="1:12" ht="18.75" thickBot="1" x14ac:dyDescent="0.4">
      <c r="B38" s="575"/>
      <c r="C38" s="589"/>
      <c r="D38" s="589"/>
      <c r="E38" s="589"/>
      <c r="F38" s="589"/>
      <c r="G38" s="574"/>
      <c r="K38" s="112"/>
      <c r="L38" s="572" t="str">
        <f t="array" ref="L38">IF(SUM(ABS(M38:Y38))&gt;0,IF(OR($M$8:$Y$8=M38:Y38),"Hide","Show"),"")</f>
        <v/>
      </c>
    </row>
    <row r="39" spans="1:12" ht="90" x14ac:dyDescent="0.3">
      <c r="B39" s="576"/>
      <c r="C39" s="590"/>
      <c r="D39" s="1267" t="s">
        <v>520</v>
      </c>
      <c r="E39" s="1268"/>
      <c r="F39" s="591" t="s">
        <v>532</v>
      </c>
      <c r="G39" s="577"/>
      <c r="K39" s="112"/>
      <c r="L39" s="572" t="str">
        <f t="array" ref="L39">IF(SUM(ABS(M39:Y39))&gt;0,IF(OR($M$8:$Y$8=M39:Y39),"Hide","Show"),"")</f>
        <v/>
      </c>
    </row>
    <row r="40" spans="1:12" ht="16.5" x14ac:dyDescent="0.3">
      <c r="B40" s="576"/>
      <c r="C40" s="592" t="s">
        <v>521</v>
      </c>
      <c r="D40" s="1165" t="e">
        <f>MROUND(IF(OR(D12="No", AND(D12="Yes", D13="No", D17&gt;71)),D41, IF(D14="No",D33/(D16+1.75*(D15-D16)),(D33-D34)/(D16+1.75*(D15-D16)))),1)</f>
        <v>#DIV/0!</v>
      </c>
      <c r="E40" s="1165"/>
      <c r="F40" s="778"/>
      <c r="G40" s="577"/>
      <c r="K40" s="112"/>
      <c r="L40" s="572" t="str">
        <f t="array" ref="L40">IF(SUM(ABS(M40:Y40))&gt;0,IF(OR($M$8:$Y$8=M40:Y40),"Hide","Show"),"")</f>
        <v/>
      </c>
    </row>
    <row r="41" spans="1:12" ht="16.5" x14ac:dyDescent="0.3">
      <c r="B41" s="576"/>
      <c r="C41" s="592" t="s">
        <v>522</v>
      </c>
      <c r="D41" s="1165" t="e">
        <f>MROUND(IF(D14="No",D32/(D16+1.75*(D15-D16)),(D32-D34)/(D16+1.75*(D15-D16))),1)</f>
        <v>#DIV/0!</v>
      </c>
      <c r="E41" s="1165"/>
      <c r="F41" s="778"/>
      <c r="G41" s="577"/>
      <c r="K41" s="112"/>
      <c r="L41" s="572" t="str">
        <f t="array" ref="L41">IF(SUM(ABS(M41:Y41))&gt;0,IF(OR($M$8:$Y$8=M41:Y41),"Hide","Show"),"")</f>
        <v/>
      </c>
    </row>
    <row r="42" spans="1:12" ht="18.75" thickBot="1" x14ac:dyDescent="0.4">
      <c r="B42" s="576"/>
      <c r="C42" s="593" t="s">
        <v>540</v>
      </c>
      <c r="D42" s="1139" t="e">
        <f>IF('General Info and Test Results'!C42&lt;36000,('Off Mode Test'!D40:E40+'Off Mode Test'!D41:E41)/2, IF('General Info and Test Results'!C27="Single-Speed",('Off Mode Test'!D40:E40+'Off Mode Test'!D41:E41)/(2*('A Tests'!D83:F83/36000)),('Off Mode Test'!D40:E40+'Off Mode Test'!D41:E41)/(2*('A Tests'!D153:F153/36000))))</f>
        <v>#DIV/0!</v>
      </c>
      <c r="E42" s="1139"/>
      <c r="F42" s="683" t="e">
        <f>MROUND(D42,0.5)</f>
        <v>#DIV/0!</v>
      </c>
      <c r="G42" s="594"/>
      <c r="K42" s="112"/>
      <c r="L42" s="572" t="str">
        <f t="array" ref="L42">IF(SUM(ABS(M42:Y42))&gt;0,IF(OR($M$8:$Y$8=M42:Y42),"Hide","Show"),"")</f>
        <v/>
      </c>
    </row>
    <row r="43" spans="1:12" ht="17.25" thickBot="1" x14ac:dyDescent="0.35">
      <c r="B43" s="595"/>
      <c r="C43" s="596"/>
      <c r="D43" s="596"/>
      <c r="E43" s="586"/>
      <c r="F43" s="584"/>
      <c r="G43" s="587"/>
      <c r="K43" s="112"/>
      <c r="L43" s="572" t="str">
        <f t="array" ref="L43">IF(SUM(ABS(M43:Y43))&gt;0,IF(OR($M$8:$Y$8=M43:Y43),"Hide","Show"),"")</f>
        <v/>
      </c>
    </row>
    <row r="44" spans="1:12" ht="16.5" x14ac:dyDescent="0.3">
      <c r="B44" s="572"/>
      <c r="C44" s="572"/>
      <c r="D44" s="572"/>
      <c r="E44" s="588"/>
      <c r="K44" s="112"/>
      <c r="L44" s="572" t="str">
        <f t="array" ref="L44">IF(SUM(ABS(M44:Y44))&gt;0,IF(OR($M$8:$Y$8=M44:Y44),"Hide","Show"),"")</f>
        <v/>
      </c>
    </row>
    <row r="45" spans="1:12" ht="16.5" x14ac:dyDescent="0.3">
      <c r="A45" s="112"/>
      <c r="B45" s="112"/>
      <c r="C45" s="112"/>
      <c r="D45" s="112"/>
      <c r="E45" s="112"/>
      <c r="F45" s="112"/>
      <c r="G45" s="112"/>
      <c r="H45" s="112"/>
      <c r="I45" s="112"/>
      <c r="J45" s="112"/>
      <c r="K45" s="112"/>
      <c r="L45" s="572" t="str">
        <f t="array" ref="L45">IF(SUM(ABS(M45:Y45))&gt;0,IF(OR($M$8:$Y$8=M45:Y45),"Hide","Show"),"")</f>
        <v/>
      </c>
    </row>
    <row r="46" spans="1:12" x14ac:dyDescent="0.25">
      <c r="L46" s="572" t="str">
        <f t="array" ref="L46">IF(SUM(ABS(M46:Y46))&gt;0,IF(OR($M$8:$Y$8=M46:Y46),"Hide","Show"),"")</f>
        <v/>
      </c>
    </row>
    <row r="47" spans="1:12" x14ac:dyDescent="0.25">
      <c r="L47" s="572" t="str">
        <f t="array" ref="L47">IF(SUM(ABS(M47:Y47))&gt;0,IF(OR($M$8:$Y$8=M47:Y47),"Hide","Show"),"")</f>
        <v/>
      </c>
    </row>
    <row r="48" spans="1:12" x14ac:dyDescent="0.25">
      <c r="L48" s="572" t="str">
        <f t="array" ref="L48">IF(SUM(ABS(M48:Y48))&gt;0,IF(OR($M$8:$Y$8=M48:Y48),"Hide","Show"),"")</f>
        <v/>
      </c>
    </row>
    <row r="49" spans="12:12" x14ac:dyDescent="0.25">
      <c r="L49" s="572" t="str">
        <f t="array" ref="L49">IF(SUM(ABS(M49:Y49))&gt;0,IF(OR($M$8:$Y$8=M49:Y49),"Hide","Show"),"")</f>
        <v/>
      </c>
    </row>
    <row r="50" spans="12:12" x14ac:dyDescent="0.25">
      <c r="L50" s="572" t="str">
        <f t="array" ref="L50">IF(SUM(ABS(M50:Y50))&gt;0,IF(OR($M$8:$Y$8=M50:Y50),"Hide","Show"),"")</f>
        <v/>
      </c>
    </row>
    <row r="51" spans="12:12" x14ac:dyDescent="0.25">
      <c r="L51" s="572" t="str">
        <f t="array" ref="L51">IF(SUM(ABS(M51:Y51))&gt;0,IF(OR($M$8:$Y$8=M51:Y51),"Hide","Show"),"")</f>
        <v/>
      </c>
    </row>
    <row r="52" spans="12:12" x14ac:dyDescent="0.25">
      <c r="L52" s="572" t="str">
        <f t="array" ref="L52">IF(SUM(ABS(M52:Y52))&gt;0,IF(OR($M$8:$Y$8=M52:Y52),"Hide","Show"),"")</f>
        <v/>
      </c>
    </row>
    <row r="53" spans="12:12" x14ac:dyDescent="0.25">
      <c r="L53" s="572" t="str">
        <f t="array" ref="L53">IF(SUM(ABS(M53:Y53))&gt;0,IF(OR($M$8:$Y$8=M53:Y53),"Hide","Show"),"")</f>
        <v/>
      </c>
    </row>
    <row r="54" spans="12:12" x14ac:dyDescent="0.25">
      <c r="L54" s="572" t="str">
        <f t="array" ref="L54">IF(SUM(ABS(M54:Y54))&gt;0,IF(OR($M$8:$Y$8=M54:Y54),"Hide","Show"),"")</f>
        <v/>
      </c>
    </row>
    <row r="55" spans="12:12" x14ac:dyDescent="0.25">
      <c r="L55" s="572" t="str">
        <f t="array" ref="L55">IF(SUM(ABS(M55:Y55))&gt;0,IF(OR($M$8:$Y$8=M55:Y55),"Hide","Show"),"")</f>
        <v/>
      </c>
    </row>
    <row r="56" spans="12:12" x14ac:dyDescent="0.25">
      <c r="L56" s="572" t="str">
        <f t="array" ref="L56">IF(SUM(ABS(M56:Y56))&gt;0,IF(OR($M$8:$Y$8=M56:Y56),"Hide","Show"),"")</f>
        <v/>
      </c>
    </row>
    <row r="57" spans="12:12" x14ac:dyDescent="0.25">
      <c r="L57" s="572" t="str">
        <f t="array" ref="L57">IF(SUM(ABS(M57:Y57))&gt;0,IF(OR($M$8:$Y$8=M57:Y57),"Hide","Show"),"")</f>
        <v/>
      </c>
    </row>
    <row r="58" spans="12:12" x14ac:dyDescent="0.25">
      <c r="L58" s="572" t="str">
        <f t="array" ref="L58">IF(SUM(ABS(M58:Y58))&gt;0,IF(OR($M$8:$Y$8=M58:Y58),"Hide","Show"),"")</f>
        <v/>
      </c>
    </row>
    <row r="59" spans="12:12" x14ac:dyDescent="0.25">
      <c r="L59" s="572" t="str">
        <f t="array" ref="L59">IF(SUM(ABS(M59:Y59))&gt;0,IF(OR($M$8:$Y$8=M59:Y59),"Hide","Show"),"")</f>
        <v/>
      </c>
    </row>
    <row r="60" spans="12:12" x14ac:dyDescent="0.25">
      <c r="L60" s="572" t="str">
        <f t="array" ref="L60">IF(SUM(ABS(M60:Y60))&gt;0,IF(OR($M$8:$Y$8=M60:Y60),"Hide","Show"),"")</f>
        <v/>
      </c>
    </row>
    <row r="61" spans="12:12" x14ac:dyDescent="0.25">
      <c r="L61" s="572" t="str">
        <f t="array" ref="L61">IF(SUM(ABS(M61:Y61))&gt;0,IF(OR($M$8:$Y$8=M61:Y61),"Hide","Show"),"")</f>
        <v/>
      </c>
    </row>
    <row r="62" spans="12:12" x14ac:dyDescent="0.25">
      <c r="L62" s="572" t="str">
        <f t="array" ref="L62">IF(SUM(ABS(M62:Y62))&gt;0,IF(OR($M$8:$Y$8=M62:Y62),"Hide","Show"),"")</f>
        <v/>
      </c>
    </row>
    <row r="63" spans="12:12" x14ac:dyDescent="0.25">
      <c r="L63" s="572" t="str">
        <f t="array" ref="L63">IF(SUM(ABS(M63:Y63))&gt;0,IF(OR($M$8:$Y$8=M63:Y63),"Hide","Show"),"")</f>
        <v/>
      </c>
    </row>
    <row r="64" spans="12:12" x14ac:dyDescent="0.25">
      <c r="L64" s="572" t="str">
        <f t="array" ref="L64">IF(SUM(ABS(M64:Y64))&gt;0,IF(OR($M$8:$Y$8=M64:Y64),"Hide","Show"),"")</f>
        <v/>
      </c>
    </row>
    <row r="65" spans="12:12" x14ac:dyDescent="0.25">
      <c r="L65" s="572" t="str">
        <f t="array" ref="L65">IF(SUM(ABS(M65:Y65))&gt;0,IF(OR($M$8:$Y$8=M65:Y65),"Hide","Show"),"")</f>
        <v/>
      </c>
    </row>
    <row r="66" spans="12:12" x14ac:dyDescent="0.25">
      <c r="L66" s="572" t="str">
        <f t="array" ref="L66">IF(SUM(ABS(M66:Y66))&gt;0,IF(OR($M$8:$Y$8=M66:Y66),"Hide","Show"),"")</f>
        <v/>
      </c>
    </row>
    <row r="67" spans="12:12" x14ac:dyDescent="0.25">
      <c r="L67" s="572" t="str">
        <f t="array" ref="L67">IF(SUM(ABS(M67:Y67))&gt;0,IF(OR($M$8:$Y$8=M67:Y67),"Hide","Show"),"")</f>
        <v/>
      </c>
    </row>
    <row r="68" spans="12:12" x14ac:dyDescent="0.25">
      <c r="L68" s="572" t="str">
        <f t="array" ref="L68">IF(SUM(ABS(M68:Y68))&gt;0,IF(OR($M$8:$Y$8=M68:Y68),"Hide","Show"),"")</f>
        <v/>
      </c>
    </row>
    <row r="69" spans="12:12" x14ac:dyDescent="0.25">
      <c r="L69" s="572" t="str">
        <f t="array" ref="L69">IF(SUM(ABS(M69:Y69))&gt;0,IF(OR($M$8:$Y$8=M69:Y69),"Hide","Show"),"")</f>
        <v/>
      </c>
    </row>
    <row r="70" spans="12:12" x14ac:dyDescent="0.25">
      <c r="L70" s="572" t="str">
        <f t="array" ref="L70">IF(SUM(ABS(M70:Y70))&gt;0,IF(OR($M$8:$Y$8=M70:Y70),"Hide","Show"),"")</f>
        <v/>
      </c>
    </row>
    <row r="71" spans="12:12" x14ac:dyDescent="0.25">
      <c r="L71" s="572" t="str">
        <f t="array" ref="L71">IF(SUM(ABS(M71:Y71))&gt;0,IF(OR($M$8:$Y$8=M71:Y71),"Hide","Show"),"")</f>
        <v/>
      </c>
    </row>
    <row r="72" spans="12:12" x14ac:dyDescent="0.25">
      <c r="L72" s="572" t="str">
        <f t="array" ref="L72">IF(SUM(ABS(M72:Y72))&gt;0,IF(OR($M$8:$Y$8=M72:Y72),"Hide","Show"),"")</f>
        <v/>
      </c>
    </row>
    <row r="73" spans="12:12" x14ac:dyDescent="0.25">
      <c r="L73" s="572" t="str">
        <f t="array" ref="L73">IF(SUM(ABS(M73:Y73))&gt;0,IF(OR($M$8:$Y$8=M73:Y73),"Hide","Show"),"")</f>
        <v/>
      </c>
    </row>
    <row r="74" spans="12:12" x14ac:dyDescent="0.25">
      <c r="L74" s="572" t="str">
        <f t="array" ref="L74">IF(SUM(ABS(M74:Y74))&gt;0,IF(OR($M$8:$Y$8=M74:Y74),"Hide","Show"),"")</f>
        <v/>
      </c>
    </row>
    <row r="75" spans="12:12" x14ac:dyDescent="0.25">
      <c r="L75" s="572" t="str">
        <f t="array" ref="L75">IF(SUM(ABS(M75:Y75))&gt;0,IF(OR($M$8:$Y$8=M75:Y75),"Hide","Show"),"")</f>
        <v/>
      </c>
    </row>
    <row r="76" spans="12:12" x14ac:dyDescent="0.25">
      <c r="L76" s="572" t="str">
        <f t="array" ref="L76">IF(SUM(ABS(M76:Y76))&gt;0,IF(OR($M$8:$Y$8=M76:Y76),"Hide","Show"),"")</f>
        <v/>
      </c>
    </row>
    <row r="77" spans="12:12" x14ac:dyDescent="0.25">
      <c r="L77" s="572" t="str">
        <f t="array" ref="L77">IF(SUM(ABS(M77:Y77))&gt;0,IF(OR($M$8:$Y$8=M77:Y77),"Hide","Show"),"")</f>
        <v/>
      </c>
    </row>
    <row r="78" spans="12:12" x14ac:dyDescent="0.25">
      <c r="L78" s="572" t="str">
        <f t="array" ref="L78">IF(SUM(ABS(M78:Y78))&gt;0,IF(OR($M$8:$Y$8=M78:Y78),"Hide","Show"),"")</f>
        <v/>
      </c>
    </row>
    <row r="79" spans="12:12" x14ac:dyDescent="0.25">
      <c r="L79" s="572" t="str">
        <f t="array" ref="L79">IF(SUM(ABS(M79:Y79))&gt;0,IF(OR($M$8:$Y$8=M79:Y79),"Hide","Show"),"")</f>
        <v/>
      </c>
    </row>
    <row r="80" spans="12:12" x14ac:dyDescent="0.25">
      <c r="L80" s="572" t="str">
        <f t="array" ref="L80">IF(SUM(ABS(M80:Y80))&gt;0,IF(OR($M$8:$Y$8=M80:Y80),"Hide","Show"),"")</f>
        <v/>
      </c>
    </row>
    <row r="81" spans="12:12" x14ac:dyDescent="0.25">
      <c r="L81" s="572" t="str">
        <f t="array" ref="L81">IF(SUM(ABS(M81:Y81))&gt;0,IF(OR($M$8:$Y$8=M81:Y81),"Hide","Show"),"")</f>
        <v/>
      </c>
    </row>
    <row r="82" spans="12:12" x14ac:dyDescent="0.25">
      <c r="L82" s="572" t="str">
        <f t="array" ref="L82">IF(SUM(ABS(M82:Y82))&gt;0,IF(OR($M$8:$Y$8=M82:Y82),"Hide","Show"),"")</f>
        <v/>
      </c>
    </row>
    <row r="83" spans="12:12" x14ac:dyDescent="0.25">
      <c r="L83" s="572" t="str">
        <f t="array" ref="L83">IF(SUM(ABS(M83:Y83))&gt;0,IF(OR($M$8:$Y$8=M83:Y83),"Hide","Show"),"")</f>
        <v/>
      </c>
    </row>
    <row r="84" spans="12:12" x14ac:dyDescent="0.25">
      <c r="L84" s="572" t="str">
        <f t="array" ref="L84">IF(SUM(ABS(M84:Y84))&gt;0,IF(OR($M$8:$Y$8=M84:Y84),"Hide","Show"),"")</f>
        <v/>
      </c>
    </row>
    <row r="85" spans="12:12" x14ac:dyDescent="0.25">
      <c r="L85" s="572" t="str">
        <f t="array" ref="L85">IF(SUM(ABS(M85:Y85))&gt;0,IF(OR($M$8:$Y$8=M85:Y85),"Hide","Show"),"")</f>
        <v/>
      </c>
    </row>
    <row r="86" spans="12:12" x14ac:dyDescent="0.25">
      <c r="L86" s="572" t="str">
        <f t="array" ref="L86">IF(SUM(ABS(M86:Y86))&gt;0,IF(OR($M$8:$Y$8=M86:Y86),"Hide","Show"),"")</f>
        <v/>
      </c>
    </row>
    <row r="87" spans="12:12" x14ac:dyDescent="0.25">
      <c r="L87" s="572" t="str">
        <f t="array" ref="L87">IF(SUM(ABS(M87:Y87))&gt;0,IF(OR($M$8:$Y$8=M87:Y87),"Hide","Show"),"")</f>
        <v/>
      </c>
    </row>
    <row r="88" spans="12:12" x14ac:dyDescent="0.25">
      <c r="L88" s="572" t="str">
        <f t="array" ref="L88">IF(SUM(ABS(M88:Y88))&gt;0,IF(OR($M$8:$Y$8=M88:Y88),"Hide","Show"),"")</f>
        <v/>
      </c>
    </row>
    <row r="89" spans="12:12" x14ac:dyDescent="0.25">
      <c r="L89" s="572" t="str">
        <f t="array" ref="L89">IF(SUM(ABS(M89:Y89))&gt;0,IF(OR($M$8:$Y$8=M89:Y89),"Hide","Show"),"")</f>
        <v/>
      </c>
    </row>
    <row r="90" spans="12:12" x14ac:dyDescent="0.25">
      <c r="L90" s="572" t="str">
        <f t="array" ref="L90">IF(SUM(ABS(M90:Y90))&gt;0,IF(OR($M$8:$Y$8=M90:Y90),"Hide","Show"),"")</f>
        <v/>
      </c>
    </row>
    <row r="91" spans="12:12" x14ac:dyDescent="0.25">
      <c r="L91" s="572" t="str">
        <f t="array" ref="L91">IF(SUM(ABS(M91:Y91))&gt;0,IF(OR($M$8:$Y$8=M91:Y91),"Hide","Show"),"")</f>
        <v/>
      </c>
    </row>
    <row r="92" spans="12:12" x14ac:dyDescent="0.25">
      <c r="L92" s="572" t="str">
        <f t="array" ref="L92">IF(SUM(ABS(M92:Y92))&gt;0,IF(OR($M$8:$Y$8=M92:Y92),"Hide","Show"),"")</f>
        <v/>
      </c>
    </row>
    <row r="93" spans="12:12" x14ac:dyDescent="0.25">
      <c r="L93" s="572" t="str">
        <f t="array" ref="L93">IF(SUM(ABS(M93:Y93))&gt;0,IF(OR($M$8:$Y$8=M93:Y93),"Hide","Show"),"")</f>
        <v/>
      </c>
    </row>
    <row r="94" spans="12:12" x14ac:dyDescent="0.25">
      <c r="L94" s="572" t="str">
        <f t="array" ref="L94">IF(SUM(ABS(M94:Y94))&gt;0,IF(OR($M$8:$Y$8=M94:Y94),"Hide","Show"),"")</f>
        <v/>
      </c>
    </row>
    <row r="95" spans="12:12" x14ac:dyDescent="0.25">
      <c r="L95" s="572" t="str">
        <f t="array" ref="L95">IF(SUM(ABS(M95:Y95))&gt;0,IF(OR($M$8:$Y$8=M95:Y95),"Hide","Show"),"")</f>
        <v/>
      </c>
    </row>
    <row r="96" spans="12:12" x14ac:dyDescent="0.25">
      <c r="L96" s="572" t="str">
        <f t="array" ref="L96">IF(SUM(ABS(M96:Y96))&gt;0,IF(OR($M$8:$Y$8=M96:Y96),"Hide","Show"),"")</f>
        <v/>
      </c>
    </row>
    <row r="97" spans="12:12" x14ac:dyDescent="0.25">
      <c r="L97" s="572" t="str">
        <f t="array" ref="L97">IF(SUM(ABS(M97:Y97))&gt;0,IF(OR($M$8:$Y$8=M97:Y97),"Hide","Show"),"")</f>
        <v/>
      </c>
    </row>
    <row r="98" spans="12:12" x14ac:dyDescent="0.25">
      <c r="L98" s="572" t="str">
        <f t="array" ref="L98">IF(SUM(ABS(M98:Y98))&gt;0,IF(OR($M$8:$Y$8=M98:Y98),"Hide","Show"),"")</f>
        <v/>
      </c>
    </row>
    <row r="99" spans="12:12" x14ac:dyDescent="0.25">
      <c r="L99" s="572" t="str">
        <f t="array" ref="L99">IF(SUM(ABS(M99:Y99))&gt;0,IF(OR($M$8:$Y$8=M99:Y99),"Hide","Show"),"")</f>
        <v/>
      </c>
    </row>
    <row r="100" spans="12:12" x14ac:dyDescent="0.25">
      <c r="L100" s="572" t="str">
        <f t="array" ref="L100">IF(SUM(ABS(M100:Y100))&gt;0,IF(OR($M$8:$Y$8=M100:Y100),"Hide","Show"),"")</f>
        <v/>
      </c>
    </row>
    <row r="101" spans="12:12" x14ac:dyDescent="0.25">
      <c r="L101" s="572" t="str">
        <f t="array" ref="L101">IF(SUM(ABS(M101:Y101))&gt;0,IF(OR($M$8:$Y$8=M101:Y101),"Hide","Show"),"")</f>
        <v/>
      </c>
    </row>
    <row r="102" spans="12:12" x14ac:dyDescent="0.25">
      <c r="L102" s="572" t="str">
        <f t="array" ref="L102">IF(SUM(ABS(M102:Y102))&gt;0,IF(OR($M$8:$Y$8=M102:Y102),"Hide","Show"),"")</f>
        <v/>
      </c>
    </row>
    <row r="103" spans="12:12" x14ac:dyDescent="0.25">
      <c r="L103" s="572" t="str">
        <f t="array" ref="L103">IF(SUM(ABS(M103:Y103))&gt;0,IF(OR($M$8:$Y$8=M103:Y103),"Hide","Show"),"")</f>
        <v/>
      </c>
    </row>
    <row r="104" spans="12:12" x14ac:dyDescent="0.25">
      <c r="L104" s="572" t="str">
        <f t="array" ref="L104">IF(SUM(ABS(M104:Y104))&gt;0,IF(OR($M$8:$Y$8=M104:Y104),"Hide","Show"),"")</f>
        <v/>
      </c>
    </row>
    <row r="105" spans="12:12" x14ac:dyDescent="0.25">
      <c r="L105" s="572" t="str">
        <f t="array" ref="L105">IF(SUM(ABS(M105:Y105))&gt;0,IF(OR($M$8:$Y$8=M105:Y105),"Hide","Show"),"")</f>
        <v/>
      </c>
    </row>
    <row r="106" spans="12:12" x14ac:dyDescent="0.25">
      <c r="L106" s="572" t="str">
        <f t="array" ref="L106">IF(SUM(ABS(M106:Y106))&gt;0,IF(OR($M$8:$Y$8=M106:Y106),"Hide","Show"),"")</f>
        <v/>
      </c>
    </row>
    <row r="107" spans="12:12" x14ac:dyDescent="0.25">
      <c r="L107" s="572" t="str">
        <f t="array" ref="L107">IF(SUM(ABS(M107:Y107))&gt;0,IF(OR($M$8:$Y$8=M107:Y107),"Hide","Show"),"")</f>
        <v/>
      </c>
    </row>
    <row r="108" spans="12:12" x14ac:dyDescent="0.25">
      <c r="L108" s="572" t="str">
        <f t="array" ref="L108">IF(SUM(ABS(M108:Y108))&gt;0,IF(OR($M$8:$Y$8=M108:Y108),"Hide","Show"),"")</f>
        <v/>
      </c>
    </row>
    <row r="109" spans="12:12" x14ac:dyDescent="0.25">
      <c r="L109" s="572" t="str">
        <f t="array" ref="L109">IF(SUM(ABS(M109:Y109))&gt;0,IF(OR($M$8:$Y$8=M109:Y109),"Hide","Show"),"")</f>
        <v/>
      </c>
    </row>
    <row r="110" spans="12:12" x14ac:dyDescent="0.25">
      <c r="L110" s="572" t="str">
        <f t="array" ref="L110">IF(SUM(ABS(M110:Y110))&gt;0,IF(OR($M$8:$Y$8=M110:Y110),"Hide","Show"),"")</f>
        <v/>
      </c>
    </row>
    <row r="111" spans="12:12" x14ac:dyDescent="0.25">
      <c r="L111" s="572" t="str">
        <f t="array" ref="L111">IF(SUM(ABS(M111:Y111))&gt;0,IF(OR($M$8:$Y$8=M111:Y111),"Hide","Show"),"")</f>
        <v/>
      </c>
    </row>
    <row r="112" spans="12:12" x14ac:dyDescent="0.25">
      <c r="L112" s="572" t="str">
        <f t="array" ref="L112">IF(SUM(ABS(M112:Y112))&gt;0,IF(OR($M$8:$Y$8=M112:Y112),"Hide","Show"),"")</f>
        <v/>
      </c>
    </row>
    <row r="113" spans="12:12" x14ac:dyDescent="0.25">
      <c r="L113" s="572" t="str">
        <f t="array" ref="L113">IF(SUM(ABS(M113:Y113))&gt;0,IF(OR($M$8:$Y$8=M113:Y113),"Hide","Show"),"")</f>
        <v/>
      </c>
    </row>
    <row r="114" spans="12:12" x14ac:dyDescent="0.25">
      <c r="L114" s="572" t="str">
        <f t="array" ref="L114">IF(SUM(ABS(M114:Y114))&gt;0,IF(OR($M$8:$Y$8=M114:Y114),"Hide","Show"),"")</f>
        <v/>
      </c>
    </row>
    <row r="115" spans="12:12" x14ac:dyDescent="0.25">
      <c r="L115" s="572" t="str">
        <f t="array" ref="L115">IF(SUM(ABS(M115:Y115))&gt;0,IF(OR($M$8:$Y$8=M115:Y115),"Hide","Show"),"")</f>
        <v/>
      </c>
    </row>
    <row r="116" spans="12:12" x14ac:dyDescent="0.25">
      <c r="L116" s="572" t="str">
        <f t="array" ref="L116">IF(SUM(ABS(M116:Y116))&gt;0,IF(OR($M$8:$Y$8=M116:Y116),"Hide","Show"),"")</f>
        <v/>
      </c>
    </row>
    <row r="117" spans="12:12" x14ac:dyDescent="0.25">
      <c r="L117" s="572" t="str">
        <f t="array" ref="L117">IF(SUM(ABS(M117:Y117))&gt;0,IF(OR($M$8:$Y$8=M117:Y117),"Hide","Show"),"")</f>
        <v/>
      </c>
    </row>
    <row r="118" spans="12:12" x14ac:dyDescent="0.25">
      <c r="L118" s="572" t="str">
        <f t="array" ref="L118">IF(SUM(ABS(M118:Y118))&gt;0,IF(OR($M$8:$Y$8=M118:Y118),"Hide","Show"),"")</f>
        <v/>
      </c>
    </row>
    <row r="119" spans="12:12" x14ac:dyDescent="0.25">
      <c r="L119" s="572" t="str">
        <f t="array" ref="L119">IF(SUM(ABS(M119:Y119))&gt;0,IF(OR($M$8:$Y$8=M119:Y119),"Hide","Show"),"")</f>
        <v/>
      </c>
    </row>
    <row r="120" spans="12:12" x14ac:dyDescent="0.25">
      <c r="L120" s="572" t="str">
        <f t="array" ref="L120">IF(SUM(ABS(M120:Y120))&gt;0,IF(OR($M$8:$Y$8=M120:Y120),"Hide","Show"),"")</f>
        <v/>
      </c>
    </row>
    <row r="121" spans="12:12" x14ac:dyDescent="0.25">
      <c r="L121" s="572" t="str">
        <f t="array" ref="L121">IF(SUM(ABS(M121:Y121))&gt;0,IF(OR($M$8:$Y$8=M121:Y121),"Hide","Show"),"")</f>
        <v/>
      </c>
    </row>
    <row r="122" spans="12:12" x14ac:dyDescent="0.25">
      <c r="L122" s="572" t="str">
        <f t="array" ref="L122">IF(SUM(ABS(M122:Y122))&gt;0,IF(OR($M$8:$Y$8=M122:Y122),"Hide","Show"),"")</f>
        <v/>
      </c>
    </row>
    <row r="123" spans="12:12" x14ac:dyDescent="0.25">
      <c r="L123" s="572" t="str">
        <f t="array" ref="L123">IF(SUM(ABS(M123:Y123))&gt;0,IF(OR($M$8:$Y$8=M123:Y123),"Hide","Show"),"")</f>
        <v/>
      </c>
    </row>
    <row r="124" spans="12:12" x14ac:dyDescent="0.25">
      <c r="L124" s="572" t="str">
        <f t="array" ref="L124">IF(SUM(ABS(M124:Y124))&gt;0,IF(OR($M$8:$Y$8=M124:Y124),"Hide","Show"),"")</f>
        <v/>
      </c>
    </row>
    <row r="125" spans="12:12" x14ac:dyDescent="0.25">
      <c r="L125" s="572" t="str">
        <f t="array" ref="L125">IF(SUM(ABS(M125:Y125))&gt;0,IF(OR($M$8:$Y$8=M125:Y125),"Hide","Show"),"")</f>
        <v/>
      </c>
    </row>
    <row r="126" spans="12:12" x14ac:dyDescent="0.25">
      <c r="L126" s="572" t="str">
        <f t="array" ref="L126">IF(SUM(ABS(M126:Y126))&gt;0,IF(OR($M$8:$Y$8=M126:Y126),"Hide","Show"),"")</f>
        <v/>
      </c>
    </row>
    <row r="127" spans="12:12" x14ac:dyDescent="0.25">
      <c r="L127" s="572" t="str">
        <f t="array" ref="L127">IF(SUM(ABS(M127:Y127))&gt;0,IF(OR($M$8:$Y$8=M127:Y127),"Hide","Show"),"")</f>
        <v/>
      </c>
    </row>
    <row r="128" spans="12:12" x14ac:dyDescent="0.25">
      <c r="L128" s="572" t="str">
        <f t="array" ref="L128">IF(SUM(ABS(M128:Y128))&gt;0,IF(OR($M$8:$Y$8=M128:Y128),"Hide","Show"),"")</f>
        <v/>
      </c>
    </row>
    <row r="129" spans="12:12" x14ac:dyDescent="0.25">
      <c r="L129" s="572" t="str">
        <f t="array" ref="L129">IF(SUM(ABS(M129:Y129))&gt;0,IF(OR($M$8:$Y$8=M129:Y129),"Hide","Show"),"")</f>
        <v/>
      </c>
    </row>
    <row r="130" spans="12:12" x14ac:dyDescent="0.25">
      <c r="L130" s="572" t="str">
        <f t="array" ref="L130">IF(SUM(ABS(M130:Y130))&gt;0,IF(OR($M$8:$Y$8=M130:Y130),"Hide","Show"),"")</f>
        <v/>
      </c>
    </row>
    <row r="131" spans="12:12" x14ac:dyDescent="0.25">
      <c r="L131" s="572" t="str">
        <f t="array" ref="L131">IF(SUM(ABS(M131:Y131))&gt;0,IF(OR($M$8:$Y$8=M131:Y131),"Hide","Show"),"")</f>
        <v/>
      </c>
    </row>
    <row r="132" spans="12:12" x14ac:dyDescent="0.25">
      <c r="L132" s="572" t="str">
        <f t="array" ref="L132">IF(SUM(ABS(M132:Y132))&gt;0,IF(OR($M$8:$Y$8=M132:Y132),"Hide","Show"),"")</f>
        <v/>
      </c>
    </row>
    <row r="133" spans="12:12" x14ac:dyDescent="0.25">
      <c r="L133" s="572" t="str">
        <f t="array" ref="L133">IF(SUM(ABS(M133:Y133))&gt;0,IF(OR($M$8:$Y$8=M133:Y133),"Hide","Show"),"")</f>
        <v/>
      </c>
    </row>
    <row r="134" spans="12:12" x14ac:dyDescent="0.25">
      <c r="L134" s="572" t="str">
        <f t="array" ref="L134">IF(SUM(ABS(M134:Y134))&gt;0,IF(OR($M$8:$Y$8=M134:Y134),"Hide","Show"),"")</f>
        <v/>
      </c>
    </row>
    <row r="135" spans="12:12" x14ac:dyDescent="0.25">
      <c r="L135" s="572" t="str">
        <f t="array" ref="L135">IF(SUM(ABS(M135:Y135))&gt;0,IF(OR($M$8:$Y$8=M135:Y135),"Hide","Show"),"")</f>
        <v/>
      </c>
    </row>
    <row r="136" spans="12:12" x14ac:dyDescent="0.25">
      <c r="L136" s="572" t="str">
        <f t="array" ref="L136">IF(SUM(ABS(M136:Y136))&gt;0,IF(OR($M$8:$Y$8=M136:Y136),"Hide","Show"),"")</f>
        <v/>
      </c>
    </row>
    <row r="137" spans="12:12" x14ac:dyDescent="0.25">
      <c r="L137" s="572" t="str">
        <f t="array" ref="L137">IF(SUM(ABS(M137:Y137))&gt;0,IF(OR($M$8:$Y$8=M137:Y137),"Hide","Show"),"")</f>
        <v/>
      </c>
    </row>
    <row r="138" spans="12:12" x14ac:dyDescent="0.25">
      <c r="L138" s="572" t="str">
        <f t="array" ref="L138">IF(SUM(ABS(M138:Y138))&gt;0,IF(OR($M$8:$Y$8=M138:Y138),"Hide","Show"),"")</f>
        <v/>
      </c>
    </row>
    <row r="139" spans="12:12" x14ac:dyDescent="0.25">
      <c r="L139" s="572" t="str">
        <f t="array" ref="L139">IF(SUM(ABS(M139:Y139))&gt;0,IF(OR($M$8:$Y$8=M139:Y139),"Hide","Show"),"")</f>
        <v/>
      </c>
    </row>
    <row r="140" spans="12:12" x14ac:dyDescent="0.25">
      <c r="L140" s="572" t="str">
        <f t="array" ref="L140">IF(SUM(ABS(M140:Y140))&gt;0,IF(OR($M$8:$Y$8=M140:Y140),"Hide","Show"),"")</f>
        <v/>
      </c>
    </row>
    <row r="141" spans="12:12" x14ac:dyDescent="0.25">
      <c r="L141" s="572" t="str">
        <f t="array" ref="L141">IF(SUM(ABS(M141:Y141))&gt;0,IF(OR($M$8:$Y$8=M141:Y141),"Hide","Show"),"")</f>
        <v/>
      </c>
    </row>
    <row r="142" spans="12:12" x14ac:dyDescent="0.25">
      <c r="L142" s="572" t="str">
        <f t="array" ref="L142">IF(SUM(ABS(M142:Y142))&gt;0,IF(OR($M$8:$Y$8=M142:Y142),"Hide","Show"),"")</f>
        <v/>
      </c>
    </row>
    <row r="143" spans="12:12" x14ac:dyDescent="0.25">
      <c r="L143" s="572" t="str">
        <f t="array" ref="L143">IF(SUM(ABS(M143:Y143))&gt;0,IF(OR($M$8:$Y$8=M143:Y143),"Hide","Show"),"")</f>
        <v/>
      </c>
    </row>
    <row r="144" spans="12:12" x14ac:dyDescent="0.25">
      <c r="L144" s="572" t="str">
        <f t="array" ref="L144">IF(SUM(ABS(M144:Y144))&gt;0,IF(OR($M$8:$Y$8=M144:Y144),"Hide","Show"),"")</f>
        <v/>
      </c>
    </row>
    <row r="145" spans="12:12" x14ac:dyDescent="0.25">
      <c r="L145" s="572" t="str">
        <f t="array" ref="L145">IF(SUM(ABS(M145:Y145))&gt;0,IF(OR($M$8:$Y$8=M145:Y145),"Hide","Show"),"")</f>
        <v/>
      </c>
    </row>
    <row r="146" spans="12:12" x14ac:dyDescent="0.25">
      <c r="L146" s="572" t="str">
        <f t="array" ref="L146">IF(SUM(ABS(M146:Y146))&gt;0,IF(OR($M$8:$Y$8=M146:Y146),"Hide","Show"),"")</f>
        <v/>
      </c>
    </row>
    <row r="147" spans="12:12" x14ac:dyDescent="0.25">
      <c r="L147" s="572" t="str">
        <f t="array" ref="L147">IF(SUM(ABS(M147:Y147))&gt;0,IF(OR($M$8:$Y$8=M147:Y147),"Hide","Show"),"")</f>
        <v/>
      </c>
    </row>
    <row r="148" spans="12:12" x14ac:dyDescent="0.25">
      <c r="L148" s="572" t="str">
        <f t="array" ref="L148">IF(SUM(ABS(M148:Y148))&gt;0,IF(OR($M$8:$Y$8=M148:Y148),"Hide","Show"),"")</f>
        <v/>
      </c>
    </row>
    <row r="149" spans="12:12" x14ac:dyDescent="0.25">
      <c r="L149" s="572" t="str">
        <f t="array" ref="L149">IF(SUM(ABS(M149:Y149))&gt;0,IF(OR($M$8:$Y$8=M149:Y149),"Hide","Show"),"")</f>
        <v/>
      </c>
    </row>
    <row r="150" spans="12:12" x14ac:dyDescent="0.25">
      <c r="L150" s="572" t="str">
        <f t="array" ref="L150">IF(SUM(ABS(M150:Y150))&gt;0,IF(OR($M$8:$Y$8=M150:Y150),"Hide","Show"),"")</f>
        <v/>
      </c>
    </row>
    <row r="151" spans="12:12" x14ac:dyDescent="0.25">
      <c r="L151" s="572" t="str">
        <f t="array" ref="L151">IF(SUM(ABS(M151:Y151))&gt;0,IF(OR($M$8:$Y$8=M151:Y151),"Hide","Show"),"")</f>
        <v/>
      </c>
    </row>
    <row r="152" spans="12:12" x14ac:dyDescent="0.25">
      <c r="L152" s="572" t="str">
        <f t="array" ref="L152">IF(SUM(ABS(M152:Y152))&gt;0,IF(OR($M$8:$Y$8=M152:Y152),"Hide","Show"),"")</f>
        <v/>
      </c>
    </row>
    <row r="153" spans="12:12" x14ac:dyDescent="0.25">
      <c r="L153" s="572" t="str">
        <f t="array" ref="L153">IF(SUM(ABS(M153:Y153))&gt;0,IF(OR($M$8:$Y$8=M153:Y153),"Hide","Show"),"")</f>
        <v/>
      </c>
    </row>
    <row r="154" spans="12:12" x14ac:dyDescent="0.25">
      <c r="L154" s="572" t="str">
        <f t="array" ref="L154">IF(SUM(ABS(M154:Y154))&gt;0,IF(OR($M$8:$Y$8=M154:Y154),"Hide","Show"),"")</f>
        <v/>
      </c>
    </row>
    <row r="155" spans="12:12" x14ac:dyDescent="0.25">
      <c r="L155" s="572" t="str">
        <f t="array" ref="L155">IF(SUM(ABS(M155:Y155))&gt;0,IF(OR($M$8:$Y$8=M155:Y155),"Hide","Show"),"")</f>
        <v/>
      </c>
    </row>
    <row r="156" spans="12:12" x14ac:dyDescent="0.25">
      <c r="L156" s="572" t="str">
        <f t="array" ref="L156">IF(SUM(ABS(M156:Y156))&gt;0,IF(OR($M$8:$Y$8=M156:Y156),"Hide","Show"),"")</f>
        <v/>
      </c>
    </row>
    <row r="157" spans="12:12" x14ac:dyDescent="0.25">
      <c r="L157" s="572" t="str">
        <f t="array" ref="L157">IF(SUM(ABS(M157:Y157))&gt;0,IF(OR($M$8:$Y$8=M157:Y157),"Hide","Show"),"")</f>
        <v/>
      </c>
    </row>
    <row r="158" spans="12:12" x14ac:dyDescent="0.25">
      <c r="L158" s="572" t="str">
        <f t="array" ref="L158">IF(SUM(ABS(M158:Y158))&gt;0,IF(OR($M$8:$Y$8=M158:Y158),"Hide","Show"),"")</f>
        <v/>
      </c>
    </row>
    <row r="159" spans="12:12" x14ac:dyDescent="0.25">
      <c r="L159" s="572" t="str">
        <f t="array" ref="L159">IF(SUM(ABS(M159:Y159))&gt;0,IF(OR($M$8:$Y$8=M159:Y159),"Hide","Show"),"")</f>
        <v/>
      </c>
    </row>
    <row r="160" spans="12:12" x14ac:dyDescent="0.25">
      <c r="L160" s="572" t="str">
        <f t="array" ref="L160">IF(SUM(ABS(M160:Y160))&gt;0,IF(OR($M$8:$Y$8=M160:Y160),"Hide","Show"),"")</f>
        <v/>
      </c>
    </row>
    <row r="161" spans="12:12" x14ac:dyDescent="0.25">
      <c r="L161" s="572" t="str">
        <f t="array" ref="L161">IF(SUM(ABS(M161:Y161))&gt;0,IF(OR($M$8:$Y$8=M161:Y161),"Hide","Show"),"")</f>
        <v/>
      </c>
    </row>
    <row r="162" spans="12:12" x14ac:dyDescent="0.25">
      <c r="L162" s="572" t="str">
        <f t="array" ref="L162">IF(SUM(ABS(M162:Y162))&gt;0,IF(OR($M$8:$Y$8=M162:Y162),"Hide","Show"),"")</f>
        <v/>
      </c>
    </row>
    <row r="163" spans="12:12" x14ac:dyDescent="0.25">
      <c r="L163" s="572" t="str">
        <f t="array" ref="L163">IF(SUM(ABS(M163:Y163))&gt;0,IF(OR($M$8:$Y$8=M163:Y163),"Hide","Show"),"")</f>
        <v/>
      </c>
    </row>
    <row r="164" spans="12:12" x14ac:dyDescent="0.25">
      <c r="L164" s="572" t="str">
        <f t="array" ref="L164">IF(SUM(ABS(M164:Y164))&gt;0,IF(OR($M$8:$Y$8=M164:Y164),"Hide","Show"),"")</f>
        <v/>
      </c>
    </row>
    <row r="165" spans="12:12" x14ac:dyDescent="0.25">
      <c r="L165" s="572" t="str">
        <f t="array" ref="L165">IF(SUM(ABS(M165:Y165))&gt;0,IF(OR($M$8:$Y$8=M165:Y165),"Hide","Show"),"")</f>
        <v/>
      </c>
    </row>
    <row r="166" spans="12:12" x14ac:dyDescent="0.25">
      <c r="L166" s="572" t="str">
        <f t="array" ref="L166">IF(SUM(ABS(M166:Y166))&gt;0,IF(OR($M$8:$Y$8=M166:Y166),"Hide","Show"),"")</f>
        <v/>
      </c>
    </row>
    <row r="167" spans="12:12" x14ac:dyDescent="0.25">
      <c r="L167" s="572" t="str">
        <f t="array" ref="L167">IF(SUM(ABS(M167:Y167))&gt;0,IF(OR($M$8:$Y$8=M167:Y167),"Hide","Show"),"")</f>
        <v/>
      </c>
    </row>
    <row r="168" spans="12:12" x14ac:dyDescent="0.25">
      <c r="L168" s="572" t="str">
        <f t="array" ref="L168">IF(SUM(ABS(M168:Y168))&gt;0,IF(OR($M$8:$Y$8=M168:Y168),"Hide","Show"),"")</f>
        <v/>
      </c>
    </row>
    <row r="169" spans="12:12" x14ac:dyDescent="0.25">
      <c r="L169" s="572" t="str">
        <f t="array" ref="L169">IF(SUM(ABS(M169:Y169))&gt;0,IF(OR($M$8:$Y$8=M169:Y169),"Hide","Show"),"")</f>
        <v/>
      </c>
    </row>
    <row r="170" spans="12:12" x14ac:dyDescent="0.25">
      <c r="L170" s="572" t="str">
        <f t="array" ref="L170">IF(SUM(ABS(M170:Y170))&gt;0,IF(OR($M$8:$Y$8=M170:Y170),"Hide","Show"),"")</f>
        <v/>
      </c>
    </row>
    <row r="171" spans="12:12" x14ac:dyDescent="0.25">
      <c r="L171" s="572" t="str">
        <f t="array" ref="L171">IF(SUM(ABS(M171:Y171))&gt;0,IF(OR($M$8:$Y$8=M171:Y171),"Hide","Show"),"")</f>
        <v/>
      </c>
    </row>
    <row r="172" spans="12:12" x14ac:dyDescent="0.25">
      <c r="L172" s="572" t="str">
        <f t="array" ref="L172">IF(SUM(ABS(M172:Y172))&gt;0,IF(OR($M$8:$Y$8=M172:Y172),"Hide","Show"),"")</f>
        <v/>
      </c>
    </row>
    <row r="173" spans="12:12" x14ac:dyDescent="0.25">
      <c r="L173" s="572" t="str">
        <f t="array" ref="L173">IF(SUM(ABS(M173:Y173))&gt;0,IF(OR($M$8:$Y$8=M173:Y173),"Hide","Show"),"")</f>
        <v/>
      </c>
    </row>
    <row r="174" spans="12:12" x14ac:dyDescent="0.25">
      <c r="L174" s="572" t="str">
        <f t="array" ref="L174">IF(SUM(ABS(M174:Y174))&gt;0,IF(OR($M$8:$Y$8=M174:Y174),"Hide","Show"),"")</f>
        <v/>
      </c>
    </row>
    <row r="175" spans="12:12" x14ac:dyDescent="0.25">
      <c r="L175" s="572" t="str">
        <f t="array" ref="L175">IF(SUM(ABS(M175:Y175))&gt;0,IF(OR($M$8:$Y$8=M175:Y175),"Hide","Show"),"")</f>
        <v/>
      </c>
    </row>
    <row r="176" spans="12:12" x14ac:dyDescent="0.25">
      <c r="L176" s="572" t="str">
        <f t="array" ref="L176">IF(SUM(ABS(M176:Y176))&gt;0,IF(OR($M$8:$Y$8=M176:Y176),"Hide","Show"),"")</f>
        <v/>
      </c>
    </row>
    <row r="177" spans="12:12" x14ac:dyDescent="0.25">
      <c r="L177" s="572" t="str">
        <f t="array" ref="L177">IF(SUM(ABS(M177:Y177))&gt;0,IF(OR($M$8:$Y$8=M177:Y177),"Hide","Show"),"")</f>
        <v/>
      </c>
    </row>
    <row r="178" spans="12:12" x14ac:dyDescent="0.25">
      <c r="L178" s="572" t="str">
        <f t="array" ref="L178">IF(SUM(ABS(M178:Y178))&gt;0,IF(OR($M$8:$Y$8=M178:Y178),"Hide","Show"),"")</f>
        <v/>
      </c>
    </row>
    <row r="179" spans="12:12" x14ac:dyDescent="0.25">
      <c r="L179" s="572" t="str">
        <f t="array" ref="L179">IF(SUM(ABS(M179:Y179))&gt;0,IF(OR($M$8:$Y$8=M179:Y179),"Hide","Show"),"")</f>
        <v/>
      </c>
    </row>
    <row r="180" spans="12:12" x14ac:dyDescent="0.25">
      <c r="L180" s="572" t="str">
        <f t="array" ref="L180">IF(SUM(ABS(M180:Y180))&gt;0,IF(OR($M$8:$Y$8=M180:Y180),"Hide","Show"),"")</f>
        <v/>
      </c>
    </row>
    <row r="181" spans="12:12" x14ac:dyDescent="0.25">
      <c r="L181" s="572" t="str">
        <f t="array" ref="L181">IF(SUM(ABS(M181:Y181))&gt;0,IF(OR($M$8:$Y$8=M181:Y181),"Hide","Show"),"")</f>
        <v/>
      </c>
    </row>
    <row r="182" spans="12:12" x14ac:dyDescent="0.25">
      <c r="L182" s="572" t="str">
        <f t="array" ref="L182">IF(SUM(ABS(M182:Y182))&gt;0,IF(OR($M$8:$Y$8=M182:Y182),"Hide","Show"),"")</f>
        <v/>
      </c>
    </row>
    <row r="183" spans="12:12" x14ac:dyDescent="0.25">
      <c r="L183" s="572" t="str">
        <f t="array" ref="L183">IF(SUM(ABS(M183:Y183))&gt;0,IF(OR($M$8:$Y$8=M183:Y183),"Hide","Show"),"")</f>
        <v/>
      </c>
    </row>
    <row r="184" spans="12:12" x14ac:dyDescent="0.25">
      <c r="L184" s="572" t="str">
        <f t="array" ref="L184">IF(SUM(ABS(M184:Y184))&gt;0,IF(OR($M$8:$Y$8=M184:Y184),"Hide","Show"),"")</f>
        <v/>
      </c>
    </row>
    <row r="185" spans="12:12" x14ac:dyDescent="0.25">
      <c r="L185" s="572" t="str">
        <f t="array" ref="L185">IF(SUM(ABS(M185:Y185))&gt;0,IF(OR($M$8:$Y$8=M185:Y185),"Hide","Show"),"")</f>
        <v/>
      </c>
    </row>
    <row r="186" spans="12:12" x14ac:dyDescent="0.25">
      <c r="L186" s="572" t="str">
        <f t="array" ref="L186">IF(SUM(ABS(M186:Y186))&gt;0,IF(OR($M$8:$Y$8=M186:Y186),"Hide","Show"),"")</f>
        <v/>
      </c>
    </row>
    <row r="187" spans="12:12" x14ac:dyDescent="0.25">
      <c r="L187" s="572" t="str">
        <f t="array" ref="L187">IF(SUM(ABS(M187:Y187))&gt;0,IF(OR($M$8:$Y$8=M187:Y187),"Hide","Show"),"")</f>
        <v/>
      </c>
    </row>
    <row r="188" spans="12:12" x14ac:dyDescent="0.25">
      <c r="L188" s="572" t="str">
        <f t="array" ref="L188">IF(SUM(ABS(M188:Y188))&gt;0,IF(OR($M$8:$Y$8=M188:Y188),"Hide","Show"),"")</f>
        <v/>
      </c>
    </row>
    <row r="189" spans="12:12" x14ac:dyDescent="0.25">
      <c r="L189" s="572" t="str">
        <f t="array" ref="L189">IF(SUM(ABS(M189:Y189))&gt;0,IF(OR($M$8:$Y$8=M189:Y189),"Hide","Show"),"")</f>
        <v/>
      </c>
    </row>
    <row r="190" spans="12:12" x14ac:dyDescent="0.25">
      <c r="L190" s="572" t="str">
        <f t="array" ref="L190">IF(SUM(ABS(M190:Y190))&gt;0,IF(OR($M$8:$Y$8=M190:Y190),"Hide","Show"),"")</f>
        <v/>
      </c>
    </row>
    <row r="191" spans="12:12" x14ac:dyDescent="0.25">
      <c r="L191" s="572" t="str">
        <f t="array" ref="L191">IF(SUM(ABS(M191:Y191))&gt;0,IF(OR($M$8:$Y$8=M191:Y191),"Hide","Show"),"")</f>
        <v/>
      </c>
    </row>
    <row r="192" spans="12:12" x14ac:dyDescent="0.25">
      <c r="L192" s="572" t="str">
        <f t="array" ref="L192">IF(SUM(ABS(M192:Y192))&gt;0,IF(OR($M$8:$Y$8=M192:Y192),"Hide","Show"),"")</f>
        <v/>
      </c>
    </row>
    <row r="193" spans="12:12" x14ac:dyDescent="0.25">
      <c r="L193" s="572" t="str">
        <f t="array" ref="L193">IF(SUM(ABS(M193:Y193))&gt;0,IF(OR($M$8:$Y$8=M193:Y193),"Hide","Show"),"")</f>
        <v/>
      </c>
    </row>
    <row r="194" spans="12:12" x14ac:dyDescent="0.25">
      <c r="L194" s="572" t="str">
        <f t="array" ref="L194">IF(SUM(ABS(M194:Y194))&gt;0,IF(OR($M$8:$Y$8=M194:Y194),"Hide","Show"),"")</f>
        <v/>
      </c>
    </row>
    <row r="195" spans="12:12" x14ac:dyDescent="0.25">
      <c r="L195" s="572" t="str">
        <f t="array" ref="L195">IF(SUM(ABS(M195:Y195))&gt;0,IF(OR($M$8:$Y$8=M195:Y195),"Hide","Show"),"")</f>
        <v/>
      </c>
    </row>
    <row r="196" spans="12:12" x14ac:dyDescent="0.25">
      <c r="L196" s="572" t="str">
        <f t="array" ref="L196">IF(SUM(ABS(M196:Y196))&gt;0,IF(OR($M$8:$Y$8=M196:Y196),"Hide","Show"),"")</f>
        <v/>
      </c>
    </row>
    <row r="197" spans="12:12" x14ac:dyDescent="0.25">
      <c r="L197" s="572" t="str">
        <f t="array" ref="L197">IF(SUM(ABS(M197:Y197))&gt;0,IF(OR($M$8:$Y$8=M197:Y197),"Hide","Show"),"")</f>
        <v/>
      </c>
    </row>
    <row r="198" spans="12:12" x14ac:dyDescent="0.25">
      <c r="L198" s="572" t="str">
        <f t="array" ref="L198">IF(SUM(ABS(M198:Y198))&gt;0,IF(OR($M$8:$Y$8=M198:Y198),"Hide","Show"),"")</f>
        <v/>
      </c>
    </row>
    <row r="199" spans="12:12" x14ac:dyDescent="0.25">
      <c r="L199" s="572" t="str">
        <f t="array" ref="L199">IF(SUM(ABS(M199:Y199))&gt;0,IF(OR($M$8:$Y$8=M199:Y199),"Hide","Show"),"")</f>
        <v/>
      </c>
    </row>
    <row r="200" spans="12:12" x14ac:dyDescent="0.25">
      <c r="L200" s="572" t="str">
        <f t="array" ref="L200">IF(SUM(ABS(M200:Y200))&gt;0,IF(OR($M$8:$Y$8=M200:Y200),"Hide","Show"),"")</f>
        <v/>
      </c>
    </row>
    <row r="201" spans="12:12" x14ac:dyDescent="0.25">
      <c r="L201" s="572" t="str">
        <f t="array" ref="L201">IF(SUM(ABS(M201:Y201))&gt;0,IF(OR($M$8:$Y$8=M201:Y201),"Hide","Show"),"")</f>
        <v/>
      </c>
    </row>
    <row r="202" spans="12:12" x14ac:dyDescent="0.25">
      <c r="L202" s="572" t="str">
        <f t="array" ref="L202">IF(SUM(ABS(M202:Y202))&gt;0,IF(OR($M$8:$Y$8=M202:Y202),"Hide","Show"),"")</f>
        <v/>
      </c>
    </row>
    <row r="203" spans="12:12" x14ac:dyDescent="0.25">
      <c r="L203" s="572" t="str">
        <f t="array" ref="L203">IF(SUM(ABS(M203:Y203))&gt;0,IF(OR($M$8:$Y$8=M203:Y203),"Hide","Show"),"")</f>
        <v/>
      </c>
    </row>
    <row r="204" spans="12:12" x14ac:dyDescent="0.25">
      <c r="L204" s="572" t="str">
        <f t="array" ref="L204">IF(SUM(ABS(M204:Y204))&gt;0,IF(OR($M$8:$Y$8=M204:Y204),"Hide","Show"),"")</f>
        <v/>
      </c>
    </row>
    <row r="205" spans="12:12" x14ac:dyDescent="0.25">
      <c r="L205" s="572" t="str">
        <f t="array" ref="L205">IF(SUM(ABS(M205:Y205))&gt;0,IF(OR($M$8:$Y$8=M205:Y205),"Hide","Show"),"")</f>
        <v/>
      </c>
    </row>
    <row r="206" spans="12:12" x14ac:dyDescent="0.25">
      <c r="L206" s="572" t="str">
        <f t="array" ref="L206">IF(SUM(ABS(M206:Y206))&gt;0,IF(OR($M$8:$Y$8=M206:Y206),"Hide","Show"),"")</f>
        <v/>
      </c>
    </row>
    <row r="207" spans="12:12" x14ac:dyDescent="0.25">
      <c r="L207" s="572" t="str">
        <f t="array" ref="L207">IF(SUM(ABS(M207:Y207))&gt;0,IF(OR($M$8:$Y$8=M207:Y207),"Hide","Show"),"")</f>
        <v/>
      </c>
    </row>
    <row r="208" spans="12:12" x14ac:dyDescent="0.25">
      <c r="L208" s="572" t="str">
        <f t="array" ref="L208">IF(SUM(ABS(M208:Y208))&gt;0,IF(OR($M$8:$Y$8=M208:Y208),"Hide","Show"),"")</f>
        <v/>
      </c>
    </row>
    <row r="209" spans="12:12" x14ac:dyDescent="0.25">
      <c r="L209" s="572" t="str">
        <f t="array" ref="L209">IF(SUM(ABS(M209:Y209))&gt;0,IF(OR($M$8:$Y$8=M209:Y209),"Hide","Show"),"")</f>
        <v/>
      </c>
    </row>
    <row r="210" spans="12:12" x14ac:dyDescent="0.25">
      <c r="L210" s="572" t="str">
        <f t="array" ref="L210">IF(SUM(ABS(M210:Y210))&gt;0,IF(OR($M$8:$Y$8=M210:Y210),"Hide","Show"),"")</f>
        <v/>
      </c>
    </row>
    <row r="211" spans="12:12" x14ac:dyDescent="0.25">
      <c r="L211" s="572" t="str">
        <f t="array" ref="L211">IF(SUM(ABS(M211:Y211))&gt;0,IF(OR($M$8:$Y$8=M211:Y211),"Hide","Show"),"")</f>
        <v/>
      </c>
    </row>
    <row r="212" spans="12:12" x14ac:dyDescent="0.25">
      <c r="L212" s="572" t="str">
        <f t="array" ref="L212">IF(SUM(ABS(M212:Y212))&gt;0,IF(OR($M$8:$Y$8=M212:Y212),"Hide","Show"),"")</f>
        <v/>
      </c>
    </row>
    <row r="213" spans="12:12" x14ac:dyDescent="0.25">
      <c r="L213" s="572" t="str">
        <f t="array" ref="L213">IF(SUM(ABS(M213:Y213))&gt;0,IF(OR($M$8:$Y$8=M213:Y213),"Hide","Show"),"")</f>
        <v/>
      </c>
    </row>
    <row r="214" spans="12:12" x14ac:dyDescent="0.25">
      <c r="L214" s="572" t="str">
        <f t="array" ref="L214">IF(SUM(ABS(M214:Y214))&gt;0,IF(OR($M$8:$Y$8=M214:Y214),"Hide","Show"),"")</f>
        <v/>
      </c>
    </row>
    <row r="215" spans="12:12" x14ac:dyDescent="0.25">
      <c r="L215" s="572" t="str">
        <f t="array" ref="L215">IF(SUM(ABS(M215:Y215))&gt;0,IF(OR($M$8:$Y$8=M215:Y215),"Hide","Show"),"")</f>
        <v/>
      </c>
    </row>
    <row r="216" spans="12:12" x14ac:dyDescent="0.25">
      <c r="L216" s="572" t="str">
        <f t="array" ref="L216">IF(SUM(ABS(M216:Y216))&gt;0,IF(OR($M$8:$Y$8=M216:Y216),"Hide","Show"),"")</f>
        <v/>
      </c>
    </row>
    <row r="217" spans="12:12" x14ac:dyDescent="0.25">
      <c r="L217" s="572" t="str">
        <f t="array" ref="L217">IF(SUM(ABS(M217:Y217))&gt;0,IF(OR($M$8:$Y$8=M217:Y217),"Hide","Show"),"")</f>
        <v/>
      </c>
    </row>
    <row r="218" spans="12:12" x14ac:dyDescent="0.25">
      <c r="L218" s="572" t="str">
        <f t="array" ref="L218">IF(SUM(ABS(M218:Y218))&gt;0,IF(OR($M$8:$Y$8=M218:Y218),"Hide","Show"),"")</f>
        <v/>
      </c>
    </row>
    <row r="219" spans="12:12" x14ac:dyDescent="0.25">
      <c r="L219" s="572" t="str">
        <f t="array" ref="L219">IF(SUM(ABS(M219:Y219))&gt;0,IF(OR($M$8:$Y$8=M219:Y219),"Hide","Show"),"")</f>
        <v/>
      </c>
    </row>
    <row r="220" spans="12:12" x14ac:dyDescent="0.25">
      <c r="L220" s="572" t="str">
        <f t="array" ref="L220">IF(SUM(ABS(M220:Y220))&gt;0,IF(OR($M$8:$Y$8=M220:Y220),"Hide","Show"),"")</f>
        <v/>
      </c>
    </row>
    <row r="221" spans="12:12" x14ac:dyDescent="0.25">
      <c r="L221" s="572" t="str">
        <f t="array" ref="L221">IF(SUM(ABS(M221:Y221))&gt;0,IF(OR($M$8:$Y$8=M221:Y221),"Hide","Show"),"")</f>
        <v/>
      </c>
    </row>
    <row r="222" spans="12:12" x14ac:dyDescent="0.25">
      <c r="L222" s="572" t="str">
        <f t="array" ref="L222">IF(SUM(ABS(M222:Y222))&gt;0,IF(OR($M$8:$Y$8=M222:Y222),"Hide","Show"),"")</f>
        <v/>
      </c>
    </row>
    <row r="223" spans="12:12" x14ac:dyDescent="0.25">
      <c r="L223" s="572" t="str">
        <f t="array" ref="L223">IF(SUM(ABS(M223:Y223))&gt;0,IF(OR($M$8:$Y$8=M223:Y223),"Hide","Show"),"")</f>
        <v/>
      </c>
    </row>
    <row r="224" spans="12:12" x14ac:dyDescent="0.25">
      <c r="L224" s="572" t="str">
        <f t="array" ref="L224">IF(SUM(ABS(M224:Y224))&gt;0,IF(OR($M$8:$Y$8=M224:Y224),"Hide","Show"),"")</f>
        <v/>
      </c>
    </row>
    <row r="225" spans="12:12" x14ac:dyDescent="0.25">
      <c r="L225" s="572" t="str">
        <f t="array" ref="L225">IF(SUM(ABS(M225:Y225))&gt;0,IF(OR($M$8:$Y$8=M225:Y225),"Hide","Show"),"")</f>
        <v/>
      </c>
    </row>
    <row r="226" spans="12:12" x14ac:dyDescent="0.25">
      <c r="L226" s="572" t="str">
        <f t="array" ref="L226">IF(SUM(ABS(M226:Y226))&gt;0,IF(OR($M$8:$Y$8=M226:Y226),"Hide","Show"),"")</f>
        <v/>
      </c>
    </row>
    <row r="227" spans="12:12" x14ac:dyDescent="0.25">
      <c r="L227" s="572" t="str">
        <f t="array" ref="L227">IF(SUM(ABS(M227:Y227))&gt;0,IF(OR($M$8:$Y$8=M227:Y227),"Hide","Show"),"")</f>
        <v/>
      </c>
    </row>
    <row r="228" spans="12:12" x14ac:dyDescent="0.25">
      <c r="L228" s="572" t="str">
        <f t="array" ref="L228">IF(SUM(ABS(M228:Y228))&gt;0,IF(OR($M$8:$Y$8=M228:Y228),"Hide","Show"),"")</f>
        <v/>
      </c>
    </row>
    <row r="229" spans="12:12" x14ac:dyDescent="0.25">
      <c r="L229" s="572" t="str">
        <f t="array" ref="L229">IF(SUM(ABS(M229:Y229))&gt;0,IF(OR($M$8:$Y$8=M229:Y229),"Hide","Show"),"")</f>
        <v/>
      </c>
    </row>
    <row r="230" spans="12:12" x14ac:dyDescent="0.25">
      <c r="L230" s="572" t="str">
        <f t="array" ref="L230">IF(SUM(ABS(M230:Y230))&gt;0,IF(OR($M$8:$Y$8=M230:Y230),"Hide","Show"),"")</f>
        <v/>
      </c>
    </row>
    <row r="231" spans="12:12" x14ac:dyDescent="0.25">
      <c r="L231" s="572" t="str">
        <f t="array" ref="L231">IF(SUM(ABS(M231:Y231))&gt;0,IF(OR($M$8:$Y$8=M231:Y231),"Hide","Show"),"")</f>
        <v/>
      </c>
    </row>
    <row r="232" spans="12:12" x14ac:dyDescent="0.25">
      <c r="L232" s="572" t="str">
        <f t="array" ref="L232">IF(SUM(ABS(M232:Y232))&gt;0,IF(OR($M$8:$Y$8=M232:Y232),"Hide","Show"),"")</f>
        <v/>
      </c>
    </row>
    <row r="233" spans="12:12" x14ac:dyDescent="0.25">
      <c r="L233" s="572" t="str">
        <f t="array" ref="L233">IF(SUM(ABS(M233:Y233))&gt;0,IF(OR($M$8:$Y$8=M233:Y233),"Hide","Show"),"")</f>
        <v/>
      </c>
    </row>
    <row r="234" spans="12:12" x14ac:dyDescent="0.25">
      <c r="L234" s="572" t="str">
        <f t="array" ref="L234">IF(SUM(ABS(M234:Y234))&gt;0,IF(OR($M$8:$Y$8=M234:Y234),"Hide","Show"),"")</f>
        <v/>
      </c>
    </row>
    <row r="235" spans="12:12" x14ac:dyDescent="0.25">
      <c r="L235" s="572" t="str">
        <f t="array" ref="L235">IF(SUM(ABS(M235:Y235))&gt;0,IF(OR($M$8:$Y$8=M235:Y235),"Hide","Show"),"")</f>
        <v/>
      </c>
    </row>
    <row r="236" spans="12:12" x14ac:dyDescent="0.25">
      <c r="L236" s="572" t="str">
        <f t="array" ref="L236">IF(SUM(ABS(M236:Y236))&gt;0,IF(OR($M$8:$Y$8=M236:Y236),"Hide","Show"),"")</f>
        <v/>
      </c>
    </row>
    <row r="237" spans="12:12" x14ac:dyDescent="0.25">
      <c r="L237" s="572" t="str">
        <f t="array" ref="L237">IF(SUM(ABS(M237:Y237))&gt;0,IF(OR($M$8:$Y$8=M237:Y237),"Hide","Show"),"")</f>
        <v/>
      </c>
    </row>
    <row r="238" spans="12:12" x14ac:dyDescent="0.25">
      <c r="L238" s="572" t="str">
        <f t="array" ref="L238">IF(SUM(ABS(M238:Y238))&gt;0,IF(OR($M$8:$Y$8=M238:Y238),"Hide","Show"),"")</f>
        <v/>
      </c>
    </row>
    <row r="239" spans="12:12" x14ac:dyDescent="0.25">
      <c r="L239" s="572" t="str">
        <f t="array" ref="L239">IF(SUM(ABS(M239:Y239))&gt;0,IF(OR($M$8:$Y$8=M239:Y239),"Hide","Show"),"")</f>
        <v/>
      </c>
    </row>
    <row r="240" spans="12:12" x14ac:dyDescent="0.25">
      <c r="L240" s="572" t="str">
        <f t="array" ref="L240">IF(SUM(ABS(M240:Y240))&gt;0,IF(OR($M$8:$Y$8=M240:Y240),"Hide","Show"),"")</f>
        <v/>
      </c>
    </row>
    <row r="241" spans="12:12" x14ac:dyDescent="0.25">
      <c r="L241" s="572" t="str">
        <f t="array" ref="L241">IF(SUM(ABS(M241:Y241))&gt;0,IF(OR($M$8:$Y$8=M241:Y241),"Hide","Show"),"")</f>
        <v/>
      </c>
    </row>
    <row r="242" spans="12:12" x14ac:dyDescent="0.25">
      <c r="L242" s="572" t="str">
        <f t="array" ref="L242">IF(SUM(ABS(M242:Y242))&gt;0,IF(OR($M$8:$Y$8=M242:Y242),"Hide","Show"),"")</f>
        <v/>
      </c>
    </row>
    <row r="243" spans="12:12" x14ac:dyDescent="0.25">
      <c r="L243" s="572" t="str">
        <f t="array" ref="L243">IF(SUM(ABS(M243:Y243))&gt;0,IF(OR($M$8:$Y$8=M243:Y243),"Hide","Show"),"")</f>
        <v/>
      </c>
    </row>
    <row r="244" spans="12:12" x14ac:dyDescent="0.25">
      <c r="L244" s="572" t="str">
        <f t="array" ref="L244">IF(SUM(ABS(M244:Y244))&gt;0,IF(OR($M$8:$Y$8=M244:Y244),"Hide","Show"),"")</f>
        <v/>
      </c>
    </row>
    <row r="245" spans="12:12" x14ac:dyDescent="0.25">
      <c r="L245" s="572" t="str">
        <f t="array" ref="L245">IF(SUM(ABS(M245:Y245))&gt;0,IF(OR($M$8:$Y$8=M245:Y245),"Hide","Show"),"")</f>
        <v/>
      </c>
    </row>
    <row r="246" spans="12:12" x14ac:dyDescent="0.25">
      <c r="L246" s="572" t="str">
        <f t="array" ref="L246">IF(SUM(ABS(M246:Y246))&gt;0,IF(OR($M$8:$Y$8=M246:Y246),"Hide","Show"),"")</f>
        <v/>
      </c>
    </row>
    <row r="247" spans="12:12" x14ac:dyDescent="0.25">
      <c r="L247" s="572" t="str">
        <f t="array" ref="L247">IF(SUM(ABS(M247:Y247))&gt;0,IF(OR($M$8:$Y$8=M247:Y247),"Hide","Show"),"")</f>
        <v/>
      </c>
    </row>
    <row r="248" spans="12:12" x14ac:dyDescent="0.25">
      <c r="L248" s="572" t="str">
        <f t="array" ref="L248">IF(SUM(ABS(M248:Y248))&gt;0,IF(OR($M$8:$Y$8=M248:Y248),"Hide","Show"),"")</f>
        <v/>
      </c>
    </row>
    <row r="249" spans="12:12" x14ac:dyDescent="0.25">
      <c r="L249" s="572" t="str">
        <f t="array" ref="L249">IF(SUM(ABS(M249:Y249))&gt;0,IF(OR($M$8:$Y$8=M249:Y249),"Hide","Show"),"")</f>
        <v/>
      </c>
    </row>
    <row r="250" spans="12:12" x14ac:dyDescent="0.25">
      <c r="L250" s="572" t="str">
        <f t="array" ref="L250">IF(SUM(ABS(M250:Y250))&gt;0,IF(OR($M$8:$Y$8=M250:Y250),"Hide","Show"),"")</f>
        <v/>
      </c>
    </row>
    <row r="251" spans="12:12" x14ac:dyDescent="0.25">
      <c r="L251" s="572" t="str">
        <f t="array" ref="L251">IF(SUM(ABS(M251:Y251))&gt;0,IF(OR($M$8:$Y$8=M251:Y251),"Hide","Show"),"")</f>
        <v/>
      </c>
    </row>
    <row r="252" spans="12:12" x14ac:dyDescent="0.25">
      <c r="L252" s="572" t="str">
        <f t="array" ref="L252">IF(SUM(ABS(M252:Y252))&gt;0,IF(OR($M$8:$Y$8=M252:Y252),"Hide","Show"),"")</f>
        <v/>
      </c>
    </row>
    <row r="253" spans="12:12" x14ac:dyDescent="0.25">
      <c r="L253" s="572" t="str">
        <f t="array" ref="L253">IF(SUM(ABS(M253:Y253))&gt;0,IF(OR($M$8:$Y$8=M253:Y253),"Hide","Show"),"")</f>
        <v/>
      </c>
    </row>
    <row r="254" spans="12:12" x14ac:dyDescent="0.25">
      <c r="L254" s="572" t="str">
        <f t="array" ref="L254">IF(SUM(ABS(M254:Y254))&gt;0,IF(OR($M$8:$Y$8=M254:Y254),"Hide","Show"),"")</f>
        <v/>
      </c>
    </row>
    <row r="255" spans="12:12" x14ac:dyDescent="0.25">
      <c r="L255" s="572" t="str">
        <f t="array" ref="L255">IF(SUM(ABS(M255:Y255))&gt;0,IF(OR($M$8:$Y$8=M255:Y255),"Hide","Show"),"")</f>
        <v/>
      </c>
    </row>
    <row r="256" spans="12:12" x14ac:dyDescent="0.25">
      <c r="L256" s="572" t="str">
        <f t="array" ref="L256">IF(SUM(ABS(M256:Y256))&gt;0,IF(OR($M$8:$Y$8=M256:Y256),"Hide","Show"),"")</f>
        <v/>
      </c>
    </row>
    <row r="257" spans="12:12" x14ac:dyDescent="0.25">
      <c r="L257" s="572" t="str">
        <f t="array" ref="L257">IF(SUM(ABS(M257:Y257))&gt;0,IF(OR($M$8:$Y$8=M257:Y257),"Hide","Show"),"")</f>
        <v/>
      </c>
    </row>
    <row r="258" spans="12:12" x14ac:dyDescent="0.25">
      <c r="L258" s="572" t="str">
        <f t="array" ref="L258">IF(SUM(ABS(M258:Y258))&gt;0,IF(OR($M$8:$Y$8=M258:Y258),"Hide","Show"),"")</f>
        <v/>
      </c>
    </row>
    <row r="259" spans="12:12" x14ac:dyDescent="0.25">
      <c r="L259" s="572" t="str">
        <f t="array" ref="L259">IF(SUM(ABS(M259:Y259))&gt;0,IF(OR($M$8:$Y$8=M259:Y259),"Hide","Show"),"")</f>
        <v/>
      </c>
    </row>
    <row r="260" spans="12:12" x14ac:dyDescent="0.25">
      <c r="L260" s="572" t="str">
        <f t="array" ref="L260">IF(SUM(ABS(M260:Y260))&gt;0,IF(OR($M$8:$Y$8=M260:Y260),"Hide","Show"),"")</f>
        <v/>
      </c>
    </row>
    <row r="261" spans="12:12" x14ac:dyDescent="0.25">
      <c r="L261" s="572" t="str">
        <f t="array" ref="L261">IF(SUM(ABS(M261:Y261))&gt;0,IF(OR($M$8:$Y$8=M261:Y261),"Hide","Show"),"")</f>
        <v/>
      </c>
    </row>
    <row r="262" spans="12:12" x14ac:dyDescent="0.25">
      <c r="L262" s="572" t="str">
        <f t="array" ref="L262">IF(SUM(ABS(M262:Y262))&gt;0,IF(OR($M$8:$Y$8=M262:Y262),"Hide","Show"),"")</f>
        <v/>
      </c>
    </row>
    <row r="263" spans="12:12" x14ac:dyDescent="0.25">
      <c r="L263" s="572" t="str">
        <f t="array" ref="L263">IF(SUM(ABS(M263:Y263))&gt;0,IF(OR($M$8:$Y$8=M263:Y263),"Hide","Show"),"")</f>
        <v/>
      </c>
    </row>
    <row r="264" spans="12:12" x14ac:dyDescent="0.25">
      <c r="L264" s="572" t="str">
        <f t="array" ref="L264">IF(SUM(ABS(M264:Y264))&gt;0,IF(OR($M$8:$Y$8=M264:Y264),"Hide","Show"),"")</f>
        <v/>
      </c>
    </row>
    <row r="265" spans="12:12" x14ac:dyDescent="0.25">
      <c r="L265" s="572" t="str">
        <f t="array" ref="L265">IF(SUM(ABS(M265:Y265))&gt;0,IF(OR($M$8:$Y$8=M265:Y265),"Hide","Show"),"")</f>
        <v/>
      </c>
    </row>
    <row r="266" spans="12:12" x14ac:dyDescent="0.25">
      <c r="L266" s="572" t="str">
        <f t="array" ref="L266">IF(SUM(ABS(M266:Y266))&gt;0,IF(OR($M$8:$Y$8=M266:Y266),"Hide","Show"),"")</f>
        <v/>
      </c>
    </row>
    <row r="267" spans="12:12" x14ac:dyDescent="0.25">
      <c r="L267" s="572" t="str">
        <f t="array" ref="L267">IF(SUM(ABS(M267:Y267))&gt;0,IF(OR($M$8:$Y$8=M267:Y267),"Hide","Show"),"")</f>
        <v/>
      </c>
    </row>
    <row r="268" spans="12:12" x14ac:dyDescent="0.25">
      <c r="L268" s="572" t="str">
        <f t="array" ref="L268">IF(SUM(ABS(M268:Y268))&gt;0,IF(OR($M$8:$Y$8=M268:Y268),"Hide","Show"),"")</f>
        <v/>
      </c>
    </row>
    <row r="269" spans="12:12" x14ac:dyDescent="0.25">
      <c r="L269" s="572" t="str">
        <f t="array" ref="L269">IF(SUM(ABS(M269:Y269))&gt;0,IF(OR($M$8:$Y$8=M269:Y269),"Hide","Show"),"")</f>
        <v/>
      </c>
    </row>
    <row r="270" spans="12:12" x14ac:dyDescent="0.25">
      <c r="L270" s="572" t="str">
        <f t="array" ref="L270">IF(SUM(ABS(M270:Y270))&gt;0,IF(OR($M$8:$Y$8=M270:Y270),"Hide","Show"),"")</f>
        <v/>
      </c>
    </row>
    <row r="271" spans="12:12" x14ac:dyDescent="0.25">
      <c r="L271" s="572" t="str">
        <f t="array" ref="L271">IF(SUM(ABS(M271:Y271))&gt;0,IF(OR($M$8:$Y$8=M271:Y271),"Hide","Show"),"")</f>
        <v/>
      </c>
    </row>
    <row r="272" spans="12:12" x14ac:dyDescent="0.25">
      <c r="L272" s="572" t="str">
        <f t="array" ref="L272">IF(SUM(ABS(M272:Y272))&gt;0,IF(OR($M$8:$Y$8=M272:Y272),"Hide","Show"),"")</f>
        <v/>
      </c>
    </row>
    <row r="273" spans="12:12" x14ac:dyDescent="0.25">
      <c r="L273" s="572" t="str">
        <f t="array" ref="L273">IF(SUM(ABS(M273:Y273))&gt;0,IF(OR($M$8:$Y$8=M273:Y273),"Hide","Show"),"")</f>
        <v/>
      </c>
    </row>
    <row r="274" spans="12:12" x14ac:dyDescent="0.25">
      <c r="L274" s="572" t="str">
        <f t="array" ref="L274">IF(SUM(ABS(M274:Y274))&gt;0,IF(OR($M$8:$Y$8=M274:Y274),"Hide","Show"),"")</f>
        <v/>
      </c>
    </row>
    <row r="275" spans="12:12" x14ac:dyDescent="0.25">
      <c r="L275" s="572" t="str">
        <f t="array" ref="L275">IF(SUM(ABS(M275:Y275))&gt;0,IF(OR($M$8:$Y$8=M275:Y275),"Hide","Show"),"")</f>
        <v/>
      </c>
    </row>
    <row r="276" spans="12:12" x14ac:dyDescent="0.25">
      <c r="L276" s="572" t="str">
        <f t="array" ref="L276">IF(SUM(ABS(M276:Y276))&gt;0,IF(OR($M$8:$Y$8=M276:Y276),"Hide","Show"),"")</f>
        <v/>
      </c>
    </row>
    <row r="277" spans="12:12" x14ac:dyDescent="0.25">
      <c r="L277" s="572" t="str">
        <f t="array" ref="L277">IF(SUM(ABS(M277:Y277))&gt;0,IF(OR($M$8:$Y$8=M277:Y277),"Hide","Show"),"")</f>
        <v/>
      </c>
    </row>
    <row r="278" spans="12:12" x14ac:dyDescent="0.25">
      <c r="L278" s="572" t="str">
        <f t="array" ref="L278">IF(SUM(ABS(M278:Y278))&gt;0,IF(OR($M$8:$Y$8=M278:Y278),"Hide","Show"),"")</f>
        <v/>
      </c>
    </row>
    <row r="279" spans="12:12" x14ac:dyDescent="0.25">
      <c r="L279" s="572" t="str">
        <f t="array" ref="L279">IF(SUM(ABS(M279:Y279))&gt;0,IF(OR($M$8:$Y$8=M279:Y279),"Hide","Show"),"")</f>
        <v/>
      </c>
    </row>
    <row r="280" spans="12:12" x14ac:dyDescent="0.25">
      <c r="L280" s="572" t="str">
        <f t="array" ref="L280">IF(SUM(ABS(M280:Y280))&gt;0,IF(OR($M$8:$Y$8=M280:Y280),"Hide","Show"),"")</f>
        <v/>
      </c>
    </row>
    <row r="281" spans="12:12" x14ac:dyDescent="0.25">
      <c r="L281" s="572" t="str">
        <f t="array" ref="L281">IF(SUM(ABS(M281:Y281))&gt;0,IF(OR($M$8:$Y$8=M281:Y281),"Hide","Show"),"")</f>
        <v/>
      </c>
    </row>
    <row r="282" spans="12:12" x14ac:dyDescent="0.25">
      <c r="L282" s="572" t="str">
        <f t="array" ref="L282">IF(SUM(ABS(M282:Y282))&gt;0,IF(OR($M$8:$Y$8=M282:Y282),"Hide","Show"),"")</f>
        <v/>
      </c>
    </row>
    <row r="283" spans="12:12" x14ac:dyDescent="0.25">
      <c r="L283" s="572" t="str">
        <f t="array" ref="L283">IF(SUM(ABS(M283:Y283))&gt;0,IF(OR($M$8:$Y$8=M283:Y283),"Hide","Show"),"")</f>
        <v/>
      </c>
    </row>
    <row r="284" spans="12:12" x14ac:dyDescent="0.25">
      <c r="L284" s="572" t="str">
        <f t="array" ref="L284">IF(SUM(ABS(M284:Y284))&gt;0,IF(OR($M$8:$Y$8=M284:Y284),"Hide","Show"),"")</f>
        <v/>
      </c>
    </row>
    <row r="285" spans="12:12" x14ac:dyDescent="0.25">
      <c r="L285" s="572" t="str">
        <f t="array" ref="L285">IF(SUM(ABS(M285:Y285))&gt;0,IF(OR($M$8:$Y$8=M285:Y285),"Hide","Show"),"")</f>
        <v/>
      </c>
    </row>
    <row r="286" spans="12:12" x14ac:dyDescent="0.25">
      <c r="L286" s="572" t="str">
        <f t="array" ref="L286">IF(SUM(ABS(M286:Y286))&gt;0,IF(OR($M$8:$Y$8=M286:Y286),"Hide","Show"),"")</f>
        <v/>
      </c>
    </row>
    <row r="287" spans="12:12" x14ac:dyDescent="0.25">
      <c r="L287" s="572" t="str">
        <f t="array" ref="L287">IF(SUM(ABS(M287:Y287))&gt;0,IF(OR($M$8:$Y$8=M287:Y287),"Hide","Show"),"")</f>
        <v/>
      </c>
    </row>
    <row r="288" spans="12:12" x14ac:dyDescent="0.25">
      <c r="L288" s="572" t="str">
        <f t="array" ref="L288">IF(SUM(ABS(M288:Y288))&gt;0,IF(OR($M$8:$Y$8=M288:Y288),"Hide","Show"),"")</f>
        <v/>
      </c>
    </row>
    <row r="289" spans="12:12" x14ac:dyDescent="0.25">
      <c r="L289" s="572" t="str">
        <f t="array" ref="L289">IF(SUM(ABS(M289:Y289))&gt;0,IF(OR($M$8:$Y$8=M289:Y289),"Hide","Show"),"")</f>
        <v/>
      </c>
    </row>
    <row r="290" spans="12:12" x14ac:dyDescent="0.25">
      <c r="L290" s="572" t="str">
        <f t="array" ref="L290">IF(SUM(ABS(M290:Y290))&gt;0,IF(OR($M$8:$Y$8=M290:Y290),"Hide","Show"),"")</f>
        <v/>
      </c>
    </row>
    <row r="291" spans="12:12" x14ac:dyDescent="0.25">
      <c r="L291" s="572" t="str">
        <f t="array" ref="L291">IF(SUM(ABS(M291:Y291))&gt;0,IF(OR($M$8:$Y$8=M291:Y291),"Hide","Show"),"")</f>
        <v/>
      </c>
    </row>
    <row r="292" spans="12:12" x14ac:dyDescent="0.25">
      <c r="L292" s="572" t="str">
        <f t="array" ref="L292">IF(SUM(ABS(M292:Y292))&gt;0,IF(OR($M$8:$Y$8=M292:Y292),"Hide","Show"),"")</f>
        <v/>
      </c>
    </row>
    <row r="293" spans="12:12" x14ac:dyDescent="0.25">
      <c r="L293" s="572" t="str">
        <f t="array" ref="L293">IF(SUM(ABS(M293:Y293))&gt;0,IF(OR($M$8:$Y$8=M293:Y293),"Hide","Show"),"")</f>
        <v/>
      </c>
    </row>
    <row r="294" spans="12:12" x14ac:dyDescent="0.25">
      <c r="L294" s="572" t="str">
        <f t="array" ref="L294">IF(SUM(ABS(M294:Y294))&gt;0,IF(OR($M$8:$Y$8=M294:Y294),"Hide","Show"),"")</f>
        <v/>
      </c>
    </row>
    <row r="295" spans="12:12" x14ac:dyDescent="0.25">
      <c r="L295" s="572" t="str">
        <f t="array" ref="L295">IF(SUM(ABS(M295:Y295))&gt;0,IF(OR($M$8:$Y$8=M295:Y295),"Hide","Show"),"")</f>
        <v/>
      </c>
    </row>
    <row r="296" spans="12:12" x14ac:dyDescent="0.25">
      <c r="L296" s="572" t="str">
        <f t="array" ref="L296">IF(SUM(ABS(M296:Y296))&gt;0,IF(OR($M$8:$Y$8=M296:Y296),"Hide","Show"),"")</f>
        <v/>
      </c>
    </row>
    <row r="297" spans="12:12" x14ac:dyDescent="0.25">
      <c r="L297" s="572" t="str">
        <f t="array" ref="L297">IF(SUM(ABS(M297:Y297))&gt;0,IF(OR($M$8:$Y$8=M297:Y297),"Hide","Show"),"")</f>
        <v/>
      </c>
    </row>
    <row r="298" spans="12:12" x14ac:dyDescent="0.25">
      <c r="L298" s="572" t="str">
        <f t="array" ref="L298">IF(SUM(ABS(M298:Y298))&gt;0,IF(OR($M$8:$Y$8=M298:Y298),"Hide","Show"),"")</f>
        <v/>
      </c>
    </row>
    <row r="299" spans="12:12" x14ac:dyDescent="0.25">
      <c r="L299" s="572" t="str">
        <f t="array" ref="L299">IF(SUM(ABS(M299:Y299))&gt;0,IF(OR($M$8:$Y$8=M299:Y299),"Hide","Show"),"")</f>
        <v/>
      </c>
    </row>
    <row r="300" spans="12:12" x14ac:dyDescent="0.25">
      <c r="L300" s="572" t="str">
        <f t="array" ref="L300">IF(SUM(ABS(M300:Y300))&gt;0,IF(OR($M$8:$Y$8=M300:Y300),"Hide","Show"),"")</f>
        <v/>
      </c>
    </row>
    <row r="301" spans="12:12" x14ac:dyDescent="0.25">
      <c r="L301" s="572" t="str">
        <f t="array" ref="L301">IF(SUM(ABS(M301:Y301))&gt;0,IF(OR($M$8:$Y$8=M301:Y301),"Hide","Show"),"")</f>
        <v/>
      </c>
    </row>
    <row r="302" spans="12:12" x14ac:dyDescent="0.25">
      <c r="L302" s="572" t="str">
        <f t="array" ref="L302">IF(SUM(ABS(M302:Y302))&gt;0,IF(OR($M$8:$Y$8=M302:Y302),"Hide","Show"),"")</f>
        <v/>
      </c>
    </row>
    <row r="303" spans="12:12" x14ac:dyDescent="0.25">
      <c r="L303" s="572" t="str">
        <f t="array" ref="L303">IF(SUM(ABS(M303:Y303))&gt;0,IF(OR($M$8:$Y$8=M303:Y303),"Hide","Show"),"")</f>
        <v/>
      </c>
    </row>
    <row r="304" spans="12:12" x14ac:dyDescent="0.25">
      <c r="L304" s="572" t="str">
        <f t="array" ref="L304">IF(SUM(ABS(M304:Y304))&gt;0,IF(OR($M$8:$Y$8=M304:Y304),"Hide","Show"),"")</f>
        <v/>
      </c>
    </row>
    <row r="305" spans="12:12" x14ac:dyDescent="0.25">
      <c r="L305" s="572" t="str">
        <f t="array" ref="L305">IF(SUM(ABS(M305:Y305))&gt;0,IF(OR($M$8:$Y$8=M305:Y305),"Hide","Show"),"")</f>
        <v/>
      </c>
    </row>
    <row r="306" spans="12:12" x14ac:dyDescent="0.25">
      <c r="L306" s="572" t="str">
        <f t="array" ref="L306">IF(SUM(ABS(M306:Y306))&gt;0,IF(OR($M$8:$Y$8=M306:Y306),"Hide","Show"),"")</f>
        <v/>
      </c>
    </row>
    <row r="307" spans="12:12" x14ac:dyDescent="0.25">
      <c r="L307" s="572" t="str">
        <f t="array" ref="L307">IF(SUM(ABS(M307:Y307))&gt;0,IF(OR($M$8:$Y$8=M307:Y307),"Hide","Show"),"")</f>
        <v/>
      </c>
    </row>
    <row r="308" spans="12:12" x14ac:dyDescent="0.25">
      <c r="L308" s="572" t="str">
        <f t="array" ref="L308">IF(SUM(ABS(M308:Y308))&gt;0,IF(OR($M$8:$Y$8=M308:Y308),"Hide","Show"),"")</f>
        <v/>
      </c>
    </row>
    <row r="309" spans="12:12" x14ac:dyDescent="0.25">
      <c r="L309" s="572" t="str">
        <f t="array" ref="L309">IF(SUM(ABS(M309:Y309))&gt;0,IF(OR($M$8:$Y$8=M309:Y309),"Hide","Show"),"")</f>
        <v/>
      </c>
    </row>
  </sheetData>
  <sheetProtection algorithmName="SHA-512" hashValue="8Htr+2zA5Zw7s0bVl5dqHvZdsw2iaWkt3aHQRZDHbhi+h2y2Y3ntckcNrNwcJRTet0zpUhfVGERndlQ6PJn+CA==" saltValue="pG03VqhXd0xvgFlbNdMSIA==" spinCount="100000" sheet="1" objects="1" scenarios="1" selectLockedCells="1"/>
  <mergeCells count="16">
    <mergeCell ref="C22:F22"/>
    <mergeCell ref="B2:C2"/>
    <mergeCell ref="E2:F2"/>
    <mergeCell ref="C11:D11"/>
    <mergeCell ref="B20:G20"/>
    <mergeCell ref="D42:E42"/>
    <mergeCell ref="D23:F23"/>
    <mergeCell ref="C30:F30"/>
    <mergeCell ref="D31:F31"/>
    <mergeCell ref="D32:F32"/>
    <mergeCell ref="D33:F33"/>
    <mergeCell ref="D34:F34"/>
    <mergeCell ref="B37:G37"/>
    <mergeCell ref="D39:E39"/>
    <mergeCell ref="D40:E40"/>
    <mergeCell ref="D41:E41"/>
  </mergeCells>
  <conditionalFormatting sqref="D27:F28">
    <cfRule type="expression" dxfId="36" priority="8" stopIfTrue="1">
      <formula>NOT(AND($D$12="Yes", $D$13="Yes"))</formula>
    </cfRule>
  </conditionalFormatting>
  <conditionalFormatting sqref="D34:F34">
    <cfRule type="expression" dxfId="35" priority="6" stopIfTrue="1">
      <formula>$D$14="No"</formula>
    </cfRule>
  </conditionalFormatting>
  <conditionalFormatting sqref="D33:F33">
    <cfRule type="expression" dxfId="34" priority="5" stopIfTrue="1">
      <formula>OR($D$12="No", AND($D$12="Yes", $D$13="No", $D$17&gt;71))</formula>
    </cfRule>
  </conditionalFormatting>
  <conditionalFormatting sqref="D13 D17">
    <cfRule type="expression" dxfId="33" priority="4" stopIfTrue="1">
      <formula>$D$12="No"</formula>
    </cfRule>
  </conditionalFormatting>
  <dataValidations count="1">
    <dataValidation type="list" allowBlank="1" showInputMessage="1" showErrorMessage="1" sqref="D12:D14" xr:uid="{00000000-0002-0000-1400-000000000000}">
      <formula1>Yes_No</formula1>
    </dataValidation>
  </dataValidations>
  <hyperlinks>
    <hyperlink ref="E2" location="Instructions!A1" display="Back to Instructions" xr:uid="{00000000-0004-0000-1400-000000000000}"/>
    <hyperlink ref="E2:F2" location="Instructions!A1" display="Back to Instructions tab" xr:uid="{00000000-0004-0000-1400-000001000000}"/>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tabColor rgb="FF0070C0"/>
  </sheetPr>
  <dimension ref="A1:AN273"/>
  <sheetViews>
    <sheetView zoomScale="55" zoomScaleNormal="55" workbookViewId="0">
      <selection activeCell="E3" sqref="E3"/>
    </sheetView>
  </sheetViews>
  <sheetFormatPr defaultColWidth="9.140625" defaultRowHeight="18" x14ac:dyDescent="0.35"/>
  <cols>
    <col min="1" max="1" width="3.5703125" style="165" customWidth="1"/>
    <col min="2" max="2" width="36.28515625" style="165" customWidth="1"/>
    <col min="3" max="3" width="56.28515625" style="165" customWidth="1"/>
    <col min="4" max="4" width="11.85546875" style="165" customWidth="1"/>
    <col min="5" max="5" width="37.85546875" style="165" customWidth="1"/>
    <col min="6" max="6" width="48.42578125" style="165" customWidth="1"/>
    <col min="7" max="7" width="29.42578125" style="165" customWidth="1"/>
    <col min="8" max="8" width="26.140625" style="165" customWidth="1"/>
    <col min="9" max="9" width="13.42578125" style="165" customWidth="1"/>
    <col min="10" max="10" width="12.28515625" style="165" customWidth="1"/>
    <col min="11" max="11" width="11.28515625" style="165" customWidth="1"/>
    <col min="12" max="12" width="20.140625" style="165" customWidth="1"/>
    <col min="13" max="13" width="15" style="165" bestFit="1" customWidth="1"/>
    <col min="14" max="16" width="14.42578125" style="165" bestFit="1" customWidth="1"/>
    <col min="17" max="17" width="12.7109375" style="165" customWidth="1"/>
    <col min="18" max="19" width="12.7109375" style="164" customWidth="1"/>
    <col min="20" max="20" width="12.7109375" style="164" bestFit="1" customWidth="1"/>
    <col min="21" max="21" width="13.5703125" style="164" customWidth="1"/>
    <col min="22" max="22" width="16" style="164" customWidth="1"/>
    <col min="23" max="23" width="23.140625" style="164" customWidth="1"/>
    <col min="24" max="24" width="12.7109375" style="164" customWidth="1"/>
    <col min="25" max="25" width="13" style="164" customWidth="1"/>
    <col min="26" max="26" width="11.28515625" style="164" bestFit="1" customWidth="1"/>
    <col min="27" max="27" width="12.140625" style="164" customWidth="1"/>
    <col min="28" max="28" width="21.140625" style="164" customWidth="1"/>
    <col min="29" max="29" width="19.140625" style="164" bestFit="1" customWidth="1"/>
    <col min="30" max="30" width="29.140625" style="164" customWidth="1"/>
    <col min="31" max="31" width="18.28515625" style="164" bestFit="1" customWidth="1"/>
    <col min="32" max="32" width="11.28515625" style="164" bestFit="1" customWidth="1"/>
    <col min="33" max="34" width="11.28515625" style="164" customWidth="1"/>
    <col min="35" max="35" width="3.85546875" style="164" customWidth="1"/>
    <col min="36" max="36" width="3" style="164" customWidth="1"/>
    <col min="37" max="16384" width="9.140625" style="165"/>
  </cols>
  <sheetData>
    <row r="1" spans="1:36" ht="18.75" thickBot="1" x14ac:dyDescent="0.4">
      <c r="A1" s="685"/>
      <c r="B1" s="686"/>
      <c r="C1" s="685"/>
      <c r="D1" s="685"/>
      <c r="E1" s="685"/>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c r="AG1" s="685"/>
      <c r="AH1" s="685"/>
      <c r="AI1" s="685"/>
      <c r="AJ1" s="163"/>
    </row>
    <row r="2" spans="1:36" ht="18.75" thickBot="1" x14ac:dyDescent="0.4">
      <c r="A2" s="685"/>
      <c r="B2" s="1275" t="s">
        <v>449</v>
      </c>
      <c r="C2" s="1276"/>
      <c r="D2" s="687"/>
      <c r="E2" s="685"/>
      <c r="F2" s="685"/>
      <c r="G2" s="685"/>
      <c r="H2" s="685"/>
      <c r="I2" s="685"/>
      <c r="J2" s="685"/>
      <c r="K2" s="685"/>
      <c r="L2" s="685"/>
      <c r="M2" s="685"/>
      <c r="N2" s="685"/>
      <c r="O2" s="685"/>
      <c r="P2" s="685"/>
      <c r="Q2" s="685"/>
      <c r="R2" s="685"/>
      <c r="S2" s="685"/>
      <c r="T2" s="685"/>
      <c r="U2" s="685"/>
      <c r="V2" s="685"/>
      <c r="W2" s="685"/>
      <c r="X2" s="685"/>
      <c r="Y2" s="685"/>
      <c r="Z2" s="685"/>
      <c r="AA2" s="685"/>
      <c r="AB2" s="685"/>
      <c r="AC2" s="685"/>
      <c r="AD2" s="685"/>
      <c r="AE2" s="685"/>
      <c r="AF2" s="685"/>
      <c r="AG2" s="685"/>
      <c r="AH2" s="685"/>
      <c r="AI2" s="685"/>
      <c r="AJ2" s="166"/>
    </row>
    <row r="3" spans="1:36" s="168" customFormat="1" ht="18.75" customHeight="1" thickBot="1" x14ac:dyDescent="0.4">
      <c r="B3" s="242" t="s">
        <v>450</v>
      </c>
      <c r="C3" s="243" t="str">
        <f>'Version Control'!C3</f>
        <v>Residential Central Air Conditioners and Heat Pumps</v>
      </c>
      <c r="D3" s="228"/>
      <c r="E3" s="532" t="s">
        <v>433</v>
      </c>
      <c r="F3"/>
      <c r="G3" s="999" t="s">
        <v>286</v>
      </c>
      <c r="H3" s="1000"/>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167"/>
    </row>
    <row r="4" spans="1:36" x14ac:dyDescent="0.35">
      <c r="B4" s="244" t="s">
        <v>136</v>
      </c>
      <c r="C4" s="245" t="str">
        <f>'Version Control'!C4</f>
        <v>v2.6</v>
      </c>
      <c r="D4" s="684"/>
      <c r="E4" s="685"/>
      <c r="F4" s="229"/>
      <c r="G4" s="42" t="s">
        <v>153</v>
      </c>
      <c r="H4" s="494">
        <f>'General Info and Test Results'!C25</f>
        <v>0</v>
      </c>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5"/>
      <c r="AI4" s="685"/>
      <c r="AJ4" s="166"/>
    </row>
    <row r="5" spans="1:36" x14ac:dyDescent="0.35">
      <c r="B5" s="244" t="s">
        <v>373</v>
      </c>
      <c r="C5" s="246">
        <f>'Version Control'!C5</f>
        <v>43553</v>
      </c>
      <c r="D5" s="684"/>
      <c r="E5" s="685"/>
      <c r="F5" s="229"/>
      <c r="G5" s="43" t="s">
        <v>149</v>
      </c>
      <c r="H5" s="495">
        <f>'General Info and Test Results'!C27</f>
        <v>0</v>
      </c>
      <c r="I5" s="685"/>
      <c r="J5" s="685"/>
      <c r="K5" s="685"/>
      <c r="L5" s="685"/>
      <c r="M5" s="685"/>
      <c r="N5" s="685"/>
      <c r="O5" s="685"/>
      <c r="P5" s="685"/>
      <c r="Q5" s="685"/>
      <c r="R5" s="685"/>
      <c r="S5" s="685"/>
      <c r="T5" s="685"/>
      <c r="U5" s="685"/>
      <c r="V5" s="685"/>
      <c r="W5" s="685"/>
      <c r="X5" s="685"/>
      <c r="Y5" s="685"/>
      <c r="Z5" s="685"/>
      <c r="AA5" s="685"/>
      <c r="AB5" s="685"/>
      <c r="AC5" s="685"/>
      <c r="AD5" s="685"/>
      <c r="AE5" s="685"/>
      <c r="AF5" s="685"/>
      <c r="AG5" s="685"/>
      <c r="AH5" s="685"/>
      <c r="AI5" s="685"/>
      <c r="AJ5" s="166"/>
    </row>
    <row r="6" spans="1:36" ht="52.5" customHeight="1" thickBot="1" x14ac:dyDescent="0.4">
      <c r="B6" s="247" t="s">
        <v>135</v>
      </c>
      <c r="C6" s="248" t="str">
        <f ca="1">MID(CELL("filename",$A$1), FIND("]", CELL("filename", $A$1))+ 1, 255)</f>
        <v>Calculations</v>
      </c>
      <c r="D6" s="684"/>
      <c r="E6" s="685"/>
      <c r="F6" s="229"/>
      <c r="G6" s="41" t="s">
        <v>194</v>
      </c>
      <c r="H6" s="496">
        <f>'General Info and Test Results'!C29</f>
        <v>0</v>
      </c>
      <c r="I6" s="685"/>
      <c r="J6" s="685"/>
      <c r="K6" s="685"/>
      <c r="L6" s="685"/>
      <c r="M6" s="685"/>
      <c r="N6" s="685"/>
      <c r="O6" s="685"/>
      <c r="P6" s="685"/>
      <c r="Q6" s="685"/>
      <c r="R6" s="685"/>
      <c r="S6" s="685"/>
      <c r="T6" s="685"/>
      <c r="U6" s="685"/>
      <c r="V6" s="685"/>
      <c r="W6" s="685"/>
      <c r="X6" s="685"/>
      <c r="Y6" s="685"/>
      <c r="Z6" s="685"/>
      <c r="AA6" s="685"/>
      <c r="AB6" s="685"/>
      <c r="AC6" s="685"/>
      <c r="AD6" s="685"/>
      <c r="AE6" s="685"/>
      <c r="AF6" s="685"/>
      <c r="AG6" s="685"/>
      <c r="AH6" s="685"/>
      <c r="AI6" s="685"/>
      <c r="AJ6" s="166"/>
    </row>
    <row r="7" spans="1:36" ht="36.75" customHeight="1" x14ac:dyDescent="0.35">
      <c r="B7" s="249" t="s">
        <v>134</v>
      </c>
      <c r="C7" s="250" t="str">
        <f ca="1">MID(CELL("FILENAME"),FIND("[",CELL("FILENAME"))+1,FIND("]",CELL("FILENAME"))-FIND("[",CELL("FILENAME"))-1)</f>
        <v>Residential Central Air Conditioners and Heat Pumps_Notebook.xlsx</v>
      </c>
      <c r="D7" s="684"/>
      <c r="E7" s="685"/>
      <c r="F7" s="684"/>
      <c r="G7" s="685"/>
      <c r="H7" s="685"/>
      <c r="I7" s="685"/>
      <c r="J7" s="685"/>
      <c r="K7" s="685"/>
      <c r="L7" s="685"/>
      <c r="M7" s="685"/>
      <c r="N7" s="685"/>
      <c r="O7" s="685"/>
      <c r="P7" s="685"/>
      <c r="Q7" s="685"/>
      <c r="R7" s="685"/>
      <c r="S7" s="685"/>
      <c r="T7" s="685"/>
      <c r="U7" s="685"/>
      <c r="V7" s="685"/>
      <c r="W7" s="685"/>
      <c r="X7" s="685"/>
      <c r="Y7" s="685"/>
      <c r="Z7" s="685"/>
      <c r="AA7" s="685"/>
      <c r="AB7" s="685"/>
      <c r="AC7" s="685"/>
      <c r="AD7" s="685"/>
      <c r="AE7" s="685"/>
      <c r="AF7" s="685"/>
      <c r="AG7" s="685"/>
      <c r="AH7" s="685"/>
      <c r="AI7" s="685"/>
      <c r="AJ7" s="166"/>
    </row>
    <row r="8" spans="1:36" ht="18.75" thickBot="1" x14ac:dyDescent="0.4">
      <c r="B8" s="251" t="s">
        <v>137</v>
      </c>
      <c r="C8" s="252" t="str">
        <f>'Version Control'!C8</f>
        <v>[MM/DD/YYYY]</v>
      </c>
      <c r="D8" s="685"/>
      <c r="E8" s="685"/>
      <c r="F8" s="685"/>
      <c r="G8" s="685"/>
      <c r="H8" s="685"/>
      <c r="I8" s="685"/>
      <c r="J8" s="685"/>
      <c r="K8" s="685"/>
      <c r="L8" s="685"/>
      <c r="M8" s="685"/>
      <c r="N8" s="685"/>
      <c r="O8" s="685"/>
      <c r="P8" s="685"/>
      <c r="Q8" s="685"/>
      <c r="R8" s="685"/>
      <c r="S8" s="685"/>
      <c r="T8" s="685"/>
      <c r="U8" s="685"/>
      <c r="V8" s="685"/>
      <c r="W8" s="685"/>
      <c r="X8" s="685"/>
      <c r="Y8" s="685"/>
      <c r="Z8" s="685"/>
      <c r="AA8" s="685"/>
      <c r="AB8" s="685"/>
      <c r="AC8" s="685"/>
      <c r="AD8" s="685"/>
      <c r="AE8" s="685"/>
      <c r="AF8" s="685"/>
      <c r="AG8" s="685"/>
      <c r="AH8" s="685"/>
      <c r="AI8" s="685"/>
      <c r="AJ8" s="166"/>
    </row>
    <row r="9" spans="1:36" x14ac:dyDescent="0.35">
      <c r="B9" s="685"/>
      <c r="C9" s="685"/>
      <c r="D9" s="685"/>
      <c r="E9" s="685"/>
      <c r="F9" s="685"/>
      <c r="G9" s="685"/>
      <c r="H9" s="685"/>
      <c r="I9" s="685"/>
      <c r="J9" s="685"/>
      <c r="K9" s="685"/>
      <c r="L9" s="685"/>
      <c r="M9" s="685"/>
      <c r="N9" s="685"/>
      <c r="O9" s="685"/>
      <c r="P9" s="685"/>
      <c r="Q9" s="685"/>
      <c r="R9" s="685"/>
      <c r="S9" s="685"/>
      <c r="T9" s="685"/>
      <c r="U9" s="685"/>
      <c r="V9" s="685"/>
      <c r="W9" s="685"/>
      <c r="X9" s="685"/>
      <c r="Y9" s="685"/>
      <c r="Z9" s="685"/>
      <c r="AA9" s="685"/>
      <c r="AB9" s="685"/>
      <c r="AC9" s="685"/>
      <c r="AD9" s="685"/>
      <c r="AE9" s="685"/>
      <c r="AF9" s="685"/>
      <c r="AG9" s="685"/>
      <c r="AH9" s="685"/>
      <c r="AI9" s="685"/>
      <c r="AJ9" s="166"/>
    </row>
    <row r="10" spans="1:36" ht="18.75" thickBot="1" x14ac:dyDescent="0.4">
      <c r="B10" s="685"/>
      <c r="C10" s="685"/>
      <c r="F10" s="685"/>
      <c r="G10" s="685"/>
      <c r="H10" s="688"/>
      <c r="I10" s="688"/>
      <c r="J10" s="688"/>
      <c r="K10" s="688"/>
      <c r="L10" s="685"/>
      <c r="M10" s="685"/>
      <c r="N10" s="685"/>
      <c r="O10" s="685"/>
      <c r="P10" s="685"/>
      <c r="Q10" s="685"/>
      <c r="R10" s="685"/>
      <c r="S10" s="685"/>
      <c r="T10" s="685"/>
      <c r="U10" s="685"/>
      <c r="V10" s="685"/>
      <c r="W10" s="685"/>
      <c r="X10" s="685"/>
      <c r="Y10" s="685"/>
      <c r="Z10" s="685"/>
      <c r="AA10" s="685"/>
      <c r="AB10" s="685"/>
      <c r="AC10" s="685"/>
      <c r="AD10" s="685"/>
      <c r="AE10" s="685"/>
      <c r="AF10" s="685"/>
      <c r="AG10" s="685"/>
      <c r="AH10" s="685"/>
      <c r="AI10" s="685"/>
      <c r="AJ10" s="166"/>
    </row>
    <row r="11" spans="1:36" ht="18.75" thickBot="1" x14ac:dyDescent="0.4">
      <c r="B11" s="999" t="s">
        <v>331</v>
      </c>
      <c r="C11" s="1309"/>
      <c r="D11" s="1309"/>
      <c r="E11" s="1309"/>
      <c r="F11" s="1309"/>
      <c r="G11" s="1000"/>
      <c r="K11" s="685"/>
      <c r="L11" s="685"/>
      <c r="M11" s="685"/>
      <c r="N11" s="685"/>
      <c r="O11" s="685"/>
      <c r="P11" s="685"/>
      <c r="Q11" s="685"/>
      <c r="R11" s="685"/>
      <c r="S11" s="685"/>
      <c r="T11" s="685"/>
      <c r="U11" s="685"/>
      <c r="V11" s="685"/>
      <c r="W11" s="685"/>
      <c r="X11" s="685"/>
      <c r="Y11" s="685"/>
      <c r="Z11" s="685"/>
      <c r="AA11" s="685"/>
      <c r="AB11" s="685"/>
      <c r="AC11" s="685"/>
      <c r="AD11" s="685"/>
      <c r="AE11" s="685"/>
      <c r="AF11" s="685"/>
      <c r="AG11" s="685"/>
      <c r="AH11" s="685"/>
      <c r="AI11" s="685"/>
      <c r="AJ11" s="166"/>
    </row>
    <row r="12" spans="1:36" x14ac:dyDescent="0.35">
      <c r="B12" s="497" t="s">
        <v>131</v>
      </c>
      <c r="C12" s="192" t="s">
        <v>132</v>
      </c>
      <c r="D12" s="1277" t="s">
        <v>133</v>
      </c>
      <c r="E12" s="1278"/>
      <c r="F12" s="1278"/>
      <c r="G12" s="1279"/>
      <c r="K12" s="685"/>
      <c r="L12" s="685"/>
      <c r="M12" s="685"/>
      <c r="N12" s="685"/>
      <c r="O12" s="685"/>
      <c r="P12" s="685"/>
      <c r="Q12" s="685"/>
      <c r="R12" s="685"/>
      <c r="S12" s="685"/>
      <c r="T12" s="685"/>
      <c r="U12" s="685"/>
      <c r="V12" s="685"/>
      <c r="W12" s="685"/>
      <c r="X12" s="685"/>
      <c r="Y12" s="685"/>
      <c r="Z12" s="685"/>
      <c r="AA12" s="685"/>
      <c r="AB12" s="685"/>
      <c r="AC12" s="685"/>
      <c r="AD12" s="685"/>
      <c r="AE12" s="685"/>
      <c r="AF12" s="685"/>
      <c r="AG12" s="685"/>
      <c r="AH12" s="685"/>
      <c r="AI12" s="685"/>
      <c r="AJ12" s="166"/>
    </row>
    <row r="13" spans="1:36" x14ac:dyDescent="0.35">
      <c r="B13" s="498" t="s">
        <v>321</v>
      </c>
      <c r="C13" s="169" t="s">
        <v>322</v>
      </c>
      <c r="D13" s="170" t="s">
        <v>120</v>
      </c>
      <c r="E13" s="171"/>
      <c r="F13" s="171"/>
      <c r="G13" s="499"/>
      <c r="K13" s="685"/>
      <c r="L13" s="685"/>
      <c r="M13" s="685"/>
      <c r="N13" s="685"/>
      <c r="O13" s="685"/>
      <c r="P13" s="685"/>
      <c r="Q13" s="685"/>
      <c r="R13" s="685"/>
      <c r="S13" s="685"/>
      <c r="T13" s="685"/>
      <c r="U13" s="685"/>
      <c r="V13" s="685"/>
      <c r="W13" s="685"/>
      <c r="X13" s="685"/>
      <c r="Y13" s="685"/>
      <c r="Z13" s="685"/>
      <c r="AA13" s="685"/>
      <c r="AB13" s="685"/>
      <c r="AC13" s="685"/>
      <c r="AD13" s="685"/>
      <c r="AE13" s="685"/>
      <c r="AF13" s="685"/>
      <c r="AG13" s="685"/>
      <c r="AH13" s="685"/>
      <c r="AI13" s="685"/>
      <c r="AJ13" s="166"/>
    </row>
    <row r="14" spans="1:36" x14ac:dyDescent="0.35">
      <c r="B14" s="500" t="s">
        <v>107</v>
      </c>
      <c r="C14" s="172" t="s">
        <v>121</v>
      </c>
      <c r="D14" s="173" t="s">
        <v>119</v>
      </c>
      <c r="E14" s="174"/>
      <c r="F14" s="174"/>
      <c r="G14" s="501"/>
      <c r="K14" s="685"/>
      <c r="L14" s="685"/>
      <c r="M14" s="685"/>
      <c r="N14" s="685"/>
      <c r="O14" s="685"/>
      <c r="P14" s="685"/>
      <c r="Q14" s="685"/>
      <c r="R14" s="685"/>
      <c r="S14" s="685"/>
      <c r="T14" s="685"/>
      <c r="U14" s="685"/>
      <c r="V14" s="685"/>
      <c r="W14" s="685"/>
      <c r="X14" s="685"/>
      <c r="Y14" s="685"/>
      <c r="Z14" s="685"/>
      <c r="AA14" s="685"/>
      <c r="AB14" s="685"/>
      <c r="AC14" s="685"/>
      <c r="AD14" s="685"/>
      <c r="AE14" s="685"/>
      <c r="AF14" s="685"/>
      <c r="AG14" s="685"/>
      <c r="AH14" s="685"/>
      <c r="AI14" s="685"/>
      <c r="AJ14" s="166"/>
    </row>
    <row r="15" spans="1:36" x14ac:dyDescent="0.35">
      <c r="B15" s="500" t="s">
        <v>323</v>
      </c>
      <c r="C15" s="172" t="s">
        <v>48</v>
      </c>
      <c r="D15" s="173" t="s">
        <v>332</v>
      </c>
      <c r="E15" s="174"/>
      <c r="F15" s="174"/>
      <c r="G15" s="501"/>
      <c r="K15" s="685"/>
      <c r="L15" s="685"/>
      <c r="M15" s="685"/>
      <c r="N15" s="685"/>
      <c r="O15" s="685"/>
      <c r="P15" s="685"/>
      <c r="Q15" s="685"/>
      <c r="R15" s="685"/>
      <c r="S15" s="685"/>
      <c r="T15" s="685"/>
      <c r="U15" s="685"/>
      <c r="V15" s="685"/>
      <c r="W15" s="685"/>
      <c r="X15" s="685"/>
      <c r="Y15" s="685"/>
      <c r="Z15" s="685"/>
      <c r="AA15" s="685"/>
      <c r="AB15" s="685"/>
      <c r="AC15" s="685"/>
      <c r="AD15" s="685"/>
      <c r="AE15" s="685"/>
      <c r="AF15" s="685"/>
      <c r="AG15" s="685"/>
      <c r="AH15" s="685"/>
      <c r="AI15" s="685"/>
      <c r="AJ15" s="166"/>
    </row>
    <row r="16" spans="1:36" x14ac:dyDescent="0.35">
      <c r="B16" s="500" t="s">
        <v>104</v>
      </c>
      <c r="C16" s="172" t="s">
        <v>48</v>
      </c>
      <c r="D16" s="173" t="s">
        <v>333</v>
      </c>
      <c r="E16" s="174"/>
      <c r="F16" s="174"/>
      <c r="G16" s="501"/>
      <c r="K16" s="685"/>
      <c r="L16" s="685"/>
      <c r="M16" s="685"/>
      <c r="N16" s="685"/>
      <c r="O16" s="685"/>
      <c r="P16" s="685"/>
      <c r="Q16" s="685"/>
      <c r="R16" s="685"/>
      <c r="S16" s="685"/>
      <c r="T16" s="685"/>
      <c r="U16" s="685"/>
      <c r="V16" s="685"/>
      <c r="W16" s="685"/>
      <c r="X16" s="685"/>
      <c r="Y16" s="685"/>
      <c r="Z16" s="685"/>
      <c r="AA16" s="685"/>
      <c r="AB16" s="685"/>
      <c r="AC16" s="685"/>
      <c r="AD16" s="685"/>
      <c r="AE16" s="685"/>
      <c r="AF16" s="685"/>
      <c r="AG16" s="685"/>
      <c r="AH16" s="685"/>
      <c r="AI16" s="685"/>
      <c r="AJ16" s="166"/>
    </row>
    <row r="17" spans="1:36" x14ac:dyDescent="0.35">
      <c r="B17" s="500" t="s">
        <v>105</v>
      </c>
      <c r="C17" s="172" t="s">
        <v>121</v>
      </c>
      <c r="D17" s="173" t="s">
        <v>334</v>
      </c>
      <c r="E17" s="174"/>
      <c r="F17" s="174"/>
      <c r="G17" s="501"/>
      <c r="K17" s="685"/>
      <c r="L17" s="685"/>
      <c r="M17" s="685"/>
      <c r="N17" s="685"/>
      <c r="O17" s="685"/>
      <c r="P17" s="685"/>
      <c r="Q17" s="685"/>
      <c r="R17" s="685"/>
      <c r="S17" s="685"/>
      <c r="T17" s="685"/>
      <c r="U17" s="685"/>
      <c r="V17" s="685"/>
      <c r="W17" s="685"/>
      <c r="X17" s="685"/>
      <c r="Y17" s="685"/>
      <c r="Z17" s="685"/>
      <c r="AA17" s="685"/>
      <c r="AB17" s="685"/>
      <c r="AC17" s="685"/>
      <c r="AD17" s="685"/>
      <c r="AE17" s="685"/>
      <c r="AF17" s="685"/>
      <c r="AG17" s="685"/>
      <c r="AH17" s="685"/>
      <c r="AI17" s="685"/>
      <c r="AJ17" s="166"/>
    </row>
    <row r="18" spans="1:36" x14ac:dyDescent="0.35">
      <c r="B18" s="500" t="s">
        <v>324</v>
      </c>
      <c r="C18" s="172" t="s">
        <v>106</v>
      </c>
      <c r="D18" s="173" t="s">
        <v>335</v>
      </c>
      <c r="E18" s="174"/>
      <c r="F18" s="174"/>
      <c r="G18" s="501"/>
      <c r="K18" s="685"/>
      <c r="L18" s="685"/>
      <c r="M18" s="685"/>
      <c r="N18" s="685"/>
      <c r="O18" s="685"/>
      <c r="P18" s="685"/>
      <c r="Q18" s="685"/>
      <c r="R18" s="685"/>
      <c r="S18" s="685"/>
      <c r="T18" s="685"/>
      <c r="U18" s="685"/>
      <c r="V18" s="685"/>
      <c r="W18" s="685"/>
      <c r="X18" s="685"/>
      <c r="Y18" s="685"/>
      <c r="Z18" s="685"/>
      <c r="AA18" s="685"/>
      <c r="AB18" s="685"/>
      <c r="AC18" s="685"/>
      <c r="AD18" s="685"/>
      <c r="AE18" s="685"/>
      <c r="AF18" s="685"/>
      <c r="AG18" s="685"/>
      <c r="AH18" s="685"/>
      <c r="AI18" s="685"/>
      <c r="AJ18" s="166"/>
    </row>
    <row r="19" spans="1:36" x14ac:dyDescent="0.35">
      <c r="B19" s="500" t="s">
        <v>108</v>
      </c>
      <c r="C19" s="172" t="s">
        <v>121</v>
      </c>
      <c r="D19" s="173" t="s">
        <v>336</v>
      </c>
      <c r="E19" s="174"/>
      <c r="F19" s="174"/>
      <c r="G19" s="501"/>
      <c r="K19" s="685"/>
      <c r="L19" s="685"/>
      <c r="M19" s="685"/>
      <c r="N19" s="685"/>
      <c r="O19" s="685"/>
      <c r="P19" s="685"/>
      <c r="Q19" s="685"/>
      <c r="R19" s="685"/>
      <c r="S19" s="685"/>
      <c r="T19" s="685"/>
      <c r="U19" s="685"/>
      <c r="V19" s="685"/>
      <c r="W19" s="685"/>
      <c r="X19" s="685"/>
      <c r="Y19" s="685"/>
      <c r="Z19" s="685"/>
      <c r="AA19" s="685"/>
      <c r="AB19" s="685"/>
      <c r="AC19" s="685"/>
      <c r="AD19" s="685"/>
      <c r="AE19" s="685"/>
      <c r="AF19" s="685"/>
      <c r="AG19" s="685"/>
      <c r="AH19" s="685"/>
      <c r="AI19" s="685"/>
      <c r="AJ19" s="166"/>
    </row>
    <row r="20" spans="1:36" x14ac:dyDescent="0.35">
      <c r="B20" s="500" t="s">
        <v>110</v>
      </c>
      <c r="C20" s="172" t="s">
        <v>121</v>
      </c>
      <c r="D20" s="173" t="s">
        <v>337</v>
      </c>
      <c r="E20" s="174"/>
      <c r="F20" s="174"/>
      <c r="G20" s="501"/>
      <c r="K20" s="685"/>
      <c r="L20" s="685"/>
      <c r="M20" s="685"/>
      <c r="N20" s="685"/>
      <c r="O20" s="685"/>
      <c r="P20" s="685"/>
      <c r="Q20" s="685"/>
      <c r="R20" s="685"/>
      <c r="S20" s="685"/>
      <c r="T20" s="685"/>
      <c r="U20" s="685"/>
      <c r="V20" s="685"/>
      <c r="W20" s="685"/>
      <c r="X20" s="685"/>
      <c r="Y20" s="685"/>
      <c r="Z20" s="685"/>
      <c r="AA20" s="685"/>
      <c r="AB20" s="685"/>
      <c r="AC20" s="685"/>
      <c r="AD20" s="685"/>
      <c r="AE20" s="685"/>
      <c r="AF20" s="685"/>
      <c r="AG20" s="685"/>
      <c r="AH20" s="685"/>
      <c r="AI20" s="685"/>
      <c r="AJ20" s="166"/>
    </row>
    <row r="21" spans="1:36" ht="18.75" thickBot="1" x14ac:dyDescent="0.4">
      <c r="B21" s="502" t="s">
        <v>114</v>
      </c>
      <c r="C21" s="503" t="s">
        <v>121</v>
      </c>
      <c r="D21" s="504" t="s">
        <v>338</v>
      </c>
      <c r="E21" s="505"/>
      <c r="F21" s="505"/>
      <c r="G21" s="506"/>
      <c r="K21" s="685"/>
      <c r="L21" s="685"/>
      <c r="M21" s="685"/>
      <c r="N21" s="685"/>
      <c r="O21" s="685"/>
      <c r="P21" s="685"/>
      <c r="Q21" s="685"/>
      <c r="R21" s="685"/>
      <c r="S21" s="685"/>
      <c r="T21" s="685"/>
      <c r="U21" s="685"/>
      <c r="V21" s="685"/>
      <c r="W21" s="685"/>
      <c r="X21" s="685"/>
      <c r="Y21" s="685"/>
      <c r="Z21" s="685"/>
      <c r="AA21" s="685"/>
      <c r="AB21" s="685"/>
      <c r="AC21" s="685"/>
      <c r="AD21" s="685"/>
      <c r="AE21" s="685"/>
      <c r="AF21" s="685"/>
      <c r="AG21" s="685"/>
      <c r="AH21" s="685"/>
      <c r="AI21" s="685"/>
      <c r="AJ21" s="166"/>
    </row>
    <row r="22" spans="1:36" ht="18.75" thickBot="1" x14ac:dyDescent="0.4">
      <c r="A22" s="60"/>
      <c r="B22" s="175"/>
      <c r="C22" s="175"/>
      <c r="D22" s="175"/>
      <c r="E22" s="175"/>
      <c r="F22" s="175"/>
      <c r="G22" s="175"/>
      <c r="H22" s="175"/>
      <c r="I22" s="175"/>
      <c r="J22" s="175"/>
      <c r="K22" s="701"/>
      <c r="L22" s="701"/>
      <c r="M22" s="701"/>
      <c r="N22" s="701"/>
      <c r="O22" s="701"/>
      <c r="P22" s="701"/>
      <c r="Q22" s="701"/>
      <c r="R22" s="685"/>
      <c r="S22" s="685"/>
      <c r="T22" s="685"/>
      <c r="U22" s="685"/>
      <c r="V22" s="685"/>
      <c r="W22" s="685"/>
      <c r="X22" s="685"/>
      <c r="Y22" s="685"/>
      <c r="Z22" s="685"/>
      <c r="AA22" s="685"/>
      <c r="AB22" s="685"/>
      <c r="AC22" s="685"/>
      <c r="AD22" s="685"/>
      <c r="AE22" s="685"/>
      <c r="AF22" s="685"/>
      <c r="AG22" s="685"/>
      <c r="AH22" s="685"/>
      <c r="AI22" s="685"/>
      <c r="AJ22" s="166"/>
    </row>
    <row r="23" spans="1:36" ht="18.75" thickBot="1" x14ac:dyDescent="0.4">
      <c r="A23" s="60"/>
      <c r="B23" s="1280" t="s">
        <v>159</v>
      </c>
      <c r="C23" s="1281"/>
      <c r="D23" s="1281"/>
      <c r="E23" s="1281"/>
      <c r="F23" s="1281"/>
      <c r="G23" s="1281"/>
      <c r="H23" s="1281"/>
      <c r="I23" s="1281"/>
      <c r="J23" s="1282"/>
      <c r="K23" s="701"/>
      <c r="L23" s="701"/>
      <c r="M23" s="701"/>
      <c r="N23" s="701"/>
      <c r="O23" s="701"/>
      <c r="P23" s="701"/>
      <c r="Q23" s="701"/>
      <c r="R23" s="685"/>
      <c r="S23" s="685"/>
      <c r="T23" s="685"/>
      <c r="U23" s="685"/>
      <c r="V23" s="685"/>
      <c r="W23" s="685"/>
      <c r="X23" s="685"/>
      <c r="Y23" s="685"/>
      <c r="Z23" s="685"/>
      <c r="AA23" s="685"/>
      <c r="AB23" s="685"/>
      <c r="AC23" s="685"/>
      <c r="AD23" s="685"/>
      <c r="AE23" s="685"/>
      <c r="AF23" s="685"/>
      <c r="AG23" s="685"/>
      <c r="AH23" s="685"/>
      <c r="AI23" s="685"/>
      <c r="AJ23" s="166"/>
    </row>
    <row r="24" spans="1:36" x14ac:dyDescent="0.35">
      <c r="B24" s="367"/>
      <c r="C24" s="1298" t="s">
        <v>156</v>
      </c>
      <c r="D24" s="1299"/>
      <c r="E24" s="1299"/>
      <c r="F24" s="1300"/>
      <c r="G24" s="1298" t="s">
        <v>159</v>
      </c>
      <c r="H24" s="1300"/>
      <c r="I24" s="1298" t="s">
        <v>600</v>
      </c>
      <c r="J24" s="1306"/>
      <c r="K24" s="698"/>
      <c r="L24" s="698"/>
      <c r="M24" s="698"/>
      <c r="N24" s="698"/>
      <c r="O24" s="698"/>
      <c r="P24" s="698"/>
      <c r="Q24" s="698"/>
      <c r="R24" s="698"/>
      <c r="S24" s="698"/>
      <c r="T24" s="698"/>
      <c r="U24" s="698"/>
      <c r="V24" s="698"/>
      <c r="W24" s="698"/>
      <c r="X24" s="698"/>
      <c r="Y24" s="698"/>
      <c r="Z24" s="698"/>
      <c r="AA24" s="698"/>
      <c r="AB24" s="698"/>
      <c r="AC24" s="698"/>
      <c r="AD24" s="698"/>
      <c r="AE24" s="698"/>
      <c r="AF24" s="698"/>
      <c r="AG24" s="698"/>
      <c r="AH24" s="698"/>
      <c r="AI24" s="698"/>
      <c r="AJ24" s="369"/>
    </row>
    <row r="25" spans="1:36" x14ac:dyDescent="0.35">
      <c r="B25" s="370"/>
      <c r="C25" s="1301"/>
      <c r="D25" s="1302"/>
      <c r="E25" s="1302"/>
      <c r="F25" s="1303"/>
      <c r="G25" s="1301"/>
      <c r="H25" s="1303"/>
      <c r="I25" s="1307"/>
      <c r="J25" s="1308"/>
      <c r="K25" s="698"/>
      <c r="L25" s="698"/>
      <c r="M25" s="698"/>
      <c r="N25" s="698"/>
      <c r="O25" s="698"/>
      <c r="P25" s="698"/>
      <c r="Q25" s="698"/>
      <c r="R25" s="698"/>
      <c r="S25" s="698"/>
      <c r="T25" s="698"/>
      <c r="U25" s="698"/>
      <c r="V25" s="698"/>
      <c r="W25" s="698"/>
      <c r="X25" s="698"/>
      <c r="Y25" s="698"/>
      <c r="Z25" s="698"/>
      <c r="AA25" s="698"/>
      <c r="AB25" s="698"/>
      <c r="AC25" s="698"/>
      <c r="AD25" s="698"/>
      <c r="AE25" s="698"/>
      <c r="AF25" s="698"/>
      <c r="AG25" s="698"/>
      <c r="AH25" s="698"/>
      <c r="AI25" s="698"/>
      <c r="AJ25" s="369"/>
    </row>
    <row r="26" spans="1:36" ht="72.75" thickBot="1" x14ac:dyDescent="0.4">
      <c r="B26" s="370"/>
      <c r="C26" s="1304" t="s">
        <v>157</v>
      </c>
      <c r="D26" s="1305"/>
      <c r="E26" s="1304" t="s">
        <v>158</v>
      </c>
      <c r="F26" s="1305"/>
      <c r="G26" s="371" t="s">
        <v>256</v>
      </c>
      <c r="H26" s="372" t="s">
        <v>49</v>
      </c>
      <c r="I26" s="1307"/>
      <c r="J26" s="1308"/>
      <c r="K26" s="890" t="s">
        <v>362</v>
      </c>
      <c r="L26" s="698" t="s">
        <v>751</v>
      </c>
      <c r="M26" s="698" t="s">
        <v>752</v>
      </c>
      <c r="N26" s="698"/>
      <c r="O26" s="698"/>
      <c r="P26" s="698"/>
      <c r="Q26" s="698"/>
      <c r="R26" s="698"/>
      <c r="S26" s="698"/>
      <c r="T26" s="698"/>
      <c r="U26" s="698"/>
      <c r="V26" s="698"/>
      <c r="W26" s="698"/>
      <c r="X26" s="698"/>
      <c r="Y26" s="698"/>
      <c r="Z26" s="698"/>
      <c r="AA26" s="698"/>
      <c r="AB26" s="698"/>
      <c r="AC26" s="698"/>
      <c r="AD26" s="698"/>
      <c r="AE26" s="698"/>
      <c r="AF26" s="698"/>
      <c r="AG26" s="698"/>
      <c r="AH26" s="698"/>
      <c r="AI26" s="698"/>
      <c r="AJ26" s="369"/>
    </row>
    <row r="27" spans="1:36" ht="18.75" thickBot="1" x14ac:dyDescent="0.4">
      <c r="B27" s="373" t="s">
        <v>160</v>
      </c>
      <c r="C27" s="507" t="e">
        <f ca="1">IF(ID_FanType_Input="Coil-Only",'A Tests'!$D$80,IF($M27="1st Test",'A Tests'!$D$83,IF($M27="2nd Test",'A Tests'!$D$153,)))</f>
        <v>#N/A</v>
      </c>
      <c r="D27" s="374" t="s">
        <v>48</v>
      </c>
      <c r="E27" s="507" t="str">
        <f>'A Tests'!D88</f>
        <v/>
      </c>
      <c r="F27" s="374" t="s">
        <v>48</v>
      </c>
      <c r="G27" s="707" t="e">
        <f ca="1">(IF(ABS((C27-E27)/C27)&lt;=0.06,"Yes","No"))</f>
        <v>#N/A</v>
      </c>
      <c r="H27" s="708" t="e">
        <f t="shared" ref="H27:H45" ca="1" si="0">ABS((C27-E27)/C27)</f>
        <v>#N/A</v>
      </c>
      <c r="I27" s="507" t="e">
        <f ca="1">IF($M27="1st Test",'A Tests'!$D$31,IF($M27="2nd Test",'A Tests'!$D$101))</f>
        <v>#N/A</v>
      </c>
      <c r="J27" s="376" t="s">
        <v>106</v>
      </c>
      <c r="K27" s="894" t="s">
        <v>694</v>
      </c>
      <c r="L27" s="893" t="s">
        <v>52</v>
      </c>
      <c r="M27" s="893" t="e">
        <f t="shared" ref="M27:M58" ca="1" si="1">(INDEX(INDIRECT("'"&amp;K27&amp;"'!"&amp;"E5:E7"),MATCH(L27,INDIRECT("'"&amp;K27&amp;"'!"&amp;"F5:F7"),0)))</f>
        <v>#N/A</v>
      </c>
      <c r="N27" s="698"/>
      <c r="O27" s="698"/>
      <c r="P27" s="698"/>
      <c r="Q27" s="698"/>
      <c r="R27" s="698"/>
      <c r="S27" s="698"/>
      <c r="T27" s="698"/>
      <c r="U27" s="698"/>
      <c r="V27" s="698"/>
      <c r="W27" s="698"/>
      <c r="X27" s="698"/>
      <c r="Y27" s="698"/>
      <c r="Z27" s="698"/>
      <c r="AA27" s="698"/>
      <c r="AB27" s="698"/>
      <c r="AC27" s="698"/>
      <c r="AD27" s="698"/>
      <c r="AE27" s="698"/>
      <c r="AF27" s="698"/>
      <c r="AG27" s="698"/>
      <c r="AH27" s="698"/>
      <c r="AI27" s="698"/>
      <c r="AJ27" s="369"/>
    </row>
    <row r="28" spans="1:36" ht="18.75" thickBot="1" x14ac:dyDescent="0.4">
      <c r="B28" s="373" t="s">
        <v>161</v>
      </c>
      <c r="C28" s="507" t="e">
        <f ca="1">IF($M28="1st Test",'A Tests'!$D$83,IF($M28="2nd Test",'A Tests'!$D$153))</f>
        <v>#N/A</v>
      </c>
      <c r="D28" s="374" t="s">
        <v>48</v>
      </c>
      <c r="E28" s="899"/>
      <c r="F28" s="900"/>
      <c r="G28" s="901"/>
      <c r="H28" s="902"/>
      <c r="I28" s="507" t="e">
        <f ca="1">IF($M28="1st Test",'A Tests'!$D$31,IF($M28="2nd Test",'A Tests'!$D$101))</f>
        <v>#N/A</v>
      </c>
      <c r="J28" s="376" t="s">
        <v>106</v>
      </c>
      <c r="K28" s="894" t="s">
        <v>694</v>
      </c>
      <c r="L28" s="893" t="s">
        <v>707</v>
      </c>
      <c r="M28" s="893" t="e">
        <f t="shared" ca="1" si="1"/>
        <v>#N/A</v>
      </c>
      <c r="N28" s="698"/>
      <c r="O28" s="698"/>
      <c r="P28" s="698"/>
      <c r="Q28" s="698"/>
      <c r="R28" s="698"/>
      <c r="S28" s="698"/>
      <c r="T28" s="698"/>
      <c r="U28" s="698"/>
      <c r="V28" s="698"/>
      <c r="W28" s="698"/>
      <c r="X28" s="698"/>
      <c r="Y28" s="698"/>
      <c r="Z28" s="698"/>
      <c r="AA28" s="698"/>
      <c r="AB28" s="698"/>
      <c r="AC28" s="698"/>
      <c r="AD28" s="698"/>
      <c r="AE28" s="698"/>
      <c r="AF28" s="698"/>
      <c r="AG28" s="698"/>
      <c r="AH28" s="698"/>
      <c r="AI28" s="698"/>
      <c r="AJ28" s="369"/>
    </row>
    <row r="29" spans="1:36" ht="18.75" thickBot="1" x14ac:dyDescent="0.4">
      <c r="B29" s="373" t="s">
        <v>162</v>
      </c>
      <c r="C29" s="507" t="e">
        <f ca="1">IF($M29="1st Test",'A Tests'!$D$83,IF($M29="2nd Test",'A Tests'!$D$153))</f>
        <v>#N/A</v>
      </c>
      <c r="D29" s="374" t="s">
        <v>48</v>
      </c>
      <c r="E29" s="507" t="str">
        <f>'A Tests'!D88</f>
        <v/>
      </c>
      <c r="F29" s="374" t="s">
        <v>48</v>
      </c>
      <c r="G29" s="707" t="e">
        <f t="shared" ref="G29:G45" ca="1" si="2">IF(ABS((C29-E29)/C29)&lt;=0.06,"Yes","No")</f>
        <v>#N/A</v>
      </c>
      <c r="H29" s="708" t="e">
        <f t="shared" ca="1" si="0"/>
        <v>#N/A</v>
      </c>
      <c r="I29" s="507" t="e">
        <f ca="1">IF($M29="1st Test",'A Tests'!$D$31,IF($M29="2nd Test",'A Tests'!$D$101))</f>
        <v>#N/A</v>
      </c>
      <c r="J29" s="376" t="s">
        <v>106</v>
      </c>
      <c r="K29" s="894" t="s">
        <v>694</v>
      </c>
      <c r="L29" s="893" t="s">
        <v>705</v>
      </c>
      <c r="M29" s="893" t="e">
        <f t="shared" ca="1" si="1"/>
        <v>#N/A</v>
      </c>
      <c r="N29" s="698"/>
      <c r="O29" s="698"/>
      <c r="P29" s="698"/>
      <c r="Q29" s="698"/>
      <c r="R29" s="698"/>
      <c r="S29" s="698"/>
      <c r="T29" s="698"/>
      <c r="U29" s="698"/>
      <c r="V29" s="698"/>
      <c r="W29" s="698"/>
      <c r="X29" s="698"/>
      <c r="Y29" s="698"/>
      <c r="Z29" s="698"/>
      <c r="AA29" s="698"/>
      <c r="AB29" s="698"/>
      <c r="AC29" s="698"/>
      <c r="AD29" s="698"/>
      <c r="AE29" s="698"/>
      <c r="AF29" s="698"/>
      <c r="AG29" s="698"/>
      <c r="AH29" s="698"/>
      <c r="AI29" s="698"/>
      <c r="AJ29" s="369"/>
    </row>
    <row r="30" spans="1:36" ht="18.75" thickBot="1" x14ac:dyDescent="0.4">
      <c r="A30" s="168"/>
      <c r="B30" s="373" t="s">
        <v>169</v>
      </c>
      <c r="C30" s="507" t="e">
        <f ca="1">IF($M30="1st Test",'B Tests'!$D$82,IF($M30="2nd Test",'B Tests'!$D$147))</f>
        <v>#N/A</v>
      </c>
      <c r="D30" s="374" t="s">
        <v>48</v>
      </c>
      <c r="E30" s="899"/>
      <c r="F30" s="900"/>
      <c r="G30" s="901"/>
      <c r="H30" s="902"/>
      <c r="I30" s="507" t="e">
        <f ca="1">IF($M30="1st Test",'B Tests'!$D$30,IF($M30="2nd Test",'B Tests'!$D$95))</f>
        <v>#N/A</v>
      </c>
      <c r="J30" s="376" t="s">
        <v>106</v>
      </c>
      <c r="K30" s="894" t="s">
        <v>695</v>
      </c>
      <c r="L30" s="893" t="s">
        <v>190</v>
      </c>
      <c r="M30" s="893" t="e">
        <f t="shared" ca="1" si="1"/>
        <v>#N/A</v>
      </c>
      <c r="N30" s="698"/>
      <c r="O30" s="698"/>
      <c r="P30" s="698"/>
      <c r="Q30" s="698"/>
      <c r="R30" s="698"/>
      <c r="S30" s="698"/>
      <c r="T30" s="698"/>
      <c r="U30" s="698"/>
      <c r="V30" s="698"/>
      <c r="W30" s="698"/>
      <c r="X30" s="698"/>
      <c r="Y30" s="698"/>
      <c r="Z30" s="698"/>
      <c r="AA30" s="698"/>
      <c r="AB30" s="698"/>
      <c r="AC30" s="698"/>
      <c r="AD30" s="698"/>
      <c r="AE30" s="698"/>
      <c r="AF30" s="698"/>
      <c r="AG30" s="698"/>
      <c r="AH30" s="698"/>
      <c r="AI30" s="698"/>
      <c r="AJ30" s="369"/>
    </row>
    <row r="31" spans="1:36" ht="18.75" thickBot="1" x14ac:dyDescent="0.4">
      <c r="A31" s="168"/>
      <c r="B31" s="373" t="s">
        <v>170</v>
      </c>
      <c r="C31" s="507" t="e">
        <f ca="1">IF($M31="1st Test",'B Tests'!$D$82,IF($M31="2nd Test",'B Tests'!$D$147))</f>
        <v>#N/A</v>
      </c>
      <c r="D31" s="374" t="s">
        <v>48</v>
      </c>
      <c r="E31" s="899"/>
      <c r="F31" s="900"/>
      <c r="G31" s="901"/>
      <c r="H31" s="902"/>
      <c r="I31" s="507" t="e">
        <f ca="1">IF($M31="1st Test",'B Tests'!$D$30,IF($M31="2nd Test",'B Tests'!$D$95))</f>
        <v>#N/A</v>
      </c>
      <c r="J31" s="376" t="s">
        <v>106</v>
      </c>
      <c r="K31" s="894" t="s">
        <v>695</v>
      </c>
      <c r="L31" s="893" t="s">
        <v>709</v>
      </c>
      <c r="M31" s="893" t="e">
        <f t="shared" ca="1" si="1"/>
        <v>#N/A</v>
      </c>
      <c r="N31" s="698"/>
      <c r="O31" s="698"/>
      <c r="P31" s="698"/>
      <c r="Q31" s="698"/>
      <c r="R31" s="698"/>
      <c r="S31" s="698"/>
      <c r="T31" s="698"/>
      <c r="U31" s="698"/>
      <c r="V31" s="698"/>
      <c r="W31" s="698"/>
      <c r="X31" s="698"/>
      <c r="Y31" s="698"/>
      <c r="Z31" s="698"/>
      <c r="AA31" s="698"/>
      <c r="AB31" s="698"/>
      <c r="AC31" s="698"/>
      <c r="AD31" s="698"/>
      <c r="AE31" s="698"/>
      <c r="AF31" s="698"/>
      <c r="AG31" s="698"/>
      <c r="AH31" s="698"/>
      <c r="AI31" s="698"/>
      <c r="AJ31" s="369"/>
    </row>
    <row r="32" spans="1:36" ht="18.75" thickBot="1" x14ac:dyDescent="0.4">
      <c r="A32" s="168"/>
      <c r="B32" s="373" t="s">
        <v>171</v>
      </c>
      <c r="C32" s="507" t="e">
        <f ca="1">IF($M32="1st Test",'B Tests'!$D$82,IF($M32="2nd Test",'B Tests'!$D$147))</f>
        <v>#N/A</v>
      </c>
      <c r="D32" s="374" t="s">
        <v>48</v>
      </c>
      <c r="E32" s="899"/>
      <c r="F32" s="900"/>
      <c r="G32" s="901"/>
      <c r="H32" s="902"/>
      <c r="I32" s="507" t="e">
        <f ca="1">IF($M32="1st Test",'B Tests'!$D$30,IF($M32="2nd Test",'B Tests'!$D$95))</f>
        <v>#N/A</v>
      </c>
      <c r="J32" s="376" t="s">
        <v>106</v>
      </c>
      <c r="K32" s="894" t="s">
        <v>695</v>
      </c>
      <c r="L32" s="893" t="s">
        <v>708</v>
      </c>
      <c r="M32" s="893" t="e">
        <f t="shared" ca="1" si="1"/>
        <v>#N/A</v>
      </c>
      <c r="N32" s="698"/>
      <c r="O32" s="698"/>
      <c r="P32" s="698"/>
      <c r="Q32" s="698"/>
      <c r="R32" s="698"/>
      <c r="S32" s="698"/>
      <c r="T32" s="698"/>
      <c r="U32" s="698"/>
      <c r="V32" s="698"/>
      <c r="W32" s="698"/>
      <c r="X32" s="698"/>
      <c r="Y32" s="698"/>
      <c r="Z32" s="698"/>
      <c r="AA32" s="698"/>
      <c r="AB32" s="698"/>
      <c r="AC32" s="698"/>
      <c r="AD32" s="698"/>
      <c r="AE32" s="698"/>
      <c r="AF32" s="698"/>
      <c r="AG32" s="698"/>
      <c r="AH32" s="698"/>
      <c r="AI32" s="698"/>
      <c r="AJ32" s="369"/>
    </row>
    <row r="33" spans="1:36" ht="18.75" thickBot="1" x14ac:dyDescent="0.4">
      <c r="A33" s="168"/>
      <c r="B33" s="373" t="s">
        <v>192</v>
      </c>
      <c r="C33" s="507" t="e">
        <f ca="1">IF($M33="1st Test", 'Optional C Tests'!$D$73,IF($M33="2nd Test",'Optional C Tests'!$D$137))</f>
        <v>#N/A</v>
      </c>
      <c r="D33" s="374" t="s">
        <v>48</v>
      </c>
      <c r="E33" s="899"/>
      <c r="F33" s="900"/>
      <c r="G33" s="901"/>
      <c r="H33" s="902"/>
      <c r="I33" s="507" t="e">
        <f ca="1">IF($M33="1st Test",'Optional C Tests'!$D$22,IF($M33="2nd Test",'Optional C Tests'!$D$86))</f>
        <v>#N/A</v>
      </c>
      <c r="J33" s="376" t="s">
        <v>106</v>
      </c>
      <c r="K33" s="894" t="s">
        <v>696</v>
      </c>
      <c r="L33" s="893" t="s">
        <v>721</v>
      </c>
      <c r="M33" s="893" t="e">
        <f t="shared" ca="1" si="1"/>
        <v>#N/A</v>
      </c>
      <c r="N33" s="698"/>
      <c r="O33" s="698"/>
      <c r="P33" s="698"/>
      <c r="Q33" s="698"/>
      <c r="R33" s="698"/>
      <c r="S33" s="698"/>
      <c r="T33" s="698"/>
      <c r="U33" s="698"/>
      <c r="V33" s="698"/>
      <c r="W33" s="698"/>
      <c r="X33" s="698"/>
      <c r="Y33" s="698"/>
      <c r="Z33" s="698"/>
      <c r="AA33" s="698"/>
      <c r="AB33" s="698"/>
      <c r="AC33" s="698"/>
      <c r="AD33" s="698"/>
      <c r="AE33" s="698"/>
      <c r="AF33" s="698"/>
      <c r="AG33" s="698"/>
      <c r="AH33" s="698"/>
      <c r="AI33" s="698"/>
      <c r="AJ33" s="369"/>
    </row>
    <row r="34" spans="1:36" ht="18.75" thickBot="1" x14ac:dyDescent="0.4">
      <c r="A34" s="168"/>
      <c r="B34" s="373" t="s">
        <v>164</v>
      </c>
      <c r="C34" s="507" t="e">
        <f ca="1">IF($M34="1st Test", 'Optional C Tests'!$D$73,IF($M34="2nd Test",'Optional C Tests'!$D$137))</f>
        <v>#N/A</v>
      </c>
      <c r="D34" s="374" t="s">
        <v>48</v>
      </c>
      <c r="E34" s="899"/>
      <c r="F34" s="900"/>
      <c r="G34" s="901"/>
      <c r="H34" s="902"/>
      <c r="I34" s="507" t="e">
        <f ca="1">IF($M34="1st Test",'Optional C Tests'!$D$22,IF($M34="2nd Test",'Optional C Tests'!$D$86))</f>
        <v>#N/A</v>
      </c>
      <c r="J34" s="376" t="s">
        <v>106</v>
      </c>
      <c r="K34" s="894" t="s">
        <v>696</v>
      </c>
      <c r="L34" s="893" t="s">
        <v>722</v>
      </c>
      <c r="M34" s="893" t="e">
        <f t="shared" ca="1" si="1"/>
        <v>#N/A</v>
      </c>
      <c r="N34" s="698"/>
      <c r="O34" s="698"/>
      <c r="P34" s="698"/>
      <c r="Q34" s="698"/>
      <c r="R34" s="698"/>
      <c r="S34" s="698"/>
      <c r="T34" s="698"/>
      <c r="U34" s="698"/>
      <c r="V34" s="698"/>
      <c r="W34" s="698"/>
      <c r="X34" s="698"/>
      <c r="Y34" s="698"/>
      <c r="Z34" s="698"/>
      <c r="AA34" s="698"/>
      <c r="AB34" s="698"/>
      <c r="AC34" s="698"/>
      <c r="AD34" s="698"/>
      <c r="AE34" s="698"/>
      <c r="AF34" s="698"/>
      <c r="AG34" s="698"/>
      <c r="AH34" s="698"/>
      <c r="AI34" s="698"/>
      <c r="AJ34" s="369"/>
    </row>
    <row r="35" spans="1:36" ht="18.75" thickBot="1" x14ac:dyDescent="0.4">
      <c r="A35" s="168"/>
      <c r="B35" s="373" t="s">
        <v>166</v>
      </c>
      <c r="C35" s="507" t="e">
        <f ca="1">IF($M35="1st Test", 'Optional C Tests'!$D$73,IF($M35="2nd Test",'Optional C Tests'!$D$137))</f>
        <v>#N/A</v>
      </c>
      <c r="D35" s="374" t="s">
        <v>48</v>
      </c>
      <c r="E35" s="899"/>
      <c r="F35" s="900"/>
      <c r="G35" s="901"/>
      <c r="H35" s="902"/>
      <c r="I35" s="507" t="e">
        <f ca="1">IF($M35="1st Test",'Optional C Tests'!$D$22,IF($M35="2nd Test",'Optional C Tests'!$D$86))</f>
        <v>#N/A</v>
      </c>
      <c r="J35" s="376" t="s">
        <v>106</v>
      </c>
      <c r="K35" s="894" t="s">
        <v>696</v>
      </c>
      <c r="L35" s="893" t="s">
        <v>723</v>
      </c>
      <c r="M35" s="893" t="e">
        <f t="shared" ca="1" si="1"/>
        <v>#N/A</v>
      </c>
      <c r="N35" s="698"/>
      <c r="O35" s="698"/>
      <c r="P35" s="698"/>
      <c r="Q35" s="698"/>
      <c r="R35" s="698"/>
      <c r="S35" s="698"/>
      <c r="T35" s="698"/>
      <c r="U35" s="698"/>
      <c r="V35" s="698"/>
      <c r="W35" s="698"/>
      <c r="X35" s="698"/>
      <c r="Y35" s="698"/>
      <c r="Z35" s="698"/>
      <c r="AA35" s="698"/>
      <c r="AB35" s="698"/>
      <c r="AC35" s="698"/>
      <c r="AD35" s="698"/>
      <c r="AE35" s="698"/>
      <c r="AF35" s="698"/>
      <c r="AG35" s="698"/>
      <c r="AH35" s="698"/>
      <c r="AI35" s="698"/>
      <c r="AJ35" s="369"/>
    </row>
    <row r="36" spans="1:36" ht="18.75" thickBot="1" x14ac:dyDescent="0.4">
      <c r="A36" s="168"/>
      <c r="B36" s="373" t="s">
        <v>193</v>
      </c>
      <c r="C36" s="507" t="e">
        <f ca="1">IF($M36="1st Test",'Optional D Tests'!$D$56,IF($M36="2nd Test",'Optional D Tests'!$D$104))</f>
        <v>#N/A</v>
      </c>
      <c r="D36" s="374" t="s">
        <v>48</v>
      </c>
      <c r="E36" s="899"/>
      <c r="F36" s="903"/>
      <c r="G36" s="901"/>
      <c r="H36" s="902"/>
      <c r="I36" s="507" t="e">
        <f ca="1">IF($M36="1st Test",'Optional D Tests'!$D$25,IF($M36="2nd Test",'Optional D Tests'!$D$73))</f>
        <v>#N/A</v>
      </c>
      <c r="J36" s="376" t="s">
        <v>601</v>
      </c>
      <c r="K36" s="894" t="s">
        <v>698</v>
      </c>
      <c r="L36" s="893" t="s">
        <v>724</v>
      </c>
      <c r="M36" s="893" t="e">
        <f t="shared" ca="1" si="1"/>
        <v>#N/A</v>
      </c>
      <c r="N36" s="698"/>
      <c r="O36" s="698"/>
      <c r="P36" s="698"/>
      <c r="Q36" s="698"/>
      <c r="R36" s="698"/>
      <c r="S36" s="698"/>
      <c r="T36" s="698"/>
      <c r="U36" s="698"/>
      <c r="V36" s="698"/>
      <c r="W36" s="698"/>
      <c r="X36" s="698"/>
      <c r="Y36" s="698"/>
      <c r="Z36" s="698"/>
      <c r="AA36" s="698"/>
      <c r="AB36" s="698"/>
      <c r="AC36" s="698"/>
      <c r="AD36" s="698"/>
      <c r="AE36" s="698"/>
      <c r="AF36" s="698"/>
      <c r="AG36" s="698"/>
      <c r="AH36" s="698"/>
      <c r="AI36" s="698"/>
      <c r="AJ36" s="369"/>
    </row>
    <row r="37" spans="1:36" ht="18.75" thickBot="1" x14ac:dyDescent="0.4">
      <c r="A37" s="168"/>
      <c r="B37" s="373" t="s">
        <v>168</v>
      </c>
      <c r="C37" s="507" t="e">
        <f ca="1">IF($M37="1st Test",'Optional D Tests'!$D$56,IF($M37="2nd Test",'Optional D Tests'!$D$104))</f>
        <v>#N/A</v>
      </c>
      <c r="D37" s="374" t="s">
        <v>48</v>
      </c>
      <c r="E37" s="899"/>
      <c r="F37" s="903"/>
      <c r="G37" s="901"/>
      <c r="H37" s="902"/>
      <c r="I37" s="507" t="e">
        <f ca="1">IF($M37="1st Test",'Optional D Tests'!$D$25,IF($M37="2nd Test",'Optional D Tests'!$D$73))</f>
        <v>#N/A</v>
      </c>
      <c r="J37" s="376" t="s">
        <v>601</v>
      </c>
      <c r="K37" s="894" t="s">
        <v>698</v>
      </c>
      <c r="L37" s="893" t="s">
        <v>725</v>
      </c>
      <c r="M37" s="893" t="e">
        <f t="shared" ca="1" si="1"/>
        <v>#N/A</v>
      </c>
      <c r="N37" s="698"/>
      <c r="O37" s="698"/>
      <c r="P37" s="698"/>
      <c r="Q37" s="698"/>
      <c r="R37" s="698"/>
      <c r="S37" s="698"/>
      <c r="T37" s="698"/>
      <c r="U37" s="698"/>
      <c r="V37" s="698"/>
      <c r="W37" s="698"/>
      <c r="X37" s="698"/>
      <c r="Y37" s="698"/>
      <c r="Z37" s="698"/>
      <c r="AA37" s="698"/>
      <c r="AB37" s="698"/>
      <c r="AC37" s="698"/>
      <c r="AD37" s="698"/>
      <c r="AE37" s="698"/>
      <c r="AF37" s="698"/>
      <c r="AG37" s="698"/>
      <c r="AH37" s="698"/>
      <c r="AI37" s="698"/>
      <c r="AJ37" s="369"/>
    </row>
    <row r="38" spans="1:36" ht="18.75" thickBot="1" x14ac:dyDescent="0.4">
      <c r="A38" s="168"/>
      <c r="B38" s="373" t="s">
        <v>167</v>
      </c>
      <c r="C38" s="507" t="e">
        <f ca="1">IF($M38="1st Test",'Optional D Tests'!$D$56,IF($M38="2nd Test",'Optional D Tests'!$D$104))</f>
        <v>#N/A</v>
      </c>
      <c r="D38" s="374" t="s">
        <v>48</v>
      </c>
      <c r="E38" s="899"/>
      <c r="F38" s="903"/>
      <c r="G38" s="901"/>
      <c r="H38" s="902"/>
      <c r="I38" s="507" t="e">
        <f ca="1">IF($M38="1st Test",'Optional D Tests'!$D$25,IF($M38="2nd Test",'Optional D Tests'!$D$73))</f>
        <v>#N/A</v>
      </c>
      <c r="J38" s="376" t="s">
        <v>601</v>
      </c>
      <c r="K38" s="894" t="s">
        <v>698</v>
      </c>
      <c r="L38" s="893" t="s">
        <v>726</v>
      </c>
      <c r="M38" s="893" t="e">
        <f t="shared" ca="1" si="1"/>
        <v>#N/A</v>
      </c>
      <c r="N38" s="698"/>
      <c r="O38" s="698"/>
      <c r="P38" s="698"/>
      <c r="Q38" s="698"/>
      <c r="R38" s="698"/>
      <c r="S38" s="698"/>
      <c r="T38" s="698"/>
      <c r="U38" s="698"/>
      <c r="V38" s="698"/>
      <c r="W38" s="698"/>
      <c r="X38" s="698"/>
      <c r="Y38" s="698"/>
      <c r="Z38" s="698"/>
      <c r="AA38" s="698"/>
      <c r="AB38" s="698"/>
      <c r="AC38" s="698"/>
      <c r="AD38" s="698"/>
      <c r="AE38" s="698"/>
      <c r="AF38" s="698"/>
      <c r="AG38" s="698"/>
      <c r="AH38" s="698"/>
      <c r="AI38" s="698"/>
      <c r="AJ38" s="369"/>
    </row>
    <row r="39" spans="1:36" ht="18.75" thickBot="1" x14ac:dyDescent="0.4">
      <c r="A39" s="168"/>
      <c r="B39" s="373" t="s">
        <v>165</v>
      </c>
      <c r="C39" s="507" t="str">
        <f>'F1 Test'!D79</f>
        <v/>
      </c>
      <c r="D39" s="374" t="s">
        <v>48</v>
      </c>
      <c r="E39" s="899"/>
      <c r="F39" s="900"/>
      <c r="G39" s="901"/>
      <c r="H39" s="902"/>
      <c r="I39" s="507">
        <f>'F1 Test'!D28</f>
        <v>0</v>
      </c>
      <c r="J39" s="376" t="s">
        <v>106</v>
      </c>
      <c r="K39" s="894" t="s">
        <v>691</v>
      </c>
      <c r="L39" s="893" t="s">
        <v>711</v>
      </c>
      <c r="M39" s="893" t="e">
        <f t="shared" ca="1" si="1"/>
        <v>#N/A</v>
      </c>
      <c r="N39" s="698"/>
      <c r="O39" s="698"/>
      <c r="P39" s="698"/>
      <c r="Q39" s="698"/>
      <c r="R39" s="698"/>
      <c r="S39" s="411"/>
      <c r="T39" s="411"/>
      <c r="U39" s="411"/>
      <c r="V39" s="411"/>
      <c r="W39" s="411"/>
      <c r="X39" s="698"/>
      <c r="Y39" s="698"/>
      <c r="Z39" s="698"/>
      <c r="AA39" s="698"/>
      <c r="AB39" s="698"/>
      <c r="AC39" s="698"/>
      <c r="AD39" s="698"/>
      <c r="AE39" s="698"/>
      <c r="AF39" s="698"/>
      <c r="AG39" s="698"/>
      <c r="AH39" s="698"/>
      <c r="AI39" s="698"/>
      <c r="AJ39" s="369"/>
    </row>
    <row r="40" spans="1:36" ht="18.75" thickBot="1" x14ac:dyDescent="0.4">
      <c r="A40" s="168"/>
      <c r="B40" s="373" t="s">
        <v>163</v>
      </c>
      <c r="C40" s="507" t="str">
        <f>'Ev Test'!D73</f>
        <v/>
      </c>
      <c r="D40" s="374" t="s">
        <v>48</v>
      </c>
      <c r="E40" s="899"/>
      <c r="F40" s="900"/>
      <c r="G40" s="901"/>
      <c r="H40" s="902"/>
      <c r="I40" s="507">
        <f>'Ev Test'!D23</f>
        <v>0</v>
      </c>
      <c r="J40" s="376" t="s">
        <v>106</v>
      </c>
      <c r="K40" s="894" t="s">
        <v>163</v>
      </c>
      <c r="L40" s="893" t="s">
        <v>710</v>
      </c>
      <c r="M40" s="893" t="e">
        <f t="shared" ca="1" si="1"/>
        <v>#N/A</v>
      </c>
      <c r="N40" s="698"/>
      <c r="O40" s="698"/>
      <c r="P40" s="698"/>
      <c r="Q40" s="698"/>
      <c r="R40" s="698"/>
      <c r="S40" s="411"/>
      <c r="T40" s="411"/>
      <c r="U40" s="411"/>
      <c r="V40" s="411"/>
      <c r="W40" s="411"/>
      <c r="X40" s="698"/>
      <c r="Y40" s="698"/>
      <c r="Z40" s="698"/>
      <c r="AA40" s="698"/>
      <c r="AB40" s="698"/>
      <c r="AC40" s="698"/>
      <c r="AD40" s="698"/>
      <c r="AE40" s="698"/>
      <c r="AF40" s="698"/>
      <c r="AG40" s="698"/>
      <c r="AH40" s="698"/>
      <c r="AI40" s="698"/>
      <c r="AJ40" s="369"/>
    </row>
    <row r="41" spans="1:36" ht="18.75" thickBot="1" x14ac:dyDescent="0.4">
      <c r="A41" s="168"/>
      <c r="B41" s="373" t="s">
        <v>172</v>
      </c>
      <c r="C41" s="507" t="str">
        <f>'Optional G1 Test'!D73</f>
        <v/>
      </c>
      <c r="D41" s="374" t="s">
        <v>48</v>
      </c>
      <c r="E41" s="899"/>
      <c r="F41" s="900"/>
      <c r="G41" s="901"/>
      <c r="H41" s="902"/>
      <c r="I41" s="507">
        <f>'Optional G1 Test'!D21</f>
        <v>0</v>
      </c>
      <c r="J41" s="376" t="s">
        <v>106</v>
      </c>
      <c r="K41" s="894" t="s">
        <v>692</v>
      </c>
      <c r="L41" s="893" t="s">
        <v>727</v>
      </c>
      <c r="M41" s="893" t="e">
        <f t="shared" ca="1" si="1"/>
        <v>#N/A</v>
      </c>
      <c r="N41" s="698"/>
      <c r="O41" s="698"/>
      <c r="P41" s="698"/>
      <c r="Q41" s="698"/>
      <c r="R41" s="698"/>
      <c r="S41" s="411"/>
      <c r="T41" s="411"/>
      <c r="U41" s="411"/>
      <c r="V41" s="411"/>
      <c r="W41" s="411"/>
      <c r="X41" s="698"/>
      <c r="Y41" s="698"/>
      <c r="Z41" s="698"/>
      <c r="AA41" s="698"/>
      <c r="AB41" s="698"/>
      <c r="AC41" s="698"/>
      <c r="AD41" s="698"/>
      <c r="AE41" s="698"/>
      <c r="AF41" s="698"/>
      <c r="AG41" s="698"/>
      <c r="AH41" s="698"/>
      <c r="AI41" s="698"/>
      <c r="AJ41" s="369"/>
    </row>
    <row r="42" spans="1:36" ht="18.75" thickBot="1" x14ac:dyDescent="0.4">
      <c r="A42" s="168"/>
      <c r="B42" s="373" t="s">
        <v>173</v>
      </c>
      <c r="C42" s="507" t="str">
        <f>'Optional I1 Test'!D77</f>
        <v/>
      </c>
      <c r="D42" s="374" t="s">
        <v>48</v>
      </c>
      <c r="E42" s="899"/>
      <c r="F42" s="903"/>
      <c r="G42" s="901"/>
      <c r="H42" s="902"/>
      <c r="I42" s="507">
        <f>'Optional I1 Test'!D25</f>
        <v>0</v>
      </c>
      <c r="J42" s="376" t="s">
        <v>601</v>
      </c>
      <c r="K42" s="894" t="s">
        <v>693</v>
      </c>
      <c r="L42" s="893" t="s">
        <v>728</v>
      </c>
      <c r="M42" s="893" t="e">
        <f t="shared" ca="1" si="1"/>
        <v>#N/A</v>
      </c>
      <c r="N42" s="698"/>
      <c r="O42" s="698"/>
      <c r="P42" s="698"/>
      <c r="Q42" s="698"/>
      <c r="R42" s="698"/>
      <c r="S42" s="411"/>
      <c r="T42" s="411"/>
      <c r="U42" s="411"/>
      <c r="V42" s="411"/>
      <c r="W42" s="411"/>
      <c r="X42" s="698"/>
      <c r="Y42" s="698"/>
      <c r="Z42" s="698"/>
      <c r="AA42" s="698"/>
      <c r="AB42" s="698"/>
      <c r="AC42" s="698"/>
      <c r="AD42" s="698"/>
      <c r="AE42" s="698"/>
      <c r="AF42" s="698"/>
      <c r="AG42" s="698"/>
      <c r="AH42" s="698"/>
      <c r="AI42" s="698"/>
      <c r="AJ42" s="369"/>
    </row>
    <row r="43" spans="1:36" ht="18.75" thickBot="1" x14ac:dyDescent="0.4">
      <c r="A43" s="168"/>
      <c r="B43" s="373" t="s">
        <v>116</v>
      </c>
      <c r="C43" s="507" t="e">
        <f ca="1">IF($M43="1st Test",'H1 Tests'!$D$78,IF($M43="2nd Test",'H1 Tests'!$D$147,IF($M43="3rd Test",'H1 Tests'!$D$213)))</f>
        <v>#N/A</v>
      </c>
      <c r="D43" s="374" t="s">
        <v>48</v>
      </c>
      <c r="E43" s="507" t="str">
        <f>'H1 Tests'!D82</f>
        <v/>
      </c>
      <c r="F43" s="374" t="s">
        <v>48</v>
      </c>
      <c r="G43" s="707" t="e">
        <f t="shared" ca="1" si="2"/>
        <v>#N/A</v>
      </c>
      <c r="H43" s="708" t="e">
        <f t="shared" ca="1" si="0"/>
        <v>#N/A</v>
      </c>
      <c r="I43" s="507" t="e">
        <f ca="1">IF($M43="1st Test",'H1 Tests'!$D$27,IF($M43="2nd Test",'H1 Tests'!$D$96,IF($M43="3rd Test",'H1 Tests'!$D$162)))</f>
        <v>#N/A</v>
      </c>
      <c r="J43" s="376" t="s">
        <v>106</v>
      </c>
      <c r="K43" s="894" t="s">
        <v>699</v>
      </c>
      <c r="L43" s="893" t="s">
        <v>406</v>
      </c>
      <c r="M43" s="893" t="e">
        <f t="shared" ca="1" si="1"/>
        <v>#N/A</v>
      </c>
      <c r="N43" s="698"/>
      <c r="O43" s="698"/>
      <c r="P43" s="698"/>
      <c r="Q43" s="698"/>
      <c r="R43" s="698"/>
      <c r="S43" s="411"/>
      <c r="T43" s="411"/>
      <c r="U43" s="411"/>
      <c r="V43" s="411"/>
      <c r="W43" s="411"/>
      <c r="X43" s="698"/>
      <c r="Y43" s="698"/>
      <c r="Z43" s="698"/>
      <c r="AA43" s="698"/>
      <c r="AB43" s="698"/>
      <c r="AC43" s="698"/>
      <c r="AD43" s="698"/>
      <c r="AE43" s="698"/>
      <c r="AF43" s="698"/>
      <c r="AG43" s="698"/>
      <c r="AH43" s="698"/>
      <c r="AI43" s="698"/>
      <c r="AJ43" s="369"/>
    </row>
    <row r="44" spans="1:36" ht="18.75" thickBot="1" x14ac:dyDescent="0.4">
      <c r="A44" s="168"/>
      <c r="B44" s="373" t="s">
        <v>174</v>
      </c>
      <c r="C44" s="507" t="e">
        <f ca="1">IF($M44="1st Test",'H1 Tests'!$D$78,IF($M44="2nd Test",'H1 Tests'!$D$147,IF($M44="3rd Test",'H1 Tests'!$D$213)))</f>
        <v>#N/A</v>
      </c>
      <c r="D44" s="374" t="s">
        <v>48</v>
      </c>
      <c r="E44" s="899"/>
      <c r="F44" s="900"/>
      <c r="G44" s="901"/>
      <c r="H44" s="902"/>
      <c r="I44" s="507" t="e">
        <f ca="1">IF($M44="1st Test",'H1 Tests'!$D$27,IF($M44="2nd Test",'H1 Tests'!$D$96,IF($M44="3rd Test",'H1 Tests'!$D$162)))</f>
        <v>#N/A</v>
      </c>
      <c r="J44" s="376" t="s">
        <v>106</v>
      </c>
      <c r="K44" s="894" t="s">
        <v>699</v>
      </c>
      <c r="L44" s="893" t="s">
        <v>404</v>
      </c>
      <c r="M44" s="893" t="e">
        <f t="shared" ca="1" si="1"/>
        <v>#N/A</v>
      </c>
      <c r="N44" s="698"/>
      <c r="O44" s="698"/>
      <c r="P44" s="698"/>
      <c r="Q44" s="698"/>
      <c r="R44" s="698"/>
      <c r="S44" s="411"/>
      <c r="T44" s="411"/>
      <c r="U44" s="411"/>
      <c r="V44" s="411"/>
      <c r="W44" s="411"/>
      <c r="X44" s="698"/>
      <c r="Y44" s="698"/>
      <c r="Z44" s="698"/>
      <c r="AA44" s="698"/>
      <c r="AB44" s="698"/>
      <c r="AC44" s="698"/>
      <c r="AD44" s="698"/>
      <c r="AE44" s="698"/>
      <c r="AF44" s="698"/>
      <c r="AG44" s="698"/>
      <c r="AH44" s="698"/>
      <c r="AI44" s="698"/>
      <c r="AJ44" s="369"/>
    </row>
    <row r="45" spans="1:36" ht="18.75" thickBot="1" x14ac:dyDescent="0.4">
      <c r="A45" s="168"/>
      <c r="B45" s="373" t="s">
        <v>175</v>
      </c>
      <c r="C45" s="507" t="e">
        <f ca="1">IF($M45="1st Test",'H1 Tests'!$D$78,IF($M45="2nd Test",'H1 Tests'!$D$147,IF($M45="3rd Test",'H1 Tests'!$D$213)))</f>
        <v>#N/A</v>
      </c>
      <c r="D45" s="374" t="s">
        <v>48</v>
      </c>
      <c r="E45" s="507" t="str">
        <f>'H1 Tests'!D82</f>
        <v/>
      </c>
      <c r="F45" s="374" t="s">
        <v>48</v>
      </c>
      <c r="G45" s="707" t="e">
        <f t="shared" ca="1" si="2"/>
        <v>#N/A</v>
      </c>
      <c r="H45" s="708" t="e">
        <f t="shared" ca="1" si="0"/>
        <v>#N/A</v>
      </c>
      <c r="I45" s="507" t="e">
        <f ca="1">IF($M45="1st Test",'H1 Tests'!$D$27,IF($M45="2nd Test",'H1 Tests'!$D$96,IF($M45="3rd Test",'H1 Tests'!$D$162)))</f>
        <v>#N/A</v>
      </c>
      <c r="J45" s="376" t="s">
        <v>106</v>
      </c>
      <c r="K45" s="894" t="s">
        <v>699</v>
      </c>
      <c r="L45" s="938" t="str">
        <f>IF('H1 Tests'!$D$11="Yes","H1-N","H1-2")</f>
        <v>H1-2</v>
      </c>
      <c r="M45" s="939" t="e">
        <f t="array" aca="1" ref="M45" ca="1">(INDEX(INDIRECT("'"&amp;K45&amp;"'!"&amp;"E5:E7"),MATCH(TRUE,ISNUMBER(SEARCH(L45,INDIRECT("'"&amp;K45&amp;"'!"&amp;"F5:F7"))),0)))</f>
        <v>#N/A</v>
      </c>
      <c r="N45" s="940" t="s">
        <v>761</v>
      </c>
      <c r="O45" s="698"/>
      <c r="P45" s="698"/>
      <c r="Q45" s="698"/>
      <c r="R45" s="698"/>
      <c r="S45" s="411"/>
      <c r="T45" s="411"/>
      <c r="U45" s="411"/>
      <c r="V45" s="411"/>
      <c r="W45" s="411"/>
      <c r="X45" s="698"/>
      <c r="Y45" s="698"/>
      <c r="Z45" s="698"/>
      <c r="AA45" s="698"/>
      <c r="AB45" s="698"/>
      <c r="AC45" s="698"/>
      <c r="AD45" s="698"/>
      <c r="AE45" s="698"/>
      <c r="AF45" s="698"/>
      <c r="AG45" s="698"/>
      <c r="AH45" s="698"/>
      <c r="AI45" s="698"/>
      <c r="AJ45" s="369"/>
    </row>
    <row r="46" spans="1:36" ht="18.75" thickBot="1" x14ac:dyDescent="0.4">
      <c r="A46" s="168"/>
      <c r="B46" s="380" t="s">
        <v>117</v>
      </c>
      <c r="C46" s="507" t="e">
        <f ca="1">IF($M46="1st Test",'H2 Tests'!$D$80,IF($M46="2nd Test",'H2 Tests'!$D$149))</f>
        <v>#N/A</v>
      </c>
      <c r="D46" s="374" t="s">
        <v>48</v>
      </c>
      <c r="E46" s="899"/>
      <c r="F46" s="903"/>
      <c r="G46" s="901"/>
      <c r="H46" s="902"/>
      <c r="I46" s="507" t="e">
        <f ca="1">IF($M46="1st Test",'H2 Tests'!$D$27,IF($M46="2nd Test",'H2 Tests'!$D$96))</f>
        <v>#N/A</v>
      </c>
      <c r="J46" s="376" t="s">
        <v>106</v>
      </c>
      <c r="K46" s="894" t="s">
        <v>700</v>
      </c>
      <c r="L46" s="893" t="s">
        <v>713</v>
      </c>
      <c r="M46" s="893" t="e">
        <f t="shared" ca="1" si="1"/>
        <v>#N/A</v>
      </c>
      <c r="O46" s="698"/>
      <c r="P46" s="698"/>
      <c r="Q46" s="698"/>
      <c r="R46" s="698"/>
      <c r="S46" s="411"/>
      <c r="T46" s="411"/>
      <c r="U46" s="411"/>
      <c r="V46" s="411"/>
      <c r="W46" s="411"/>
      <c r="X46" s="698"/>
      <c r="Y46" s="698"/>
      <c r="Z46" s="698"/>
      <c r="AA46" s="698"/>
      <c r="AB46" s="698"/>
      <c r="AC46" s="698"/>
      <c r="AD46" s="698"/>
      <c r="AE46" s="698"/>
      <c r="AF46" s="698"/>
      <c r="AG46" s="698"/>
      <c r="AH46" s="698"/>
      <c r="AI46" s="698"/>
      <c r="AJ46" s="369"/>
    </row>
    <row r="47" spans="1:36" ht="18.75" thickBot="1" x14ac:dyDescent="0.4">
      <c r="A47" s="168"/>
      <c r="B47" s="380" t="s">
        <v>176</v>
      </c>
      <c r="C47" s="507" t="e">
        <f ca="1">IF($M47="1st Test",'H2 Tests'!$D$80,IF($M47="2nd Test",'H2 Tests'!$D$149))</f>
        <v>#N/A</v>
      </c>
      <c r="D47" s="374" t="s">
        <v>48</v>
      </c>
      <c r="E47" s="899"/>
      <c r="F47" s="903"/>
      <c r="G47" s="901"/>
      <c r="H47" s="902"/>
      <c r="I47" s="507" t="e">
        <f ca="1">IF($M47="1st Test",'H2 Tests'!$D$27,IF($M47="2nd Test",'H2 Tests'!$D$96))</f>
        <v>#N/A</v>
      </c>
      <c r="J47" s="376" t="s">
        <v>106</v>
      </c>
      <c r="K47" s="894" t="s">
        <v>700</v>
      </c>
      <c r="L47" s="893" t="s">
        <v>716</v>
      </c>
      <c r="M47" s="939" t="e">
        <f t="array" aca="1" ref="M47" ca="1">(INDEX(INDIRECT("'"&amp;K47&amp;"'!"&amp;"E5:E7"),MATCH(TRUE,ISNUMBER(SEARCH(L47,INDIRECT("'"&amp;K47&amp;"'!"&amp;"F5:F7"))),0)))</f>
        <v>#N/A</v>
      </c>
      <c r="N47" s="940" t="s">
        <v>761</v>
      </c>
      <c r="O47" s="698"/>
      <c r="P47" s="698"/>
      <c r="Q47" s="698"/>
      <c r="R47" s="698"/>
      <c r="S47" s="411"/>
      <c r="T47" s="411"/>
      <c r="U47" s="411"/>
      <c r="V47" s="411"/>
      <c r="W47" s="411"/>
      <c r="X47" s="698"/>
      <c r="Y47" s="698"/>
      <c r="Z47" s="698"/>
      <c r="AA47" s="698"/>
      <c r="AB47" s="698"/>
      <c r="AC47" s="698"/>
      <c r="AD47" s="698"/>
      <c r="AE47" s="698"/>
      <c r="AF47" s="698"/>
      <c r="AG47" s="698"/>
      <c r="AH47" s="698"/>
      <c r="AI47" s="698"/>
      <c r="AJ47" s="369"/>
    </row>
    <row r="48" spans="1:36" ht="18.75" thickBot="1" x14ac:dyDescent="0.4">
      <c r="A48" s="168"/>
      <c r="B48" s="380" t="s">
        <v>177</v>
      </c>
      <c r="C48" s="507" t="e">
        <f ca="1">IF($M48="1st Test",'H2 Tests'!$D$80,IF($M48="2nd Test",'H2 Tests'!$D$149))</f>
        <v>#N/A</v>
      </c>
      <c r="D48" s="374" t="s">
        <v>48</v>
      </c>
      <c r="E48" s="899"/>
      <c r="F48" s="903"/>
      <c r="G48" s="901"/>
      <c r="H48" s="902"/>
      <c r="I48" s="507" t="e">
        <f ca="1">IF($M48="1st Test",'H2 Tests'!$D$27,IF($M48="2nd Test",'H2 Tests'!$D$96))</f>
        <v>#N/A</v>
      </c>
      <c r="J48" s="376" t="s">
        <v>106</v>
      </c>
      <c r="K48" s="894" t="s">
        <v>700</v>
      </c>
      <c r="L48" s="895" t="s">
        <v>714</v>
      </c>
      <c r="M48" s="942" t="e">
        <f t="shared" ca="1" si="1"/>
        <v>#N/A</v>
      </c>
      <c r="O48" s="698"/>
      <c r="P48" s="698"/>
      <c r="Q48" s="698"/>
      <c r="R48" s="698"/>
      <c r="S48" s="411"/>
      <c r="T48" s="411"/>
      <c r="U48" s="411"/>
      <c r="V48" s="411"/>
      <c r="W48" s="411"/>
      <c r="X48" s="698"/>
      <c r="Y48" s="698"/>
      <c r="Z48" s="698"/>
      <c r="AA48" s="698"/>
      <c r="AB48" s="698"/>
      <c r="AC48" s="698"/>
      <c r="AD48" s="698"/>
      <c r="AE48" s="698"/>
      <c r="AF48" s="698"/>
      <c r="AG48" s="698"/>
      <c r="AH48" s="698"/>
      <c r="AI48" s="698"/>
      <c r="AJ48" s="369"/>
    </row>
    <row r="49" spans="1:37" ht="18.75" thickBot="1" x14ac:dyDescent="0.4">
      <c r="A49" s="168"/>
      <c r="B49" s="380" t="s">
        <v>118</v>
      </c>
      <c r="C49" s="507" t="e">
        <f ca="1">IF($M49="1st Test",'H3 Tests'!$D$75,IF($M49="2nd Test",'H3 Tests'!$D$140))</f>
        <v>#N/A</v>
      </c>
      <c r="D49" s="374" t="s">
        <v>48</v>
      </c>
      <c r="E49" s="899"/>
      <c r="F49" s="900"/>
      <c r="G49" s="901"/>
      <c r="H49" s="902"/>
      <c r="I49" s="507" t="e">
        <f ca="1">IF($M49="1st Test",'H3 Tests'!$D$24,IF($M49="2nd Test",'H3 Tests'!$D$89))</f>
        <v>#N/A</v>
      </c>
      <c r="J49" s="376" t="s">
        <v>106</v>
      </c>
      <c r="K49" s="894" t="s">
        <v>701</v>
      </c>
      <c r="L49" s="893" t="s">
        <v>717</v>
      </c>
      <c r="M49" s="893" t="e">
        <f t="shared" ca="1" si="1"/>
        <v>#N/A</v>
      </c>
      <c r="N49" s="698"/>
      <c r="O49" s="698"/>
      <c r="P49" s="698"/>
      <c r="Q49" s="698"/>
      <c r="R49" s="698"/>
      <c r="S49" s="411"/>
      <c r="T49" s="411"/>
      <c r="U49" s="411"/>
      <c r="V49" s="411"/>
      <c r="W49" s="411"/>
      <c r="X49" s="698"/>
      <c r="Y49" s="698"/>
      <c r="Z49" s="698"/>
      <c r="AA49" s="698"/>
      <c r="AB49" s="698"/>
      <c r="AC49" s="698"/>
      <c r="AD49" s="698"/>
      <c r="AE49" s="698"/>
      <c r="AF49" s="698"/>
      <c r="AG49" s="698"/>
      <c r="AH49" s="698"/>
      <c r="AI49" s="698"/>
      <c r="AJ49" s="369"/>
    </row>
    <row r="50" spans="1:37" ht="18.75" thickBot="1" x14ac:dyDescent="0.4">
      <c r="A50" s="168"/>
      <c r="B50" s="380" t="s">
        <v>178</v>
      </c>
      <c r="C50" s="507" t="e">
        <f ca="1">IF($M50="1st Test",'H3 Tests'!$D$75,IF($M50="2nd Test",'H3 Tests'!$D$140))</f>
        <v>#N/A</v>
      </c>
      <c r="D50" s="374" t="s">
        <v>48</v>
      </c>
      <c r="E50" s="899"/>
      <c r="F50" s="900"/>
      <c r="G50" s="901"/>
      <c r="H50" s="902"/>
      <c r="I50" s="507" t="e">
        <f ca="1">IF($M50="1st Test",'H3 Tests'!$D$24,IF($M50="2nd Test",'H3 Tests'!$D$89))</f>
        <v>#N/A</v>
      </c>
      <c r="J50" s="376" t="s">
        <v>106</v>
      </c>
      <c r="K50" s="894" t="s">
        <v>701</v>
      </c>
      <c r="L50" s="893" t="s">
        <v>719</v>
      </c>
      <c r="M50" s="893" t="e">
        <f t="shared" ca="1" si="1"/>
        <v>#N/A</v>
      </c>
      <c r="N50" s="698"/>
      <c r="O50" s="698"/>
      <c r="P50" s="698"/>
      <c r="Q50" s="698"/>
      <c r="R50" s="698"/>
      <c r="S50" s="411"/>
      <c r="T50" s="411"/>
      <c r="U50" s="411"/>
      <c r="V50" s="411"/>
      <c r="W50" s="411"/>
      <c r="X50" s="698"/>
      <c r="Y50" s="698"/>
      <c r="Z50" s="698"/>
      <c r="AA50" s="698"/>
      <c r="AB50" s="698"/>
      <c r="AC50" s="698"/>
      <c r="AD50" s="698"/>
      <c r="AE50" s="698"/>
      <c r="AF50" s="698"/>
      <c r="AG50" s="698"/>
      <c r="AH50" s="698"/>
      <c r="AI50" s="698"/>
      <c r="AJ50" s="369"/>
    </row>
    <row r="51" spans="1:37" ht="18.75" thickBot="1" x14ac:dyDescent="0.4">
      <c r="A51" s="168"/>
      <c r="B51" s="380" t="s">
        <v>179</v>
      </c>
      <c r="C51" s="507" t="e">
        <f ca="1">IF($M51="1st Test",'H3 Tests'!$D$75,IF($M51="2nd Test",'H3 Tests'!$D$140))</f>
        <v>#N/A</v>
      </c>
      <c r="D51" s="374" t="s">
        <v>48</v>
      </c>
      <c r="E51" s="899"/>
      <c r="F51" s="900"/>
      <c r="G51" s="901"/>
      <c r="H51" s="902"/>
      <c r="I51" s="507" t="e">
        <f ca="1">IF($M51="1st Test",'H3 Tests'!$D$24,IF($M51="2nd Test",'H3 Tests'!$D$89))</f>
        <v>#N/A</v>
      </c>
      <c r="J51" s="376" t="s">
        <v>106</v>
      </c>
      <c r="K51" s="894" t="s">
        <v>701</v>
      </c>
      <c r="L51" s="893" t="s">
        <v>718</v>
      </c>
      <c r="M51" s="893" t="e">
        <f t="shared" ca="1" si="1"/>
        <v>#N/A</v>
      </c>
      <c r="N51" s="698"/>
      <c r="O51" s="698"/>
      <c r="P51" s="698"/>
      <c r="Q51" s="698"/>
      <c r="R51" s="698"/>
      <c r="S51" s="411"/>
      <c r="T51" s="411"/>
      <c r="U51" s="411"/>
      <c r="V51" s="411"/>
      <c r="W51" s="411"/>
      <c r="X51" s="698"/>
      <c r="Y51" s="698"/>
      <c r="Z51" s="698"/>
      <c r="AA51" s="698"/>
      <c r="AB51" s="698"/>
      <c r="AC51" s="698"/>
      <c r="AD51" s="698"/>
      <c r="AE51" s="698"/>
      <c r="AF51" s="698"/>
      <c r="AG51" s="698"/>
      <c r="AH51" s="698"/>
      <c r="AI51" s="698"/>
      <c r="AJ51" s="369"/>
    </row>
    <row r="52" spans="1:37" ht="18.75" thickBot="1" x14ac:dyDescent="0.4">
      <c r="A52" s="168"/>
      <c r="B52" s="380" t="s">
        <v>195</v>
      </c>
      <c r="C52" s="507" t="e">
        <f ca="1">IF($M52="1st Test",'Optional H1C Tests'!$D$54,IF($M52="2nd Test",'Optional H1C Tests'!$D$100))</f>
        <v>#N/A</v>
      </c>
      <c r="D52" s="374" t="s">
        <v>48</v>
      </c>
      <c r="E52" s="899"/>
      <c r="F52" s="903"/>
      <c r="G52" s="901"/>
      <c r="H52" s="902"/>
      <c r="I52" s="507" t="e">
        <f ca="1">IF($M52="1st Test",'Optional H1C Tests'!$D$24,IF($M52="2nd Test",'Optional H1C Tests'!$D$70))</f>
        <v>#N/A</v>
      </c>
      <c r="J52" s="376" t="s">
        <v>601</v>
      </c>
      <c r="K52" s="894" t="s">
        <v>697</v>
      </c>
      <c r="L52" s="893" t="s">
        <v>742</v>
      </c>
      <c r="M52" s="893" t="e">
        <f t="shared" ca="1" si="1"/>
        <v>#N/A</v>
      </c>
      <c r="N52" s="698"/>
      <c r="O52" s="698"/>
      <c r="P52" s="698"/>
      <c r="Q52" s="698"/>
      <c r="R52" s="698"/>
      <c r="S52" s="411"/>
      <c r="T52" s="411"/>
      <c r="U52" s="411"/>
      <c r="V52" s="411"/>
      <c r="W52" s="411"/>
      <c r="X52" s="698"/>
      <c r="Y52" s="698"/>
      <c r="Z52" s="698"/>
      <c r="AA52" s="698"/>
      <c r="AB52" s="698"/>
      <c r="AC52" s="698"/>
      <c r="AD52" s="698"/>
      <c r="AE52" s="698"/>
      <c r="AF52" s="698"/>
      <c r="AG52" s="698"/>
      <c r="AH52" s="698"/>
      <c r="AI52" s="698"/>
      <c r="AJ52" s="369"/>
    </row>
    <row r="53" spans="1:37" ht="18.75" thickBot="1" x14ac:dyDescent="0.4">
      <c r="A53" s="168"/>
      <c r="B53" s="380" t="s">
        <v>180</v>
      </c>
      <c r="C53" s="507" t="e">
        <f ca="1">IF($M53="1st Test",'Optional H1C Tests'!$D$54,IF($M53="2nd Test",'Optional H1C Tests'!$D$100))</f>
        <v>#N/A</v>
      </c>
      <c r="D53" s="374" t="s">
        <v>48</v>
      </c>
      <c r="E53" s="899"/>
      <c r="F53" s="903"/>
      <c r="G53" s="901"/>
      <c r="H53" s="902"/>
      <c r="I53" s="507" t="e">
        <f ca="1">IF($M53="1st Test",'Optional H1C Tests'!$D$24,IF($M53="2nd Test",'Optional H1C Tests'!$D$70))</f>
        <v>#N/A</v>
      </c>
      <c r="J53" s="376" t="s">
        <v>601</v>
      </c>
      <c r="K53" s="894" t="s">
        <v>697</v>
      </c>
      <c r="L53" s="893" t="s">
        <v>732</v>
      </c>
      <c r="M53" s="893" t="e">
        <f t="shared" ca="1" si="1"/>
        <v>#N/A</v>
      </c>
      <c r="N53" s="698"/>
      <c r="O53" s="698"/>
      <c r="P53" s="698"/>
      <c r="Q53" s="698"/>
      <c r="R53" s="698"/>
      <c r="S53" s="411"/>
      <c r="T53" s="411"/>
      <c r="U53" s="411"/>
      <c r="V53" s="411"/>
      <c r="W53" s="411"/>
      <c r="X53" s="698"/>
      <c r="Y53" s="698"/>
      <c r="Z53" s="698"/>
      <c r="AA53" s="698"/>
      <c r="AB53" s="698"/>
      <c r="AC53" s="698"/>
      <c r="AD53" s="698"/>
      <c r="AE53" s="698"/>
      <c r="AF53" s="698"/>
      <c r="AG53" s="698"/>
      <c r="AH53" s="698"/>
      <c r="AI53" s="698"/>
      <c r="AJ53" s="369"/>
    </row>
    <row r="54" spans="1:37" ht="18.75" thickBot="1" x14ac:dyDescent="0.4">
      <c r="A54" s="168"/>
      <c r="B54" s="380" t="s">
        <v>181</v>
      </c>
      <c r="C54" s="507" t="e">
        <f ca="1">IF($M54="1st Test",'Optional H1C Tests'!$D$54,IF($M54="2nd Test",'Optional H1C Tests'!$D$100))</f>
        <v>#N/A</v>
      </c>
      <c r="D54" s="374" t="s">
        <v>48</v>
      </c>
      <c r="E54" s="899"/>
      <c r="F54" s="903"/>
      <c r="G54" s="901"/>
      <c r="H54" s="902"/>
      <c r="I54" s="507" t="e">
        <f ca="1">IF($M54="1st Test",'Optional H1C Tests'!$D$24,IF($M54="2nd Test",'Optional H1C Tests'!$D$70))</f>
        <v>#N/A</v>
      </c>
      <c r="J54" s="376" t="s">
        <v>601</v>
      </c>
      <c r="K54" s="894" t="s">
        <v>697</v>
      </c>
      <c r="L54" s="893" t="s">
        <v>733</v>
      </c>
      <c r="M54" s="893" t="e">
        <f t="shared" ca="1" si="1"/>
        <v>#N/A</v>
      </c>
      <c r="N54" s="698"/>
      <c r="O54" s="698"/>
      <c r="P54" s="698"/>
      <c r="Q54" s="698"/>
      <c r="R54" s="698"/>
      <c r="S54" s="411"/>
      <c r="T54" s="411"/>
      <c r="U54" s="411"/>
      <c r="V54" s="411"/>
      <c r="W54" s="411"/>
      <c r="X54" s="698"/>
      <c r="Y54" s="698"/>
      <c r="Z54" s="698"/>
      <c r="AA54" s="698"/>
      <c r="AB54" s="698"/>
      <c r="AC54" s="698"/>
      <c r="AD54" s="698"/>
      <c r="AE54" s="698"/>
      <c r="AF54" s="698"/>
      <c r="AG54" s="698"/>
      <c r="AH54" s="698"/>
      <c r="AI54" s="698"/>
      <c r="AJ54" s="369"/>
    </row>
    <row r="55" spans="1:37" ht="18.75" thickBot="1" x14ac:dyDescent="0.4">
      <c r="A55" s="168"/>
      <c r="B55" s="380" t="s">
        <v>182</v>
      </c>
      <c r="C55" s="507" t="str">
        <f>'Optional H0C-1 Test'!D77</f>
        <v/>
      </c>
      <c r="D55" s="374" t="s">
        <v>48</v>
      </c>
      <c r="E55" s="899"/>
      <c r="F55" s="903"/>
      <c r="G55" s="901"/>
      <c r="H55" s="902"/>
      <c r="I55" s="507">
        <f>'Optional H0C-1 Test'!D26</f>
        <v>0</v>
      </c>
      <c r="J55" s="376" t="s">
        <v>601</v>
      </c>
      <c r="K55" s="894" t="s">
        <v>690</v>
      </c>
      <c r="L55" s="893" t="s">
        <v>734</v>
      </c>
      <c r="M55" s="893" t="e">
        <f t="shared" ca="1" si="1"/>
        <v>#N/A</v>
      </c>
      <c r="N55" s="698"/>
      <c r="O55" s="698"/>
      <c r="P55" s="698"/>
      <c r="Q55" s="698"/>
      <c r="R55" s="698"/>
      <c r="S55" s="411"/>
      <c r="T55" s="411"/>
      <c r="U55" s="411"/>
      <c r="V55" s="411"/>
      <c r="W55" s="411"/>
      <c r="X55" s="698"/>
      <c r="Y55" s="698"/>
      <c r="Z55" s="698"/>
      <c r="AA55" s="698"/>
      <c r="AB55" s="698"/>
      <c r="AC55" s="698"/>
      <c r="AD55" s="698"/>
      <c r="AE55" s="698"/>
      <c r="AF55" s="698"/>
      <c r="AG55" s="698"/>
      <c r="AH55" s="698"/>
      <c r="AI55" s="698"/>
      <c r="AJ55" s="369"/>
    </row>
    <row r="56" spans="1:37" ht="18.75" thickBot="1" x14ac:dyDescent="0.4">
      <c r="A56" s="168"/>
      <c r="B56" s="380" t="s">
        <v>183</v>
      </c>
      <c r="C56" s="507" t="str">
        <f>'H0-1 Test'!D74</f>
        <v/>
      </c>
      <c r="D56" s="374" t="s">
        <v>48</v>
      </c>
      <c r="E56" s="899"/>
      <c r="F56" s="900"/>
      <c r="G56" s="901"/>
      <c r="H56" s="902"/>
      <c r="I56" s="508">
        <f>'H0-1 Test'!D23</f>
        <v>0</v>
      </c>
      <c r="J56" s="376" t="s">
        <v>106</v>
      </c>
      <c r="K56" s="894" t="s">
        <v>685</v>
      </c>
      <c r="L56" s="893" t="s">
        <v>712</v>
      </c>
      <c r="M56" s="893" t="e">
        <f t="shared" ca="1" si="1"/>
        <v>#N/A</v>
      </c>
      <c r="N56" s="698"/>
      <c r="O56" s="698"/>
      <c r="P56" s="698"/>
      <c r="Q56" s="698"/>
      <c r="R56" s="698"/>
      <c r="S56" s="411"/>
      <c r="T56" s="411"/>
      <c r="U56" s="411"/>
      <c r="V56" s="411"/>
      <c r="W56" s="411"/>
      <c r="X56" s="698"/>
      <c r="Y56" s="698"/>
      <c r="Z56" s="698"/>
      <c r="AA56" s="698"/>
      <c r="AB56" s="698"/>
      <c r="AC56" s="698"/>
      <c r="AD56" s="698"/>
      <c r="AE56" s="698"/>
      <c r="AF56" s="698"/>
      <c r="AG56" s="698"/>
      <c r="AH56" s="698"/>
      <c r="AI56" s="698"/>
      <c r="AJ56" s="369"/>
    </row>
    <row r="57" spans="1:37" ht="18.75" thickBot="1" x14ac:dyDescent="0.4">
      <c r="A57" s="168"/>
      <c r="B57" s="381" t="s">
        <v>246</v>
      </c>
      <c r="C57" s="507" t="e">
        <f ca="1">IF($M57="1st Test",'H2 Tests'!$D$80,IF($M57="2nd Test",'H2 Tests'!$D$149))</f>
        <v>#N/A</v>
      </c>
      <c r="D57" s="374" t="s">
        <v>48</v>
      </c>
      <c r="E57" s="899"/>
      <c r="F57" s="903"/>
      <c r="G57" s="904"/>
      <c r="H57" s="904"/>
      <c r="I57" s="507" t="e">
        <f ca="1">IF($M57="1st Test",'H2 Tests'!$D$27,IF($M57="2nd Test",'H2 Tests'!$D$96))</f>
        <v>#N/A</v>
      </c>
      <c r="J57" s="376" t="s">
        <v>106</v>
      </c>
      <c r="K57" s="894" t="s">
        <v>700</v>
      </c>
      <c r="L57" s="893" t="s">
        <v>715</v>
      </c>
      <c r="M57" s="893" t="e">
        <f t="shared" ca="1" si="1"/>
        <v>#N/A</v>
      </c>
      <c r="N57" s="698"/>
      <c r="O57" s="698"/>
      <c r="P57" s="698"/>
      <c r="Q57" s="698"/>
      <c r="R57" s="698"/>
      <c r="S57" s="698"/>
      <c r="T57" s="698"/>
      <c r="U57" s="698"/>
      <c r="V57" s="698"/>
      <c r="W57" s="698"/>
      <c r="X57" s="698"/>
      <c r="Y57" s="698"/>
      <c r="Z57" s="698"/>
      <c r="AA57" s="698"/>
      <c r="AB57" s="698"/>
      <c r="AC57" s="698"/>
      <c r="AD57" s="698"/>
      <c r="AE57" s="698"/>
      <c r="AF57" s="698"/>
      <c r="AG57" s="698"/>
      <c r="AH57" s="698"/>
      <c r="AI57" s="698"/>
      <c r="AJ57" s="369"/>
    </row>
    <row r="58" spans="1:37" x14ac:dyDescent="0.35">
      <c r="A58" s="168"/>
      <c r="B58" s="382" t="s">
        <v>325</v>
      </c>
      <c r="C58" s="507" t="e">
        <f ca="1">IF($M58="1st Test",'H1 Tests'!$D$78,IF($M58="2nd Test",'H1 Tests'!$D$147,IF($M58="3rd Test",'H1 Tests'!$D$213)))</f>
        <v>#N/A</v>
      </c>
      <c r="D58" s="374" t="s">
        <v>48</v>
      </c>
      <c r="E58" s="899"/>
      <c r="F58" s="900"/>
      <c r="G58" s="904"/>
      <c r="H58" s="904"/>
      <c r="I58" s="507" t="e">
        <f ca="1">IF($M58="1st Test",'H1 Tests'!$D$27,IF($M58="2nd Test",'H1 Tests'!$D$96,IF($M58="3rd Test",'H1 Tests'!$D$162)))</f>
        <v>#N/A</v>
      </c>
      <c r="J58" s="376" t="s">
        <v>106</v>
      </c>
      <c r="K58" s="894" t="s">
        <v>699</v>
      </c>
      <c r="L58" s="893" t="s">
        <v>405</v>
      </c>
      <c r="M58" s="893" t="e">
        <f t="shared" ca="1" si="1"/>
        <v>#N/A</v>
      </c>
      <c r="N58" s="698"/>
      <c r="O58" s="698"/>
      <c r="P58" s="698"/>
      <c r="Q58" s="698"/>
      <c r="R58" s="698"/>
      <c r="S58" s="698"/>
      <c r="T58" s="698"/>
      <c r="U58" s="698"/>
      <c r="V58" s="698"/>
      <c r="W58" s="698"/>
      <c r="X58" s="698"/>
      <c r="Y58" s="698"/>
      <c r="Z58" s="698"/>
      <c r="AA58" s="698"/>
      <c r="AB58" s="698"/>
      <c r="AC58" s="698"/>
      <c r="AD58" s="698"/>
      <c r="AE58" s="698"/>
      <c r="AF58" s="698"/>
      <c r="AG58" s="698"/>
      <c r="AH58" s="698"/>
      <c r="AI58" s="698"/>
      <c r="AJ58" s="369"/>
    </row>
    <row r="59" spans="1:37" ht="18.75" thickBot="1" x14ac:dyDescent="0.4">
      <c r="B59" s="383"/>
      <c r="C59" s="384"/>
      <c r="D59" s="384"/>
      <c r="E59" s="384"/>
      <c r="F59" s="384"/>
      <c r="G59" s="384"/>
      <c r="H59" s="384"/>
      <c r="I59" s="384"/>
      <c r="J59" s="385"/>
      <c r="K59" s="698"/>
      <c r="L59" s="698"/>
      <c r="M59" s="698"/>
      <c r="N59" s="698"/>
      <c r="O59" s="698"/>
      <c r="P59" s="698"/>
      <c r="Q59" s="698"/>
      <c r="R59" s="698"/>
      <c r="S59" s="698"/>
      <c r="T59" s="698"/>
      <c r="U59" s="698"/>
      <c r="V59" s="698"/>
      <c r="W59" s="698"/>
      <c r="X59" s="698"/>
      <c r="Y59" s="698"/>
      <c r="Z59" s="698"/>
      <c r="AA59" s="698"/>
      <c r="AB59" s="698"/>
      <c r="AC59" s="698"/>
      <c r="AD59" s="698"/>
      <c r="AE59" s="698"/>
      <c r="AF59" s="698"/>
      <c r="AG59" s="698"/>
      <c r="AH59" s="698"/>
      <c r="AI59" s="698"/>
      <c r="AJ59" s="369"/>
    </row>
    <row r="60" spans="1:37" ht="18.75" thickBot="1" x14ac:dyDescent="0.4">
      <c r="B60" s="377"/>
      <c r="C60" s="379"/>
      <c r="D60" s="379"/>
      <c r="E60" s="379"/>
      <c r="F60" s="379"/>
      <c r="G60" s="379"/>
      <c r="H60" s="379"/>
      <c r="I60" s="379"/>
      <c r="J60" s="379"/>
      <c r="K60" s="698"/>
      <c r="L60" s="698"/>
      <c r="M60" s="698"/>
      <c r="N60" s="698"/>
      <c r="O60" s="698"/>
      <c r="P60" s="698"/>
      <c r="Q60" s="698"/>
      <c r="R60" s="698"/>
      <c r="S60" s="698"/>
      <c r="T60" s="698"/>
      <c r="U60" s="698"/>
      <c r="V60" s="698"/>
      <c r="W60" s="698"/>
      <c r="X60" s="698"/>
      <c r="Y60" s="698"/>
      <c r="Z60" s="698"/>
      <c r="AA60" s="698"/>
      <c r="AB60" s="698"/>
      <c r="AC60" s="698"/>
      <c r="AD60" s="698"/>
      <c r="AE60" s="698"/>
      <c r="AF60" s="698"/>
      <c r="AG60" s="698"/>
      <c r="AH60" s="698"/>
      <c r="AI60" s="698"/>
      <c r="AJ60" s="369"/>
    </row>
    <row r="61" spans="1:37" ht="18.75" thickBot="1" x14ac:dyDescent="0.4">
      <c r="B61" s="1272" t="s">
        <v>227</v>
      </c>
      <c r="C61" s="1273"/>
      <c r="D61" s="1273"/>
      <c r="E61" s="1273"/>
      <c r="F61" s="1273"/>
      <c r="G61" s="1273"/>
      <c r="H61" s="1273"/>
      <c r="I61" s="1273"/>
      <c r="J61" s="1273"/>
      <c r="K61" s="1273"/>
      <c r="L61" s="1273"/>
      <c r="M61" s="1273"/>
      <c r="N61" s="1273"/>
      <c r="O61" s="1273"/>
      <c r="P61" s="1273"/>
      <c r="Q61" s="1273"/>
      <c r="R61" s="1273"/>
      <c r="S61" s="1273"/>
      <c r="T61" s="1273"/>
      <c r="U61" s="1274"/>
      <c r="V61" s="378"/>
      <c r="W61" s="378"/>
      <c r="X61" s="378"/>
      <c r="Y61" s="378"/>
      <c r="Z61" s="378"/>
      <c r="AA61" s="378"/>
      <c r="AB61" s="698"/>
      <c r="AC61" s="698"/>
      <c r="AD61" s="698"/>
      <c r="AE61" s="698"/>
      <c r="AF61" s="698"/>
      <c r="AG61" s="698"/>
      <c r="AH61" s="698"/>
      <c r="AI61" s="698"/>
      <c r="AJ61" s="369"/>
    </row>
    <row r="62" spans="1:37" x14ac:dyDescent="0.35">
      <c r="B62" s="386"/>
      <c r="C62" s="379"/>
      <c r="D62" s="379"/>
      <c r="E62" s="379"/>
      <c r="F62" s="379"/>
      <c r="G62" s="379"/>
      <c r="H62" s="379"/>
      <c r="I62" s="379"/>
      <c r="J62" s="379"/>
      <c r="K62" s="379"/>
      <c r="L62" s="379"/>
      <c r="M62" s="379"/>
      <c r="N62" s="379"/>
      <c r="O62" s="379"/>
      <c r="P62" s="379"/>
      <c r="Q62" s="379"/>
      <c r="R62" s="411"/>
      <c r="S62" s="411"/>
      <c r="T62" s="411"/>
      <c r="U62" s="697"/>
      <c r="V62" s="698"/>
      <c r="W62" s="378"/>
      <c r="X62" s="378"/>
      <c r="Y62" s="378"/>
      <c r="Z62" s="378"/>
      <c r="AA62" s="378"/>
      <c r="AB62" s="378"/>
      <c r="AC62" s="378"/>
      <c r="AD62" s="698"/>
      <c r="AE62" s="698"/>
      <c r="AF62" s="698"/>
      <c r="AG62" s="698"/>
      <c r="AH62" s="698"/>
      <c r="AI62" s="698"/>
      <c r="AJ62" s="369"/>
      <c r="AK62" s="698"/>
    </row>
    <row r="63" spans="1:37" x14ac:dyDescent="0.35">
      <c r="B63" s="690" t="s">
        <v>196</v>
      </c>
      <c r="C63" s="387"/>
      <c r="D63" s="387"/>
      <c r="E63" s="387"/>
      <c r="F63" s="387"/>
      <c r="G63" s="387"/>
      <c r="H63" s="387"/>
      <c r="I63" s="387"/>
      <c r="J63" s="387"/>
      <c r="K63" s="387"/>
      <c r="L63" s="387"/>
      <c r="M63" s="387"/>
      <c r="N63" s="387"/>
      <c r="O63" s="387"/>
      <c r="P63" s="387"/>
      <c r="Q63" s="387"/>
      <c r="R63" s="702"/>
      <c r="S63" s="702"/>
      <c r="T63" s="702"/>
      <c r="U63" s="706"/>
      <c r="V63" s="698"/>
      <c r="W63" s="378"/>
      <c r="X63" s="378"/>
      <c r="Y63" s="378"/>
      <c r="Z63" s="378"/>
      <c r="AA63" s="378"/>
      <c r="AB63" s="378"/>
      <c r="AC63" s="378"/>
      <c r="AD63" s="698"/>
      <c r="AE63" s="698"/>
      <c r="AF63" s="698"/>
      <c r="AG63" s="698"/>
      <c r="AH63" s="698"/>
      <c r="AI63" s="698"/>
      <c r="AJ63" s="369"/>
      <c r="AK63" s="698"/>
    </row>
    <row r="64" spans="1:37" x14ac:dyDescent="0.35">
      <c r="B64" s="386"/>
      <c r="C64" s="379"/>
      <c r="D64" s="379"/>
      <c r="E64" s="379"/>
      <c r="F64" s="379"/>
      <c r="G64" s="379"/>
      <c r="H64" s="379"/>
      <c r="I64" s="379"/>
      <c r="J64" s="379"/>
      <c r="K64" s="379"/>
      <c r="L64" s="379"/>
      <c r="M64" s="379"/>
      <c r="N64" s="379"/>
      <c r="O64" s="379"/>
      <c r="P64" s="379"/>
      <c r="Q64" s="379"/>
      <c r="R64" s="411"/>
      <c r="S64" s="411"/>
      <c r="T64" s="411"/>
      <c r="U64" s="697"/>
      <c r="V64" s="698"/>
      <c r="W64" s="378"/>
      <c r="X64" s="378"/>
      <c r="Y64" s="378"/>
      <c r="Z64" s="378"/>
      <c r="AA64" s="378"/>
      <c r="AB64" s="378"/>
      <c r="AC64" s="378"/>
      <c r="AD64" s="698"/>
      <c r="AE64" s="698"/>
      <c r="AF64" s="698"/>
      <c r="AG64" s="698"/>
      <c r="AH64" s="698"/>
      <c r="AI64" s="698"/>
      <c r="AJ64" s="369"/>
      <c r="AK64" s="698"/>
    </row>
    <row r="65" spans="2:37" x14ac:dyDescent="0.35">
      <c r="B65" s="388" t="s">
        <v>219</v>
      </c>
      <c r="C65" s="375" t="e">
        <f ca="1">1-(0.5*C66)</f>
        <v>#N/A</v>
      </c>
      <c r="D65" s="379"/>
      <c r="E65" s="379"/>
      <c r="F65" s="379"/>
      <c r="G65" s="379"/>
      <c r="H65" s="379"/>
      <c r="I65" s="379"/>
      <c r="J65" s="379"/>
      <c r="K65" s="379"/>
      <c r="L65" s="379"/>
      <c r="M65" s="379"/>
      <c r="N65" s="379"/>
      <c r="O65" s="379"/>
      <c r="P65" s="379"/>
      <c r="Q65" s="379"/>
      <c r="R65" s="411"/>
      <c r="S65" s="411"/>
      <c r="T65" s="411"/>
      <c r="U65" s="697"/>
      <c r="V65" s="698"/>
      <c r="W65" s="378"/>
      <c r="X65" s="378"/>
      <c r="Y65" s="378"/>
      <c r="Z65" s="378"/>
      <c r="AA65" s="378"/>
      <c r="AB65" s="378"/>
      <c r="AC65" s="378"/>
      <c r="AD65" s="698"/>
      <c r="AE65" s="698"/>
      <c r="AF65" s="698"/>
      <c r="AG65" s="698"/>
      <c r="AH65" s="698"/>
      <c r="AI65" s="698"/>
      <c r="AJ65" s="369"/>
      <c r="AK65" s="698"/>
    </row>
    <row r="66" spans="2:37" ht="36" x14ac:dyDescent="0.35">
      <c r="B66" s="388" t="s">
        <v>326</v>
      </c>
      <c r="C66" s="389" t="e">
        <f ca="1">IF(IF(C33="",0.25,ROUND(MIN(0.25,((1-(($C$36/($I$36))/($C$33/($I$33))))/(1-$C$36/($C$33*'Optional D Tests'!$D$13)))),2))&lt;0,0,IF(C33="",0.25,ROUND(MIN(0.25,((1-(($C$36/($I$36))/($C$33/($I$33))))/(1-$C$36/($C$33*'Optional D Tests'!$D$13)))),2)))</f>
        <v>#N/A</v>
      </c>
      <c r="D66" s="379"/>
      <c r="E66" s="379"/>
      <c r="F66" s="379"/>
      <c r="G66" s="379"/>
      <c r="H66" s="379"/>
      <c r="I66" s="379"/>
      <c r="J66" s="379"/>
      <c r="K66" s="379"/>
      <c r="L66" s="379"/>
      <c r="M66" s="379"/>
      <c r="N66" s="379"/>
      <c r="O66" s="379"/>
      <c r="P66" s="379"/>
      <c r="Q66" s="379"/>
      <c r="R66" s="411"/>
      <c r="S66" s="411"/>
      <c r="T66" s="411"/>
      <c r="U66" s="697"/>
      <c r="V66" s="698"/>
      <c r="W66" s="378"/>
      <c r="X66" s="378"/>
      <c r="Y66" s="378"/>
      <c r="Z66" s="378"/>
      <c r="AA66" s="378"/>
      <c r="AB66" s="378"/>
      <c r="AC66" s="378"/>
      <c r="AD66" s="698"/>
      <c r="AE66" s="698"/>
      <c r="AF66" s="698"/>
      <c r="AG66" s="698"/>
      <c r="AH66" s="698"/>
      <c r="AI66" s="698"/>
      <c r="AJ66" s="369"/>
      <c r="AK66" s="698"/>
    </row>
    <row r="67" spans="2:37" x14ac:dyDescent="0.35">
      <c r="B67" s="388" t="s">
        <v>327</v>
      </c>
      <c r="C67" s="452" t="e">
        <f ca="1">$C$30/$I$30</f>
        <v>#N/A</v>
      </c>
      <c r="D67" s="379"/>
      <c r="E67" s="379"/>
      <c r="F67" s="379"/>
      <c r="G67" s="379"/>
      <c r="H67" s="379"/>
      <c r="I67" s="379"/>
      <c r="J67" s="379"/>
      <c r="K67" s="379"/>
      <c r="L67" s="379"/>
      <c r="M67" s="379"/>
      <c r="N67" s="379"/>
      <c r="O67" s="379"/>
      <c r="P67" s="379"/>
      <c r="Q67" s="379"/>
      <c r="R67" s="411"/>
      <c r="S67" s="411"/>
      <c r="T67" s="411"/>
      <c r="U67" s="697"/>
      <c r="V67" s="698"/>
      <c r="W67" s="378"/>
      <c r="X67" s="378"/>
      <c r="Y67" s="378"/>
      <c r="Z67" s="378"/>
      <c r="AA67" s="378"/>
      <c r="AB67" s="378"/>
      <c r="AC67" s="378"/>
      <c r="AD67" s="698"/>
      <c r="AE67" s="698"/>
      <c r="AF67" s="698"/>
      <c r="AG67" s="698"/>
      <c r="AH67" s="698"/>
      <c r="AI67" s="698"/>
      <c r="AJ67" s="369"/>
      <c r="AK67" s="698"/>
    </row>
    <row r="68" spans="2:37" ht="34.5" customHeight="1" x14ac:dyDescent="0.35">
      <c r="B68" s="386"/>
      <c r="C68" s="455" t="s">
        <v>451</v>
      </c>
      <c r="D68" s="1155" t="s">
        <v>477</v>
      </c>
      <c r="E68" s="1155"/>
      <c r="F68" s="379"/>
      <c r="G68" s="379"/>
      <c r="H68" s="379"/>
      <c r="I68" s="379"/>
      <c r="J68" s="379"/>
      <c r="K68" s="379"/>
      <c r="L68" s="379"/>
      <c r="M68" s="379"/>
      <c r="N68" s="379"/>
      <c r="O68" s="379"/>
      <c r="P68" s="379"/>
      <c r="Q68" s="379"/>
      <c r="R68" s="411"/>
      <c r="S68" s="411"/>
      <c r="T68" s="411"/>
      <c r="U68" s="697"/>
      <c r="V68" s="698"/>
      <c r="W68" s="378"/>
      <c r="X68" s="378"/>
      <c r="Y68" s="378"/>
      <c r="Z68" s="378"/>
      <c r="AA68" s="378"/>
      <c r="AB68" s="378"/>
      <c r="AC68" s="378"/>
      <c r="AD68" s="698"/>
      <c r="AE68" s="698"/>
      <c r="AF68" s="698"/>
      <c r="AG68" s="698"/>
      <c r="AH68" s="698"/>
      <c r="AI68" s="698"/>
      <c r="AJ68" s="369"/>
      <c r="AK68" s="698"/>
    </row>
    <row r="69" spans="2:37" ht="18.75" thickBot="1" x14ac:dyDescent="0.4">
      <c r="B69" s="390" t="s">
        <v>197</v>
      </c>
      <c r="C69" s="456" t="e">
        <f ca="1">C65*C67</f>
        <v>#N/A</v>
      </c>
      <c r="D69" s="1269" t="e">
        <f ca="1">MROUND(C69,0.025)</f>
        <v>#N/A</v>
      </c>
      <c r="E69" s="1269"/>
      <c r="F69" s="379"/>
      <c r="G69" s="379"/>
      <c r="H69" s="379"/>
      <c r="I69" s="379"/>
      <c r="J69" s="379"/>
      <c r="K69" s="379"/>
      <c r="L69" s="379"/>
      <c r="M69" s="379"/>
      <c r="N69" s="379"/>
      <c r="O69" s="379"/>
      <c r="P69" s="379"/>
      <c r="Q69" s="379"/>
      <c r="R69" s="411"/>
      <c r="S69" s="411"/>
      <c r="T69" s="411"/>
      <c r="U69" s="697"/>
      <c r="V69" s="698"/>
      <c r="W69" s="378"/>
      <c r="X69" s="378"/>
      <c r="Y69" s="378"/>
      <c r="Z69" s="378"/>
      <c r="AA69" s="378"/>
      <c r="AB69" s="378"/>
      <c r="AC69" s="378"/>
      <c r="AD69" s="698"/>
      <c r="AE69" s="698"/>
      <c r="AF69" s="698"/>
      <c r="AG69" s="698"/>
      <c r="AH69" s="698"/>
      <c r="AI69" s="698"/>
      <c r="AJ69" s="369"/>
      <c r="AK69" s="698"/>
    </row>
    <row r="70" spans="2:37" x14ac:dyDescent="0.35">
      <c r="B70" s="386"/>
      <c r="C70" s="379"/>
      <c r="D70" s="379"/>
      <c r="E70" s="379"/>
      <c r="F70" s="379"/>
      <c r="G70" s="379"/>
      <c r="H70" s="379"/>
      <c r="I70" s="379"/>
      <c r="J70" s="379"/>
      <c r="K70" s="379"/>
      <c r="L70" s="379"/>
      <c r="M70" s="379"/>
      <c r="N70" s="379"/>
      <c r="O70" s="379"/>
      <c r="P70" s="379"/>
      <c r="Q70" s="379"/>
      <c r="R70" s="411"/>
      <c r="S70" s="411"/>
      <c r="T70" s="411"/>
      <c r="U70" s="697"/>
      <c r="V70" s="698"/>
      <c r="W70" s="378"/>
      <c r="X70" s="378"/>
      <c r="Y70" s="378"/>
      <c r="Z70" s="378"/>
      <c r="AA70" s="378"/>
      <c r="AB70" s="378"/>
      <c r="AC70" s="378"/>
      <c r="AD70" s="698"/>
      <c r="AE70" s="698"/>
      <c r="AF70" s="698"/>
      <c r="AG70" s="698"/>
      <c r="AH70" s="698"/>
      <c r="AI70" s="698"/>
      <c r="AJ70" s="369"/>
      <c r="AK70" s="698"/>
    </row>
    <row r="71" spans="2:37" x14ac:dyDescent="0.35">
      <c r="B71" s="386"/>
      <c r="C71" s="379"/>
      <c r="D71" s="379"/>
      <c r="E71" s="379"/>
      <c r="F71" s="379"/>
      <c r="G71" s="379"/>
      <c r="H71" s="379"/>
      <c r="I71" s="379"/>
      <c r="J71" s="379"/>
      <c r="K71" s="379"/>
      <c r="L71" s="379"/>
      <c r="M71" s="379"/>
      <c r="N71" s="379"/>
      <c r="O71" s="379"/>
      <c r="P71" s="379"/>
      <c r="Q71" s="379"/>
      <c r="R71" s="411"/>
      <c r="S71" s="411"/>
      <c r="T71" s="411"/>
      <c r="U71" s="697"/>
      <c r="V71" s="698"/>
      <c r="W71" s="378"/>
      <c r="X71" s="378"/>
      <c r="Y71" s="378"/>
      <c r="Z71" s="378"/>
      <c r="AA71" s="378"/>
      <c r="AB71" s="378"/>
      <c r="AC71" s="378"/>
      <c r="AD71" s="698"/>
      <c r="AE71" s="698"/>
      <c r="AF71" s="698"/>
      <c r="AG71" s="698"/>
      <c r="AH71" s="698"/>
      <c r="AI71" s="698"/>
      <c r="AJ71" s="369"/>
      <c r="AK71" s="698"/>
    </row>
    <row r="72" spans="2:37" x14ac:dyDescent="0.35">
      <c r="B72" s="690" t="s">
        <v>198</v>
      </c>
      <c r="C72" s="387"/>
      <c r="D72" s="387"/>
      <c r="E72" s="387"/>
      <c r="F72" s="387"/>
      <c r="G72" s="387"/>
      <c r="H72" s="387"/>
      <c r="I72" s="387"/>
      <c r="J72" s="387"/>
      <c r="K72" s="387"/>
      <c r="L72" s="387"/>
      <c r="M72" s="387"/>
      <c r="N72" s="387"/>
      <c r="O72" s="387"/>
      <c r="P72" s="387"/>
      <c r="Q72" s="387"/>
      <c r="R72" s="702"/>
      <c r="S72" s="702"/>
      <c r="T72" s="702"/>
      <c r="U72" s="706"/>
      <c r="V72" s="698"/>
      <c r="W72" s="378"/>
      <c r="X72" s="378"/>
      <c r="Y72" s="378"/>
      <c r="Z72" s="378"/>
      <c r="AA72" s="378"/>
      <c r="AB72" s="378"/>
      <c r="AC72" s="378"/>
      <c r="AD72" s="698"/>
      <c r="AE72" s="698"/>
      <c r="AF72" s="698"/>
      <c r="AG72" s="698"/>
      <c r="AH72" s="698"/>
      <c r="AI72" s="698"/>
      <c r="AJ72" s="369"/>
      <c r="AK72" s="698"/>
    </row>
    <row r="73" spans="2:37" x14ac:dyDescent="0.35">
      <c r="B73" s="386"/>
      <c r="C73" s="377"/>
      <c r="D73" s="379"/>
      <c r="E73" s="379"/>
      <c r="F73" s="379"/>
      <c r="G73" s="379"/>
      <c r="H73" s="379"/>
      <c r="I73" s="379"/>
      <c r="J73" s="379"/>
      <c r="K73" s="379"/>
      <c r="L73" s="379"/>
      <c r="M73" s="379"/>
      <c r="N73" s="379"/>
      <c r="O73" s="379"/>
      <c r="P73" s="379"/>
      <c r="Q73" s="379"/>
      <c r="R73" s="411"/>
      <c r="S73" s="411"/>
      <c r="T73" s="411"/>
      <c r="U73" s="697"/>
      <c r="V73" s="698"/>
      <c r="W73" s="378"/>
      <c r="X73" s="378"/>
      <c r="Y73" s="378"/>
      <c r="Z73" s="378"/>
      <c r="AA73" s="378"/>
      <c r="AB73" s="378"/>
      <c r="AC73" s="378"/>
      <c r="AD73" s="698"/>
      <c r="AE73" s="698"/>
      <c r="AF73" s="698"/>
      <c r="AG73" s="698"/>
      <c r="AH73" s="698"/>
      <c r="AI73" s="698"/>
      <c r="AJ73" s="369"/>
      <c r="AK73" s="698"/>
    </row>
    <row r="74" spans="2:37" ht="36" x14ac:dyDescent="0.35">
      <c r="B74" s="386" t="s">
        <v>326</v>
      </c>
      <c r="C74" s="389" t="e">
        <f ca="1">IF(C34="",0.25,ROUND(MIN(0.25,((1-((C37/(I37))/(C34/(I34))))/(1-C37/(C34*'Optional D Tests'!D13)))),2))</f>
        <v>#N/A</v>
      </c>
      <c r="D74" s="379"/>
      <c r="E74" s="379"/>
      <c r="F74" s="379"/>
      <c r="G74" s="379"/>
      <c r="H74" s="379"/>
      <c r="I74" s="379"/>
      <c r="J74" s="379"/>
      <c r="K74" s="379"/>
      <c r="L74" s="379"/>
      <c r="M74" s="379"/>
      <c r="N74" s="379"/>
      <c r="O74" s="379"/>
      <c r="P74" s="379"/>
      <c r="Q74" s="379"/>
      <c r="R74" s="411"/>
      <c r="S74" s="411"/>
      <c r="T74" s="411"/>
      <c r="U74" s="697"/>
      <c r="V74" s="698"/>
      <c r="W74" s="378"/>
      <c r="X74" s="378"/>
      <c r="Y74" s="378"/>
      <c r="Z74" s="378"/>
      <c r="AA74" s="378"/>
      <c r="AB74" s="378"/>
      <c r="AC74" s="378"/>
      <c r="AD74" s="698"/>
      <c r="AE74" s="698"/>
      <c r="AF74" s="698"/>
      <c r="AG74" s="698"/>
      <c r="AH74" s="698"/>
      <c r="AI74" s="698"/>
      <c r="AJ74" s="369"/>
      <c r="AK74" s="698"/>
    </row>
    <row r="75" spans="2:37" x14ac:dyDescent="0.35">
      <c r="B75" s="386"/>
      <c r="C75" s="379"/>
      <c r="D75" s="379"/>
      <c r="E75" s="379"/>
      <c r="F75" s="379"/>
      <c r="G75" s="379"/>
      <c r="H75" s="379"/>
      <c r="I75" s="379"/>
      <c r="J75" s="379"/>
      <c r="K75" s="379"/>
      <c r="L75" s="379"/>
      <c r="M75" s="379"/>
      <c r="N75" s="379"/>
      <c r="O75" s="379"/>
      <c r="P75" s="379"/>
      <c r="Q75" s="379"/>
      <c r="R75" s="411"/>
      <c r="S75" s="411"/>
      <c r="T75" s="411"/>
      <c r="U75" s="697"/>
      <c r="V75" s="698"/>
      <c r="W75" s="378"/>
      <c r="X75" s="378"/>
      <c r="Y75" s="378"/>
      <c r="Z75" s="378"/>
      <c r="AA75" s="378"/>
      <c r="AB75" s="378"/>
      <c r="AC75" s="378"/>
      <c r="AD75" s="698"/>
      <c r="AE75" s="698"/>
      <c r="AF75" s="698"/>
      <c r="AG75" s="698"/>
      <c r="AH75" s="698"/>
      <c r="AI75" s="698"/>
      <c r="AJ75" s="369"/>
      <c r="AK75" s="698"/>
    </row>
    <row r="76" spans="2:37" x14ac:dyDescent="0.35">
      <c r="B76" s="392" t="s">
        <v>126</v>
      </c>
      <c r="C76" s="393" t="s">
        <v>321</v>
      </c>
      <c r="D76" s="393" t="s">
        <v>107</v>
      </c>
      <c r="E76" s="393" t="s">
        <v>323</v>
      </c>
      <c r="F76" s="393" t="s">
        <v>213</v>
      </c>
      <c r="G76" s="393" t="s">
        <v>212</v>
      </c>
      <c r="H76" s="393" t="s">
        <v>210</v>
      </c>
      <c r="I76" s="393" t="s">
        <v>211</v>
      </c>
      <c r="J76" s="393" t="s">
        <v>105</v>
      </c>
      <c r="K76" s="393" t="s">
        <v>214</v>
      </c>
      <c r="L76" s="393" t="s">
        <v>215</v>
      </c>
      <c r="M76" s="393" t="s">
        <v>216</v>
      </c>
      <c r="N76" s="393" t="s">
        <v>110</v>
      </c>
      <c r="O76" s="393" t="s">
        <v>217</v>
      </c>
      <c r="P76" s="393" t="s">
        <v>218</v>
      </c>
      <c r="Q76" s="379"/>
      <c r="R76" s="411"/>
      <c r="S76" s="411"/>
      <c r="T76" s="411"/>
      <c r="U76" s="697"/>
      <c r="V76" s="698"/>
      <c r="W76" s="378"/>
      <c r="X76" s="378"/>
      <c r="Y76" s="378"/>
      <c r="Z76" s="378"/>
      <c r="AA76" s="378"/>
      <c r="AB76" s="378"/>
      <c r="AC76" s="378"/>
      <c r="AD76" s="698"/>
      <c r="AE76" s="698"/>
      <c r="AF76" s="698"/>
      <c r="AG76" s="698"/>
      <c r="AH76" s="698"/>
      <c r="AI76" s="698"/>
      <c r="AJ76" s="369"/>
      <c r="AK76" s="698"/>
    </row>
    <row r="77" spans="2:37" x14ac:dyDescent="0.35">
      <c r="B77" s="394">
        <f>Tables!A26</f>
        <v>1</v>
      </c>
      <c r="C77" s="395">
        <f>Tables!C26</f>
        <v>67</v>
      </c>
      <c r="D77" s="395">
        <f>Tables!D26</f>
        <v>0.214</v>
      </c>
      <c r="E77" s="396" t="e">
        <f ca="1">IF(D77="","",((C77-65)/(95-65))*($C$29/1.1))</f>
        <v>#N/A</v>
      </c>
      <c r="F77" s="375" t="e">
        <f ca="1">$C$31+((($C$28-$C$31)/(95-82))*(C77-82))</f>
        <v>#N/A</v>
      </c>
      <c r="G77" s="375" t="e">
        <f t="shared" ref="G77:G84" ca="1" si="3">$C$32+((($C$29-$C$32)/(95-82))*(C77-82))</f>
        <v>#N/A</v>
      </c>
      <c r="H77" s="397"/>
      <c r="I77" s="375" t="e">
        <f ca="1">F77+(((G77-F77)/('A Tests'!$D$134-'A Tests'!$D$64))*(H77-'A Tests'!$D$64))</f>
        <v>#N/A</v>
      </c>
      <c r="J77" s="375" t="e">
        <f ca="1">MIN(E77/I77,1)</f>
        <v>#N/A</v>
      </c>
      <c r="K77" s="375" t="e">
        <f ca="1">$I$31+((($I$28-$I$31)/(95-82))*(C77-82))</f>
        <v>#N/A</v>
      </c>
      <c r="L77" s="375" t="e">
        <f ca="1">$I$32+((($I$29-$I$32)/(95-82))*(C77-82))</f>
        <v>#N/A</v>
      </c>
      <c r="M77" s="375" t="e">
        <f ca="1">K77+(((L77-K77)/('A Tests'!$D$134-'A Tests'!$D$64))*(H77-'A Tests'!$D$64))</f>
        <v>#N/A</v>
      </c>
      <c r="N77" s="375" t="e">
        <f ca="1">1-$C$74*(1-J77)</f>
        <v>#N/A</v>
      </c>
      <c r="O77" s="375" t="e">
        <f ca="1">((J77*M77)/N77)*D77</f>
        <v>#N/A</v>
      </c>
      <c r="P77" s="375" t="e">
        <f ca="1">J77*I77*D77</f>
        <v>#N/A</v>
      </c>
      <c r="Q77" s="379"/>
      <c r="R77" s="411"/>
      <c r="S77" s="411"/>
      <c r="T77" s="411"/>
      <c r="U77" s="697"/>
      <c r="V77" s="698"/>
      <c r="W77" s="378"/>
      <c r="X77" s="378"/>
      <c r="Y77" s="378"/>
      <c r="Z77" s="378"/>
      <c r="AA77" s="378"/>
      <c r="AB77" s="378"/>
      <c r="AC77" s="378"/>
      <c r="AD77" s="698"/>
      <c r="AE77" s="698"/>
      <c r="AF77" s="698"/>
      <c r="AG77" s="698"/>
      <c r="AH77" s="698"/>
      <c r="AI77" s="698"/>
      <c r="AJ77" s="369"/>
      <c r="AK77" s="698"/>
    </row>
    <row r="78" spans="2:37" x14ac:dyDescent="0.35">
      <c r="B78" s="394">
        <f>Tables!A27</f>
        <v>2</v>
      </c>
      <c r="C78" s="395">
        <f>Tables!C27</f>
        <v>72</v>
      </c>
      <c r="D78" s="395">
        <f>Tables!D27</f>
        <v>0.23100000000000001</v>
      </c>
      <c r="E78" s="396" t="e">
        <f t="shared" ref="E78:E84" ca="1" si="4">IF(D78="","",((C78-65)/(95-65))*($C$29/1.1))</f>
        <v>#N/A</v>
      </c>
      <c r="F78" s="375" t="e">
        <f t="shared" ref="F78:F84" ca="1" si="5">$C$31+((($C$28-$C$31)/(95-82))*(C78-82))</f>
        <v>#N/A</v>
      </c>
      <c r="G78" s="375" t="e">
        <f t="shared" ca="1" si="3"/>
        <v>#N/A</v>
      </c>
      <c r="H78" s="397"/>
      <c r="I78" s="375" t="e">
        <f ca="1">F78+(((G78-F78)/('A Tests'!$D$134-'A Tests'!$D$64))*(H78-'A Tests'!$D$64))</f>
        <v>#N/A</v>
      </c>
      <c r="J78" s="375" t="e">
        <f t="shared" ref="J78:J84" ca="1" si="6">MIN(E78/I78,1)</f>
        <v>#N/A</v>
      </c>
      <c r="K78" s="375" t="e">
        <f t="shared" ref="K78:K84" ca="1" si="7">$I$31+((($I$28-$I$31)/(95-82))*(C78-82))</f>
        <v>#N/A</v>
      </c>
      <c r="L78" s="375" t="e">
        <f t="shared" ref="L78:L84" ca="1" si="8">$I$32+((($I$29-$I$32)/(95-82))*(C78-82))</f>
        <v>#N/A</v>
      </c>
      <c r="M78" s="375" t="e">
        <f ca="1">K78+(((L78-K78)/('A Tests'!$D$134-'A Tests'!$D$64))*(H78-'A Tests'!$D$64))</f>
        <v>#N/A</v>
      </c>
      <c r="N78" s="375" t="e">
        <f t="shared" ref="N78:N84" ca="1" si="9">1-$C$74*(1-J78)</f>
        <v>#N/A</v>
      </c>
      <c r="O78" s="375" t="e">
        <f t="shared" ref="O78:O84" ca="1" si="10">((J78*M78)/N78)*D78</f>
        <v>#N/A</v>
      </c>
      <c r="P78" s="375" t="e">
        <f t="shared" ref="P78:P84" ca="1" si="11">J78*I78*D78</f>
        <v>#N/A</v>
      </c>
      <c r="Q78" s="411"/>
      <c r="R78" s="411"/>
      <c r="S78" s="411"/>
      <c r="T78" s="411"/>
      <c r="U78" s="697"/>
      <c r="V78" s="698"/>
      <c r="W78" s="378"/>
      <c r="X78" s="378"/>
      <c r="Y78" s="378"/>
      <c r="Z78" s="378"/>
      <c r="AA78" s="378"/>
      <c r="AB78" s="378"/>
      <c r="AC78" s="378"/>
      <c r="AD78" s="698"/>
      <c r="AE78" s="698"/>
      <c r="AF78" s="698"/>
      <c r="AG78" s="698"/>
      <c r="AH78" s="698"/>
      <c r="AI78" s="698"/>
      <c r="AJ78" s="369"/>
      <c r="AK78" s="698"/>
    </row>
    <row r="79" spans="2:37" x14ac:dyDescent="0.35">
      <c r="B79" s="394">
        <f>Tables!A28</f>
        <v>3</v>
      </c>
      <c r="C79" s="395">
        <f>Tables!C28</f>
        <v>77</v>
      </c>
      <c r="D79" s="395">
        <f>Tables!D28</f>
        <v>0.216</v>
      </c>
      <c r="E79" s="396" t="e">
        <f t="shared" ca="1" si="4"/>
        <v>#N/A</v>
      </c>
      <c r="F79" s="375" t="e">
        <f t="shared" ca="1" si="5"/>
        <v>#N/A</v>
      </c>
      <c r="G79" s="375" t="e">
        <f ca="1">$C$32+((($C$29-$C$32)/(95-82))*(C79-82))</f>
        <v>#N/A</v>
      </c>
      <c r="H79" s="397"/>
      <c r="I79" s="375" t="e">
        <f ca="1">F79+(((G79-F79)/('A Tests'!$D$134-'A Tests'!$D$64))*(H79-'A Tests'!$D$64))</f>
        <v>#N/A</v>
      </c>
      <c r="J79" s="375" t="e">
        <f t="shared" ca="1" si="6"/>
        <v>#N/A</v>
      </c>
      <c r="K79" s="375" t="e">
        <f t="shared" ca="1" si="7"/>
        <v>#N/A</v>
      </c>
      <c r="L79" s="375" t="e">
        <f t="shared" ca="1" si="8"/>
        <v>#N/A</v>
      </c>
      <c r="M79" s="375" t="e">
        <f ca="1">K79+(((L79-K79)/('A Tests'!$D$134-'A Tests'!$D$64))*(H79-'A Tests'!$D$64))</f>
        <v>#N/A</v>
      </c>
      <c r="N79" s="375" t="e">
        <f t="shared" ca="1" si="9"/>
        <v>#N/A</v>
      </c>
      <c r="O79" s="375" t="e">
        <f t="shared" ca="1" si="10"/>
        <v>#N/A</v>
      </c>
      <c r="P79" s="375" t="e">
        <f t="shared" ca="1" si="11"/>
        <v>#N/A</v>
      </c>
      <c r="Q79" s="411"/>
      <c r="R79" s="411"/>
      <c r="S79" s="411"/>
      <c r="T79" s="411"/>
      <c r="U79" s="697"/>
      <c r="V79" s="698"/>
      <c r="W79" s="378"/>
      <c r="X79" s="378"/>
      <c r="Y79" s="378"/>
      <c r="Z79" s="378"/>
      <c r="AA79" s="378"/>
      <c r="AB79" s="378"/>
      <c r="AC79" s="378"/>
      <c r="AD79" s="698"/>
      <c r="AE79" s="698"/>
      <c r="AF79" s="698"/>
      <c r="AG79" s="698"/>
      <c r="AH79" s="698"/>
      <c r="AI79" s="698"/>
      <c r="AJ79" s="369"/>
      <c r="AK79" s="698"/>
    </row>
    <row r="80" spans="2:37" x14ac:dyDescent="0.35">
      <c r="B80" s="394">
        <f>Tables!A29</f>
        <v>4</v>
      </c>
      <c r="C80" s="395">
        <f>Tables!C29</f>
        <v>82</v>
      </c>
      <c r="D80" s="395">
        <f>Tables!D29</f>
        <v>0.161</v>
      </c>
      <c r="E80" s="396" t="e">
        <f t="shared" ca="1" si="4"/>
        <v>#N/A</v>
      </c>
      <c r="F80" s="375" t="e">
        <f t="shared" ca="1" si="5"/>
        <v>#N/A</v>
      </c>
      <c r="G80" s="375" t="e">
        <f t="shared" ca="1" si="3"/>
        <v>#N/A</v>
      </c>
      <c r="H80" s="397"/>
      <c r="I80" s="375" t="e">
        <f ca="1">F80+(((G80-F80)/('A Tests'!$D$134-'A Tests'!$D$64))*(H80-'A Tests'!$D$64))</f>
        <v>#N/A</v>
      </c>
      <c r="J80" s="375" t="e">
        <f t="shared" ca="1" si="6"/>
        <v>#N/A</v>
      </c>
      <c r="K80" s="375" t="e">
        <f t="shared" ca="1" si="7"/>
        <v>#N/A</v>
      </c>
      <c r="L80" s="375" t="e">
        <f t="shared" ca="1" si="8"/>
        <v>#N/A</v>
      </c>
      <c r="M80" s="375" t="e">
        <f ca="1">K80+(((L80-K80)/('A Tests'!$D$134-'A Tests'!$D$64))*(H80-'A Tests'!$D$64))</f>
        <v>#N/A</v>
      </c>
      <c r="N80" s="375" t="e">
        <f t="shared" ca="1" si="9"/>
        <v>#N/A</v>
      </c>
      <c r="O80" s="375" t="e">
        <f ca="1">((J80*M80)/N80)*D80</f>
        <v>#N/A</v>
      </c>
      <c r="P80" s="375" t="e">
        <f t="shared" ca="1" si="11"/>
        <v>#N/A</v>
      </c>
      <c r="Q80" s="411"/>
      <c r="R80" s="411"/>
      <c r="S80" s="411"/>
      <c r="T80" s="411"/>
      <c r="U80" s="697"/>
      <c r="V80" s="698"/>
      <c r="W80" s="378"/>
      <c r="X80" s="378"/>
      <c r="Y80" s="378"/>
      <c r="Z80" s="378"/>
      <c r="AA80" s="378"/>
      <c r="AB80" s="378"/>
      <c r="AC80" s="378"/>
      <c r="AD80" s="698"/>
      <c r="AE80" s="698"/>
      <c r="AF80" s="698"/>
      <c r="AG80" s="698"/>
      <c r="AH80" s="698"/>
      <c r="AI80" s="698"/>
      <c r="AJ80" s="369"/>
      <c r="AK80" s="698"/>
    </row>
    <row r="81" spans="2:37" x14ac:dyDescent="0.35">
      <c r="B81" s="394">
        <f>Tables!A30</f>
        <v>5</v>
      </c>
      <c r="C81" s="395">
        <f>Tables!C30</f>
        <v>87</v>
      </c>
      <c r="D81" s="395">
        <f>Tables!D30</f>
        <v>0.104</v>
      </c>
      <c r="E81" s="396" t="e">
        <f t="shared" ca="1" si="4"/>
        <v>#N/A</v>
      </c>
      <c r="F81" s="375" t="e">
        <f t="shared" ca="1" si="5"/>
        <v>#N/A</v>
      </c>
      <c r="G81" s="375" t="e">
        <f t="shared" ca="1" si="3"/>
        <v>#N/A</v>
      </c>
      <c r="H81" s="397"/>
      <c r="I81" s="375" t="e">
        <f ca="1">F81+(((G81-F81)/('A Tests'!$D$134-'A Tests'!$D$64))*(H81-'A Tests'!$D$64))</f>
        <v>#N/A</v>
      </c>
      <c r="J81" s="375" t="e">
        <f t="shared" ca="1" si="6"/>
        <v>#N/A</v>
      </c>
      <c r="K81" s="375" t="e">
        <f t="shared" ca="1" si="7"/>
        <v>#N/A</v>
      </c>
      <c r="L81" s="375" t="e">
        <f t="shared" ca="1" si="8"/>
        <v>#N/A</v>
      </c>
      <c r="M81" s="375" t="e">
        <f ca="1">K81+(((L81-K81)/('A Tests'!$D$134-'A Tests'!$D$64))*(H81-'A Tests'!$D$64))</f>
        <v>#N/A</v>
      </c>
      <c r="N81" s="375" t="e">
        <f t="shared" ca="1" si="9"/>
        <v>#N/A</v>
      </c>
      <c r="O81" s="375" t="e">
        <f t="shared" ca="1" si="10"/>
        <v>#N/A</v>
      </c>
      <c r="P81" s="375" t="e">
        <f t="shared" ca="1" si="11"/>
        <v>#N/A</v>
      </c>
      <c r="Q81" s="411"/>
      <c r="R81" s="411"/>
      <c r="S81" s="411"/>
      <c r="T81" s="411"/>
      <c r="U81" s="697"/>
      <c r="V81" s="698"/>
      <c r="W81" s="378"/>
      <c r="X81" s="378"/>
      <c r="Y81" s="378"/>
      <c r="Z81" s="378"/>
      <c r="AA81" s="378"/>
      <c r="AB81" s="378"/>
      <c r="AC81" s="378"/>
      <c r="AD81" s="698"/>
      <c r="AE81" s="698"/>
      <c r="AF81" s="698"/>
      <c r="AG81" s="698"/>
      <c r="AH81" s="698"/>
      <c r="AI81" s="698"/>
      <c r="AJ81" s="369"/>
      <c r="AK81" s="698"/>
    </row>
    <row r="82" spans="2:37" x14ac:dyDescent="0.35">
      <c r="B82" s="394">
        <f>Tables!A31</f>
        <v>6</v>
      </c>
      <c r="C82" s="395">
        <f>Tables!C31</f>
        <v>92</v>
      </c>
      <c r="D82" s="395">
        <f>Tables!D31</f>
        <v>5.1999999999999998E-2</v>
      </c>
      <c r="E82" s="396" t="e">
        <f t="shared" ca="1" si="4"/>
        <v>#N/A</v>
      </c>
      <c r="F82" s="375" t="e">
        <f t="shared" ca="1" si="5"/>
        <v>#N/A</v>
      </c>
      <c r="G82" s="375" t="e">
        <f t="shared" ca="1" si="3"/>
        <v>#N/A</v>
      </c>
      <c r="H82" s="397"/>
      <c r="I82" s="375" t="e">
        <f ca="1">F82+(((G82-F82)/('A Tests'!$D$134-'A Tests'!$D$64))*(H82-'A Tests'!$D$64))</f>
        <v>#N/A</v>
      </c>
      <c r="J82" s="375" t="e">
        <f t="shared" ca="1" si="6"/>
        <v>#N/A</v>
      </c>
      <c r="K82" s="375" t="e">
        <f t="shared" ca="1" si="7"/>
        <v>#N/A</v>
      </c>
      <c r="L82" s="375" t="e">
        <f t="shared" ca="1" si="8"/>
        <v>#N/A</v>
      </c>
      <c r="M82" s="375" t="e">
        <f ca="1">K82+(((L82-K82)/('A Tests'!$D$134-'A Tests'!$D$64))*(H82-'A Tests'!$D$64))</f>
        <v>#N/A</v>
      </c>
      <c r="N82" s="375" t="e">
        <f t="shared" ca="1" si="9"/>
        <v>#N/A</v>
      </c>
      <c r="O82" s="375" t="e">
        <f t="shared" ca="1" si="10"/>
        <v>#N/A</v>
      </c>
      <c r="P82" s="375" t="e">
        <f t="shared" ca="1" si="11"/>
        <v>#N/A</v>
      </c>
      <c r="Q82" s="411"/>
      <c r="R82" s="411"/>
      <c r="S82" s="411"/>
      <c r="T82" s="411"/>
      <c r="U82" s="697"/>
      <c r="V82" s="698"/>
      <c r="W82" s="378"/>
      <c r="X82" s="378"/>
      <c r="Y82" s="378"/>
      <c r="Z82" s="378"/>
      <c r="AA82" s="378"/>
      <c r="AB82" s="378"/>
      <c r="AC82" s="378"/>
      <c r="AD82" s="698"/>
      <c r="AE82" s="698"/>
      <c r="AF82" s="698"/>
      <c r="AG82" s="698"/>
      <c r="AH82" s="698"/>
      <c r="AI82" s="698"/>
      <c r="AJ82" s="369"/>
      <c r="AK82" s="698"/>
    </row>
    <row r="83" spans="2:37" x14ac:dyDescent="0.35">
      <c r="B83" s="394">
        <f>Tables!A32</f>
        <v>7</v>
      </c>
      <c r="C83" s="395">
        <f>Tables!C32</f>
        <v>97</v>
      </c>
      <c r="D83" s="395">
        <f>Tables!D32</f>
        <v>1.7999999999999999E-2</v>
      </c>
      <c r="E83" s="396" t="e">
        <f t="shared" ca="1" si="4"/>
        <v>#N/A</v>
      </c>
      <c r="F83" s="375" t="e">
        <f t="shared" ca="1" si="5"/>
        <v>#N/A</v>
      </c>
      <c r="G83" s="375" t="e">
        <f t="shared" ca="1" si="3"/>
        <v>#N/A</v>
      </c>
      <c r="H83" s="397"/>
      <c r="I83" s="375" t="e">
        <f ca="1">F83+(((G83-F83)/('A Tests'!$D$134-'A Tests'!$D$64))*(H83-'A Tests'!$D$64))</f>
        <v>#N/A</v>
      </c>
      <c r="J83" s="375" t="e">
        <f t="shared" ca="1" si="6"/>
        <v>#N/A</v>
      </c>
      <c r="K83" s="375" t="e">
        <f t="shared" ca="1" si="7"/>
        <v>#N/A</v>
      </c>
      <c r="L83" s="375" t="e">
        <f t="shared" ca="1" si="8"/>
        <v>#N/A</v>
      </c>
      <c r="M83" s="375" t="e">
        <f ca="1">K83+(((L83-K83)/('A Tests'!$D$134-'A Tests'!$D$64))*(H83-'A Tests'!$D$64))</f>
        <v>#N/A</v>
      </c>
      <c r="N83" s="375" t="e">
        <f t="shared" ca="1" si="9"/>
        <v>#N/A</v>
      </c>
      <c r="O83" s="375" t="e">
        <f t="shared" ca="1" si="10"/>
        <v>#N/A</v>
      </c>
      <c r="P83" s="375" t="e">
        <f t="shared" ca="1" si="11"/>
        <v>#N/A</v>
      </c>
      <c r="Q83" s="411"/>
      <c r="R83" s="411"/>
      <c r="S83" s="411"/>
      <c r="T83" s="411"/>
      <c r="U83" s="697"/>
      <c r="V83" s="698"/>
      <c r="W83" s="378"/>
      <c r="X83" s="378"/>
      <c r="Y83" s="378"/>
      <c r="Z83" s="378"/>
      <c r="AA83" s="378"/>
      <c r="AB83" s="378"/>
      <c r="AC83" s="378"/>
      <c r="AD83" s="698"/>
      <c r="AE83" s="698"/>
      <c r="AF83" s="698"/>
      <c r="AG83" s="698"/>
      <c r="AH83" s="698"/>
      <c r="AI83" s="698"/>
      <c r="AJ83" s="369"/>
      <c r="AK83" s="698"/>
    </row>
    <row r="84" spans="2:37" x14ac:dyDescent="0.35">
      <c r="B84" s="394">
        <f>Tables!A33</f>
        <v>8</v>
      </c>
      <c r="C84" s="395">
        <f>Tables!C33</f>
        <v>102</v>
      </c>
      <c r="D84" s="395">
        <f>Tables!D33</f>
        <v>4.0000000000000001E-3</v>
      </c>
      <c r="E84" s="396" t="e">
        <f t="shared" ca="1" si="4"/>
        <v>#N/A</v>
      </c>
      <c r="F84" s="375" t="e">
        <f t="shared" ca="1" si="5"/>
        <v>#N/A</v>
      </c>
      <c r="G84" s="375" t="e">
        <f t="shared" ca="1" si="3"/>
        <v>#N/A</v>
      </c>
      <c r="H84" s="397"/>
      <c r="I84" s="375" t="e">
        <f ca="1">F84+(((G84-F84)/('A Tests'!$D$134-'A Tests'!$D$64))*(H84-'A Tests'!$D$64))</f>
        <v>#N/A</v>
      </c>
      <c r="J84" s="375" t="e">
        <f t="shared" ca="1" si="6"/>
        <v>#N/A</v>
      </c>
      <c r="K84" s="375" t="e">
        <f t="shared" ca="1" si="7"/>
        <v>#N/A</v>
      </c>
      <c r="L84" s="375" t="e">
        <f t="shared" ca="1" si="8"/>
        <v>#N/A</v>
      </c>
      <c r="M84" s="375" t="e">
        <f ca="1">K84+(((L84-K84)/('A Tests'!$D$134-'A Tests'!$D$64))*(H84-'A Tests'!$D$64))</f>
        <v>#N/A</v>
      </c>
      <c r="N84" s="375" t="e">
        <f t="shared" ca="1" si="9"/>
        <v>#N/A</v>
      </c>
      <c r="O84" s="375" t="e">
        <f t="shared" ca="1" si="10"/>
        <v>#N/A</v>
      </c>
      <c r="P84" s="375" t="e">
        <f t="shared" ca="1" si="11"/>
        <v>#N/A</v>
      </c>
      <c r="Q84" s="411"/>
      <c r="R84" s="411"/>
      <c r="S84" s="411"/>
      <c r="T84" s="411"/>
      <c r="U84" s="697"/>
      <c r="V84" s="698"/>
      <c r="W84" s="378"/>
      <c r="X84" s="378"/>
      <c r="Y84" s="378"/>
      <c r="Z84" s="378"/>
      <c r="AA84" s="378"/>
      <c r="AB84" s="378"/>
      <c r="AC84" s="378"/>
      <c r="AD84" s="698"/>
      <c r="AE84" s="698"/>
      <c r="AF84" s="698"/>
      <c r="AG84" s="698"/>
      <c r="AH84" s="698"/>
      <c r="AI84" s="698"/>
      <c r="AJ84" s="369"/>
      <c r="AK84" s="698"/>
    </row>
    <row r="85" spans="2:37" x14ac:dyDescent="0.35">
      <c r="B85" s="703"/>
      <c r="C85" s="411"/>
      <c r="D85" s="411"/>
      <c r="E85" s="411"/>
      <c r="F85" s="411"/>
      <c r="G85" s="411"/>
      <c r="H85" s="411"/>
      <c r="I85" s="411"/>
      <c r="J85" s="411"/>
      <c r="K85" s="411"/>
      <c r="L85" s="411"/>
      <c r="M85" s="411"/>
      <c r="N85" s="411"/>
      <c r="O85" s="411"/>
      <c r="P85" s="411"/>
      <c r="Q85" s="411"/>
      <c r="R85" s="411"/>
      <c r="S85" s="411"/>
      <c r="T85" s="411"/>
      <c r="U85" s="697"/>
      <c r="V85" s="698"/>
      <c r="W85" s="378"/>
      <c r="X85" s="378"/>
      <c r="Y85" s="378"/>
      <c r="Z85" s="378"/>
      <c r="AA85" s="378"/>
      <c r="AB85" s="378"/>
      <c r="AC85" s="378"/>
      <c r="AD85" s="698"/>
      <c r="AE85" s="698"/>
      <c r="AF85" s="698"/>
      <c r="AG85" s="698"/>
      <c r="AH85" s="698"/>
      <c r="AI85" s="698"/>
      <c r="AJ85" s="369"/>
      <c r="AK85" s="698"/>
    </row>
    <row r="86" spans="2:37" x14ac:dyDescent="0.35">
      <c r="B86" s="388" t="s">
        <v>220</v>
      </c>
      <c r="C86" s="396" t="e">
        <f ca="1">SUM(P77:P84)</f>
        <v>#N/A</v>
      </c>
      <c r="D86" s="411"/>
      <c r="E86" s="411"/>
      <c r="F86" s="411"/>
      <c r="G86" s="411"/>
      <c r="H86" s="411"/>
      <c r="I86" s="411"/>
      <c r="J86" s="411"/>
      <c r="K86" s="411"/>
      <c r="L86" s="411"/>
      <c r="M86" s="411"/>
      <c r="N86" s="411"/>
      <c r="O86" s="411"/>
      <c r="P86" s="411"/>
      <c r="Q86" s="411"/>
      <c r="R86" s="411"/>
      <c r="S86" s="411"/>
      <c r="T86" s="411"/>
      <c r="U86" s="697"/>
      <c r="V86" s="698"/>
      <c r="W86" s="378"/>
      <c r="X86" s="378"/>
      <c r="Y86" s="378"/>
      <c r="Z86" s="378"/>
      <c r="AA86" s="378"/>
      <c r="AB86" s="378"/>
      <c r="AC86" s="378"/>
      <c r="AD86" s="698"/>
      <c r="AE86" s="698"/>
      <c r="AF86" s="698"/>
      <c r="AG86" s="698"/>
      <c r="AH86" s="698"/>
      <c r="AI86" s="698"/>
      <c r="AJ86" s="369"/>
      <c r="AK86" s="698"/>
    </row>
    <row r="87" spans="2:37" ht="18.75" thickBot="1" x14ac:dyDescent="0.4">
      <c r="B87" s="388" t="s">
        <v>221</v>
      </c>
      <c r="C87" s="396" t="e">
        <f ca="1">SUM(O77:O84)</f>
        <v>#N/A</v>
      </c>
      <c r="D87" s="411"/>
      <c r="E87" s="411"/>
      <c r="F87" s="411"/>
      <c r="G87" s="411"/>
      <c r="H87" s="411"/>
      <c r="I87" s="411"/>
      <c r="J87" s="411"/>
      <c r="K87" s="411"/>
      <c r="L87" s="411"/>
      <c r="M87" s="411"/>
      <c r="N87" s="411"/>
      <c r="O87" s="411"/>
      <c r="P87" s="411"/>
      <c r="Q87" s="411"/>
      <c r="R87" s="411"/>
      <c r="S87" s="411"/>
      <c r="T87" s="411"/>
      <c r="U87" s="697"/>
      <c r="V87" s="698"/>
      <c r="W87" s="368"/>
      <c r="X87" s="368"/>
      <c r="Y87" s="368"/>
      <c r="Z87" s="368"/>
      <c r="AA87" s="368"/>
      <c r="AB87" s="368"/>
      <c r="AC87" s="368"/>
      <c r="AD87" s="698"/>
      <c r="AE87" s="698"/>
      <c r="AF87" s="698"/>
      <c r="AG87" s="698"/>
      <c r="AH87" s="698"/>
      <c r="AI87" s="698"/>
      <c r="AJ87" s="369"/>
      <c r="AK87" s="698"/>
    </row>
    <row r="88" spans="2:37" ht="37.5" customHeight="1" thickBot="1" x14ac:dyDescent="0.4">
      <c r="B88" s="386"/>
      <c r="C88" s="455" t="s">
        <v>451</v>
      </c>
      <c r="D88" s="1155" t="s">
        <v>477</v>
      </c>
      <c r="E88" s="1155"/>
      <c r="F88" s="411"/>
      <c r="G88" s="411"/>
      <c r="H88" s="411"/>
      <c r="I88" s="411"/>
      <c r="J88" s="411"/>
      <c r="K88" s="411"/>
      <c r="L88" s="411"/>
      <c r="M88" s="411"/>
      <c r="N88" s="411"/>
      <c r="O88" s="411"/>
      <c r="P88" s="411"/>
      <c r="Q88" s="411"/>
      <c r="R88" s="411"/>
      <c r="S88" s="411"/>
      <c r="T88" s="411"/>
      <c r="U88" s="697"/>
      <c r="V88" s="698"/>
      <c r="W88" s="1295" t="s">
        <v>245</v>
      </c>
      <c r="X88" s="1296"/>
      <c r="Y88" s="1296"/>
      <c r="Z88" s="1296"/>
      <c r="AA88" s="1296"/>
      <c r="AB88" s="1296"/>
      <c r="AC88" s="1297"/>
      <c r="AD88" s="698"/>
      <c r="AE88" s="698"/>
      <c r="AF88" s="698"/>
      <c r="AG88" s="698"/>
      <c r="AH88" s="698"/>
      <c r="AI88" s="698"/>
      <c r="AJ88" s="369"/>
      <c r="AK88" s="698"/>
    </row>
    <row r="89" spans="2:37" ht="18.75" thickBot="1" x14ac:dyDescent="0.4">
      <c r="B89" s="390" t="s">
        <v>197</v>
      </c>
      <c r="C89" s="391" t="e">
        <f ca="1">C86/C87</f>
        <v>#N/A</v>
      </c>
      <c r="D89" s="1269" t="e">
        <f ca="1">MROUND(C89,0.025)</f>
        <v>#N/A</v>
      </c>
      <c r="E89" s="1269"/>
      <c r="F89" s="411"/>
      <c r="G89" s="411"/>
      <c r="H89" s="411"/>
      <c r="I89" s="411"/>
      <c r="J89" s="411"/>
      <c r="K89" s="411"/>
      <c r="L89" s="411"/>
      <c r="M89" s="411"/>
      <c r="N89" s="411"/>
      <c r="O89" s="411"/>
      <c r="P89" s="411"/>
      <c r="Q89" s="411"/>
      <c r="R89" s="411"/>
      <c r="S89" s="411"/>
      <c r="T89" s="411"/>
      <c r="U89" s="697"/>
      <c r="V89" s="698"/>
      <c r="W89" s="398"/>
      <c r="X89" s="399"/>
      <c r="Y89" s="399"/>
      <c r="Z89" s="399"/>
      <c r="AA89" s="399"/>
      <c r="AB89" s="399"/>
      <c r="AC89" s="400"/>
      <c r="AD89" s="698"/>
      <c r="AE89" s="698"/>
      <c r="AF89" s="698"/>
      <c r="AG89" s="698"/>
      <c r="AH89" s="698"/>
      <c r="AI89" s="698"/>
      <c r="AJ89" s="369"/>
      <c r="AK89" s="698"/>
    </row>
    <row r="90" spans="2:37" x14ac:dyDescent="0.35">
      <c r="B90" s="703"/>
      <c r="C90" s="411"/>
      <c r="D90" s="411"/>
      <c r="E90" s="411"/>
      <c r="F90" s="411"/>
      <c r="G90" s="411"/>
      <c r="H90" s="411"/>
      <c r="I90" s="411"/>
      <c r="J90" s="411"/>
      <c r="K90" s="411"/>
      <c r="L90" s="411"/>
      <c r="M90" s="411"/>
      <c r="N90" s="411"/>
      <c r="O90" s="411"/>
      <c r="P90" s="411"/>
      <c r="Q90" s="411"/>
      <c r="R90" s="411"/>
      <c r="S90" s="411"/>
      <c r="T90" s="411"/>
      <c r="U90" s="697"/>
      <c r="V90" s="698"/>
      <c r="W90" s="401"/>
      <c r="X90" s="402"/>
      <c r="Y90" s="402"/>
      <c r="Z90" s="402"/>
      <c r="AA90" s="402"/>
      <c r="AB90" s="402"/>
      <c r="AC90" s="405"/>
      <c r="AD90" s="698"/>
      <c r="AE90" s="698"/>
      <c r="AF90" s="698"/>
      <c r="AG90" s="698"/>
      <c r="AH90" s="698"/>
      <c r="AI90" s="698"/>
      <c r="AJ90" s="369"/>
      <c r="AK90" s="698"/>
    </row>
    <row r="91" spans="2:37" x14ac:dyDescent="0.35">
      <c r="B91" s="690" t="s">
        <v>222</v>
      </c>
      <c r="C91" s="387"/>
      <c r="D91" s="387"/>
      <c r="E91" s="387"/>
      <c r="F91" s="387"/>
      <c r="G91" s="387"/>
      <c r="H91" s="387"/>
      <c r="I91" s="387"/>
      <c r="J91" s="387"/>
      <c r="K91" s="387"/>
      <c r="L91" s="387"/>
      <c r="M91" s="387"/>
      <c r="N91" s="387"/>
      <c r="O91" s="387"/>
      <c r="P91" s="387"/>
      <c r="Q91" s="702"/>
      <c r="R91" s="702"/>
      <c r="S91" s="702"/>
      <c r="T91" s="702"/>
      <c r="U91" s="706"/>
      <c r="V91" s="698"/>
      <c r="W91" s="401"/>
      <c r="X91" s="402"/>
      <c r="Y91" s="402"/>
      <c r="Z91" s="402"/>
      <c r="AA91" s="402"/>
      <c r="AB91" s="402"/>
      <c r="AC91" s="405"/>
      <c r="AD91" s="698"/>
      <c r="AE91" s="698"/>
      <c r="AF91" s="698"/>
      <c r="AG91" s="698"/>
      <c r="AH91" s="698"/>
      <c r="AI91" s="698"/>
      <c r="AJ91" s="369"/>
      <c r="AK91" s="698"/>
    </row>
    <row r="92" spans="2:37" x14ac:dyDescent="0.35">
      <c r="B92" s="386"/>
      <c r="C92" s="377"/>
      <c r="D92" s="379"/>
      <c r="E92" s="379"/>
      <c r="F92" s="379"/>
      <c r="G92" s="379"/>
      <c r="H92" s="379"/>
      <c r="I92" s="379"/>
      <c r="J92" s="379"/>
      <c r="K92" s="379"/>
      <c r="L92" s="379"/>
      <c r="M92" s="379"/>
      <c r="N92" s="379"/>
      <c r="O92" s="379"/>
      <c r="P92" s="379"/>
      <c r="Q92" s="411"/>
      <c r="R92" s="411"/>
      <c r="S92" s="411"/>
      <c r="T92" s="411"/>
      <c r="U92" s="697"/>
      <c r="V92" s="698"/>
      <c r="W92" s="401"/>
      <c r="X92" s="402"/>
      <c r="Y92" s="402"/>
      <c r="Z92" s="402"/>
      <c r="AA92" s="402"/>
      <c r="AB92" s="402"/>
      <c r="AC92" s="405"/>
      <c r="AD92" s="698"/>
      <c r="AE92" s="698"/>
      <c r="AF92" s="698"/>
      <c r="AG92" s="698"/>
      <c r="AH92" s="698"/>
      <c r="AI92" s="698"/>
      <c r="AJ92" s="369"/>
      <c r="AK92" s="698"/>
    </row>
    <row r="93" spans="2:37" ht="54" x14ac:dyDescent="0.35">
      <c r="B93" s="388" t="s">
        <v>326</v>
      </c>
      <c r="C93" s="406" t="e">
        <f ca="1">IF(C34="", 0.25,ROUND(MIN(0.25,((1-((C37/(I37))/(C34/(I34))))/(1-C37/(C34*'Optional D Tests'!D13)))),2))</f>
        <v>#N/A</v>
      </c>
      <c r="D93" s="379"/>
      <c r="E93" s="379"/>
      <c r="F93" s="407" t="s">
        <v>441</v>
      </c>
      <c r="G93" s="408"/>
      <c r="H93" s="378"/>
      <c r="I93" s="378"/>
      <c r="J93" s="379"/>
      <c r="K93" s="379"/>
      <c r="L93" s="379"/>
      <c r="M93" s="379"/>
      <c r="N93" s="379"/>
      <c r="O93" s="379"/>
      <c r="P93" s="379"/>
      <c r="Q93" s="411"/>
      <c r="R93" s="411"/>
      <c r="S93" s="411"/>
      <c r="T93" s="411"/>
      <c r="U93" s="697"/>
      <c r="V93" s="698"/>
      <c r="W93" s="401"/>
      <c r="X93" s="402"/>
      <c r="Y93" s="402"/>
      <c r="Z93" s="402"/>
      <c r="AA93" s="402"/>
      <c r="AB93" s="402"/>
      <c r="AC93" s="405"/>
      <c r="AD93" s="698"/>
      <c r="AE93" s="698"/>
      <c r="AF93" s="698"/>
      <c r="AG93" s="698"/>
      <c r="AH93" s="698"/>
      <c r="AI93" s="698"/>
      <c r="AJ93" s="369"/>
      <c r="AK93" s="698"/>
    </row>
    <row r="94" spans="2:37" ht="36" x14ac:dyDescent="0.35">
      <c r="B94" s="388" t="s">
        <v>387</v>
      </c>
      <c r="C94" s="406" t="e">
        <f ca="1">IF(C35="", C93,ROUND(MIN(C93,((1-((C38/(I38))/(C35/(I35))))/(1-C38/(C35*'Optional D Tests'!D13)))),2))</f>
        <v>#N/A</v>
      </c>
      <c r="D94" s="379"/>
      <c r="E94" s="379"/>
      <c r="F94" s="409" t="s">
        <v>439</v>
      </c>
      <c r="G94" s="410"/>
      <c r="H94" s="379"/>
      <c r="I94" s="379"/>
      <c r="J94" s="379"/>
      <c r="K94" s="379"/>
      <c r="L94" s="379"/>
      <c r="M94" s="379"/>
      <c r="N94" s="379"/>
      <c r="O94" s="379"/>
      <c r="P94" s="379"/>
      <c r="Q94" s="379"/>
      <c r="R94" s="411"/>
      <c r="S94" s="411"/>
      <c r="T94" s="411"/>
      <c r="U94" s="697"/>
      <c r="V94" s="698"/>
      <c r="W94" s="401"/>
      <c r="X94" s="402"/>
      <c r="Y94" s="402"/>
      <c r="Z94" s="402"/>
      <c r="AA94" s="402"/>
      <c r="AB94" s="402"/>
      <c r="AC94" s="405"/>
      <c r="AD94" s="698"/>
      <c r="AE94" s="698"/>
      <c r="AF94" s="698"/>
      <c r="AG94" s="698"/>
      <c r="AH94" s="698"/>
      <c r="AI94" s="698"/>
      <c r="AJ94" s="369"/>
      <c r="AK94" s="698"/>
    </row>
    <row r="95" spans="2:37" x14ac:dyDescent="0.35">
      <c r="B95" s="386"/>
      <c r="C95" s="411"/>
      <c r="D95" s="379"/>
      <c r="E95" s="379"/>
      <c r="F95" s="379"/>
      <c r="G95" s="379"/>
      <c r="H95" s="379"/>
      <c r="I95" s="379"/>
      <c r="J95" s="379"/>
      <c r="K95" s="379"/>
      <c r="L95" s="379"/>
      <c r="M95" s="379"/>
      <c r="N95" s="379"/>
      <c r="O95" s="379"/>
      <c r="P95" s="379"/>
      <c r="Q95" s="379"/>
      <c r="R95" s="411"/>
      <c r="S95" s="411"/>
      <c r="T95" s="411"/>
      <c r="U95" s="697"/>
      <c r="V95" s="698"/>
      <c r="W95" s="401"/>
      <c r="X95" s="402"/>
      <c r="Y95" s="402"/>
      <c r="Z95" s="402"/>
      <c r="AA95" s="402"/>
      <c r="AB95" s="402"/>
      <c r="AC95" s="405"/>
      <c r="AD95" s="698"/>
      <c r="AE95" s="698"/>
      <c r="AF95" s="698"/>
      <c r="AG95" s="698"/>
      <c r="AH95" s="698"/>
      <c r="AI95" s="698"/>
      <c r="AJ95" s="369"/>
      <c r="AK95" s="698"/>
    </row>
    <row r="96" spans="2:37" x14ac:dyDescent="0.35">
      <c r="B96" s="392" t="s">
        <v>126</v>
      </c>
      <c r="C96" s="393" t="s">
        <v>321</v>
      </c>
      <c r="D96" s="393" t="s">
        <v>107</v>
      </c>
      <c r="E96" s="393" t="s">
        <v>323</v>
      </c>
      <c r="F96" s="393" t="s">
        <v>213</v>
      </c>
      <c r="G96" s="393" t="s">
        <v>212</v>
      </c>
      <c r="H96" s="393" t="s">
        <v>223</v>
      </c>
      <c r="I96" s="393" t="s">
        <v>224</v>
      </c>
      <c r="J96" s="393" t="s">
        <v>214</v>
      </c>
      <c r="K96" s="393" t="s">
        <v>215</v>
      </c>
      <c r="L96" s="393" t="s">
        <v>225</v>
      </c>
      <c r="M96" s="393" t="s">
        <v>217</v>
      </c>
      <c r="N96" s="393" t="s">
        <v>218</v>
      </c>
      <c r="O96" s="379"/>
      <c r="P96" s="379"/>
      <c r="Q96" s="379"/>
      <c r="R96" s="411"/>
      <c r="S96" s="411"/>
      <c r="T96" s="411"/>
      <c r="U96" s="697"/>
      <c r="V96" s="698"/>
      <c r="W96" s="401"/>
      <c r="X96" s="402"/>
      <c r="Y96" s="402"/>
      <c r="Z96" s="402"/>
      <c r="AA96" s="402"/>
      <c r="AB96" s="402"/>
      <c r="AC96" s="405"/>
      <c r="AD96" s="698"/>
      <c r="AE96" s="698"/>
      <c r="AF96" s="698"/>
      <c r="AG96" s="698"/>
      <c r="AH96" s="698"/>
      <c r="AI96" s="698"/>
      <c r="AJ96" s="369"/>
      <c r="AK96" s="698"/>
    </row>
    <row r="97" spans="2:37" x14ac:dyDescent="0.35">
      <c r="B97" s="394">
        <f>Tables!A26</f>
        <v>1</v>
      </c>
      <c r="C97" s="395">
        <f>Tables!C26</f>
        <v>67</v>
      </c>
      <c r="D97" s="395">
        <f>Tables!D26</f>
        <v>0.214</v>
      </c>
      <c r="E97" s="396" t="e">
        <f t="shared" ref="E97:E104" ca="1" si="12">IF(D97="","",((C97-65)/(95-65))*($C$29/1.1))</f>
        <v>#N/A</v>
      </c>
      <c r="F97" s="396" t="e">
        <f t="shared" ref="F97:F103" ca="1" si="13">$C$39+((($C$31-$C$39)/(82-67))*(C97-67))</f>
        <v>#VALUE!</v>
      </c>
      <c r="G97" s="396" t="e">
        <f t="shared" ref="G97:G104" ca="1" si="14">$C$32+((($C$29-$C$32)/(95-82))*(C97-82))</f>
        <v>#N/A</v>
      </c>
      <c r="H97" s="396" t="e">
        <f ca="1">IF(E97&lt;=F97,E97/F97,IF(OR(AND(F97&lt;E97,E97&lt;G97,$G$93="No"),AND(F97&lt;E97,E97&lt;G97,$G$93="Yes",C97&lt;$G$94)),((G97-E97)/(G97-F97)),""))</f>
        <v>#N/A</v>
      </c>
      <c r="I97" s="396" t="e">
        <f ca="1">IF(AND(E97&lt;G97, $G$93="Yes", $G$94&lt;=C97),E97/G97,IF(OR(AND(F97&lt;E97,E97&lt;G97,$G$93= "No"),AND(F97&lt;E97,E97&lt;G97,$G$93="Yes",$G$94&gt;C97)),1-H97,""))</f>
        <v>#N/A</v>
      </c>
      <c r="J97" s="396" t="e">
        <f ca="1">$I$39+((($I$31-$I$39)/(82-67))*(C97-67))</f>
        <v>#N/A</v>
      </c>
      <c r="K97" s="396" t="e">
        <f ca="1">$I$32+((($I$29-$I$32)/(95-82))*(C97-82))</f>
        <v>#N/A</v>
      </c>
      <c r="L97" s="396" t="e">
        <f ca="1">IF(F97&gt;=E97,1-$C$93*(1-H97),IF(AND(E97&lt;G97, $G$93="Yes",C97&gt;=$G$94),1-$C$94*(1-I97),""))</f>
        <v>#VALUE!</v>
      </c>
      <c r="M97" s="396" t="e">
        <f ca="1">IF(F97&gt;=E97,((H97*J97)/L97)*D97,IF(AND(E97&lt;G97, $G$93="Yes",C97&gt;=$G$94),((I97*K97)/L97)*D97,IF(OR(AND(F97&lt;E97,E97&lt;G97,$G$93="No"),AND(F97&lt;E97,E97&lt;G97,$G$93="Yes",$G$94&gt;C97)),(H97*J97+I97*K97)*D97,IF(E97&gt;G97,K97*D97,"ERROR"))))</f>
        <v>#VALUE!</v>
      </c>
      <c r="N97" s="396" t="e">
        <f ca="1">IF(F97&gt;=E97,((H97*F97))*D97,IF(AND(E97&lt;G97, $G$93="Yes", C97&gt;=$G$94),I97*G97*D97,IF(OR(AND(F97&lt;E97,E97&lt;G97,$G$93="No"),AND(F97&lt;E97,E97&lt;G97,$G$93="Yes",$G$94&gt;C97)),(H97*F97+I97*G97)*D97,IF(E97&gt;G97,G97*D97,"ERROR"))))</f>
        <v>#VALUE!</v>
      </c>
      <c r="O97" s="379"/>
      <c r="P97" s="379"/>
      <c r="Q97" s="379"/>
      <c r="R97" s="411"/>
      <c r="S97" s="411"/>
      <c r="T97" s="411"/>
      <c r="U97" s="697"/>
      <c r="V97" s="698"/>
      <c r="W97" s="401"/>
      <c r="X97" s="402"/>
      <c r="Y97" s="402"/>
      <c r="Z97" s="402"/>
      <c r="AA97" s="402"/>
      <c r="AB97" s="402"/>
      <c r="AC97" s="405"/>
      <c r="AD97" s="698"/>
      <c r="AE97" s="698"/>
      <c r="AF97" s="698"/>
      <c r="AG97" s="698"/>
      <c r="AH97" s="698"/>
      <c r="AI97" s="698"/>
      <c r="AJ97" s="369"/>
      <c r="AK97" s="698"/>
    </row>
    <row r="98" spans="2:37" x14ac:dyDescent="0.35">
      <c r="B98" s="394">
        <f>Tables!A27</f>
        <v>2</v>
      </c>
      <c r="C98" s="395">
        <f>Tables!C27</f>
        <v>72</v>
      </c>
      <c r="D98" s="395">
        <f>Tables!D27</f>
        <v>0.23100000000000001</v>
      </c>
      <c r="E98" s="396" t="e">
        <f t="shared" ca="1" si="12"/>
        <v>#N/A</v>
      </c>
      <c r="F98" s="396" t="e">
        <f t="shared" ca="1" si="13"/>
        <v>#VALUE!</v>
      </c>
      <c r="G98" s="396" t="e">
        <f t="shared" ca="1" si="14"/>
        <v>#N/A</v>
      </c>
      <c r="H98" s="396" t="e">
        <f t="shared" ref="H98:H104" ca="1" si="15">IF(E98&lt;=F98,E98/F98,IF(OR(AND(F98&lt;E98,E98&lt;G98,$G$93="No"),AND(F98&lt;E98,E98&lt;G98,$G$93="Yes",C98&lt;$G$94)),((G98-E98)/(G98-F98)),""))</f>
        <v>#N/A</v>
      </c>
      <c r="I98" s="396" t="e">
        <f t="shared" ref="I98:I104" ca="1" si="16">IF(AND(E98&lt;G98, $G$93="Yes", $G$94&lt;=C98),E98/G98,IF(OR(AND(F98&lt;E98,E98&lt;G98,$G$93= "No"),AND(F98&lt;E98,E98&lt;G98,$G$93="Yes",$G$94&gt;C98)),1-H98,""))</f>
        <v>#N/A</v>
      </c>
      <c r="J98" s="396" t="e">
        <f t="shared" ref="J98:J104" ca="1" si="17">$I$39+((($I$31-$I$39)/(82-67))*(C98-67))</f>
        <v>#N/A</v>
      </c>
      <c r="K98" s="396" t="e">
        <f t="shared" ref="K98:K103" ca="1" si="18">$I$32+((($I$29-$I$32)/(95-82))*(C98-82))</f>
        <v>#N/A</v>
      </c>
      <c r="L98" s="396" t="e">
        <f t="shared" ref="L98:L104" ca="1" si="19">IF(F98&gt;=E98,1-$C$93*(1-H98),IF(AND(E98&lt;G98, $G$93="Yes",C98&gt;=$G$94),1-$C$94*(1-I98),""))</f>
        <v>#VALUE!</v>
      </c>
      <c r="M98" s="396" t="e">
        <f t="shared" ref="M98:M104" ca="1" si="20">IF(F98&gt;=E98,((H98*J98)/L98)*D98,IF(AND(E98&lt;G98, $G$93="Yes",C98&gt;=$G$94),((I98*K98)/L98)*D98,IF(OR(AND(F98&lt;E98,E98&lt;G98,$G$93="No"),AND(F98&lt;E98,E98&lt;G98,$G$93="Yes",$G$94&gt;C98)),(H98*J98+I98*K98)*D98,IF(E98&gt;G98,K98*D98,"ERROR"))))</f>
        <v>#VALUE!</v>
      </c>
      <c r="N98" s="396" t="e">
        <f t="shared" ref="N98:N104" ca="1" si="21">IF(F98&gt;=E98,((H98*F98))*D98,IF(AND(E98&lt;G98, $G$93="Yes", C98&gt;=$G$94),I98*G98*D98,IF(OR(AND(F98&lt;E98,E98&lt;G98,$G$93="No"),AND(F98&lt;E98,E98&lt;G98,$G$93="Yes",$G$94&gt;C98)),(H98*F98+I98*G98)*D98,IF(E98&gt;G98,G98*D98,"ERROR"))))</f>
        <v>#VALUE!</v>
      </c>
      <c r="O98" s="379"/>
      <c r="P98" s="379"/>
      <c r="Q98" s="379"/>
      <c r="R98" s="411"/>
      <c r="S98" s="411"/>
      <c r="T98" s="411"/>
      <c r="U98" s="697"/>
      <c r="V98" s="698"/>
      <c r="W98" s="401"/>
      <c r="X98" s="402"/>
      <c r="Y98" s="402"/>
      <c r="Z98" s="402"/>
      <c r="AA98" s="402"/>
      <c r="AB98" s="402"/>
      <c r="AC98" s="405"/>
      <c r="AD98" s="698"/>
      <c r="AE98" s="698"/>
      <c r="AF98" s="698"/>
      <c r="AG98" s="698"/>
      <c r="AH98" s="698"/>
      <c r="AI98" s="698"/>
      <c r="AJ98" s="369"/>
      <c r="AK98" s="698"/>
    </row>
    <row r="99" spans="2:37" x14ac:dyDescent="0.35">
      <c r="B99" s="394">
        <f>Tables!A28</f>
        <v>3</v>
      </c>
      <c r="C99" s="395">
        <f>Tables!C28</f>
        <v>77</v>
      </c>
      <c r="D99" s="395">
        <f>Tables!D28</f>
        <v>0.216</v>
      </c>
      <c r="E99" s="396" t="e">
        <f t="shared" ca="1" si="12"/>
        <v>#N/A</v>
      </c>
      <c r="F99" s="396" t="e">
        <f t="shared" ca="1" si="13"/>
        <v>#VALUE!</v>
      </c>
      <c r="G99" s="396" t="e">
        <f t="shared" ca="1" si="14"/>
        <v>#N/A</v>
      </c>
      <c r="H99" s="396" t="e">
        <f t="shared" ca="1" si="15"/>
        <v>#N/A</v>
      </c>
      <c r="I99" s="396" t="e">
        <f t="shared" ca="1" si="16"/>
        <v>#N/A</v>
      </c>
      <c r="J99" s="396" t="e">
        <f t="shared" ca="1" si="17"/>
        <v>#N/A</v>
      </c>
      <c r="K99" s="396" t="e">
        <f t="shared" ca="1" si="18"/>
        <v>#N/A</v>
      </c>
      <c r="L99" s="396" t="e">
        <f t="shared" ca="1" si="19"/>
        <v>#VALUE!</v>
      </c>
      <c r="M99" s="396" t="e">
        <f t="shared" ca="1" si="20"/>
        <v>#VALUE!</v>
      </c>
      <c r="N99" s="396" t="e">
        <f t="shared" ca="1" si="21"/>
        <v>#VALUE!</v>
      </c>
      <c r="O99" s="411"/>
      <c r="P99" s="411"/>
      <c r="Q99" s="411"/>
      <c r="R99" s="411"/>
      <c r="S99" s="411"/>
      <c r="T99" s="411"/>
      <c r="U99" s="697"/>
      <c r="V99" s="698"/>
      <c r="W99" s="401"/>
      <c r="X99" s="402"/>
      <c r="Y99" s="402"/>
      <c r="Z99" s="402"/>
      <c r="AA99" s="402"/>
      <c r="AB99" s="402"/>
      <c r="AC99" s="405"/>
      <c r="AD99" s="698"/>
      <c r="AE99" s="698"/>
      <c r="AF99" s="698"/>
      <c r="AG99" s="698"/>
      <c r="AH99" s="698"/>
      <c r="AI99" s="698"/>
      <c r="AJ99" s="369"/>
      <c r="AK99" s="698"/>
    </row>
    <row r="100" spans="2:37" x14ac:dyDescent="0.35">
      <c r="B100" s="394">
        <f>Tables!A29</f>
        <v>4</v>
      </c>
      <c r="C100" s="395">
        <f>Tables!C29</f>
        <v>82</v>
      </c>
      <c r="D100" s="395">
        <f>Tables!D29</f>
        <v>0.161</v>
      </c>
      <c r="E100" s="396" t="e">
        <f t="shared" ca="1" si="12"/>
        <v>#N/A</v>
      </c>
      <c r="F100" s="396" t="e">
        <f t="shared" ca="1" si="13"/>
        <v>#VALUE!</v>
      </c>
      <c r="G100" s="396" t="e">
        <f t="shared" ca="1" si="14"/>
        <v>#N/A</v>
      </c>
      <c r="H100" s="396" t="e">
        <f t="shared" ca="1" si="15"/>
        <v>#N/A</v>
      </c>
      <c r="I100" s="396" t="e">
        <f t="shared" ca="1" si="16"/>
        <v>#N/A</v>
      </c>
      <c r="J100" s="396" t="e">
        <f t="shared" ca="1" si="17"/>
        <v>#N/A</v>
      </c>
      <c r="K100" s="396" t="e">
        <f t="shared" ca="1" si="18"/>
        <v>#N/A</v>
      </c>
      <c r="L100" s="396" t="e">
        <f t="shared" ca="1" si="19"/>
        <v>#VALUE!</v>
      </c>
      <c r="M100" s="396" t="e">
        <f t="shared" ca="1" si="20"/>
        <v>#VALUE!</v>
      </c>
      <c r="N100" s="396" t="e">
        <f t="shared" ca="1" si="21"/>
        <v>#VALUE!</v>
      </c>
      <c r="O100" s="411"/>
      <c r="P100" s="411"/>
      <c r="Q100" s="411"/>
      <c r="R100" s="411"/>
      <c r="S100" s="411"/>
      <c r="T100" s="411"/>
      <c r="U100" s="697"/>
      <c r="V100" s="698"/>
      <c r="W100" s="401"/>
      <c r="X100" s="402"/>
      <c r="Y100" s="402"/>
      <c r="Z100" s="402"/>
      <c r="AA100" s="402"/>
      <c r="AB100" s="402"/>
      <c r="AC100" s="405"/>
      <c r="AD100" s="698"/>
      <c r="AE100" s="698"/>
      <c r="AF100" s="698"/>
      <c r="AG100" s="698"/>
      <c r="AH100" s="698"/>
      <c r="AI100" s="698"/>
      <c r="AJ100" s="369"/>
      <c r="AK100" s="698"/>
    </row>
    <row r="101" spans="2:37" x14ac:dyDescent="0.35">
      <c r="B101" s="394">
        <f>Tables!A30</f>
        <v>5</v>
      </c>
      <c r="C101" s="395">
        <f>Tables!C30</f>
        <v>87</v>
      </c>
      <c r="D101" s="395">
        <f>Tables!D30</f>
        <v>0.104</v>
      </c>
      <c r="E101" s="396" t="e">
        <f t="shared" ca="1" si="12"/>
        <v>#N/A</v>
      </c>
      <c r="F101" s="396" t="e">
        <f t="shared" ca="1" si="13"/>
        <v>#VALUE!</v>
      </c>
      <c r="G101" s="396" t="e">
        <f t="shared" ca="1" si="14"/>
        <v>#N/A</v>
      </c>
      <c r="H101" s="396" t="e">
        <f t="shared" ca="1" si="15"/>
        <v>#N/A</v>
      </c>
      <c r="I101" s="396" t="e">
        <f t="shared" ca="1" si="16"/>
        <v>#N/A</v>
      </c>
      <c r="J101" s="396" t="e">
        <f t="shared" ca="1" si="17"/>
        <v>#N/A</v>
      </c>
      <c r="K101" s="396" t="e">
        <f t="shared" ca="1" si="18"/>
        <v>#N/A</v>
      </c>
      <c r="L101" s="396" t="e">
        <f t="shared" ca="1" si="19"/>
        <v>#VALUE!</v>
      </c>
      <c r="M101" s="396" t="e">
        <f t="shared" ca="1" si="20"/>
        <v>#VALUE!</v>
      </c>
      <c r="N101" s="396" t="e">
        <f t="shared" ca="1" si="21"/>
        <v>#VALUE!</v>
      </c>
      <c r="O101" s="411"/>
      <c r="P101" s="411"/>
      <c r="Q101" s="411"/>
      <c r="R101" s="411"/>
      <c r="S101" s="411"/>
      <c r="T101" s="411"/>
      <c r="U101" s="697"/>
      <c r="V101" s="698"/>
      <c r="W101" s="401"/>
      <c r="X101" s="402"/>
      <c r="Y101" s="402"/>
      <c r="Z101" s="402"/>
      <c r="AA101" s="402"/>
      <c r="AB101" s="402"/>
      <c r="AC101" s="405"/>
      <c r="AD101" s="698"/>
      <c r="AE101" s="698"/>
      <c r="AF101" s="698"/>
      <c r="AG101" s="698"/>
      <c r="AH101" s="698"/>
      <c r="AI101" s="698"/>
      <c r="AJ101" s="369"/>
      <c r="AK101" s="698"/>
    </row>
    <row r="102" spans="2:37" x14ac:dyDescent="0.35">
      <c r="B102" s="394">
        <f>Tables!A31</f>
        <v>6</v>
      </c>
      <c r="C102" s="395">
        <f>Tables!C31</f>
        <v>92</v>
      </c>
      <c r="D102" s="395">
        <f>Tables!D31</f>
        <v>5.1999999999999998E-2</v>
      </c>
      <c r="E102" s="396" t="e">
        <f t="shared" ca="1" si="12"/>
        <v>#N/A</v>
      </c>
      <c r="F102" s="396" t="e">
        <f t="shared" ca="1" si="13"/>
        <v>#VALUE!</v>
      </c>
      <c r="G102" s="396" t="e">
        <f t="shared" ca="1" si="14"/>
        <v>#N/A</v>
      </c>
      <c r="H102" s="396" t="e">
        <f t="shared" ca="1" si="15"/>
        <v>#N/A</v>
      </c>
      <c r="I102" s="396" t="e">
        <f t="shared" ca="1" si="16"/>
        <v>#N/A</v>
      </c>
      <c r="J102" s="396" t="e">
        <f t="shared" ca="1" si="17"/>
        <v>#N/A</v>
      </c>
      <c r="K102" s="396" t="e">
        <f t="shared" ca="1" si="18"/>
        <v>#N/A</v>
      </c>
      <c r="L102" s="396" t="e">
        <f t="shared" ca="1" si="19"/>
        <v>#VALUE!</v>
      </c>
      <c r="M102" s="396" t="e">
        <f t="shared" ca="1" si="20"/>
        <v>#VALUE!</v>
      </c>
      <c r="N102" s="396" t="e">
        <f t="shared" ca="1" si="21"/>
        <v>#VALUE!</v>
      </c>
      <c r="O102" s="411"/>
      <c r="P102" s="411"/>
      <c r="Q102" s="411"/>
      <c r="R102" s="411"/>
      <c r="S102" s="411"/>
      <c r="T102" s="411"/>
      <c r="U102" s="697"/>
      <c r="V102" s="698"/>
      <c r="W102" s="401"/>
      <c r="X102" s="402"/>
      <c r="Y102" s="402"/>
      <c r="Z102" s="402"/>
      <c r="AA102" s="402"/>
      <c r="AB102" s="402"/>
      <c r="AC102" s="405"/>
      <c r="AD102" s="698"/>
      <c r="AE102" s="698"/>
      <c r="AF102" s="698"/>
      <c r="AG102" s="698"/>
      <c r="AH102" s="698"/>
      <c r="AI102" s="698"/>
      <c r="AJ102" s="369"/>
      <c r="AK102" s="698"/>
    </row>
    <row r="103" spans="2:37" x14ac:dyDescent="0.35">
      <c r="B103" s="394">
        <f>Tables!A32</f>
        <v>7</v>
      </c>
      <c r="C103" s="395">
        <f>Tables!C32</f>
        <v>97</v>
      </c>
      <c r="D103" s="395">
        <f>Tables!D32</f>
        <v>1.7999999999999999E-2</v>
      </c>
      <c r="E103" s="396" t="e">
        <f t="shared" ca="1" si="12"/>
        <v>#N/A</v>
      </c>
      <c r="F103" s="396" t="e">
        <f t="shared" ca="1" si="13"/>
        <v>#VALUE!</v>
      </c>
      <c r="G103" s="396" t="e">
        <f t="shared" ca="1" si="14"/>
        <v>#N/A</v>
      </c>
      <c r="H103" s="396" t="e">
        <f t="shared" ca="1" si="15"/>
        <v>#N/A</v>
      </c>
      <c r="I103" s="396" t="e">
        <f t="shared" ca="1" si="16"/>
        <v>#N/A</v>
      </c>
      <c r="J103" s="396" t="e">
        <f t="shared" ca="1" si="17"/>
        <v>#N/A</v>
      </c>
      <c r="K103" s="396" t="e">
        <f t="shared" ca="1" si="18"/>
        <v>#N/A</v>
      </c>
      <c r="L103" s="396" t="e">
        <f t="shared" ca="1" si="19"/>
        <v>#VALUE!</v>
      </c>
      <c r="M103" s="396" t="e">
        <f t="shared" ca="1" si="20"/>
        <v>#VALUE!</v>
      </c>
      <c r="N103" s="396" t="e">
        <f t="shared" ca="1" si="21"/>
        <v>#VALUE!</v>
      </c>
      <c r="O103" s="411"/>
      <c r="P103" s="411"/>
      <c r="Q103" s="411"/>
      <c r="R103" s="411"/>
      <c r="S103" s="411"/>
      <c r="T103" s="411"/>
      <c r="U103" s="697"/>
      <c r="V103" s="698"/>
      <c r="W103" s="401"/>
      <c r="X103" s="402"/>
      <c r="Y103" s="402"/>
      <c r="Z103" s="402"/>
      <c r="AA103" s="402"/>
      <c r="AB103" s="402"/>
      <c r="AC103" s="405"/>
      <c r="AD103" s="698"/>
      <c r="AE103" s="698"/>
      <c r="AF103" s="698"/>
      <c r="AG103" s="698"/>
      <c r="AH103" s="698"/>
      <c r="AI103" s="698"/>
      <c r="AJ103" s="369"/>
      <c r="AK103" s="698"/>
    </row>
    <row r="104" spans="2:37" x14ac:dyDescent="0.35">
      <c r="B104" s="394">
        <f>Tables!A33</f>
        <v>8</v>
      </c>
      <c r="C104" s="395">
        <f>Tables!C33</f>
        <v>102</v>
      </c>
      <c r="D104" s="395">
        <f>Tables!D33</f>
        <v>4.0000000000000001E-3</v>
      </c>
      <c r="E104" s="396" t="e">
        <f t="shared" ca="1" si="12"/>
        <v>#N/A</v>
      </c>
      <c r="F104" s="396" t="e">
        <f ca="1">$C$39+((($C$31-$C$39)/(82-67))*(C104-67))</f>
        <v>#VALUE!</v>
      </c>
      <c r="G104" s="396" t="e">
        <f t="shared" ca="1" si="14"/>
        <v>#N/A</v>
      </c>
      <c r="H104" s="396" t="e">
        <f t="shared" ca="1" si="15"/>
        <v>#N/A</v>
      </c>
      <c r="I104" s="396" t="e">
        <f t="shared" ca="1" si="16"/>
        <v>#N/A</v>
      </c>
      <c r="J104" s="396" t="e">
        <f t="shared" ca="1" si="17"/>
        <v>#N/A</v>
      </c>
      <c r="K104" s="396" t="e">
        <f ca="1">$I$32+((($I$29-$I$32)/(95-82))*(C104-82))</f>
        <v>#N/A</v>
      </c>
      <c r="L104" s="396" t="e">
        <f t="shared" ca="1" si="19"/>
        <v>#VALUE!</v>
      </c>
      <c r="M104" s="396" t="e">
        <f t="shared" ca="1" si="20"/>
        <v>#VALUE!</v>
      </c>
      <c r="N104" s="396" t="e">
        <f t="shared" ca="1" si="21"/>
        <v>#VALUE!</v>
      </c>
      <c r="O104" s="411"/>
      <c r="P104" s="411"/>
      <c r="Q104" s="411"/>
      <c r="R104" s="411"/>
      <c r="S104" s="411"/>
      <c r="T104" s="411"/>
      <c r="U104" s="697"/>
      <c r="V104" s="698"/>
      <c r="W104" s="401"/>
      <c r="X104" s="402"/>
      <c r="Y104" s="402"/>
      <c r="Z104" s="402"/>
      <c r="AA104" s="402"/>
      <c r="AB104" s="402"/>
      <c r="AC104" s="405"/>
      <c r="AD104" s="698"/>
      <c r="AE104" s="698"/>
      <c r="AF104" s="698"/>
      <c r="AG104" s="698"/>
      <c r="AH104" s="698"/>
      <c r="AI104" s="698"/>
      <c r="AJ104" s="369"/>
      <c r="AK104" s="698"/>
    </row>
    <row r="105" spans="2:37" x14ac:dyDescent="0.35">
      <c r="B105" s="703"/>
      <c r="C105" s="411"/>
      <c r="D105" s="411"/>
      <c r="E105" s="411"/>
      <c r="F105" s="411"/>
      <c r="G105" s="411"/>
      <c r="H105" s="411"/>
      <c r="I105" s="411"/>
      <c r="J105" s="411"/>
      <c r="K105" s="411"/>
      <c r="L105" s="411"/>
      <c r="M105" s="411"/>
      <c r="N105" s="411"/>
      <c r="O105" s="411"/>
      <c r="P105" s="411"/>
      <c r="Q105" s="411"/>
      <c r="R105" s="411"/>
      <c r="S105" s="411"/>
      <c r="T105" s="411"/>
      <c r="U105" s="697"/>
      <c r="V105" s="698"/>
      <c r="W105" s="401"/>
      <c r="X105" s="402"/>
      <c r="Y105" s="402"/>
      <c r="Z105" s="403" t="s">
        <v>230</v>
      </c>
      <c r="AA105" s="404" t="e">
        <f ca="1">((($C$31-$C$39)/(82-67))*(1-$AA$107))+($AA$107*(($C$29-$C$32)/(95-82)))</f>
        <v>#N/A</v>
      </c>
      <c r="AB105" s="402"/>
      <c r="AC105" s="405"/>
      <c r="AD105" s="698"/>
      <c r="AE105" s="698"/>
      <c r="AF105" s="698"/>
      <c r="AG105" s="698"/>
      <c r="AH105" s="698"/>
      <c r="AI105" s="698"/>
      <c r="AJ105" s="369"/>
      <c r="AK105" s="698"/>
    </row>
    <row r="106" spans="2:37" x14ac:dyDescent="0.35">
      <c r="B106" s="388" t="s">
        <v>220</v>
      </c>
      <c r="C106" s="396" t="e">
        <f ca="1">SUM(N97:N104)</f>
        <v>#VALUE!</v>
      </c>
      <c r="D106" s="411"/>
      <c r="E106" s="411"/>
      <c r="F106" s="411"/>
      <c r="G106" s="411"/>
      <c r="H106" s="411"/>
      <c r="I106" s="411"/>
      <c r="J106" s="411"/>
      <c r="K106" s="411"/>
      <c r="L106" s="411"/>
      <c r="M106" s="411"/>
      <c r="N106" s="411"/>
      <c r="O106" s="411"/>
      <c r="P106" s="411"/>
      <c r="Q106" s="411"/>
      <c r="R106" s="411"/>
      <c r="S106" s="411"/>
      <c r="T106" s="411"/>
      <c r="U106" s="697"/>
      <c r="V106" s="698"/>
      <c r="W106" s="401"/>
      <c r="X106" s="402"/>
      <c r="Y106" s="402"/>
      <c r="Z106" s="403" t="s">
        <v>229</v>
      </c>
      <c r="AA106" s="404" t="e">
        <f ca="1">((($I$31-$I$39)/(82-67))*(1-$AA$108))+($AA$108*(($I$29-$I$32)/(95-82)))</f>
        <v>#N/A</v>
      </c>
      <c r="AB106" s="402"/>
      <c r="AC106" s="405"/>
      <c r="AD106" s="698"/>
      <c r="AE106" s="698"/>
      <c r="AF106" s="698"/>
      <c r="AG106" s="698"/>
      <c r="AH106" s="698"/>
      <c r="AI106" s="698"/>
      <c r="AJ106" s="369"/>
      <c r="AK106" s="698"/>
    </row>
    <row r="107" spans="2:37" x14ac:dyDescent="0.35">
      <c r="B107" s="388" t="s">
        <v>221</v>
      </c>
      <c r="C107" s="396" t="e">
        <f ca="1">SUM(M97:M104)</f>
        <v>#VALUE!</v>
      </c>
      <c r="D107" s="411"/>
      <c r="E107" s="411"/>
      <c r="F107" s="411"/>
      <c r="G107" s="411"/>
      <c r="H107" s="411"/>
      <c r="I107" s="411"/>
      <c r="J107" s="411"/>
      <c r="K107" s="411"/>
      <c r="L107" s="411"/>
      <c r="M107" s="411"/>
      <c r="N107" s="411"/>
      <c r="O107" s="411"/>
      <c r="P107" s="411"/>
      <c r="Q107" s="411"/>
      <c r="R107" s="411"/>
      <c r="S107" s="411"/>
      <c r="T107" s="411"/>
      <c r="U107" s="697"/>
      <c r="V107" s="698"/>
      <c r="W107" s="401"/>
      <c r="X107" s="402"/>
      <c r="Y107" s="402"/>
      <c r="Z107" s="403" t="s">
        <v>231</v>
      </c>
      <c r="AA107" s="404" t="e">
        <f ca="1">($C$40-$F$121)/($G$121-$F$121)</f>
        <v>#VALUE!</v>
      </c>
      <c r="AB107" s="402"/>
      <c r="AC107" s="405"/>
      <c r="AD107" s="698"/>
      <c r="AE107" s="698"/>
      <c r="AF107" s="698"/>
      <c r="AG107" s="698"/>
      <c r="AH107" s="698"/>
      <c r="AI107" s="698"/>
      <c r="AJ107" s="369"/>
      <c r="AK107" s="698"/>
    </row>
    <row r="108" spans="2:37" ht="36.75" customHeight="1" thickBot="1" x14ac:dyDescent="0.4">
      <c r="B108" s="386"/>
      <c r="C108" s="455" t="s">
        <v>451</v>
      </c>
      <c r="D108" s="1155" t="s">
        <v>477</v>
      </c>
      <c r="E108" s="1155"/>
      <c r="F108" s="411"/>
      <c r="G108" s="411"/>
      <c r="H108" s="411"/>
      <c r="I108" s="411"/>
      <c r="J108" s="411"/>
      <c r="K108" s="411"/>
      <c r="L108" s="411"/>
      <c r="M108" s="411"/>
      <c r="N108" s="411"/>
      <c r="O108" s="411"/>
      <c r="P108" s="411"/>
      <c r="Q108" s="411"/>
      <c r="R108" s="411"/>
      <c r="S108" s="411"/>
      <c r="T108" s="411"/>
      <c r="U108" s="697"/>
      <c r="V108" s="698"/>
      <c r="W108" s="401"/>
      <c r="X108" s="402"/>
      <c r="Y108" s="402"/>
      <c r="Z108" s="403" t="s">
        <v>232</v>
      </c>
      <c r="AA108" s="404" t="e">
        <f ca="1">($I$40-$J$121)/($K$121-$J$121)</f>
        <v>#N/A</v>
      </c>
      <c r="AB108" s="402"/>
      <c r="AC108" s="405"/>
      <c r="AD108" s="698"/>
      <c r="AE108" s="698"/>
      <c r="AF108" s="698"/>
      <c r="AG108" s="698"/>
      <c r="AH108" s="698"/>
      <c r="AI108" s="698"/>
      <c r="AJ108" s="369"/>
      <c r="AK108" s="698"/>
    </row>
    <row r="109" spans="2:37" ht="18.75" thickBot="1" x14ac:dyDescent="0.4">
      <c r="B109" s="390" t="s">
        <v>197</v>
      </c>
      <c r="C109" s="391" t="e">
        <f ca="1">C106/C107</f>
        <v>#VALUE!</v>
      </c>
      <c r="D109" s="1270" t="e">
        <f ca="1">MROUND(C109,0.025)</f>
        <v>#VALUE!</v>
      </c>
      <c r="E109" s="1271"/>
      <c r="F109" s="411"/>
      <c r="G109" s="411"/>
      <c r="H109" s="411"/>
      <c r="I109" s="411"/>
      <c r="J109" s="411"/>
      <c r="K109" s="411"/>
      <c r="L109" s="411"/>
      <c r="M109" s="411"/>
      <c r="N109" s="411"/>
      <c r="O109" s="411"/>
      <c r="P109" s="411"/>
      <c r="Q109" s="411"/>
      <c r="R109" s="411"/>
      <c r="S109" s="411"/>
      <c r="T109" s="411"/>
      <c r="U109" s="697"/>
      <c r="V109" s="698"/>
      <c r="W109" s="401"/>
      <c r="X109" s="402"/>
      <c r="Y109" s="402"/>
      <c r="Z109" s="402"/>
      <c r="AA109" s="402"/>
      <c r="AB109" s="402"/>
      <c r="AC109" s="405"/>
      <c r="AD109" s="698"/>
      <c r="AE109" s="698"/>
      <c r="AF109" s="698"/>
      <c r="AG109" s="698"/>
      <c r="AH109" s="698"/>
      <c r="AI109" s="698"/>
      <c r="AJ109" s="369"/>
      <c r="AK109" s="698"/>
    </row>
    <row r="110" spans="2:37" x14ac:dyDescent="0.35">
      <c r="B110" s="386"/>
      <c r="C110" s="379"/>
      <c r="D110" s="379"/>
      <c r="E110" s="379"/>
      <c r="F110" s="411"/>
      <c r="G110" s="411"/>
      <c r="H110" s="411"/>
      <c r="I110" s="411"/>
      <c r="J110" s="411"/>
      <c r="K110" s="411"/>
      <c r="L110" s="411"/>
      <c r="M110" s="411"/>
      <c r="N110" s="411"/>
      <c r="O110" s="411"/>
      <c r="P110" s="411"/>
      <c r="Q110" s="411"/>
      <c r="R110" s="411"/>
      <c r="S110" s="411"/>
      <c r="T110" s="411"/>
      <c r="U110" s="697"/>
      <c r="V110" s="698"/>
      <c r="W110" s="401"/>
      <c r="X110" s="402"/>
      <c r="Y110" s="402"/>
      <c r="Z110" s="402"/>
      <c r="AA110" s="402"/>
      <c r="AB110" s="402"/>
      <c r="AC110" s="405"/>
      <c r="AD110" s="698"/>
      <c r="AE110" s="698"/>
      <c r="AF110" s="698"/>
      <c r="AG110" s="698"/>
      <c r="AH110" s="698"/>
      <c r="AI110" s="698"/>
      <c r="AJ110" s="369"/>
      <c r="AK110" s="698"/>
    </row>
    <row r="111" spans="2:37" x14ac:dyDescent="0.35">
      <c r="B111" s="386"/>
      <c r="C111" s="379"/>
      <c r="D111" s="379"/>
      <c r="E111" s="379"/>
      <c r="F111" s="379"/>
      <c r="G111" s="379"/>
      <c r="H111" s="379"/>
      <c r="I111" s="379"/>
      <c r="J111" s="379"/>
      <c r="K111" s="379"/>
      <c r="L111" s="379"/>
      <c r="M111" s="379"/>
      <c r="N111" s="379"/>
      <c r="O111" s="411"/>
      <c r="P111" s="411"/>
      <c r="Q111" s="411"/>
      <c r="R111" s="411"/>
      <c r="S111" s="411"/>
      <c r="T111" s="411"/>
      <c r="U111" s="697"/>
      <c r="V111" s="698"/>
      <c r="W111" s="401"/>
      <c r="X111" s="402"/>
      <c r="Y111" s="402"/>
      <c r="Z111" s="402"/>
      <c r="AA111" s="402"/>
      <c r="AB111" s="402"/>
      <c r="AC111" s="405"/>
      <c r="AD111" s="698"/>
      <c r="AE111" s="698"/>
      <c r="AF111" s="698"/>
      <c r="AG111" s="698"/>
      <c r="AH111" s="698"/>
      <c r="AI111" s="698"/>
      <c r="AJ111" s="369"/>
      <c r="AK111" s="698"/>
    </row>
    <row r="112" spans="2:37" x14ac:dyDescent="0.35">
      <c r="B112" s="690" t="s">
        <v>228</v>
      </c>
      <c r="C112" s="387"/>
      <c r="D112" s="387"/>
      <c r="E112" s="387"/>
      <c r="F112" s="387"/>
      <c r="G112" s="387"/>
      <c r="H112" s="387"/>
      <c r="I112" s="387"/>
      <c r="J112" s="387"/>
      <c r="K112" s="387"/>
      <c r="L112" s="387"/>
      <c r="M112" s="387"/>
      <c r="N112" s="387"/>
      <c r="O112" s="387"/>
      <c r="P112" s="387"/>
      <c r="Q112" s="387"/>
      <c r="R112" s="702"/>
      <c r="S112" s="702"/>
      <c r="T112" s="702"/>
      <c r="U112" s="706"/>
      <c r="V112" s="698"/>
      <c r="W112" s="401"/>
      <c r="X112" s="402"/>
      <c r="Y112" s="402"/>
      <c r="Z112" s="402"/>
      <c r="AA112" s="402"/>
      <c r="AB112" s="402"/>
      <c r="AC112" s="405"/>
      <c r="AD112" s="698"/>
      <c r="AE112" s="698"/>
      <c r="AF112" s="698"/>
      <c r="AG112" s="698"/>
      <c r="AH112" s="698"/>
      <c r="AI112" s="698"/>
      <c r="AJ112" s="369"/>
      <c r="AK112" s="698"/>
    </row>
    <row r="113" spans="2:40" ht="18.75" thickBot="1" x14ac:dyDescent="0.4">
      <c r="B113" s="386"/>
      <c r="C113" s="379"/>
      <c r="D113" s="379"/>
      <c r="E113" s="379"/>
      <c r="F113" s="379"/>
      <c r="G113" s="379"/>
      <c r="H113" s="379"/>
      <c r="I113" s="379"/>
      <c r="J113" s="379"/>
      <c r="K113" s="379"/>
      <c r="L113" s="379"/>
      <c r="M113" s="379"/>
      <c r="N113" s="379"/>
      <c r="O113" s="379"/>
      <c r="P113" s="379"/>
      <c r="Q113" s="379"/>
      <c r="R113" s="411"/>
      <c r="S113" s="411"/>
      <c r="T113" s="411"/>
      <c r="U113" s="697"/>
      <c r="V113" s="698"/>
      <c r="W113" s="412"/>
      <c r="X113" s="413"/>
      <c r="Y113" s="413"/>
      <c r="Z113" s="413"/>
      <c r="AA113" s="413"/>
      <c r="AB113" s="413"/>
      <c r="AC113" s="414"/>
      <c r="AD113" s="698"/>
      <c r="AE113" s="698"/>
      <c r="AF113" s="698"/>
      <c r="AG113" s="698"/>
      <c r="AH113" s="698"/>
      <c r="AI113" s="698"/>
      <c r="AJ113" s="369"/>
      <c r="AK113" s="698"/>
    </row>
    <row r="114" spans="2:40" ht="36" x14ac:dyDescent="0.35">
      <c r="B114" s="415" t="s">
        <v>326</v>
      </c>
      <c r="C114" s="406">
        <f>IF(C41="", 0.25,ROUND(MIN(0.25,((1-((C42/(I42))/(C41/(I41))))/(1-C42/(C41*'Optional I1 Test'!D13)))),2))</f>
        <v>0.25</v>
      </c>
      <c r="D114" s="379"/>
      <c r="E114" s="379"/>
      <c r="F114" s="379"/>
      <c r="G114" s="379"/>
      <c r="H114" s="379"/>
      <c r="I114" s="379"/>
      <c r="J114" s="379"/>
      <c r="K114" s="379"/>
      <c r="L114" s="379"/>
      <c r="M114" s="379"/>
      <c r="N114" s="379"/>
      <c r="O114" s="379"/>
      <c r="P114" s="379"/>
      <c r="Q114" s="379"/>
      <c r="R114" s="411"/>
      <c r="S114" s="411"/>
      <c r="T114" s="411"/>
      <c r="U114" s="697"/>
      <c r="V114" s="698"/>
      <c r="W114" s="378"/>
      <c r="X114" s="378"/>
      <c r="Y114" s="378"/>
      <c r="Z114" s="378"/>
      <c r="AA114" s="378"/>
      <c r="AB114" s="378"/>
      <c r="AC114" s="378"/>
      <c r="AD114" s="698"/>
      <c r="AE114" s="698"/>
      <c r="AF114" s="698"/>
      <c r="AG114" s="698"/>
      <c r="AH114" s="698"/>
      <c r="AI114" s="698"/>
      <c r="AJ114" s="369"/>
      <c r="AK114" s="698"/>
    </row>
    <row r="115" spans="2:40" x14ac:dyDescent="0.35">
      <c r="B115" s="386"/>
      <c r="C115" s="411"/>
      <c r="D115" s="379"/>
      <c r="E115" s="379"/>
      <c r="F115" s="379"/>
      <c r="G115" s="379"/>
      <c r="H115" s="379"/>
      <c r="I115" s="379"/>
      <c r="J115" s="379"/>
      <c r="K115" s="379"/>
      <c r="L115" s="379"/>
      <c r="M115" s="379"/>
      <c r="N115" s="379"/>
      <c r="O115" s="379"/>
      <c r="P115" s="379"/>
      <c r="Q115" s="379"/>
      <c r="R115" s="411"/>
      <c r="S115" s="411"/>
      <c r="T115" s="411"/>
      <c r="U115" s="697"/>
      <c r="V115" s="698"/>
      <c r="W115" s="378"/>
      <c r="X115" s="378"/>
      <c r="Y115" s="378"/>
      <c r="Z115" s="378"/>
      <c r="AA115" s="378"/>
      <c r="AB115" s="378"/>
      <c r="AC115" s="378"/>
      <c r="AD115" s="698"/>
      <c r="AE115" s="698"/>
      <c r="AF115" s="698"/>
      <c r="AG115" s="698"/>
      <c r="AH115" s="698"/>
      <c r="AI115" s="698"/>
      <c r="AJ115" s="369"/>
      <c r="AK115" s="698"/>
    </row>
    <row r="116" spans="2:40" ht="21" x14ac:dyDescent="0.4">
      <c r="B116" s="392" t="s">
        <v>126</v>
      </c>
      <c r="C116" s="393" t="s">
        <v>622</v>
      </c>
      <c r="D116" s="393" t="s">
        <v>623</v>
      </c>
      <c r="E116" s="393" t="s">
        <v>624</v>
      </c>
      <c r="F116" s="393" t="s">
        <v>625</v>
      </c>
      <c r="G116" s="393" t="s">
        <v>626</v>
      </c>
      <c r="H116" s="722" t="s">
        <v>627</v>
      </c>
      <c r="I116" s="393" t="s">
        <v>628</v>
      </c>
      <c r="J116" s="393" t="s">
        <v>629</v>
      </c>
      <c r="K116" s="393" t="s">
        <v>630</v>
      </c>
      <c r="L116" s="393" t="s">
        <v>633</v>
      </c>
      <c r="M116" s="722" t="s">
        <v>639</v>
      </c>
      <c r="N116" s="393" t="s">
        <v>631</v>
      </c>
      <c r="O116" s="393" t="s">
        <v>632</v>
      </c>
      <c r="P116" s="722" t="s">
        <v>634</v>
      </c>
      <c r="Q116" s="722" t="s">
        <v>635</v>
      </c>
      <c r="R116" s="722" t="s">
        <v>636</v>
      </c>
      <c r="S116" s="722" t="s">
        <v>637</v>
      </c>
      <c r="T116" s="723" t="s">
        <v>638</v>
      </c>
      <c r="U116" s="697"/>
      <c r="V116" s="698"/>
      <c r="W116" s="698"/>
      <c r="Y116" s="698"/>
      <c r="Z116" s="378"/>
      <c r="AA116" s="378"/>
      <c r="AB116" s="378"/>
      <c r="AC116" s="378"/>
      <c r="AD116" s="378"/>
      <c r="AE116" s="378"/>
      <c r="AF116" s="378"/>
      <c r="AG116" s="378"/>
      <c r="AH116" s="378"/>
      <c r="AI116" s="378"/>
      <c r="AJ116" s="369"/>
      <c r="AK116" s="698"/>
      <c r="AM116" s="698"/>
      <c r="AN116" s="698"/>
    </row>
    <row r="117" spans="2:40" x14ac:dyDescent="0.35">
      <c r="B117" s="394">
        <f>Tables!A26</f>
        <v>1</v>
      </c>
      <c r="C117" s="395">
        <f>Tables!C26</f>
        <v>67</v>
      </c>
      <c r="D117" s="395">
        <f>Tables!D26</f>
        <v>0.214</v>
      </c>
      <c r="E117" s="396" t="e">
        <f ca="1">IF(D117="","",((C117-65)/(95-65))*($C$29/1.1))</f>
        <v>#N/A</v>
      </c>
      <c r="F117" s="375" t="e">
        <f ca="1">$C$39+((($C$31-$C$39)/(82-67))*(C117-67))</f>
        <v>#VALUE!</v>
      </c>
      <c r="G117" s="375" t="e">
        <f ca="1">$C$32+((($C$29-$C$32)/(95-82))*(C117-82))</f>
        <v>#N/A</v>
      </c>
      <c r="H117" s="375" t="e">
        <f ca="1">$C$40+($AA$105*(C117-87))</f>
        <v>#VALUE!</v>
      </c>
      <c r="I117" s="375" t="e">
        <f ca="1">E117/F117</f>
        <v>#N/A</v>
      </c>
      <c r="J117" s="375" t="e">
        <f ca="1">$I$39+((($I$31-$I$39)/(82-67))*(C117-67))</f>
        <v>#N/A</v>
      </c>
      <c r="K117" s="375" t="e">
        <f t="shared" ref="K117:K124" ca="1" si="22">$I$32+((($I$29-$I$32)/(95-82))*(C117-82))</f>
        <v>#N/A</v>
      </c>
      <c r="L117" s="375" t="e">
        <f t="shared" ref="L117:L124" ca="1" si="23">$I$40+($AA$106*(C117-87))</f>
        <v>#N/A</v>
      </c>
      <c r="M117" s="375" t="e">
        <f ca="1">E117/T117</f>
        <v>#N/A</v>
      </c>
      <c r="N117" s="375" t="e">
        <f t="shared" ref="N117:N124" ca="1" si="24">1-$C$114*(1-I117)</f>
        <v>#N/A</v>
      </c>
      <c r="O117" s="375" t="e">
        <f t="shared" ref="O117:O124" ca="1" si="25">IF(F117&gt;=E117,((I117*J117)/N117)*D117,IF(G117&lt;=E117,K117*D117,M117*D117))</f>
        <v>#VALUE!</v>
      </c>
      <c r="P117" s="375" t="e">
        <f t="shared" ref="P117:P124" ca="1" si="26">IF(F117&gt;=E117,I117*F117*D117,IF(G117&lt;=E117,G117*D117,E117*D117))</f>
        <v>#VALUE!</v>
      </c>
      <c r="Q117" s="375" t="e">
        <f ca="1">F117/J117</f>
        <v>#VALUE!</v>
      </c>
      <c r="R117" s="375" t="e">
        <f ca="1">G117/K117</f>
        <v>#N/A</v>
      </c>
      <c r="S117" s="375" t="e">
        <f ca="1">H117/L117</f>
        <v>#VALUE!</v>
      </c>
      <c r="T117" s="375" t="e">
        <f ca="1">IF(D117="","",IF(AND(F117&lt;E117,E117&lt;H117),Q117+((S117-Q117)/(H117-F117))*(E117-F117),S117+((R117-S117)/(G117-H117))*(E117-H117)))</f>
        <v>#VALUE!</v>
      </c>
      <c r="U117" s="697"/>
      <c r="V117" s="698"/>
      <c r="W117" s="698"/>
      <c r="Y117" s="698"/>
      <c r="Z117" s="378"/>
      <c r="AA117" s="378"/>
      <c r="AB117" s="378"/>
      <c r="AC117" s="378"/>
      <c r="AD117" s="378"/>
      <c r="AE117" s="378"/>
      <c r="AF117" s="378"/>
      <c r="AG117" s="378"/>
      <c r="AH117" s="378"/>
      <c r="AI117" s="378"/>
      <c r="AJ117" s="369"/>
      <c r="AK117" s="698"/>
      <c r="AM117" s="698"/>
      <c r="AN117" s="698"/>
    </row>
    <row r="118" spans="2:40" x14ac:dyDescent="0.35">
      <c r="B118" s="394">
        <f>Tables!A27</f>
        <v>2</v>
      </c>
      <c r="C118" s="395">
        <f>Tables!C27</f>
        <v>72</v>
      </c>
      <c r="D118" s="395">
        <f>Tables!D27</f>
        <v>0.23100000000000001</v>
      </c>
      <c r="E118" s="396" t="e">
        <f t="shared" ref="E118:E124" ca="1" si="27">IF(D118="","",((C118-65)/(95-65))*($C$29/1.1))</f>
        <v>#N/A</v>
      </c>
      <c r="F118" s="375" t="e">
        <f t="shared" ref="F118:F123" ca="1" si="28">$C$39+((($C$31-$C$39)/(82-67))*(C118-67))</f>
        <v>#VALUE!</v>
      </c>
      <c r="G118" s="375" t="e">
        <f t="shared" ref="G118:G124" ca="1" si="29">$C$32+((($C$29-$C$32)/(95-82))*(C118-82))</f>
        <v>#N/A</v>
      </c>
      <c r="H118" s="375" t="e">
        <f t="shared" ref="H118:H124" ca="1" si="30">$C$40+($AA$105*(C118-87))</f>
        <v>#VALUE!</v>
      </c>
      <c r="I118" s="375" t="e">
        <f t="shared" ref="I118:I124" ca="1" si="31">E118/F118</f>
        <v>#N/A</v>
      </c>
      <c r="J118" s="375" t="e">
        <f t="shared" ref="J118:J124" ca="1" si="32">$I$39+((($I$31-$I$39)/(82-67))*(C118-67))</f>
        <v>#N/A</v>
      </c>
      <c r="K118" s="375" t="e">
        <f t="shared" ca="1" si="22"/>
        <v>#N/A</v>
      </c>
      <c r="L118" s="375" t="e">
        <f t="shared" ca="1" si="23"/>
        <v>#N/A</v>
      </c>
      <c r="M118" s="375" t="e">
        <f t="shared" ref="M118:M124" ca="1" si="33">E118/T118</f>
        <v>#N/A</v>
      </c>
      <c r="N118" s="375" t="e">
        <f t="shared" ca="1" si="24"/>
        <v>#N/A</v>
      </c>
      <c r="O118" s="375" t="e">
        <f t="shared" ca="1" si="25"/>
        <v>#VALUE!</v>
      </c>
      <c r="P118" s="375" t="e">
        <f t="shared" ca="1" si="26"/>
        <v>#VALUE!</v>
      </c>
      <c r="Q118" s="375" t="e">
        <f t="shared" ref="Q118:S124" ca="1" si="34">F118/J118</f>
        <v>#VALUE!</v>
      </c>
      <c r="R118" s="375" t="e">
        <f t="shared" ca="1" si="34"/>
        <v>#N/A</v>
      </c>
      <c r="S118" s="375" t="e">
        <f t="shared" ca="1" si="34"/>
        <v>#VALUE!</v>
      </c>
      <c r="T118" s="375" t="e">
        <f t="shared" ref="T118:T124" ca="1" si="35">IF(D118="","",IF(AND(F118&lt;E118,E118&lt;H118),Q118+((S118-Q118)/(H118-F118))*(E118-F118),S118+((R118-S118)/(G118-H118))*(E118-H118)))</f>
        <v>#VALUE!</v>
      </c>
      <c r="U118" s="697"/>
      <c r="V118" s="698"/>
      <c r="W118" s="698"/>
      <c r="Y118" s="698"/>
      <c r="Z118" s="378"/>
      <c r="AA118" s="378"/>
      <c r="AB118" s="378"/>
      <c r="AC118" s="378"/>
      <c r="AD118" s="378"/>
      <c r="AE118" s="378"/>
      <c r="AF118" s="378"/>
      <c r="AG118" s="378"/>
      <c r="AH118" s="378"/>
      <c r="AI118" s="378"/>
      <c r="AJ118" s="369"/>
      <c r="AK118" s="698"/>
      <c r="AM118" s="698"/>
      <c r="AN118" s="698"/>
    </row>
    <row r="119" spans="2:40" x14ac:dyDescent="0.35">
      <c r="B119" s="394">
        <f>Tables!A28</f>
        <v>3</v>
      </c>
      <c r="C119" s="395">
        <f>Tables!C28</f>
        <v>77</v>
      </c>
      <c r="D119" s="395">
        <f>Tables!D28</f>
        <v>0.216</v>
      </c>
      <c r="E119" s="396" t="e">
        <f ca="1">IF(D119="","",((C119-65)/(95-65))*($C$29/1.1))</f>
        <v>#N/A</v>
      </c>
      <c r="F119" s="375" t="e">
        <f t="shared" ca="1" si="28"/>
        <v>#VALUE!</v>
      </c>
      <c r="G119" s="375" t="e">
        <f t="shared" ca="1" si="29"/>
        <v>#N/A</v>
      </c>
      <c r="H119" s="375" t="e">
        <f t="shared" ca="1" si="30"/>
        <v>#VALUE!</v>
      </c>
      <c r="I119" s="375" t="e">
        <f t="shared" ca="1" si="31"/>
        <v>#N/A</v>
      </c>
      <c r="J119" s="375" t="e">
        <f t="shared" ca="1" si="32"/>
        <v>#N/A</v>
      </c>
      <c r="K119" s="375" t="e">
        <f t="shared" ca="1" si="22"/>
        <v>#N/A</v>
      </c>
      <c r="L119" s="375" t="e">
        <f t="shared" ca="1" si="23"/>
        <v>#N/A</v>
      </c>
      <c r="M119" s="375" t="e">
        <f t="shared" ca="1" si="33"/>
        <v>#N/A</v>
      </c>
      <c r="N119" s="375" t="e">
        <f t="shared" ca="1" si="24"/>
        <v>#N/A</v>
      </c>
      <c r="O119" s="375" t="e">
        <f ca="1">IF(F119&gt;=E119,((I119*J119)/N119)*D119,IF(G119&lt;=E119,K119*D119,M119*D119))</f>
        <v>#VALUE!</v>
      </c>
      <c r="P119" s="375" t="e">
        <f ca="1">IF(F119&gt;=E119,I119*F119*D119,IF(G119&lt;=E119,G119*D119,E119*D119))</f>
        <v>#VALUE!</v>
      </c>
      <c r="Q119" s="375" t="e">
        <f t="shared" ca="1" si="34"/>
        <v>#VALUE!</v>
      </c>
      <c r="R119" s="375" t="e">
        <f t="shared" ca="1" si="34"/>
        <v>#N/A</v>
      </c>
      <c r="S119" s="375" t="e">
        <f t="shared" ca="1" si="34"/>
        <v>#VALUE!</v>
      </c>
      <c r="T119" s="375" t="e">
        <f t="shared" ca="1" si="35"/>
        <v>#VALUE!</v>
      </c>
      <c r="U119" s="697"/>
      <c r="V119" s="698"/>
      <c r="W119" s="698"/>
      <c r="Y119" s="698"/>
      <c r="Z119" s="378"/>
      <c r="AA119" s="378"/>
      <c r="AB119" s="378"/>
      <c r="AC119" s="378"/>
      <c r="AD119" s="378"/>
      <c r="AE119" s="378"/>
      <c r="AF119" s="378"/>
      <c r="AG119" s="378"/>
      <c r="AH119" s="378"/>
      <c r="AI119" s="378"/>
      <c r="AJ119" s="369"/>
      <c r="AK119" s="698"/>
      <c r="AM119" s="698"/>
      <c r="AN119" s="698"/>
    </row>
    <row r="120" spans="2:40" x14ac:dyDescent="0.35">
      <c r="B120" s="394">
        <f>Tables!A29</f>
        <v>4</v>
      </c>
      <c r="C120" s="395">
        <f>Tables!C29</f>
        <v>82</v>
      </c>
      <c r="D120" s="395">
        <f>Tables!D29</f>
        <v>0.161</v>
      </c>
      <c r="E120" s="396" t="e">
        <f t="shared" ca="1" si="27"/>
        <v>#N/A</v>
      </c>
      <c r="F120" s="375" t="e">
        <f t="shared" ca="1" si="28"/>
        <v>#VALUE!</v>
      </c>
      <c r="G120" s="375" t="e">
        <f t="shared" ca="1" si="29"/>
        <v>#N/A</v>
      </c>
      <c r="H120" s="375" t="e">
        <f t="shared" ca="1" si="30"/>
        <v>#VALUE!</v>
      </c>
      <c r="I120" s="375" t="e">
        <f t="shared" ca="1" si="31"/>
        <v>#N/A</v>
      </c>
      <c r="J120" s="375" t="e">
        <f t="shared" ca="1" si="32"/>
        <v>#N/A</v>
      </c>
      <c r="K120" s="375" t="e">
        <f t="shared" ca="1" si="22"/>
        <v>#N/A</v>
      </c>
      <c r="L120" s="375" t="e">
        <f t="shared" ca="1" si="23"/>
        <v>#N/A</v>
      </c>
      <c r="M120" s="375" t="e">
        <f t="shared" ca="1" si="33"/>
        <v>#N/A</v>
      </c>
      <c r="N120" s="375" t="e">
        <f t="shared" ca="1" si="24"/>
        <v>#N/A</v>
      </c>
      <c r="O120" s="375" t="e">
        <f t="shared" ca="1" si="25"/>
        <v>#VALUE!</v>
      </c>
      <c r="P120" s="375" t="e">
        <f t="shared" ca="1" si="26"/>
        <v>#VALUE!</v>
      </c>
      <c r="Q120" s="375" t="e">
        <f t="shared" ca="1" si="34"/>
        <v>#VALUE!</v>
      </c>
      <c r="R120" s="375" t="e">
        <f t="shared" ca="1" si="34"/>
        <v>#N/A</v>
      </c>
      <c r="S120" s="375" t="e">
        <f t="shared" ca="1" si="34"/>
        <v>#VALUE!</v>
      </c>
      <c r="T120" s="375" t="e">
        <f t="shared" ca="1" si="35"/>
        <v>#VALUE!</v>
      </c>
      <c r="U120" s="697"/>
      <c r="V120" s="698"/>
      <c r="W120" s="698"/>
      <c r="Y120" s="698"/>
      <c r="Z120" s="378"/>
      <c r="AA120" s="378"/>
      <c r="AB120" s="378"/>
      <c r="AC120" s="378"/>
      <c r="AD120" s="378"/>
      <c r="AE120" s="378"/>
      <c r="AF120" s="378"/>
      <c r="AG120" s="378"/>
      <c r="AH120" s="378"/>
      <c r="AI120" s="378"/>
      <c r="AJ120" s="369"/>
      <c r="AK120" s="698"/>
      <c r="AM120" s="698"/>
      <c r="AN120" s="698"/>
    </row>
    <row r="121" spans="2:40" x14ac:dyDescent="0.35">
      <c r="B121" s="394">
        <f>Tables!A30</f>
        <v>5</v>
      </c>
      <c r="C121" s="395">
        <f>Tables!C30</f>
        <v>87</v>
      </c>
      <c r="D121" s="395">
        <f>Tables!D30</f>
        <v>0.104</v>
      </c>
      <c r="E121" s="396" t="e">
        <f ca="1">IF(D121="","",((C121-65)/(95-65))*($C$29/1.1))</f>
        <v>#N/A</v>
      </c>
      <c r="F121" s="375" t="e">
        <f t="shared" ca="1" si="28"/>
        <v>#VALUE!</v>
      </c>
      <c r="G121" s="375" t="e">
        <f t="shared" ca="1" si="29"/>
        <v>#N/A</v>
      </c>
      <c r="H121" s="375" t="e">
        <f t="shared" ca="1" si="30"/>
        <v>#VALUE!</v>
      </c>
      <c r="I121" s="375" t="e">
        <f t="shared" ca="1" si="31"/>
        <v>#N/A</v>
      </c>
      <c r="J121" s="375" t="e">
        <f t="shared" ca="1" si="32"/>
        <v>#N/A</v>
      </c>
      <c r="K121" s="375" t="e">
        <f t="shared" ca="1" si="22"/>
        <v>#N/A</v>
      </c>
      <c r="L121" s="375" t="e">
        <f t="shared" ca="1" si="23"/>
        <v>#N/A</v>
      </c>
      <c r="M121" s="375" t="e">
        <f t="shared" ca="1" si="33"/>
        <v>#N/A</v>
      </c>
      <c r="N121" s="375" t="e">
        <f t="shared" ca="1" si="24"/>
        <v>#N/A</v>
      </c>
      <c r="O121" s="375" t="e">
        <f t="shared" ca="1" si="25"/>
        <v>#VALUE!</v>
      </c>
      <c r="P121" s="375" t="e">
        <f t="shared" ca="1" si="26"/>
        <v>#VALUE!</v>
      </c>
      <c r="Q121" s="375" t="e">
        <f t="shared" ca="1" si="34"/>
        <v>#VALUE!</v>
      </c>
      <c r="R121" s="375" t="e">
        <f t="shared" ca="1" si="34"/>
        <v>#N/A</v>
      </c>
      <c r="S121" s="375" t="e">
        <f t="shared" ca="1" si="34"/>
        <v>#VALUE!</v>
      </c>
      <c r="T121" s="375" t="e">
        <f t="shared" ca="1" si="35"/>
        <v>#VALUE!</v>
      </c>
      <c r="U121" s="697"/>
      <c r="V121" s="698"/>
      <c r="W121" s="698"/>
      <c r="Y121" s="698"/>
      <c r="Z121" s="378"/>
      <c r="AA121" s="378"/>
      <c r="AB121" s="378"/>
      <c r="AC121" s="378"/>
      <c r="AD121" s="378"/>
      <c r="AE121" s="378"/>
      <c r="AF121" s="378"/>
      <c r="AG121" s="378"/>
      <c r="AH121" s="378"/>
      <c r="AI121" s="378"/>
      <c r="AJ121" s="369"/>
      <c r="AK121" s="698"/>
      <c r="AM121" s="698"/>
      <c r="AN121" s="698"/>
    </row>
    <row r="122" spans="2:40" x14ac:dyDescent="0.35">
      <c r="B122" s="394">
        <f>Tables!A31</f>
        <v>6</v>
      </c>
      <c r="C122" s="395">
        <f>Tables!C31</f>
        <v>92</v>
      </c>
      <c r="D122" s="395">
        <f>Tables!D31</f>
        <v>5.1999999999999998E-2</v>
      </c>
      <c r="E122" s="396" t="e">
        <f t="shared" ca="1" si="27"/>
        <v>#N/A</v>
      </c>
      <c r="F122" s="375" t="e">
        <f t="shared" ca="1" si="28"/>
        <v>#VALUE!</v>
      </c>
      <c r="G122" s="375" t="e">
        <f t="shared" ca="1" si="29"/>
        <v>#N/A</v>
      </c>
      <c r="H122" s="375" t="e">
        <f t="shared" ca="1" si="30"/>
        <v>#VALUE!</v>
      </c>
      <c r="I122" s="375" t="e">
        <f t="shared" ca="1" si="31"/>
        <v>#N/A</v>
      </c>
      <c r="J122" s="375" t="e">
        <f t="shared" ca="1" si="32"/>
        <v>#N/A</v>
      </c>
      <c r="K122" s="375" t="e">
        <f t="shared" ca="1" si="22"/>
        <v>#N/A</v>
      </c>
      <c r="L122" s="375" t="e">
        <f t="shared" ca="1" si="23"/>
        <v>#N/A</v>
      </c>
      <c r="M122" s="375" t="e">
        <f t="shared" ca="1" si="33"/>
        <v>#N/A</v>
      </c>
      <c r="N122" s="375" t="e">
        <f t="shared" ca="1" si="24"/>
        <v>#N/A</v>
      </c>
      <c r="O122" s="375" t="e">
        <f t="shared" ca="1" si="25"/>
        <v>#VALUE!</v>
      </c>
      <c r="P122" s="375" t="e">
        <f t="shared" ca="1" si="26"/>
        <v>#VALUE!</v>
      </c>
      <c r="Q122" s="375" t="e">
        <f t="shared" ca="1" si="34"/>
        <v>#VALUE!</v>
      </c>
      <c r="R122" s="375" t="e">
        <f t="shared" ca="1" si="34"/>
        <v>#N/A</v>
      </c>
      <c r="S122" s="375" t="e">
        <f t="shared" ca="1" si="34"/>
        <v>#VALUE!</v>
      </c>
      <c r="T122" s="375" t="e">
        <f t="shared" ca="1" si="35"/>
        <v>#VALUE!</v>
      </c>
      <c r="U122" s="697"/>
      <c r="V122" s="698"/>
      <c r="W122" s="698"/>
      <c r="Y122" s="698"/>
      <c r="Z122" s="378"/>
      <c r="AA122" s="378"/>
      <c r="AB122" s="378"/>
      <c r="AC122" s="378"/>
      <c r="AD122" s="378"/>
      <c r="AE122" s="378"/>
      <c r="AF122" s="378"/>
      <c r="AG122" s="378"/>
      <c r="AH122" s="378"/>
      <c r="AI122" s="378"/>
      <c r="AJ122" s="369"/>
      <c r="AK122" s="698"/>
      <c r="AM122" s="698"/>
      <c r="AN122" s="698"/>
    </row>
    <row r="123" spans="2:40" x14ac:dyDescent="0.35">
      <c r="B123" s="394">
        <f>Tables!A32</f>
        <v>7</v>
      </c>
      <c r="C123" s="395">
        <f>Tables!C32</f>
        <v>97</v>
      </c>
      <c r="D123" s="395">
        <f>Tables!D32</f>
        <v>1.7999999999999999E-2</v>
      </c>
      <c r="E123" s="396" t="e">
        <f t="shared" ca="1" si="27"/>
        <v>#N/A</v>
      </c>
      <c r="F123" s="375" t="e">
        <f t="shared" ca="1" si="28"/>
        <v>#VALUE!</v>
      </c>
      <c r="G123" s="375" t="e">
        <f t="shared" ca="1" si="29"/>
        <v>#N/A</v>
      </c>
      <c r="H123" s="375" t="e">
        <f t="shared" ca="1" si="30"/>
        <v>#VALUE!</v>
      </c>
      <c r="I123" s="375" t="e">
        <f t="shared" ca="1" si="31"/>
        <v>#N/A</v>
      </c>
      <c r="J123" s="375" t="e">
        <f t="shared" ca="1" si="32"/>
        <v>#N/A</v>
      </c>
      <c r="K123" s="375" t="e">
        <f t="shared" ca="1" si="22"/>
        <v>#N/A</v>
      </c>
      <c r="L123" s="375" t="e">
        <f t="shared" ca="1" si="23"/>
        <v>#N/A</v>
      </c>
      <c r="M123" s="375" t="e">
        <f t="shared" ca="1" si="33"/>
        <v>#N/A</v>
      </c>
      <c r="N123" s="375" t="e">
        <f t="shared" ca="1" si="24"/>
        <v>#N/A</v>
      </c>
      <c r="O123" s="375" t="e">
        <f t="shared" ca="1" si="25"/>
        <v>#VALUE!</v>
      </c>
      <c r="P123" s="375" t="e">
        <f t="shared" ca="1" si="26"/>
        <v>#VALUE!</v>
      </c>
      <c r="Q123" s="375" t="e">
        <f t="shared" ca="1" si="34"/>
        <v>#VALUE!</v>
      </c>
      <c r="R123" s="375" t="e">
        <f t="shared" ca="1" si="34"/>
        <v>#N/A</v>
      </c>
      <c r="S123" s="375" t="e">
        <f t="shared" ca="1" si="34"/>
        <v>#VALUE!</v>
      </c>
      <c r="T123" s="375" t="e">
        <f t="shared" ca="1" si="35"/>
        <v>#VALUE!</v>
      </c>
      <c r="U123" s="697"/>
      <c r="V123" s="698"/>
      <c r="W123" s="698"/>
      <c r="Y123" s="698"/>
      <c r="Z123" s="378"/>
      <c r="AA123" s="378"/>
      <c r="AB123" s="378"/>
      <c r="AC123" s="378"/>
      <c r="AD123" s="378"/>
      <c r="AE123" s="378"/>
      <c r="AF123" s="378"/>
      <c r="AG123" s="378"/>
      <c r="AH123" s="378"/>
      <c r="AI123" s="378"/>
      <c r="AJ123" s="369"/>
      <c r="AK123" s="698"/>
      <c r="AM123" s="698"/>
      <c r="AN123" s="698"/>
    </row>
    <row r="124" spans="2:40" x14ac:dyDescent="0.35">
      <c r="B124" s="394">
        <f>Tables!A33</f>
        <v>8</v>
      </c>
      <c r="C124" s="395">
        <f>Tables!C33</f>
        <v>102</v>
      </c>
      <c r="D124" s="395">
        <f>Tables!D33</f>
        <v>4.0000000000000001E-3</v>
      </c>
      <c r="E124" s="396" t="e">
        <f t="shared" ca="1" si="27"/>
        <v>#N/A</v>
      </c>
      <c r="F124" s="375" t="e">
        <f ca="1">$C$39+((($C$31-$C$39)/(82-67))*(C124-67))</f>
        <v>#VALUE!</v>
      </c>
      <c r="G124" s="375" t="e">
        <f t="shared" ca="1" si="29"/>
        <v>#N/A</v>
      </c>
      <c r="H124" s="375" t="e">
        <f t="shared" ca="1" si="30"/>
        <v>#VALUE!</v>
      </c>
      <c r="I124" s="375" t="e">
        <f t="shared" ca="1" si="31"/>
        <v>#N/A</v>
      </c>
      <c r="J124" s="375" t="e">
        <f t="shared" ca="1" si="32"/>
        <v>#N/A</v>
      </c>
      <c r="K124" s="375" t="e">
        <f t="shared" ca="1" si="22"/>
        <v>#N/A</v>
      </c>
      <c r="L124" s="375" t="e">
        <f t="shared" ca="1" si="23"/>
        <v>#N/A</v>
      </c>
      <c r="M124" s="375" t="e">
        <f t="shared" ca="1" si="33"/>
        <v>#N/A</v>
      </c>
      <c r="N124" s="375" t="e">
        <f t="shared" ca="1" si="24"/>
        <v>#N/A</v>
      </c>
      <c r="O124" s="375" t="e">
        <f t="shared" ca="1" si="25"/>
        <v>#VALUE!</v>
      </c>
      <c r="P124" s="375" t="e">
        <f t="shared" ca="1" si="26"/>
        <v>#VALUE!</v>
      </c>
      <c r="Q124" s="375" t="e">
        <f t="shared" ca="1" si="34"/>
        <v>#VALUE!</v>
      </c>
      <c r="R124" s="375" t="e">
        <f t="shared" ca="1" si="34"/>
        <v>#N/A</v>
      </c>
      <c r="S124" s="375" t="e">
        <f t="shared" ca="1" si="34"/>
        <v>#VALUE!</v>
      </c>
      <c r="T124" s="375" t="e">
        <f t="shared" ca="1" si="35"/>
        <v>#VALUE!</v>
      </c>
      <c r="U124" s="697"/>
      <c r="V124" s="698"/>
      <c r="W124" s="698"/>
      <c r="Y124" s="698"/>
      <c r="Z124" s="378"/>
      <c r="AA124" s="378"/>
      <c r="AB124" s="378"/>
      <c r="AC124" s="378"/>
      <c r="AD124" s="378"/>
      <c r="AE124" s="378"/>
      <c r="AF124" s="378"/>
      <c r="AG124" s="378"/>
      <c r="AH124" s="378"/>
      <c r="AI124" s="378"/>
      <c r="AJ124" s="369"/>
      <c r="AK124" s="698"/>
      <c r="AM124" s="698"/>
      <c r="AN124" s="698"/>
    </row>
    <row r="125" spans="2:40" x14ac:dyDescent="0.35">
      <c r="B125" s="703"/>
      <c r="C125" s="411"/>
      <c r="D125" s="411"/>
      <c r="E125" s="411"/>
      <c r="F125" s="411"/>
      <c r="G125" s="411"/>
      <c r="H125" s="411"/>
      <c r="I125" s="411"/>
      <c r="J125" s="411"/>
      <c r="K125" s="411"/>
      <c r="L125" s="411"/>
      <c r="M125" s="411"/>
      <c r="N125" s="411"/>
      <c r="O125" s="411"/>
      <c r="P125" s="411"/>
      <c r="Q125" s="411"/>
      <c r="R125" s="411"/>
      <c r="S125" s="411"/>
      <c r="T125" s="411"/>
      <c r="U125" s="697"/>
      <c r="V125" s="698"/>
      <c r="W125" s="378"/>
      <c r="X125" s="378"/>
      <c r="Y125" s="378"/>
      <c r="Z125" s="378"/>
      <c r="AA125" s="378"/>
      <c r="AB125" s="378"/>
      <c r="AC125" s="378"/>
      <c r="AD125" s="698"/>
      <c r="AE125" s="698"/>
      <c r="AF125" s="698"/>
      <c r="AG125" s="698"/>
      <c r="AH125" s="698"/>
      <c r="AI125" s="698"/>
      <c r="AJ125" s="369"/>
      <c r="AK125" s="698"/>
    </row>
    <row r="126" spans="2:40" x14ac:dyDescent="0.35">
      <c r="B126" s="388" t="s">
        <v>220</v>
      </c>
      <c r="C126" s="396" t="e">
        <f ca="1">SUM(P117:P124)</f>
        <v>#VALUE!</v>
      </c>
      <c r="D126" s="411"/>
      <c r="E126" s="411"/>
      <c r="F126" s="411"/>
      <c r="G126" s="411"/>
      <c r="H126" s="411"/>
      <c r="I126" s="411"/>
      <c r="J126" s="411"/>
      <c r="K126" s="411"/>
      <c r="L126" s="411"/>
      <c r="M126" s="411"/>
      <c r="N126" s="411"/>
      <c r="O126" s="411"/>
      <c r="P126" s="411"/>
      <c r="Q126" s="411"/>
      <c r="R126" s="411"/>
      <c r="S126" s="411"/>
      <c r="T126" s="411"/>
      <c r="U126" s="697"/>
      <c r="V126" s="698"/>
      <c r="W126" s="698"/>
      <c r="X126" s="698"/>
      <c r="Y126" s="378"/>
      <c r="Z126" s="378"/>
      <c r="AA126" s="378"/>
      <c r="AB126" s="378"/>
      <c r="AC126" s="378"/>
      <c r="AD126" s="698"/>
      <c r="AE126" s="698"/>
      <c r="AF126" s="698"/>
      <c r="AG126" s="698"/>
      <c r="AH126" s="698"/>
      <c r="AI126" s="698"/>
      <c r="AJ126" s="369"/>
      <c r="AK126" s="698"/>
    </row>
    <row r="127" spans="2:40" x14ac:dyDescent="0.35">
      <c r="B127" s="388" t="s">
        <v>221</v>
      </c>
      <c r="C127" s="396" t="e">
        <f ca="1">SUM(O117:O124)</f>
        <v>#VALUE!</v>
      </c>
      <c r="D127" s="411"/>
      <c r="E127" s="411"/>
      <c r="F127" s="411"/>
      <c r="G127" s="411"/>
      <c r="H127" s="411"/>
      <c r="I127" s="411"/>
      <c r="J127" s="411"/>
      <c r="K127" s="411"/>
      <c r="L127" s="411"/>
      <c r="M127" s="411"/>
      <c r="N127" s="411"/>
      <c r="O127" s="411"/>
      <c r="P127" s="411"/>
      <c r="Q127" s="411"/>
      <c r="R127" s="411"/>
      <c r="S127" s="411"/>
      <c r="T127" s="411"/>
      <c r="U127" s="697"/>
      <c r="V127" s="698"/>
      <c r="W127" s="698"/>
      <c r="X127" s="698"/>
      <c r="Y127" s="378"/>
      <c r="Z127" s="378"/>
      <c r="AA127" s="378"/>
      <c r="AB127" s="378"/>
      <c r="AC127" s="378"/>
      <c r="AD127" s="698"/>
      <c r="AE127" s="698"/>
      <c r="AF127" s="698"/>
      <c r="AG127" s="698"/>
      <c r="AH127" s="698"/>
      <c r="AI127" s="698"/>
      <c r="AJ127" s="369"/>
      <c r="AK127" s="698"/>
    </row>
    <row r="128" spans="2:40" ht="33" customHeight="1" thickBot="1" x14ac:dyDescent="0.4">
      <c r="B128" s="386"/>
      <c r="C128" s="455" t="s">
        <v>451</v>
      </c>
      <c r="D128" s="1155" t="s">
        <v>477</v>
      </c>
      <c r="E128" s="1155"/>
      <c r="F128" s="411"/>
      <c r="G128" s="411"/>
      <c r="H128" s="411"/>
      <c r="I128" s="411"/>
      <c r="J128" s="411"/>
      <c r="K128" s="411"/>
      <c r="L128" s="411"/>
      <c r="M128" s="411"/>
      <c r="N128" s="411"/>
      <c r="O128" s="411"/>
      <c r="P128" s="411"/>
      <c r="Q128" s="411"/>
      <c r="R128" s="411"/>
      <c r="S128" s="411"/>
      <c r="T128" s="411"/>
      <c r="U128" s="697"/>
      <c r="V128" s="698"/>
      <c r="W128" s="698"/>
      <c r="X128" s="698"/>
      <c r="Y128" s="378"/>
      <c r="Z128" s="378"/>
      <c r="AA128" s="378"/>
      <c r="AB128" s="378"/>
      <c r="AC128" s="378"/>
      <c r="AD128" s="698"/>
      <c r="AE128" s="698"/>
      <c r="AF128" s="698"/>
      <c r="AG128" s="698"/>
      <c r="AH128" s="698"/>
      <c r="AI128" s="698"/>
      <c r="AJ128" s="369"/>
      <c r="AK128" s="698"/>
    </row>
    <row r="129" spans="2:37" ht="18.75" thickBot="1" x14ac:dyDescent="0.4">
      <c r="B129" s="390" t="s">
        <v>197</v>
      </c>
      <c r="C129" s="416" t="e">
        <f ca="1">C126/C127</f>
        <v>#VALUE!</v>
      </c>
      <c r="D129" s="1269" t="e">
        <f ca="1">MROUND(C129,0.025)</f>
        <v>#VALUE!</v>
      </c>
      <c r="E129" s="1269"/>
      <c r="F129" s="411"/>
      <c r="G129" s="411"/>
      <c r="H129" s="411"/>
      <c r="I129" s="411"/>
      <c r="J129" s="411"/>
      <c r="K129" s="411"/>
      <c r="L129" s="411"/>
      <c r="M129" s="411"/>
      <c r="N129" s="411"/>
      <c r="O129" s="411"/>
      <c r="P129" s="411"/>
      <c r="Q129" s="411"/>
      <c r="R129" s="411"/>
      <c r="S129" s="411"/>
      <c r="T129" s="411"/>
      <c r="U129" s="697"/>
      <c r="V129" s="698"/>
      <c r="W129" s="698"/>
      <c r="X129" s="698"/>
      <c r="Y129" s="378"/>
      <c r="Z129" s="378"/>
      <c r="AA129" s="378"/>
      <c r="AB129" s="378"/>
      <c r="AC129" s="378"/>
      <c r="AD129" s="698"/>
      <c r="AE129" s="698"/>
      <c r="AF129" s="698"/>
      <c r="AG129" s="698"/>
      <c r="AH129" s="698"/>
      <c r="AI129" s="698"/>
      <c r="AJ129" s="369"/>
      <c r="AK129" s="698"/>
    </row>
    <row r="130" spans="2:37" ht="18.75" thickBot="1" x14ac:dyDescent="0.4">
      <c r="B130" s="417"/>
      <c r="C130" s="384"/>
      <c r="D130" s="384"/>
      <c r="E130" s="384"/>
      <c r="F130" s="699"/>
      <c r="G130" s="699"/>
      <c r="H130" s="699"/>
      <c r="I130" s="699"/>
      <c r="J130" s="699"/>
      <c r="K130" s="699"/>
      <c r="L130" s="699"/>
      <c r="M130" s="699"/>
      <c r="N130" s="699"/>
      <c r="O130" s="699"/>
      <c r="P130" s="699"/>
      <c r="Q130" s="699"/>
      <c r="R130" s="699"/>
      <c r="S130" s="699"/>
      <c r="T130" s="699"/>
      <c r="U130" s="700"/>
      <c r="V130" s="698"/>
      <c r="W130" s="698"/>
      <c r="X130" s="698"/>
      <c r="Y130" s="378"/>
      <c r="Z130" s="378"/>
      <c r="AA130" s="378"/>
      <c r="AB130" s="378"/>
      <c r="AC130" s="378"/>
      <c r="AD130" s="698"/>
      <c r="AE130" s="698"/>
      <c r="AF130" s="698"/>
      <c r="AG130" s="698"/>
      <c r="AH130" s="698"/>
      <c r="AI130" s="698"/>
      <c r="AJ130" s="369"/>
      <c r="AK130" s="698"/>
    </row>
    <row r="131" spans="2:37" x14ac:dyDescent="0.35">
      <c r="B131" s="378"/>
      <c r="C131" s="378"/>
      <c r="D131" s="378"/>
      <c r="E131" s="378"/>
      <c r="F131" s="698"/>
      <c r="G131" s="698"/>
      <c r="H131" s="698"/>
      <c r="I131" s="698"/>
      <c r="J131" s="698"/>
      <c r="K131" s="698"/>
      <c r="L131" s="698"/>
      <c r="M131" s="698"/>
      <c r="N131" s="698"/>
      <c r="O131" s="698"/>
      <c r="P131" s="698"/>
      <c r="Q131" s="698"/>
      <c r="R131" s="698"/>
      <c r="S131" s="698"/>
      <c r="T131" s="698"/>
      <c r="U131" s="698"/>
      <c r="V131" s="698"/>
      <c r="W131" s="698"/>
      <c r="X131" s="698"/>
      <c r="Y131" s="378"/>
      <c r="Z131" s="378"/>
      <c r="AA131" s="378"/>
      <c r="AB131" s="698"/>
      <c r="AC131" s="698"/>
      <c r="AD131" s="698"/>
      <c r="AE131" s="698"/>
      <c r="AF131" s="698"/>
      <c r="AG131" s="698"/>
      <c r="AH131" s="698"/>
      <c r="AI131" s="698"/>
      <c r="AJ131" s="369"/>
    </row>
    <row r="132" spans="2:37" ht="18.75" thickBot="1" x14ac:dyDescent="0.4">
      <c r="B132" s="698"/>
      <c r="C132" s="698"/>
      <c r="D132" s="698"/>
      <c r="E132" s="698"/>
      <c r="F132" s="698"/>
      <c r="G132" s="698"/>
      <c r="H132" s="698"/>
      <c r="I132" s="698"/>
      <c r="J132" s="698"/>
      <c r="K132" s="698"/>
      <c r="L132" s="698"/>
      <c r="M132" s="698"/>
      <c r="N132" s="698"/>
      <c r="O132" s="698"/>
      <c r="P132" s="698"/>
      <c r="Q132" s="698"/>
      <c r="R132" s="698"/>
      <c r="S132" s="698"/>
      <c r="T132" s="698"/>
      <c r="U132" s="698"/>
      <c r="V132" s="698"/>
      <c r="W132" s="698"/>
      <c r="X132" s="698"/>
      <c r="Y132" s="378"/>
      <c r="Z132" s="378"/>
      <c r="AA132" s="378"/>
      <c r="AB132" s="698"/>
      <c r="AC132" s="698"/>
      <c r="AD132" s="698"/>
      <c r="AE132" s="698"/>
      <c r="AF132" s="698"/>
      <c r="AG132" s="698"/>
      <c r="AH132" s="698"/>
      <c r="AI132" s="698"/>
      <c r="AJ132" s="369"/>
    </row>
    <row r="133" spans="2:37" ht="18.75" thickBot="1" x14ac:dyDescent="0.4">
      <c r="B133" s="1272" t="s">
        <v>226</v>
      </c>
      <c r="C133" s="1273"/>
      <c r="D133" s="1273"/>
      <c r="E133" s="1273"/>
      <c r="F133" s="1273"/>
      <c r="G133" s="1273"/>
      <c r="H133" s="1273"/>
      <c r="I133" s="1273"/>
      <c r="J133" s="1273"/>
      <c r="K133" s="1273"/>
      <c r="L133" s="1273"/>
      <c r="M133" s="1273"/>
      <c r="N133" s="1273"/>
      <c r="O133" s="1273"/>
      <c r="P133" s="1273"/>
      <c r="Q133" s="1273"/>
      <c r="R133" s="1273"/>
      <c r="S133" s="1273"/>
      <c r="T133" s="1273"/>
      <c r="U133" s="1273"/>
      <c r="V133" s="1273"/>
      <c r="W133" s="1273"/>
      <c r="X133" s="1273"/>
      <c r="Y133" s="1273"/>
      <c r="Z133" s="1274"/>
      <c r="AA133" s="378"/>
      <c r="AB133" s="698"/>
      <c r="AC133" s="698"/>
      <c r="AD133" s="698"/>
      <c r="AE133" s="698"/>
      <c r="AF133" s="698"/>
      <c r="AG133" s="698"/>
      <c r="AH133" s="698"/>
      <c r="AI133" s="698"/>
      <c r="AJ133" s="369"/>
    </row>
    <row r="134" spans="2:37" ht="18.75" thickBot="1" x14ac:dyDescent="0.4">
      <c r="B134" s="370"/>
      <c r="C134" s="377"/>
      <c r="D134" s="411"/>
      <c r="E134" s="411"/>
      <c r="F134" s="411"/>
      <c r="G134" s="379"/>
      <c r="H134" s="379"/>
      <c r="I134" s="411"/>
      <c r="J134" s="411"/>
      <c r="K134" s="411"/>
      <c r="L134" s="411"/>
      <c r="M134" s="411"/>
      <c r="N134" s="411"/>
      <c r="O134" s="411"/>
      <c r="P134" s="411"/>
      <c r="Q134" s="411"/>
      <c r="R134" s="411"/>
      <c r="S134" s="411"/>
      <c r="T134" s="411"/>
      <c r="U134" s="411"/>
      <c r="V134" s="411"/>
      <c r="W134" s="698"/>
      <c r="X134" s="698"/>
      <c r="Y134" s="378"/>
      <c r="Z134" s="697"/>
      <c r="AA134" s="378"/>
      <c r="AB134" s="698"/>
      <c r="AC134" s="698"/>
      <c r="AD134" s="698"/>
      <c r="AE134" s="698"/>
      <c r="AF134" s="698"/>
      <c r="AG134" s="698"/>
      <c r="AH134" s="698"/>
      <c r="AI134" s="698"/>
      <c r="AJ134" s="369"/>
    </row>
    <row r="135" spans="2:37" ht="36.75" customHeight="1" thickBot="1" x14ac:dyDescent="0.4">
      <c r="B135" s="418" t="s">
        <v>0</v>
      </c>
      <c r="C135" s="419" t="s">
        <v>96</v>
      </c>
      <c r="D135" s="693"/>
      <c r="E135" s="1287" t="s">
        <v>249</v>
      </c>
      <c r="F135" s="1288"/>
      <c r="G135" s="419" t="s">
        <v>402</v>
      </c>
      <c r="H135" s="379"/>
      <c r="I135" s="411"/>
      <c r="J135" s="411"/>
      <c r="K135" s="411"/>
      <c r="L135" s="411"/>
      <c r="M135" s="411"/>
      <c r="N135" s="411"/>
      <c r="O135" s="411"/>
      <c r="P135" s="411"/>
      <c r="Q135" s="411"/>
      <c r="R135" s="411"/>
      <c r="S135" s="411"/>
      <c r="T135" s="411"/>
      <c r="U135" s="411"/>
      <c r="V135" s="411"/>
      <c r="W135" s="411"/>
      <c r="X135" s="411"/>
      <c r="Y135" s="698"/>
      <c r="Z135" s="697"/>
      <c r="AA135" s="698"/>
      <c r="AB135" s="698"/>
      <c r="AC135" s="698"/>
      <c r="AD135" s="698"/>
      <c r="AE135" s="698"/>
      <c r="AF135" s="698"/>
      <c r="AG135" s="698"/>
      <c r="AH135" s="698"/>
      <c r="AI135" s="698"/>
      <c r="AJ135" s="369"/>
    </row>
    <row r="136" spans="2:37" ht="39" customHeight="1" thickBot="1" x14ac:dyDescent="0.4">
      <c r="B136" s="418" t="s">
        <v>122</v>
      </c>
      <c r="C136" s="509">
        <f>HLOOKUP($C$135,Tables!$A$1:$H$4,4)</f>
        <v>15</v>
      </c>
      <c r="D136" s="693"/>
      <c r="E136" s="1287" t="s">
        <v>251</v>
      </c>
      <c r="F136" s="1288"/>
      <c r="G136" s="419" t="s">
        <v>406</v>
      </c>
      <c r="H136" s="379"/>
      <c r="I136" s="411"/>
      <c r="J136" s="411"/>
      <c r="K136" s="411"/>
      <c r="L136" s="411"/>
      <c r="M136" s="411"/>
      <c r="N136" s="411"/>
      <c r="O136" s="411"/>
      <c r="P136" s="411"/>
      <c r="Q136" s="411"/>
      <c r="R136" s="411"/>
      <c r="S136" s="411"/>
      <c r="T136" s="411"/>
      <c r="U136" s="411"/>
      <c r="V136" s="411"/>
      <c r="W136" s="411"/>
      <c r="X136" s="698"/>
      <c r="Y136" s="698"/>
      <c r="Z136" s="697"/>
      <c r="AA136" s="698"/>
      <c r="AB136" s="698"/>
      <c r="AC136" s="698"/>
      <c r="AD136" s="698"/>
      <c r="AE136" s="698"/>
      <c r="AF136" s="698"/>
      <c r="AG136" s="698"/>
      <c r="AH136" s="698"/>
      <c r="AI136" s="698"/>
      <c r="AJ136" s="369"/>
    </row>
    <row r="137" spans="2:37" ht="36" customHeight="1" thickBot="1" x14ac:dyDescent="0.4">
      <c r="B137" s="421"/>
      <c r="C137" s="420"/>
      <c r="D137" s="693"/>
      <c r="E137" s="1287" t="str">
        <f>IF($G$135="Minimum","Minimum Design Heating Requirement, DHRmin","Maximum Design Heating Requirement, DHRmax")</f>
        <v>Minimum Design Heating Requirement, DHRmin</v>
      </c>
      <c r="F137" s="1288"/>
      <c r="G137" s="533" t="e">
        <f ca="1">MROUND(IF(AND($C$135="V",$G$135 = "Minimum"),$G$138,IF(AND($C$135="V",$G$135 = "Maximum"),2.2*$G$138,IF($G$135="Minimum",$G$138*((65-$G$139)/60),2*$G$138*((65-$G$139)/60)))),5000)</f>
        <v>#N/A</v>
      </c>
      <c r="H137" s="379"/>
      <c r="I137" s="411"/>
      <c r="J137" s="411"/>
      <c r="K137" s="411"/>
      <c r="L137" s="411"/>
      <c r="M137" s="411"/>
      <c r="N137" s="411"/>
      <c r="O137" s="411"/>
      <c r="P137" s="411"/>
      <c r="Q137" s="411"/>
      <c r="R137" s="411"/>
      <c r="S137" s="411"/>
      <c r="T137" s="411"/>
      <c r="U137" s="411"/>
      <c r="V137" s="411"/>
      <c r="W137" s="411"/>
      <c r="X137" s="698"/>
      <c r="Y137" s="698"/>
      <c r="Z137" s="697"/>
      <c r="AA137" s="698"/>
      <c r="AB137" s="698"/>
      <c r="AC137" s="698"/>
      <c r="AD137" s="698"/>
      <c r="AE137" s="698"/>
      <c r="AF137" s="698"/>
      <c r="AG137" s="698"/>
      <c r="AH137" s="698"/>
      <c r="AI137" s="698"/>
      <c r="AJ137" s="369"/>
    </row>
    <row r="138" spans="2:37" ht="40.5" customHeight="1" thickBot="1" x14ac:dyDescent="0.4">
      <c r="B138" s="1289" t="s">
        <v>252</v>
      </c>
      <c r="C138" s="1293">
        <v>-45</v>
      </c>
      <c r="D138" s="693"/>
      <c r="E138" s="1287" t="s">
        <v>250</v>
      </c>
      <c r="F138" s="1288"/>
      <c r="G138" s="416" t="e">
        <f ca="1">IF($G$136="H1",$C$43,IF($G$136="H1-1",$C$44,IF($G$136="H1-2",$C$45,IF($G$136="H1-N",$C$58,"Error, Fix Cell G136"))))</f>
        <v>#N/A</v>
      </c>
      <c r="H138" s="379"/>
      <c r="I138" s="411"/>
      <c r="J138" s="411"/>
      <c r="K138" s="411"/>
      <c r="L138" s="411"/>
      <c r="M138" s="411"/>
      <c r="N138" s="411"/>
      <c r="O138" s="411"/>
      <c r="P138" s="411"/>
      <c r="Q138" s="411"/>
      <c r="R138" s="411"/>
      <c r="S138" s="411"/>
      <c r="T138" s="411"/>
      <c r="U138" s="411"/>
      <c r="V138" s="411"/>
      <c r="W138" s="411"/>
      <c r="X138" s="698"/>
      <c r="Y138" s="698"/>
      <c r="Z138" s="697"/>
      <c r="AA138" s="698"/>
      <c r="AB138" s="698"/>
      <c r="AC138" s="698"/>
      <c r="AD138" s="698"/>
      <c r="AE138" s="698"/>
      <c r="AF138" s="698"/>
      <c r="AG138" s="698"/>
      <c r="AH138" s="698"/>
      <c r="AI138" s="698"/>
      <c r="AJ138" s="369"/>
    </row>
    <row r="139" spans="2:37" ht="38.25" customHeight="1" thickBot="1" x14ac:dyDescent="0.4">
      <c r="B139" s="1290"/>
      <c r="C139" s="1294"/>
      <c r="D139" s="693"/>
      <c r="E139" s="1287" t="s">
        <v>328</v>
      </c>
      <c r="F139" s="1288"/>
      <c r="G139" s="509">
        <f>HLOOKUP($C$135,Tables!$A$1:$H$4,3)</f>
        <v>5</v>
      </c>
      <c r="H139" s="379"/>
      <c r="I139" s="411"/>
      <c r="J139" s="411"/>
      <c r="K139" s="411"/>
      <c r="L139" s="411"/>
      <c r="M139" s="411"/>
      <c r="N139" s="411"/>
      <c r="O139" s="411"/>
      <c r="P139" s="411"/>
      <c r="Q139" s="411"/>
      <c r="R139" s="411"/>
      <c r="S139" s="411"/>
      <c r="T139" s="411"/>
      <c r="U139" s="411"/>
      <c r="V139" s="411"/>
      <c r="W139" s="411"/>
      <c r="X139" s="698"/>
      <c r="Y139" s="698"/>
      <c r="Z139" s="697"/>
      <c r="AA139" s="698"/>
      <c r="AB139" s="698"/>
      <c r="AC139" s="698"/>
      <c r="AD139" s="698"/>
      <c r="AE139" s="698"/>
      <c r="AF139" s="698"/>
      <c r="AG139" s="698"/>
      <c r="AH139" s="698"/>
      <c r="AI139" s="698"/>
      <c r="AJ139" s="369"/>
    </row>
    <row r="140" spans="2:37" ht="18.75" customHeight="1" thickBot="1" x14ac:dyDescent="0.4">
      <c r="B140" s="1291" t="s">
        <v>253</v>
      </c>
      <c r="C140" s="1293">
        <v>-45</v>
      </c>
      <c r="D140" s="693"/>
      <c r="E140" s="1287" t="s">
        <v>130</v>
      </c>
      <c r="F140" s="1288"/>
      <c r="G140" s="509">
        <v>0.77</v>
      </c>
      <c r="H140" s="379"/>
      <c r="I140" s="411"/>
      <c r="J140" s="411"/>
      <c r="K140" s="411"/>
      <c r="L140" s="411"/>
      <c r="M140" s="411"/>
      <c r="N140" s="411"/>
      <c r="O140" s="411"/>
      <c r="P140" s="411"/>
      <c r="Q140" s="411"/>
      <c r="R140" s="411"/>
      <c r="S140" s="411"/>
      <c r="T140" s="411"/>
      <c r="U140" s="411"/>
      <c r="V140" s="411"/>
      <c r="W140" s="411"/>
      <c r="X140" s="698"/>
      <c r="Y140" s="698"/>
      <c r="Z140" s="697"/>
      <c r="AA140" s="698"/>
      <c r="AB140" s="698"/>
      <c r="AC140" s="698"/>
      <c r="AD140" s="698"/>
      <c r="AE140" s="698"/>
      <c r="AF140" s="698"/>
      <c r="AG140" s="698"/>
      <c r="AH140" s="698"/>
      <c r="AI140" s="698"/>
      <c r="AJ140" s="369"/>
    </row>
    <row r="141" spans="2:37" ht="31.5" customHeight="1" thickBot="1" x14ac:dyDescent="0.4">
      <c r="B141" s="1292"/>
      <c r="C141" s="1294"/>
      <c r="D141" s="693"/>
      <c r="E141" s="693"/>
      <c r="F141" s="693"/>
      <c r="G141" s="693"/>
      <c r="H141" s="379"/>
      <c r="I141" s="411"/>
      <c r="J141" s="411"/>
      <c r="K141" s="411"/>
      <c r="L141" s="411"/>
      <c r="M141" s="411"/>
      <c r="N141" s="411"/>
      <c r="O141" s="411"/>
      <c r="P141" s="411"/>
      <c r="Q141" s="411"/>
      <c r="R141" s="411"/>
      <c r="S141" s="411"/>
      <c r="T141" s="411"/>
      <c r="U141" s="411"/>
      <c r="V141" s="411"/>
      <c r="W141" s="411"/>
      <c r="X141" s="698"/>
      <c r="Y141" s="698"/>
      <c r="Z141" s="697"/>
      <c r="AA141" s="698"/>
      <c r="AB141" s="698"/>
      <c r="AC141" s="698"/>
      <c r="AD141" s="698"/>
      <c r="AE141" s="698"/>
      <c r="AF141" s="698"/>
      <c r="AG141" s="698"/>
      <c r="AH141" s="698"/>
      <c r="AI141" s="698"/>
      <c r="AJ141" s="369"/>
    </row>
    <row r="142" spans="2:37" x14ac:dyDescent="0.35">
      <c r="B142" s="422" t="s">
        <v>442</v>
      </c>
      <c r="C142" s="423"/>
      <c r="D142" s="411"/>
      <c r="E142" s="411"/>
      <c r="F142" s="411"/>
      <c r="G142" s="411"/>
      <c r="H142" s="379"/>
      <c r="I142" s="411"/>
      <c r="J142" s="411"/>
      <c r="K142" s="411"/>
      <c r="L142" s="411"/>
      <c r="M142" s="411"/>
      <c r="N142" s="411"/>
      <c r="O142" s="411"/>
      <c r="P142" s="411"/>
      <c r="Q142" s="411"/>
      <c r="R142" s="411"/>
      <c r="S142" s="411"/>
      <c r="T142" s="411"/>
      <c r="U142" s="411"/>
      <c r="V142" s="411"/>
      <c r="W142" s="411"/>
      <c r="X142" s="698"/>
      <c r="Y142" s="698"/>
      <c r="Z142" s="697"/>
      <c r="AA142" s="698"/>
      <c r="AB142" s="698"/>
      <c r="AC142" s="698"/>
      <c r="AD142" s="698"/>
      <c r="AE142" s="698"/>
      <c r="AF142" s="698"/>
      <c r="AG142" s="698"/>
      <c r="AH142" s="698"/>
      <c r="AI142" s="698"/>
      <c r="AJ142" s="369"/>
    </row>
    <row r="143" spans="2:37" ht="18" customHeight="1" x14ac:dyDescent="0.35">
      <c r="B143" s="690" t="s">
        <v>383</v>
      </c>
      <c r="C143" s="387"/>
      <c r="D143" s="702"/>
      <c r="E143" s="702"/>
      <c r="F143" s="702"/>
      <c r="G143" s="702"/>
      <c r="H143" s="387"/>
      <c r="I143" s="702"/>
      <c r="J143" s="702"/>
      <c r="K143" s="702"/>
      <c r="L143" s="702"/>
      <c r="M143" s="702"/>
      <c r="N143" s="702"/>
      <c r="O143" s="702"/>
      <c r="P143" s="702"/>
      <c r="Q143" s="702"/>
      <c r="R143" s="702"/>
      <c r="S143" s="695"/>
      <c r="T143" s="695"/>
      <c r="U143" s="695"/>
      <c r="V143" s="695"/>
      <c r="W143" s="695"/>
      <c r="X143" s="695"/>
      <c r="Y143" s="695"/>
      <c r="Z143" s="706"/>
      <c r="AA143" s="698"/>
      <c r="AB143" s="698"/>
      <c r="AC143" s="698"/>
      <c r="AD143" s="698"/>
      <c r="AE143" s="698"/>
      <c r="AF143" s="698"/>
      <c r="AG143" s="698"/>
      <c r="AH143" s="698"/>
      <c r="AI143" s="698"/>
      <c r="AJ143" s="369"/>
    </row>
    <row r="144" spans="2:37" x14ac:dyDescent="0.35">
      <c r="B144" s="703"/>
      <c r="C144" s="411"/>
      <c r="D144" s="411"/>
      <c r="E144" s="411"/>
      <c r="F144" s="411"/>
      <c r="G144" s="411"/>
      <c r="H144" s="411"/>
      <c r="I144" s="411"/>
      <c r="J144" s="411"/>
      <c r="K144" s="411"/>
      <c r="L144" s="411"/>
      <c r="M144" s="411"/>
      <c r="N144" s="411"/>
      <c r="O144" s="411"/>
      <c r="P144" s="411"/>
      <c r="Q144" s="411"/>
      <c r="R144" s="411"/>
      <c r="S144" s="411"/>
      <c r="T144" s="411"/>
      <c r="U144" s="411"/>
      <c r="V144" s="411"/>
      <c r="W144" s="411"/>
      <c r="X144" s="698"/>
      <c r="Y144" s="698"/>
      <c r="Z144" s="697"/>
      <c r="AA144" s="698"/>
      <c r="AB144" s="698"/>
      <c r="AC144" s="698"/>
      <c r="AD144" s="698"/>
      <c r="AE144" s="698"/>
      <c r="AF144" s="698"/>
      <c r="AG144" s="698"/>
      <c r="AH144" s="698"/>
      <c r="AI144" s="698"/>
      <c r="AJ144" s="369"/>
    </row>
    <row r="145" spans="2:36" x14ac:dyDescent="0.35">
      <c r="B145" s="703"/>
      <c r="C145" s="411"/>
      <c r="D145" s="411"/>
      <c r="E145" s="411"/>
      <c r="F145" s="411"/>
      <c r="G145" s="411"/>
      <c r="H145" s="411"/>
      <c r="I145" s="411"/>
      <c r="J145" s="411"/>
      <c r="K145" s="411"/>
      <c r="L145" s="411"/>
      <c r="M145" s="411"/>
      <c r="N145" s="411"/>
      <c r="O145" s="411"/>
      <c r="P145" s="411"/>
      <c r="Q145" s="411"/>
      <c r="R145" s="411"/>
      <c r="S145" s="411"/>
      <c r="T145" s="411"/>
      <c r="U145" s="411"/>
      <c r="V145" s="411"/>
      <c r="W145" s="411"/>
      <c r="X145" s="698"/>
      <c r="Y145" s="698"/>
      <c r="Z145" s="697"/>
      <c r="AA145" s="698"/>
      <c r="AB145" s="698"/>
      <c r="AC145" s="698"/>
      <c r="AD145" s="698"/>
      <c r="AE145" s="698"/>
      <c r="AF145" s="698"/>
      <c r="AG145" s="698"/>
      <c r="AH145" s="698"/>
      <c r="AI145" s="698"/>
      <c r="AJ145" s="369"/>
    </row>
    <row r="146" spans="2:36" x14ac:dyDescent="0.35">
      <c r="B146" s="424" t="s">
        <v>329</v>
      </c>
      <c r="C146" s="425" t="e">
        <f ca="1">ROUND(MIN(0.25,((1-(($C$52/($I$52))/($C$43/($I$43))))/(1-$C$52/($C$43*'Optional H1C Tests'!$D$13)))),2)</f>
        <v>#N/A</v>
      </c>
      <c r="D146" s="379"/>
      <c r="E146" s="379"/>
      <c r="F146" s="379"/>
      <c r="G146" s="379"/>
      <c r="H146" s="379"/>
      <c r="I146" s="411"/>
      <c r="J146" s="411"/>
      <c r="K146" s="411"/>
      <c r="L146" s="411"/>
      <c r="M146" s="411"/>
      <c r="N146" s="411"/>
      <c r="O146" s="411"/>
      <c r="P146" s="411"/>
      <c r="Q146" s="411"/>
      <c r="R146" s="411"/>
      <c r="S146" s="411"/>
      <c r="T146" s="411"/>
      <c r="U146" s="411"/>
      <c r="V146" s="411"/>
      <c r="W146" s="411"/>
      <c r="X146" s="698"/>
      <c r="Y146" s="698"/>
      <c r="Z146" s="697"/>
      <c r="AA146" s="698"/>
      <c r="AB146" s="698"/>
      <c r="AC146" s="698"/>
      <c r="AD146" s="698"/>
      <c r="AE146" s="698"/>
      <c r="AF146" s="698"/>
      <c r="AG146" s="698"/>
      <c r="AH146" s="698"/>
      <c r="AI146" s="698"/>
      <c r="AJ146" s="369"/>
    </row>
    <row r="147" spans="2:36" x14ac:dyDescent="0.35">
      <c r="B147" s="386"/>
      <c r="C147" s="379"/>
      <c r="D147" s="379"/>
      <c r="E147" s="379"/>
      <c r="F147" s="379"/>
      <c r="G147" s="379"/>
      <c r="H147" s="379"/>
      <c r="I147" s="411"/>
      <c r="J147" s="411"/>
      <c r="K147" s="411"/>
      <c r="L147" s="411"/>
      <c r="M147" s="411"/>
      <c r="N147" s="411"/>
      <c r="O147" s="411"/>
      <c r="P147" s="411"/>
      <c r="Q147" s="411"/>
      <c r="R147" s="411"/>
      <c r="S147" s="411"/>
      <c r="T147" s="411"/>
      <c r="U147" s="411"/>
      <c r="V147" s="411"/>
      <c r="W147" s="411"/>
      <c r="X147" s="698"/>
      <c r="Y147" s="698"/>
      <c r="Z147" s="697"/>
      <c r="AA147" s="698"/>
      <c r="AB147" s="698"/>
      <c r="AC147" s="698"/>
      <c r="AD147" s="698"/>
      <c r="AE147" s="698"/>
      <c r="AF147" s="698"/>
      <c r="AG147" s="698"/>
      <c r="AH147" s="698"/>
      <c r="AI147" s="698"/>
      <c r="AJ147" s="369"/>
    </row>
    <row r="148" spans="2:36" x14ac:dyDescent="0.35">
      <c r="B148" s="386"/>
      <c r="C148" s="379"/>
      <c r="D148" s="379"/>
      <c r="E148" s="379"/>
      <c r="F148" s="379"/>
      <c r="G148" s="379"/>
      <c r="H148" s="379"/>
      <c r="I148" s="411"/>
      <c r="J148" s="411"/>
      <c r="K148" s="411"/>
      <c r="L148" s="411"/>
      <c r="M148" s="411"/>
      <c r="N148" s="411"/>
      <c r="O148" s="411"/>
      <c r="P148" s="411"/>
      <c r="Q148" s="411"/>
      <c r="R148" s="411"/>
      <c r="S148" s="411"/>
      <c r="T148" s="411"/>
      <c r="U148" s="411"/>
      <c r="V148" s="411"/>
      <c r="W148" s="411"/>
      <c r="X148" s="698"/>
      <c r="Y148" s="698"/>
      <c r="Z148" s="697"/>
      <c r="AA148" s="698"/>
      <c r="AB148" s="698"/>
      <c r="AC148" s="698"/>
      <c r="AD148" s="698"/>
      <c r="AE148" s="698"/>
      <c r="AF148" s="698"/>
      <c r="AG148" s="698"/>
      <c r="AH148" s="698"/>
      <c r="AI148" s="698"/>
      <c r="AJ148" s="369"/>
    </row>
    <row r="149" spans="2:36" x14ac:dyDescent="0.35">
      <c r="B149" s="392" t="s">
        <v>126</v>
      </c>
      <c r="C149" s="393" t="s">
        <v>321</v>
      </c>
      <c r="D149" s="393" t="s">
        <v>107</v>
      </c>
      <c r="E149" s="393" t="s">
        <v>323</v>
      </c>
      <c r="F149" s="393" t="s">
        <v>104</v>
      </c>
      <c r="G149" s="393" t="s">
        <v>105</v>
      </c>
      <c r="H149" s="393" t="s">
        <v>324</v>
      </c>
      <c r="I149" s="393" t="s">
        <v>109</v>
      </c>
      <c r="J149" s="393" t="s">
        <v>435</v>
      </c>
      <c r="K149" s="393" t="s">
        <v>110</v>
      </c>
      <c r="L149" s="393" t="s">
        <v>111</v>
      </c>
      <c r="M149" s="393" t="s">
        <v>112</v>
      </c>
      <c r="N149" s="393" t="s">
        <v>113</v>
      </c>
      <c r="O149" s="393" t="s">
        <v>114</v>
      </c>
      <c r="P149" s="411"/>
      <c r="Q149" s="411"/>
      <c r="R149" s="411"/>
      <c r="S149" s="411"/>
      <c r="T149" s="411"/>
      <c r="U149" s="411"/>
      <c r="V149" s="411"/>
      <c r="W149" s="411"/>
      <c r="X149" s="698"/>
      <c r="Y149" s="698"/>
      <c r="Z149" s="697"/>
      <c r="AA149" s="698"/>
      <c r="AB149" s="698"/>
      <c r="AC149" s="698"/>
      <c r="AD149" s="698"/>
      <c r="AE149" s="698"/>
      <c r="AF149" s="698"/>
      <c r="AG149" s="698"/>
      <c r="AH149" s="698"/>
      <c r="AI149" s="698"/>
      <c r="AJ149" s="369"/>
    </row>
    <row r="150" spans="2:36" x14ac:dyDescent="0.35">
      <c r="B150" s="394">
        <f>IF(C150="","",Tables!A6)</f>
        <v>1</v>
      </c>
      <c r="C150" s="395">
        <f>IF(D150="","",Tables!B6)</f>
        <v>62</v>
      </c>
      <c r="D150" s="395">
        <f>IF(HLOOKUP($C$135,Tables!$A$1:$H$23,ROW()-144)=0,"",HLOOKUP($C$135,Tables!$A$1:$H$23,ROW()-144))</f>
        <v>0.13200000000000001</v>
      </c>
      <c r="E150" s="375" t="e">
        <f ca="1">IF(D150="","",((65-C150)/(65-$G$139))*$G$137*$G$140)</f>
        <v>#N/A</v>
      </c>
      <c r="F150" s="375" t="e">
        <f ca="1">IF(D150="","",IF(OR(C150&gt;=45,C150&lt;=17),$C$49+((($C$43-$C$49)*(C150-17))/(47-17)),$C$49+((($C$46-$C$49)*(C150-17))/(35-17))))</f>
        <v>#N/A</v>
      </c>
      <c r="G150" s="375" t="e">
        <f ca="1">IF(D150="","",MIN(E150/F150,1))</f>
        <v>#N/A</v>
      </c>
      <c r="H150" s="375" t="e">
        <f ca="1">IF(D150="","",IF(OR(C150&gt;=45,C150&lt;=17),$I$49+((($I$43-$I$49)*(C150-17))/(47-17)),$I$49+((($I$46-$I$49)*(C150-17))/(35-17))))</f>
        <v>#N/A</v>
      </c>
      <c r="I150" s="375" t="e">
        <f ca="1">IF(D150="","",F150/(3.413*H150))</f>
        <v>#N/A</v>
      </c>
      <c r="J150" s="375" t="e">
        <f ca="1">IF(D150="","",IF(OR(C150&lt;=$C$140,I150&lt;1),0,IF(AND(C150&gt;$C$140,C150&lt;=$C$138,I150&gt;=1),0.5,1)))</f>
        <v>#N/A</v>
      </c>
      <c r="K150" s="375" t="e">
        <f ca="1">IF(D150="","",1-$C$146*(1-G150))</f>
        <v>#N/A</v>
      </c>
      <c r="L150" s="375" t="e">
        <f ca="1">IF(D150="","",((G150*H150*J150)/K150)*D150)</f>
        <v>#N/A</v>
      </c>
      <c r="M150" s="426" t="e">
        <f ca="1">IF(D150="","",((E150-(G150*F150*J150))/3.413)*D150)</f>
        <v>#N/A</v>
      </c>
      <c r="N150" s="375" t="e">
        <f ca="1">IF(D150="","",E150*D150)</f>
        <v>#N/A</v>
      </c>
      <c r="O150" s="375">
        <f>IF(D150="","",IF('General Info and Test Results'!$C$36="Yes",1+0.03*(1-((MAX('H2 Tests'!$D$11,1.5)-1.5)/(MIN('H2 Tests'!$D$12,12)-1.5))),1))</f>
        <v>1</v>
      </c>
      <c r="P150" s="411"/>
      <c r="Q150" s="411"/>
      <c r="R150" s="411"/>
      <c r="S150" s="411"/>
      <c r="T150" s="411"/>
      <c r="U150" s="411"/>
      <c r="V150" s="411"/>
      <c r="W150" s="411"/>
      <c r="X150" s="698"/>
      <c r="Y150" s="698"/>
      <c r="Z150" s="697"/>
      <c r="AA150" s="698"/>
      <c r="AB150" s="698"/>
      <c r="AC150" s="698"/>
      <c r="AD150" s="698"/>
      <c r="AE150" s="698"/>
      <c r="AF150" s="698"/>
      <c r="AG150" s="698"/>
      <c r="AH150" s="698"/>
      <c r="AI150" s="698"/>
      <c r="AJ150" s="369"/>
    </row>
    <row r="151" spans="2:36" x14ac:dyDescent="0.35">
      <c r="B151" s="394">
        <f>IF(C151="","",Tables!A7)</f>
        <v>2</v>
      </c>
      <c r="C151" s="395">
        <f>IF(D151="","",Tables!B7)</f>
        <v>57</v>
      </c>
      <c r="D151" s="395">
        <f>IF(HLOOKUP($C$135,Tables!$A$1:$H$23,ROW()-144)=0,"",HLOOKUP($C$135,Tables!$A$1:$H$23,ROW()-144))</f>
        <v>0.111</v>
      </c>
      <c r="E151" s="375" t="e">
        <f t="shared" ref="E151:E166" ca="1" si="36">IF(D151="","",((65-C151)/(65-$G$139))*$G$137*$G$140)</f>
        <v>#N/A</v>
      </c>
      <c r="F151" s="375" t="e">
        <f t="shared" ref="F151:F166" ca="1" si="37">IF(D151="","",IF(OR(C151&gt;=45,C151&lt;=17),$C$49+((($C$43-$C$49)*(C151-17))/(47-17)),$C$49+((($C$46-$C$49)*(C151-17))/(35-17))))</f>
        <v>#N/A</v>
      </c>
      <c r="G151" s="375" t="e">
        <f t="shared" ref="G151:G166" ca="1" si="38">IF(D151="","",MIN(E151/F151,1))</f>
        <v>#N/A</v>
      </c>
      <c r="H151" s="375" t="e">
        <f t="shared" ref="H151:H166" ca="1" si="39">IF(D151="","",IF(OR(C151&gt;=45,C151&lt;=17),$I$49+((($I$43-$I$49)*(C151-17))/(47-17)),$I$49+((($I$46-$I$49)*(C151-17))/(35-17))))</f>
        <v>#N/A</v>
      </c>
      <c r="I151" s="375" t="e">
        <f t="shared" ref="I151:I166" ca="1" si="40">IF(D151="","",F151/(3.413*H151))</f>
        <v>#N/A</v>
      </c>
      <c r="J151" s="375" t="e">
        <f t="shared" ref="J151:J166" ca="1" si="41">IF(D151="","",IF(OR(C151&lt;=$C$140,I151&lt;1),0,IF(AND(C151&gt;$C$140,C151&lt;=$C$138,I151&gt;=1),0.5,1)))</f>
        <v>#N/A</v>
      </c>
      <c r="K151" s="375" t="e">
        <f t="shared" ref="K151:K166" ca="1" si="42">IF(D151="","",1-$C$146*(1-G151))</f>
        <v>#N/A</v>
      </c>
      <c r="L151" s="375" t="e">
        <f t="shared" ref="L151:L166" ca="1" si="43">IF(D151="","",((G151*H151*J151)/K151)*D151)</f>
        <v>#N/A</v>
      </c>
      <c r="M151" s="375" t="e">
        <f t="shared" ref="M151:M166" ca="1" si="44">IF(D151="","",((E151-(G151*F151*J151))/3.413)*D151)</f>
        <v>#N/A</v>
      </c>
      <c r="N151" s="375" t="e">
        <f ca="1">IF(D151="","",E151*D151)</f>
        <v>#N/A</v>
      </c>
      <c r="O151" s="375">
        <f>IF(D151="","",IF('General Info and Test Results'!$C$36="Yes",1+0.03*(1-((MAX('H2 Tests'!$D$11,1.5)-1.5)/(MIN('H2 Tests'!$D$12,12)-1.5))),1))</f>
        <v>1</v>
      </c>
      <c r="P151" s="411"/>
      <c r="Q151" s="411"/>
      <c r="R151" s="411"/>
      <c r="S151" s="411"/>
      <c r="T151" s="411"/>
      <c r="U151" s="411"/>
      <c r="V151" s="411"/>
      <c r="W151" s="411"/>
      <c r="X151" s="698"/>
      <c r="Y151" s="698"/>
      <c r="Z151" s="697"/>
      <c r="AA151" s="698"/>
      <c r="AB151" s="698"/>
      <c r="AC151" s="698"/>
      <c r="AD151" s="698"/>
      <c r="AE151" s="698"/>
      <c r="AF151" s="698"/>
      <c r="AG151" s="698"/>
      <c r="AH151" s="698"/>
      <c r="AI151" s="698"/>
      <c r="AJ151" s="369"/>
    </row>
    <row r="152" spans="2:36" x14ac:dyDescent="0.35">
      <c r="B152" s="394">
        <f>IF(C152="","",Tables!A8)</f>
        <v>3</v>
      </c>
      <c r="C152" s="395">
        <f>IF(D152="","",Tables!B8)</f>
        <v>52</v>
      </c>
      <c r="D152" s="395">
        <f>IF(HLOOKUP($C$135,Tables!$A$1:$H$23,ROW()-144)=0,"",HLOOKUP($C$135,Tables!$A$1:$H$23,ROW()-144))</f>
        <v>0.10299999999999999</v>
      </c>
      <c r="E152" s="375" t="e">
        <f t="shared" ca="1" si="36"/>
        <v>#N/A</v>
      </c>
      <c r="F152" s="375" t="e">
        <f t="shared" ca="1" si="37"/>
        <v>#N/A</v>
      </c>
      <c r="G152" s="375" t="e">
        <f t="shared" ca="1" si="38"/>
        <v>#N/A</v>
      </c>
      <c r="H152" s="375" t="e">
        <f t="shared" ca="1" si="39"/>
        <v>#N/A</v>
      </c>
      <c r="I152" s="375" t="e">
        <f t="shared" ca="1" si="40"/>
        <v>#N/A</v>
      </c>
      <c r="J152" s="375" t="e">
        <f t="shared" ca="1" si="41"/>
        <v>#N/A</v>
      </c>
      <c r="K152" s="375" t="e">
        <f t="shared" ca="1" si="42"/>
        <v>#N/A</v>
      </c>
      <c r="L152" s="375" t="e">
        <f t="shared" ca="1" si="43"/>
        <v>#N/A</v>
      </c>
      <c r="M152" s="375" t="e">
        <f t="shared" ca="1" si="44"/>
        <v>#N/A</v>
      </c>
      <c r="N152" s="375" t="e">
        <f t="shared" ref="N152:N166" ca="1" si="45">IF(D152="","",E152*D152)</f>
        <v>#N/A</v>
      </c>
      <c r="O152" s="375">
        <f>IF(D152="","",IF('General Info and Test Results'!$C$36="Yes",1+0.03*(1-((MAX('H2 Tests'!$D$11,1.5)-1.5)/(MIN('H2 Tests'!$D$12,12)-1.5))),1))</f>
        <v>1</v>
      </c>
      <c r="P152" s="411"/>
      <c r="Q152" s="411"/>
      <c r="R152" s="411"/>
      <c r="S152" s="411"/>
      <c r="T152" s="411"/>
      <c r="U152" s="411"/>
      <c r="V152" s="411"/>
      <c r="W152" s="411"/>
      <c r="X152" s="698"/>
      <c r="Y152" s="698"/>
      <c r="Z152" s="697"/>
      <c r="AA152" s="698"/>
      <c r="AB152" s="698"/>
      <c r="AC152" s="698"/>
      <c r="AD152" s="698"/>
      <c r="AE152" s="698"/>
      <c r="AF152" s="698"/>
      <c r="AG152" s="698"/>
      <c r="AH152" s="698"/>
      <c r="AI152" s="698"/>
      <c r="AJ152" s="369"/>
    </row>
    <row r="153" spans="2:36" x14ac:dyDescent="0.35">
      <c r="B153" s="394">
        <f>IF(C153="","",Tables!A9)</f>
        <v>4</v>
      </c>
      <c r="C153" s="395">
        <f>IF(D153="","",Tables!B9)</f>
        <v>47</v>
      </c>
      <c r="D153" s="395">
        <f>IF(HLOOKUP($C$135,Tables!$A$1:$H$23,ROW()-144)=0,"",HLOOKUP($C$135,Tables!$A$1:$H$23,ROW()-144))</f>
        <v>9.2999999999999999E-2</v>
      </c>
      <c r="E153" s="375" t="e">
        <f t="shared" ca="1" si="36"/>
        <v>#N/A</v>
      </c>
      <c r="F153" s="375" t="e">
        <f t="shared" ca="1" si="37"/>
        <v>#N/A</v>
      </c>
      <c r="G153" s="375" t="e">
        <f t="shared" ca="1" si="38"/>
        <v>#N/A</v>
      </c>
      <c r="H153" s="375" t="e">
        <f t="shared" ca="1" si="39"/>
        <v>#N/A</v>
      </c>
      <c r="I153" s="375" t="e">
        <f t="shared" ca="1" si="40"/>
        <v>#N/A</v>
      </c>
      <c r="J153" s="375" t="e">
        <f t="shared" ca="1" si="41"/>
        <v>#N/A</v>
      </c>
      <c r="K153" s="375" t="e">
        <f t="shared" ca="1" si="42"/>
        <v>#N/A</v>
      </c>
      <c r="L153" s="375" t="e">
        <f t="shared" ca="1" si="43"/>
        <v>#N/A</v>
      </c>
      <c r="M153" s="375" t="e">
        <f t="shared" ca="1" si="44"/>
        <v>#N/A</v>
      </c>
      <c r="N153" s="375" t="e">
        <f t="shared" ca="1" si="45"/>
        <v>#N/A</v>
      </c>
      <c r="O153" s="375">
        <f>IF(D153="","",IF('General Info and Test Results'!$C$36="Yes",1+0.03*(1-((MAX('H2 Tests'!$D$11,1.5)-1.5)/(MIN('H2 Tests'!$D$12,12)-1.5))),1))</f>
        <v>1</v>
      </c>
      <c r="P153" s="411"/>
      <c r="Q153" s="411"/>
      <c r="R153" s="411"/>
      <c r="S153" s="411"/>
      <c r="T153" s="411"/>
      <c r="U153" s="411"/>
      <c r="V153" s="411"/>
      <c r="W153" s="411"/>
      <c r="X153" s="698"/>
      <c r="Y153" s="698"/>
      <c r="Z153" s="697"/>
      <c r="AA153" s="698"/>
      <c r="AB153" s="698"/>
      <c r="AC153" s="698"/>
      <c r="AD153" s="698"/>
      <c r="AE153" s="698"/>
      <c r="AF153" s="698"/>
      <c r="AG153" s="698"/>
      <c r="AH153" s="698"/>
      <c r="AI153" s="698"/>
      <c r="AJ153" s="369"/>
    </row>
    <row r="154" spans="2:36" x14ac:dyDescent="0.35">
      <c r="B154" s="394">
        <f>IF(C154="","",Tables!A10)</f>
        <v>5</v>
      </c>
      <c r="C154" s="395">
        <f>IF(D154="","",Tables!B10)</f>
        <v>42</v>
      </c>
      <c r="D154" s="395">
        <f>IF(HLOOKUP($C$135,Tables!$A$1:$H$23,ROW()-144)=0,"",HLOOKUP($C$135,Tables!$A$1:$H$23,ROW()-144))</f>
        <v>0.1</v>
      </c>
      <c r="E154" s="375" t="e">
        <f t="shared" ca="1" si="36"/>
        <v>#N/A</v>
      </c>
      <c r="F154" s="375" t="e">
        <f t="shared" ca="1" si="37"/>
        <v>#N/A</v>
      </c>
      <c r="G154" s="375" t="e">
        <f t="shared" ca="1" si="38"/>
        <v>#N/A</v>
      </c>
      <c r="H154" s="375" t="e">
        <f t="shared" ca="1" si="39"/>
        <v>#N/A</v>
      </c>
      <c r="I154" s="375" t="e">
        <f t="shared" ca="1" si="40"/>
        <v>#N/A</v>
      </c>
      <c r="J154" s="375" t="e">
        <f t="shared" ca="1" si="41"/>
        <v>#N/A</v>
      </c>
      <c r="K154" s="375" t="e">
        <f t="shared" ca="1" si="42"/>
        <v>#N/A</v>
      </c>
      <c r="L154" s="375" t="e">
        <f t="shared" ca="1" si="43"/>
        <v>#N/A</v>
      </c>
      <c r="M154" s="375" t="e">
        <f t="shared" ca="1" si="44"/>
        <v>#N/A</v>
      </c>
      <c r="N154" s="375" t="e">
        <f t="shared" ca="1" si="45"/>
        <v>#N/A</v>
      </c>
      <c r="O154" s="375">
        <f>IF(D154="","",IF('General Info and Test Results'!$C$36="Yes",1+0.03*(1-((MAX('H2 Tests'!$D$11,1.5)-1.5)/(MIN('H2 Tests'!$D$12,12)-1.5))),1))</f>
        <v>1</v>
      </c>
      <c r="P154" s="411"/>
      <c r="Q154" s="411"/>
      <c r="R154" s="411"/>
      <c r="S154" s="411"/>
      <c r="T154" s="411"/>
      <c r="U154" s="411"/>
      <c r="V154" s="411"/>
      <c r="W154" s="411"/>
      <c r="X154" s="698"/>
      <c r="Y154" s="698"/>
      <c r="Z154" s="697"/>
      <c r="AA154" s="698"/>
      <c r="AB154" s="698"/>
      <c r="AC154" s="698"/>
      <c r="AD154" s="698"/>
      <c r="AE154" s="698"/>
      <c r="AF154" s="698"/>
      <c r="AG154" s="698"/>
      <c r="AH154" s="698"/>
      <c r="AI154" s="698"/>
      <c r="AJ154" s="369"/>
    </row>
    <row r="155" spans="2:36" x14ac:dyDescent="0.35">
      <c r="B155" s="394">
        <f>IF(C155="","",Tables!A11)</f>
        <v>6</v>
      </c>
      <c r="C155" s="395">
        <f>IF(D155="","",Tables!B11)</f>
        <v>37</v>
      </c>
      <c r="D155" s="395">
        <f>IF(HLOOKUP($C$135,Tables!$A$1:$H$23,ROW()-144)=0,"",HLOOKUP($C$135,Tables!$A$1:$H$23,ROW()-144))</f>
        <v>0.109</v>
      </c>
      <c r="E155" s="375" t="e">
        <f t="shared" ca="1" si="36"/>
        <v>#N/A</v>
      </c>
      <c r="F155" s="375" t="e">
        <f t="shared" ca="1" si="37"/>
        <v>#N/A</v>
      </c>
      <c r="G155" s="375" t="e">
        <f t="shared" ca="1" si="38"/>
        <v>#N/A</v>
      </c>
      <c r="H155" s="375" t="e">
        <f t="shared" ca="1" si="39"/>
        <v>#N/A</v>
      </c>
      <c r="I155" s="375" t="e">
        <f t="shared" ca="1" si="40"/>
        <v>#N/A</v>
      </c>
      <c r="J155" s="375" t="e">
        <f t="shared" ca="1" si="41"/>
        <v>#N/A</v>
      </c>
      <c r="K155" s="375" t="e">
        <f t="shared" ca="1" si="42"/>
        <v>#N/A</v>
      </c>
      <c r="L155" s="375" t="e">
        <f t="shared" ca="1" si="43"/>
        <v>#N/A</v>
      </c>
      <c r="M155" s="375" t="e">
        <f t="shared" ca="1" si="44"/>
        <v>#N/A</v>
      </c>
      <c r="N155" s="375" t="e">
        <f t="shared" ca="1" si="45"/>
        <v>#N/A</v>
      </c>
      <c r="O155" s="375">
        <f>IF(D155="","",IF('General Info and Test Results'!$C$36="Yes",1+0.03*(1-((MAX('H2 Tests'!$D$11,1.5)-1.5)/(MIN('H2 Tests'!$D$12,12)-1.5))),1))</f>
        <v>1</v>
      </c>
      <c r="P155" s="411"/>
      <c r="Q155" s="411"/>
      <c r="R155" s="411"/>
      <c r="S155" s="411"/>
      <c r="T155" s="411"/>
      <c r="U155" s="411"/>
      <c r="V155" s="411"/>
      <c r="W155" s="411"/>
      <c r="X155" s="698"/>
      <c r="Y155" s="698"/>
      <c r="Z155" s="697"/>
      <c r="AA155" s="698"/>
      <c r="AB155" s="698"/>
      <c r="AC155" s="698"/>
      <c r="AD155" s="698"/>
      <c r="AE155" s="698"/>
      <c r="AF155" s="698"/>
      <c r="AG155" s="698"/>
      <c r="AH155" s="698"/>
      <c r="AI155" s="698"/>
      <c r="AJ155" s="369"/>
    </row>
    <row r="156" spans="2:36" x14ac:dyDescent="0.35">
      <c r="B156" s="394">
        <f>IF(C156="","",Tables!A12)</f>
        <v>7</v>
      </c>
      <c r="C156" s="395">
        <f>IF(D156="","",Tables!B12)</f>
        <v>32</v>
      </c>
      <c r="D156" s="395">
        <f>IF(HLOOKUP($C$135,Tables!$A$1:$H$23,ROW()-144)=0,"",HLOOKUP($C$135,Tables!$A$1:$H$23,ROW()-144))</f>
        <v>0.126</v>
      </c>
      <c r="E156" s="375" t="e">
        <f t="shared" ca="1" si="36"/>
        <v>#N/A</v>
      </c>
      <c r="F156" s="375" t="e">
        <f t="shared" ca="1" si="37"/>
        <v>#N/A</v>
      </c>
      <c r="G156" s="375" t="e">
        <f t="shared" ca="1" si="38"/>
        <v>#N/A</v>
      </c>
      <c r="H156" s="375" t="e">
        <f t="shared" ca="1" si="39"/>
        <v>#N/A</v>
      </c>
      <c r="I156" s="375" t="e">
        <f t="shared" ca="1" si="40"/>
        <v>#N/A</v>
      </c>
      <c r="J156" s="375" t="e">
        <f t="shared" ca="1" si="41"/>
        <v>#N/A</v>
      </c>
      <c r="K156" s="375" t="e">
        <f t="shared" ca="1" si="42"/>
        <v>#N/A</v>
      </c>
      <c r="L156" s="375" t="e">
        <f t="shared" ca="1" si="43"/>
        <v>#N/A</v>
      </c>
      <c r="M156" s="375" t="e">
        <f t="shared" ca="1" si="44"/>
        <v>#N/A</v>
      </c>
      <c r="N156" s="375" t="e">
        <f t="shared" ca="1" si="45"/>
        <v>#N/A</v>
      </c>
      <c r="O156" s="375">
        <f>IF(D156="","",IF('General Info and Test Results'!$C$36="Yes",1+0.03*(1-((MAX('H2 Tests'!$D$11,1.5)-1.5)/(MIN('H2 Tests'!$D$12,12)-1.5))),1))</f>
        <v>1</v>
      </c>
      <c r="P156" s="411"/>
      <c r="Q156" s="411"/>
      <c r="R156" s="411"/>
      <c r="S156" s="411"/>
      <c r="T156" s="411"/>
      <c r="U156" s="411"/>
      <c r="V156" s="411"/>
      <c r="W156" s="411"/>
      <c r="X156" s="698"/>
      <c r="Y156" s="698"/>
      <c r="Z156" s="697"/>
      <c r="AA156" s="698"/>
      <c r="AB156" s="698"/>
      <c r="AC156" s="698"/>
      <c r="AD156" s="698"/>
      <c r="AE156" s="698"/>
      <c r="AF156" s="698"/>
      <c r="AG156" s="698"/>
      <c r="AH156" s="698"/>
      <c r="AI156" s="698"/>
      <c r="AJ156" s="369"/>
    </row>
    <row r="157" spans="2:36" x14ac:dyDescent="0.35">
      <c r="B157" s="394">
        <f>IF(C157="","",Tables!A13)</f>
        <v>8</v>
      </c>
      <c r="C157" s="395">
        <f>IF(D157="","",Tables!B13)</f>
        <v>27</v>
      </c>
      <c r="D157" s="395">
        <f>IF(HLOOKUP($C$135,Tables!$A$1:$H$23,ROW()-144)=0,"",HLOOKUP($C$135,Tables!$A$1:$H$23,ROW()-144))</f>
        <v>8.6999999999999994E-2</v>
      </c>
      <c r="E157" s="375" t="e">
        <f t="shared" ca="1" si="36"/>
        <v>#N/A</v>
      </c>
      <c r="F157" s="375" t="e">
        <f t="shared" ca="1" si="37"/>
        <v>#N/A</v>
      </c>
      <c r="G157" s="375" t="e">
        <f t="shared" ca="1" si="38"/>
        <v>#N/A</v>
      </c>
      <c r="H157" s="375" t="e">
        <f t="shared" ca="1" si="39"/>
        <v>#N/A</v>
      </c>
      <c r="I157" s="375" t="e">
        <f t="shared" ca="1" si="40"/>
        <v>#N/A</v>
      </c>
      <c r="J157" s="375" t="e">
        <f t="shared" ca="1" si="41"/>
        <v>#N/A</v>
      </c>
      <c r="K157" s="375" t="e">
        <f t="shared" ca="1" si="42"/>
        <v>#N/A</v>
      </c>
      <c r="L157" s="375" t="e">
        <f t="shared" ca="1" si="43"/>
        <v>#N/A</v>
      </c>
      <c r="M157" s="375" t="e">
        <f t="shared" ca="1" si="44"/>
        <v>#N/A</v>
      </c>
      <c r="N157" s="375" t="e">
        <f t="shared" ca="1" si="45"/>
        <v>#N/A</v>
      </c>
      <c r="O157" s="375">
        <f>IF(D157="","",IF('General Info and Test Results'!$C$36="Yes",1+0.03*(1-((MAX('H2 Tests'!$D$11,1.5)-1.5)/(MIN('H2 Tests'!$D$12,12)-1.5))),1))</f>
        <v>1</v>
      </c>
      <c r="P157" s="411"/>
      <c r="Q157" s="411"/>
      <c r="R157" s="411"/>
      <c r="S157" s="411"/>
      <c r="T157" s="411"/>
      <c r="U157" s="411"/>
      <c r="V157" s="411"/>
      <c r="W157" s="411"/>
      <c r="X157" s="698"/>
      <c r="Y157" s="698"/>
      <c r="Z157" s="697"/>
      <c r="AA157" s="698"/>
      <c r="AB157" s="698"/>
      <c r="AC157" s="698"/>
      <c r="AD157" s="698"/>
      <c r="AE157" s="698"/>
      <c r="AF157" s="698"/>
      <c r="AG157" s="698"/>
      <c r="AH157" s="698"/>
      <c r="AI157" s="698"/>
      <c r="AJ157" s="369"/>
    </row>
    <row r="158" spans="2:36" x14ac:dyDescent="0.35">
      <c r="B158" s="394">
        <f>IF(C158="","",Tables!A14)</f>
        <v>9</v>
      </c>
      <c r="C158" s="395">
        <f>IF(D158="","",Tables!B14)</f>
        <v>22</v>
      </c>
      <c r="D158" s="395">
        <f>IF(HLOOKUP($C$135,Tables!$A$1:$H$23,ROW()-144)=0,"",HLOOKUP($C$135,Tables!$A$1:$H$23,ROW()-144))</f>
        <v>5.5E-2</v>
      </c>
      <c r="E158" s="375" t="e">
        <f t="shared" ca="1" si="36"/>
        <v>#N/A</v>
      </c>
      <c r="F158" s="375" t="e">
        <f t="shared" ca="1" si="37"/>
        <v>#N/A</v>
      </c>
      <c r="G158" s="375" t="e">
        <f t="shared" ca="1" si="38"/>
        <v>#N/A</v>
      </c>
      <c r="H158" s="375" t="e">
        <f t="shared" ca="1" si="39"/>
        <v>#N/A</v>
      </c>
      <c r="I158" s="375" t="e">
        <f t="shared" ca="1" si="40"/>
        <v>#N/A</v>
      </c>
      <c r="J158" s="375" t="e">
        <f t="shared" ca="1" si="41"/>
        <v>#N/A</v>
      </c>
      <c r="K158" s="375" t="e">
        <f t="shared" ca="1" si="42"/>
        <v>#N/A</v>
      </c>
      <c r="L158" s="375" t="e">
        <f t="shared" ca="1" si="43"/>
        <v>#N/A</v>
      </c>
      <c r="M158" s="375" t="e">
        <f t="shared" ca="1" si="44"/>
        <v>#N/A</v>
      </c>
      <c r="N158" s="375" t="e">
        <f t="shared" ca="1" si="45"/>
        <v>#N/A</v>
      </c>
      <c r="O158" s="375">
        <f>IF(D158="","",IF('General Info and Test Results'!$C$36="Yes",1+0.03*(1-((MAX('H2 Tests'!$D$11,1.5)-1.5)/(MIN('H2 Tests'!$D$12,12)-1.5))),1))</f>
        <v>1</v>
      </c>
      <c r="P158" s="411"/>
      <c r="Q158" s="411"/>
      <c r="R158" s="411"/>
      <c r="S158" s="411"/>
      <c r="T158" s="411"/>
      <c r="U158" s="411"/>
      <c r="V158" s="411"/>
      <c r="W158" s="411"/>
      <c r="X158" s="698"/>
      <c r="Y158" s="698"/>
      <c r="Z158" s="697"/>
      <c r="AA158" s="698"/>
      <c r="AB158" s="698"/>
      <c r="AC158" s="698"/>
      <c r="AD158" s="698"/>
      <c r="AE158" s="698"/>
      <c r="AF158" s="698"/>
      <c r="AG158" s="698"/>
      <c r="AH158" s="698"/>
      <c r="AI158" s="698"/>
      <c r="AJ158" s="369"/>
    </row>
    <row r="159" spans="2:36" x14ac:dyDescent="0.35">
      <c r="B159" s="394">
        <f>IF(C159="","",Tables!A15)</f>
        <v>10</v>
      </c>
      <c r="C159" s="395">
        <f>IF(D159="","",Tables!B15)</f>
        <v>17</v>
      </c>
      <c r="D159" s="395">
        <f>IF(HLOOKUP($C$135,Tables!$A$1:$H$23,ROW()-144)=0,"",HLOOKUP($C$135,Tables!$A$1:$H$23,ROW()-144))</f>
        <v>3.5999999999999997E-2</v>
      </c>
      <c r="E159" s="375" t="e">
        <f t="shared" ca="1" si="36"/>
        <v>#N/A</v>
      </c>
      <c r="F159" s="375" t="e">
        <f t="shared" ca="1" si="37"/>
        <v>#N/A</v>
      </c>
      <c r="G159" s="375" t="e">
        <f t="shared" ca="1" si="38"/>
        <v>#N/A</v>
      </c>
      <c r="H159" s="375" t="e">
        <f t="shared" ca="1" si="39"/>
        <v>#N/A</v>
      </c>
      <c r="I159" s="375" t="e">
        <f t="shared" ca="1" si="40"/>
        <v>#N/A</v>
      </c>
      <c r="J159" s="375" t="e">
        <f t="shared" ca="1" si="41"/>
        <v>#N/A</v>
      </c>
      <c r="K159" s="375" t="e">
        <f t="shared" ca="1" si="42"/>
        <v>#N/A</v>
      </c>
      <c r="L159" s="375" t="e">
        <f t="shared" ca="1" si="43"/>
        <v>#N/A</v>
      </c>
      <c r="M159" s="375" t="e">
        <f t="shared" ca="1" si="44"/>
        <v>#N/A</v>
      </c>
      <c r="N159" s="375" t="e">
        <f t="shared" ca="1" si="45"/>
        <v>#N/A</v>
      </c>
      <c r="O159" s="375">
        <f>IF(D159="","",IF('General Info and Test Results'!$C$36="Yes",1+0.03*(1-((MAX('H2 Tests'!$D$11,1.5)-1.5)/(MIN('H2 Tests'!$D$12,12)-1.5))),1))</f>
        <v>1</v>
      </c>
      <c r="P159" s="411"/>
      <c r="Q159" s="411"/>
      <c r="R159" s="411"/>
      <c r="S159" s="411"/>
      <c r="T159" s="411"/>
      <c r="U159" s="411"/>
      <c r="V159" s="411"/>
      <c r="W159" s="411"/>
      <c r="X159" s="698"/>
      <c r="Y159" s="698"/>
      <c r="Z159" s="697"/>
      <c r="AA159" s="698"/>
      <c r="AB159" s="698"/>
      <c r="AC159" s="698"/>
      <c r="AD159" s="698"/>
      <c r="AE159" s="698"/>
      <c r="AF159" s="698"/>
      <c r="AG159" s="698"/>
      <c r="AH159" s="698"/>
      <c r="AI159" s="698"/>
      <c r="AJ159" s="369"/>
    </row>
    <row r="160" spans="2:36" x14ac:dyDescent="0.35">
      <c r="B160" s="394">
        <f>IF(C160="","",Tables!A16)</f>
        <v>11</v>
      </c>
      <c r="C160" s="395">
        <f>IF(D160="","",Tables!B16)</f>
        <v>12</v>
      </c>
      <c r="D160" s="395">
        <f>IF(HLOOKUP($C$135,Tables!$A$1:$H$23,ROW()-144)=0,"",HLOOKUP($C$135,Tables!$A$1:$H$23,ROW()-144))</f>
        <v>2.5999999999999999E-2</v>
      </c>
      <c r="E160" s="375" t="e">
        <f t="shared" ca="1" si="36"/>
        <v>#N/A</v>
      </c>
      <c r="F160" s="375" t="e">
        <f t="shared" ca="1" si="37"/>
        <v>#N/A</v>
      </c>
      <c r="G160" s="375" t="e">
        <f t="shared" ca="1" si="38"/>
        <v>#N/A</v>
      </c>
      <c r="H160" s="375" t="e">
        <f t="shared" ca="1" si="39"/>
        <v>#N/A</v>
      </c>
      <c r="I160" s="375" t="e">
        <f t="shared" ca="1" si="40"/>
        <v>#N/A</v>
      </c>
      <c r="J160" s="375" t="e">
        <f t="shared" ca="1" si="41"/>
        <v>#N/A</v>
      </c>
      <c r="K160" s="375" t="e">
        <f t="shared" ca="1" si="42"/>
        <v>#N/A</v>
      </c>
      <c r="L160" s="375" t="e">
        <f t="shared" ca="1" si="43"/>
        <v>#N/A</v>
      </c>
      <c r="M160" s="375" t="e">
        <f t="shared" ca="1" si="44"/>
        <v>#N/A</v>
      </c>
      <c r="N160" s="375" t="e">
        <f t="shared" ca="1" si="45"/>
        <v>#N/A</v>
      </c>
      <c r="O160" s="375">
        <f>IF(D160="","",IF('General Info and Test Results'!$C$36="Yes",1+0.03*(1-((MAX('H2 Tests'!$D$11,1.5)-1.5)/(MIN('H2 Tests'!$D$12,12)-1.5))),1))</f>
        <v>1</v>
      </c>
      <c r="P160" s="411"/>
      <c r="Q160" s="411"/>
      <c r="R160" s="411"/>
      <c r="S160" s="411"/>
      <c r="T160" s="411"/>
      <c r="U160" s="411"/>
      <c r="V160" s="411"/>
      <c r="W160" s="411"/>
      <c r="X160" s="698"/>
      <c r="Y160" s="698"/>
      <c r="Z160" s="697"/>
      <c r="AA160" s="698"/>
      <c r="AB160" s="698"/>
      <c r="AC160" s="698"/>
      <c r="AD160" s="698"/>
      <c r="AE160" s="698"/>
      <c r="AF160" s="698"/>
      <c r="AG160" s="698"/>
      <c r="AH160" s="698"/>
      <c r="AI160" s="698"/>
      <c r="AJ160" s="369"/>
    </row>
    <row r="161" spans="2:36" x14ac:dyDescent="0.35">
      <c r="B161" s="394">
        <f>IF(C161="","",Tables!A17)</f>
        <v>12</v>
      </c>
      <c r="C161" s="395">
        <f>IF(D161="","",Tables!B17)</f>
        <v>7</v>
      </c>
      <c r="D161" s="395">
        <f>IF(HLOOKUP($C$135,Tables!$A$1:$H$23,ROW()-144)=0,"",HLOOKUP($C$135,Tables!$A$1:$H$23,ROW()-144))</f>
        <v>1.2999999999999999E-2</v>
      </c>
      <c r="E161" s="375" t="e">
        <f t="shared" ca="1" si="36"/>
        <v>#N/A</v>
      </c>
      <c r="F161" s="375" t="e">
        <f t="shared" ca="1" si="37"/>
        <v>#N/A</v>
      </c>
      <c r="G161" s="375" t="e">
        <f t="shared" ca="1" si="38"/>
        <v>#N/A</v>
      </c>
      <c r="H161" s="375" t="e">
        <f t="shared" ca="1" si="39"/>
        <v>#N/A</v>
      </c>
      <c r="I161" s="375" t="e">
        <f t="shared" ca="1" si="40"/>
        <v>#N/A</v>
      </c>
      <c r="J161" s="375" t="e">
        <f t="shared" ca="1" si="41"/>
        <v>#N/A</v>
      </c>
      <c r="K161" s="375" t="e">
        <f t="shared" ca="1" si="42"/>
        <v>#N/A</v>
      </c>
      <c r="L161" s="375" t="e">
        <f t="shared" ca="1" si="43"/>
        <v>#N/A</v>
      </c>
      <c r="M161" s="375" t="e">
        <f t="shared" ca="1" si="44"/>
        <v>#N/A</v>
      </c>
      <c r="N161" s="375" t="e">
        <f t="shared" ca="1" si="45"/>
        <v>#N/A</v>
      </c>
      <c r="O161" s="375">
        <f>IF(D161="","",IF('General Info and Test Results'!$C$36="Yes",1+0.03*(1-((MAX('H2 Tests'!$D$11,1.5)-1.5)/(MIN('H2 Tests'!$D$12,12)-1.5))),1))</f>
        <v>1</v>
      </c>
      <c r="P161" s="411"/>
      <c r="Q161" s="411"/>
      <c r="R161" s="411"/>
      <c r="S161" s="411"/>
      <c r="T161" s="411"/>
      <c r="U161" s="411"/>
      <c r="V161" s="411"/>
      <c r="W161" s="411"/>
      <c r="X161" s="698"/>
      <c r="Y161" s="698"/>
      <c r="Z161" s="697"/>
      <c r="AA161" s="698"/>
      <c r="AB161" s="698"/>
      <c r="AC161" s="698"/>
      <c r="AD161" s="698"/>
      <c r="AE161" s="698"/>
      <c r="AF161" s="698"/>
      <c r="AG161" s="698"/>
      <c r="AH161" s="698"/>
      <c r="AI161" s="698"/>
      <c r="AJ161" s="369"/>
    </row>
    <row r="162" spans="2:36" x14ac:dyDescent="0.35">
      <c r="B162" s="394">
        <f>IF(C162="","",Tables!A18)</f>
        <v>13</v>
      </c>
      <c r="C162" s="395">
        <f>IF(D162="","",Tables!B18)</f>
        <v>2</v>
      </c>
      <c r="D162" s="395">
        <f>IF(HLOOKUP($C$135,Tables!$A$1:$H$23,ROW()-144)=0,"",HLOOKUP($C$135,Tables!$A$1:$H$23,ROW()-144))</f>
        <v>6.0000000000000001E-3</v>
      </c>
      <c r="E162" s="375" t="e">
        <f t="shared" ca="1" si="36"/>
        <v>#N/A</v>
      </c>
      <c r="F162" s="375" t="e">
        <f t="shared" ca="1" si="37"/>
        <v>#N/A</v>
      </c>
      <c r="G162" s="375" t="e">
        <f t="shared" ca="1" si="38"/>
        <v>#N/A</v>
      </c>
      <c r="H162" s="375" t="e">
        <f t="shared" ca="1" si="39"/>
        <v>#N/A</v>
      </c>
      <c r="I162" s="375" t="e">
        <f t="shared" ca="1" si="40"/>
        <v>#N/A</v>
      </c>
      <c r="J162" s="375" t="e">
        <f t="shared" ca="1" si="41"/>
        <v>#N/A</v>
      </c>
      <c r="K162" s="375" t="e">
        <f t="shared" ca="1" si="42"/>
        <v>#N/A</v>
      </c>
      <c r="L162" s="375" t="e">
        <f t="shared" ca="1" si="43"/>
        <v>#N/A</v>
      </c>
      <c r="M162" s="375" t="e">
        <f t="shared" ca="1" si="44"/>
        <v>#N/A</v>
      </c>
      <c r="N162" s="375" t="e">
        <f t="shared" ca="1" si="45"/>
        <v>#N/A</v>
      </c>
      <c r="O162" s="375">
        <f>IF(D162="","",IF('General Info and Test Results'!$C$36="Yes",1+0.03*(1-((MAX('H2 Tests'!$D$11,1.5)-1.5)/(MIN('H2 Tests'!$D$12,12)-1.5))),1))</f>
        <v>1</v>
      </c>
      <c r="P162" s="411"/>
      <c r="Q162" s="411"/>
      <c r="R162" s="411"/>
      <c r="S162" s="411"/>
      <c r="T162" s="411"/>
      <c r="U162" s="411"/>
      <c r="V162" s="411"/>
      <c r="W162" s="411"/>
      <c r="X162" s="698"/>
      <c r="Y162" s="698"/>
      <c r="Z162" s="697"/>
      <c r="AA162" s="698"/>
      <c r="AB162" s="698"/>
      <c r="AC162" s="698"/>
      <c r="AD162" s="698"/>
      <c r="AE162" s="698"/>
      <c r="AF162" s="698"/>
      <c r="AG162" s="698"/>
      <c r="AH162" s="698"/>
      <c r="AI162" s="698"/>
      <c r="AJ162" s="369"/>
    </row>
    <row r="163" spans="2:36" x14ac:dyDescent="0.35">
      <c r="B163" s="394">
        <f>IF(C163="","",Tables!A19)</f>
        <v>14</v>
      </c>
      <c r="C163" s="395">
        <f>IF(D163="","",Tables!B19)</f>
        <v>-3</v>
      </c>
      <c r="D163" s="395">
        <f>IF(HLOOKUP($C$135,Tables!$A$1:$H$23,ROW()-144)=0,"",HLOOKUP($C$135,Tables!$A$1:$H$23,ROW()-144))</f>
        <v>2E-3</v>
      </c>
      <c r="E163" s="375" t="e">
        <f t="shared" ca="1" si="36"/>
        <v>#N/A</v>
      </c>
      <c r="F163" s="375" t="e">
        <f t="shared" ca="1" si="37"/>
        <v>#N/A</v>
      </c>
      <c r="G163" s="375" t="e">
        <f t="shared" ca="1" si="38"/>
        <v>#N/A</v>
      </c>
      <c r="H163" s="375" t="e">
        <f t="shared" ca="1" si="39"/>
        <v>#N/A</v>
      </c>
      <c r="I163" s="375" t="e">
        <f t="shared" ca="1" si="40"/>
        <v>#N/A</v>
      </c>
      <c r="J163" s="375" t="e">
        <f t="shared" ca="1" si="41"/>
        <v>#N/A</v>
      </c>
      <c r="K163" s="375" t="e">
        <f t="shared" ca="1" si="42"/>
        <v>#N/A</v>
      </c>
      <c r="L163" s="375" t="e">
        <f t="shared" ca="1" si="43"/>
        <v>#N/A</v>
      </c>
      <c r="M163" s="375" t="e">
        <f t="shared" ca="1" si="44"/>
        <v>#N/A</v>
      </c>
      <c r="N163" s="375" t="e">
        <f t="shared" ca="1" si="45"/>
        <v>#N/A</v>
      </c>
      <c r="O163" s="375">
        <f>IF(D163="","",IF('General Info and Test Results'!$C$36="Yes",1+0.03*(1-((MAX('H2 Tests'!$D$11,1.5)-1.5)/(MIN('H2 Tests'!$D$12,12)-1.5))),1))</f>
        <v>1</v>
      </c>
      <c r="P163" s="411"/>
      <c r="Q163" s="411"/>
      <c r="R163" s="411"/>
      <c r="S163" s="411"/>
      <c r="T163" s="411"/>
      <c r="U163" s="411"/>
      <c r="V163" s="411"/>
      <c r="W163" s="411"/>
      <c r="X163" s="698"/>
      <c r="Y163" s="698"/>
      <c r="Z163" s="697"/>
      <c r="AA163" s="698"/>
      <c r="AB163" s="698"/>
      <c r="AC163" s="698"/>
      <c r="AD163" s="698"/>
      <c r="AE163" s="698"/>
      <c r="AF163" s="698"/>
      <c r="AG163" s="698"/>
      <c r="AH163" s="698"/>
      <c r="AI163" s="698"/>
      <c r="AJ163" s="369"/>
    </row>
    <row r="164" spans="2:36" x14ac:dyDescent="0.35">
      <c r="B164" s="394">
        <f>IF(C164="","",Tables!A20)</f>
        <v>15</v>
      </c>
      <c r="C164" s="395">
        <f>IF(D164="","",Tables!B20)</f>
        <v>-8</v>
      </c>
      <c r="D164" s="395">
        <f>IF(HLOOKUP($C$135,Tables!$A$1:$H$23,ROW()-144)=0,"",HLOOKUP($C$135,Tables!$A$1:$H$23,ROW()-144))</f>
        <v>1E-3</v>
      </c>
      <c r="E164" s="375" t="e">
        <f t="shared" ca="1" si="36"/>
        <v>#N/A</v>
      </c>
      <c r="F164" s="375" t="e">
        <f t="shared" ca="1" si="37"/>
        <v>#N/A</v>
      </c>
      <c r="G164" s="375" t="e">
        <f t="shared" ca="1" si="38"/>
        <v>#N/A</v>
      </c>
      <c r="H164" s="375" t="e">
        <f t="shared" ca="1" si="39"/>
        <v>#N/A</v>
      </c>
      <c r="I164" s="375" t="e">
        <f t="shared" ca="1" si="40"/>
        <v>#N/A</v>
      </c>
      <c r="J164" s="375" t="e">
        <f ca="1">IF(D164="","",IF(OR(C164&lt;=$C$140,I164&lt;1),0,IF(AND(C164&gt;$C$140,C164&lt;=$C$138,I164&gt;=1),0.5,1)))</f>
        <v>#N/A</v>
      </c>
      <c r="K164" s="375" t="e">
        <f t="shared" ca="1" si="42"/>
        <v>#N/A</v>
      </c>
      <c r="L164" s="375" t="e">
        <f t="shared" ca="1" si="43"/>
        <v>#N/A</v>
      </c>
      <c r="M164" s="375" t="e">
        <f t="shared" ca="1" si="44"/>
        <v>#N/A</v>
      </c>
      <c r="N164" s="375" t="e">
        <f t="shared" ca="1" si="45"/>
        <v>#N/A</v>
      </c>
      <c r="O164" s="375">
        <f>IF(D164="","",IF('General Info and Test Results'!$C$36="Yes",1+0.03*(1-((MAX('H2 Tests'!$D$11,1.5)-1.5)/(MIN('H2 Tests'!$D$12,12)-1.5))),1))</f>
        <v>1</v>
      </c>
      <c r="P164" s="411"/>
      <c r="Q164" s="411"/>
      <c r="R164" s="411"/>
      <c r="S164" s="411"/>
      <c r="T164" s="411"/>
      <c r="U164" s="411"/>
      <c r="V164" s="411"/>
      <c r="W164" s="411"/>
      <c r="X164" s="698"/>
      <c r="Y164" s="698"/>
      <c r="Z164" s="697"/>
      <c r="AA164" s="698"/>
      <c r="AB164" s="698"/>
      <c r="AC164" s="698"/>
      <c r="AD164" s="698"/>
      <c r="AE164" s="698"/>
      <c r="AF164" s="698"/>
      <c r="AG164" s="698"/>
      <c r="AH164" s="698"/>
      <c r="AI164" s="698"/>
      <c r="AJ164" s="369"/>
    </row>
    <row r="165" spans="2:36" x14ac:dyDescent="0.35">
      <c r="B165" s="394" t="str">
        <f>IF(C165="","",Tables!A21)</f>
        <v/>
      </c>
      <c r="C165" s="395" t="str">
        <f>IF(D165="","",Tables!B21)</f>
        <v/>
      </c>
      <c r="D165" s="395" t="str">
        <f>IF(HLOOKUP($C$135,Tables!$A$1:$H$23,ROW()-144)=0,"",HLOOKUP($C$135,Tables!$A$1:$H$23,ROW()-144))</f>
        <v/>
      </c>
      <c r="E165" s="375" t="str">
        <f t="shared" si="36"/>
        <v/>
      </c>
      <c r="F165" s="375" t="str">
        <f t="shared" si="37"/>
        <v/>
      </c>
      <c r="G165" s="375" t="str">
        <f t="shared" si="38"/>
        <v/>
      </c>
      <c r="H165" s="375" t="str">
        <f t="shared" si="39"/>
        <v/>
      </c>
      <c r="I165" s="375" t="str">
        <f t="shared" si="40"/>
        <v/>
      </c>
      <c r="J165" s="375" t="str">
        <f t="shared" si="41"/>
        <v/>
      </c>
      <c r="K165" s="375" t="str">
        <f t="shared" si="42"/>
        <v/>
      </c>
      <c r="L165" s="375" t="str">
        <f t="shared" si="43"/>
        <v/>
      </c>
      <c r="M165" s="375" t="str">
        <f t="shared" si="44"/>
        <v/>
      </c>
      <c r="N165" s="375" t="str">
        <f t="shared" si="45"/>
        <v/>
      </c>
      <c r="O165" s="375" t="str">
        <f>IF(D165="","",IF('General Info and Test Results'!$C$36="Yes",1+0.03*(1-((MAX('H2 Tests'!$D$11,1.5)-1.5)/(MIN('H2 Tests'!$D$12,12)-1.5))),1))</f>
        <v/>
      </c>
      <c r="P165" s="411"/>
      <c r="Q165" s="411"/>
      <c r="R165" s="411"/>
      <c r="S165" s="411"/>
      <c r="T165" s="411"/>
      <c r="U165" s="411"/>
      <c r="V165" s="411"/>
      <c r="W165" s="411"/>
      <c r="X165" s="698"/>
      <c r="Y165" s="698"/>
      <c r="Z165" s="697"/>
      <c r="AA165" s="698"/>
      <c r="AB165" s="698"/>
      <c r="AC165" s="698"/>
      <c r="AD165" s="698"/>
      <c r="AE165" s="698"/>
      <c r="AF165" s="698"/>
      <c r="AG165" s="698"/>
      <c r="AH165" s="698"/>
      <c r="AI165" s="698"/>
      <c r="AJ165" s="369"/>
    </row>
    <row r="166" spans="2:36" x14ac:dyDescent="0.35">
      <c r="B166" s="394" t="str">
        <f>IF(C166="","",Tables!A22)</f>
        <v/>
      </c>
      <c r="C166" s="395" t="str">
        <f>IF(D166="","",Tables!B22)</f>
        <v/>
      </c>
      <c r="D166" s="395" t="str">
        <f>IF(HLOOKUP($C$135,Tables!$A$1:$H$23,ROW()-144)=0,"",HLOOKUP($C$135,Tables!$A$1:$H$23,ROW()-144))</f>
        <v/>
      </c>
      <c r="E166" s="375" t="str">
        <f t="shared" si="36"/>
        <v/>
      </c>
      <c r="F166" s="375" t="str">
        <f t="shared" si="37"/>
        <v/>
      </c>
      <c r="G166" s="375" t="str">
        <f t="shared" si="38"/>
        <v/>
      </c>
      <c r="H166" s="375" t="str">
        <f t="shared" si="39"/>
        <v/>
      </c>
      <c r="I166" s="375" t="str">
        <f t="shared" si="40"/>
        <v/>
      </c>
      <c r="J166" s="375" t="str">
        <f t="shared" si="41"/>
        <v/>
      </c>
      <c r="K166" s="375" t="str">
        <f t="shared" si="42"/>
        <v/>
      </c>
      <c r="L166" s="375" t="str">
        <f t="shared" si="43"/>
        <v/>
      </c>
      <c r="M166" s="375" t="str">
        <f t="shared" si="44"/>
        <v/>
      </c>
      <c r="N166" s="375" t="str">
        <f t="shared" si="45"/>
        <v/>
      </c>
      <c r="O166" s="375" t="str">
        <f>IF(D166="","",IF('General Info and Test Results'!$C$36="Yes",1+0.03*(1-((MAX('H2 Tests'!$D$11,1.5)-1.5)/(MIN('H2 Tests'!$D$12,12)-1.5))),1))</f>
        <v/>
      </c>
      <c r="P166" s="411"/>
      <c r="Q166" s="411"/>
      <c r="R166" s="411"/>
      <c r="S166" s="411"/>
      <c r="T166" s="411"/>
      <c r="U166" s="411"/>
      <c r="V166" s="411"/>
      <c r="W166" s="411"/>
      <c r="X166" s="698"/>
      <c r="Y166" s="698"/>
      <c r="Z166" s="697"/>
      <c r="AA166" s="698"/>
      <c r="AB166" s="698"/>
      <c r="AC166" s="698"/>
      <c r="AD166" s="698"/>
      <c r="AE166" s="698"/>
      <c r="AF166" s="698"/>
      <c r="AG166" s="698"/>
      <c r="AH166" s="698"/>
      <c r="AI166" s="698"/>
      <c r="AJ166" s="369"/>
    </row>
    <row r="167" spans="2:36" x14ac:dyDescent="0.35">
      <c r="B167" s="394"/>
      <c r="C167" s="395"/>
      <c r="D167" s="395"/>
      <c r="E167" s="375"/>
      <c r="F167" s="375"/>
      <c r="G167" s="375"/>
      <c r="H167" s="375"/>
      <c r="I167" s="375"/>
      <c r="J167" s="375"/>
      <c r="K167" s="375"/>
      <c r="L167" s="375"/>
      <c r="M167" s="375"/>
      <c r="N167" s="375"/>
      <c r="O167" s="375"/>
      <c r="P167" s="411"/>
      <c r="Q167" s="411"/>
      <c r="R167" s="411"/>
      <c r="S167" s="411"/>
      <c r="T167" s="411"/>
      <c r="U167" s="411"/>
      <c r="V167" s="411"/>
      <c r="W167" s="411"/>
      <c r="X167" s="698"/>
      <c r="Y167" s="698"/>
      <c r="Z167" s="697"/>
      <c r="AA167" s="698"/>
      <c r="AB167" s="698"/>
      <c r="AC167" s="698"/>
      <c r="AD167" s="698"/>
      <c r="AE167" s="698"/>
      <c r="AF167" s="698"/>
      <c r="AG167" s="698"/>
      <c r="AH167" s="698"/>
      <c r="AI167" s="698"/>
      <c r="AJ167" s="369"/>
    </row>
    <row r="168" spans="2:36" x14ac:dyDescent="0.35">
      <c r="B168" s="386"/>
      <c r="C168" s="379"/>
      <c r="D168" s="379"/>
      <c r="E168" s="379"/>
      <c r="F168" s="379"/>
      <c r="G168" s="379"/>
      <c r="H168" s="379"/>
      <c r="I168" s="379"/>
      <c r="J168" s="379"/>
      <c r="K168" s="379"/>
      <c r="L168" s="379"/>
      <c r="M168" s="379"/>
      <c r="N168" s="379"/>
      <c r="O168" s="379"/>
      <c r="P168" s="411"/>
      <c r="Q168" s="411"/>
      <c r="R168" s="411"/>
      <c r="S168" s="411"/>
      <c r="T168" s="411"/>
      <c r="U168" s="411"/>
      <c r="V168" s="411"/>
      <c r="W168" s="411"/>
      <c r="X168" s="698"/>
      <c r="Y168" s="698"/>
      <c r="Z168" s="697"/>
      <c r="AA168" s="698"/>
      <c r="AB168" s="698"/>
      <c r="AC168" s="698"/>
      <c r="AD168" s="698"/>
      <c r="AE168" s="698"/>
      <c r="AF168" s="698"/>
      <c r="AG168" s="698"/>
      <c r="AH168" s="698"/>
      <c r="AI168" s="698"/>
      <c r="AJ168" s="369"/>
    </row>
    <row r="169" spans="2:36" x14ac:dyDescent="0.35">
      <c r="B169" s="427" t="s">
        <v>128</v>
      </c>
      <c r="C169" s="375" t="e">
        <f ca="1">SUM(L150:L167)</f>
        <v>#N/A</v>
      </c>
      <c r="D169" s="379"/>
      <c r="E169" s="379"/>
      <c r="F169" s="379"/>
      <c r="G169" s="379"/>
      <c r="H169" s="379"/>
      <c r="I169" s="379"/>
      <c r="J169" s="379"/>
      <c r="K169" s="379"/>
      <c r="L169" s="379"/>
      <c r="M169" s="379"/>
      <c r="N169" s="379"/>
      <c r="O169" s="379"/>
      <c r="P169" s="411"/>
      <c r="Q169" s="411"/>
      <c r="R169" s="411"/>
      <c r="S169" s="411"/>
      <c r="T169" s="411"/>
      <c r="U169" s="411"/>
      <c r="V169" s="411"/>
      <c r="W169" s="411"/>
      <c r="X169" s="698"/>
      <c r="Y169" s="698"/>
      <c r="Z169" s="697"/>
      <c r="AA169" s="698"/>
      <c r="AB169" s="698"/>
      <c r="AC169" s="698"/>
      <c r="AD169" s="698"/>
      <c r="AE169" s="698"/>
      <c r="AF169" s="698"/>
      <c r="AG169" s="698"/>
      <c r="AH169" s="698"/>
      <c r="AI169" s="698"/>
      <c r="AJ169" s="369"/>
    </row>
    <row r="170" spans="2:36" x14ac:dyDescent="0.35">
      <c r="B170" s="427" t="s">
        <v>129</v>
      </c>
      <c r="C170" s="375" t="e">
        <f ca="1">SUM(M150:M167)</f>
        <v>#N/A</v>
      </c>
      <c r="D170" s="379"/>
      <c r="E170" s="379"/>
      <c r="F170" s="379"/>
      <c r="G170" s="379"/>
      <c r="H170" s="379"/>
      <c r="I170" s="379"/>
      <c r="J170" s="379"/>
      <c r="K170" s="379"/>
      <c r="L170" s="379"/>
      <c r="M170" s="379"/>
      <c r="N170" s="379"/>
      <c r="O170" s="379"/>
      <c r="P170" s="411"/>
      <c r="Q170" s="411"/>
      <c r="R170" s="411"/>
      <c r="S170" s="411"/>
      <c r="T170" s="411"/>
      <c r="U170" s="411"/>
      <c r="V170" s="411"/>
      <c r="W170" s="411"/>
      <c r="X170" s="698"/>
      <c r="Y170" s="698"/>
      <c r="Z170" s="697"/>
      <c r="AA170" s="698"/>
      <c r="AB170" s="698"/>
      <c r="AC170" s="698"/>
      <c r="AD170" s="698"/>
      <c r="AE170" s="698"/>
      <c r="AF170" s="698"/>
      <c r="AG170" s="698"/>
      <c r="AH170" s="698"/>
      <c r="AI170" s="698"/>
      <c r="AJ170" s="369"/>
    </row>
    <row r="171" spans="2:36" x14ac:dyDescent="0.35">
      <c r="B171" s="427" t="s">
        <v>127</v>
      </c>
      <c r="C171" s="375" t="e">
        <f ca="1">SUM(N150:N167)</f>
        <v>#N/A</v>
      </c>
      <c r="D171" s="379"/>
      <c r="E171" s="379"/>
      <c r="F171" s="379"/>
      <c r="G171" s="379"/>
      <c r="H171" s="379"/>
      <c r="I171" s="379"/>
      <c r="J171" s="379"/>
      <c r="K171" s="379"/>
      <c r="L171" s="379"/>
      <c r="M171" s="379"/>
      <c r="N171" s="379"/>
      <c r="O171" s="379"/>
      <c r="P171" s="411"/>
      <c r="Q171" s="411"/>
      <c r="R171" s="411"/>
      <c r="S171" s="411"/>
      <c r="T171" s="411"/>
      <c r="U171" s="411"/>
      <c r="V171" s="411"/>
      <c r="W171" s="411"/>
      <c r="X171" s="698"/>
      <c r="Y171" s="698"/>
      <c r="Z171" s="697"/>
      <c r="AA171" s="698"/>
      <c r="AB171" s="698"/>
      <c r="AC171" s="698"/>
      <c r="AD171" s="698"/>
      <c r="AE171" s="698"/>
      <c r="AF171" s="698"/>
      <c r="AG171" s="698"/>
      <c r="AH171" s="698"/>
      <c r="AI171" s="698"/>
      <c r="AJ171" s="369"/>
    </row>
    <row r="172" spans="2:36" ht="34.5" customHeight="1" thickBot="1" x14ac:dyDescent="0.4">
      <c r="B172" s="370"/>
      <c r="C172" s="455" t="s">
        <v>451</v>
      </c>
      <c r="D172" s="1155" t="s">
        <v>477</v>
      </c>
      <c r="E172" s="1155"/>
      <c r="F172" s="379"/>
      <c r="G172" s="411"/>
      <c r="H172" s="379"/>
      <c r="I172" s="379"/>
      <c r="J172" s="379"/>
      <c r="K172" s="379"/>
      <c r="L172" s="379"/>
      <c r="M172" s="379"/>
      <c r="N172" s="379"/>
      <c r="O172" s="379"/>
      <c r="P172" s="411"/>
      <c r="Q172" s="411"/>
      <c r="R172" s="411"/>
      <c r="S172" s="411"/>
      <c r="T172" s="411"/>
      <c r="U172" s="411"/>
      <c r="V172" s="411"/>
      <c r="W172" s="411"/>
      <c r="X172" s="698"/>
      <c r="Y172" s="698"/>
      <c r="Z172" s="697"/>
      <c r="AA172" s="698"/>
      <c r="AB172" s="698"/>
      <c r="AC172" s="698"/>
      <c r="AD172" s="698"/>
      <c r="AE172" s="698"/>
      <c r="AF172" s="698"/>
      <c r="AG172" s="698"/>
      <c r="AH172" s="698"/>
      <c r="AI172" s="698"/>
      <c r="AJ172" s="369"/>
    </row>
    <row r="173" spans="2:36" ht="18.75" thickBot="1" x14ac:dyDescent="0.4">
      <c r="B173" s="390" t="s">
        <v>115</v>
      </c>
      <c r="C173" s="391" t="e">
        <f ca="1">(C171/(C169+C170))*O150</f>
        <v>#N/A</v>
      </c>
      <c r="D173" s="1270" t="e">
        <f ca="1">MROUND(C173,0.025)</f>
        <v>#N/A</v>
      </c>
      <c r="E173" s="1271"/>
      <c r="F173" s="379"/>
      <c r="G173" s="379"/>
      <c r="H173" s="379"/>
      <c r="I173" s="379"/>
      <c r="J173" s="379"/>
      <c r="K173" s="379"/>
      <c r="L173" s="379"/>
      <c r="M173" s="379"/>
      <c r="N173" s="379"/>
      <c r="O173" s="379"/>
      <c r="P173" s="411"/>
      <c r="Q173" s="411"/>
      <c r="R173" s="411"/>
      <c r="S173" s="411"/>
      <c r="T173" s="411"/>
      <c r="U173" s="411"/>
      <c r="V173" s="411"/>
      <c r="W173" s="411"/>
      <c r="X173" s="698"/>
      <c r="Y173" s="698"/>
      <c r="Z173" s="697"/>
      <c r="AA173" s="698"/>
      <c r="AB173" s="698"/>
      <c r="AC173" s="698"/>
      <c r="AD173" s="698"/>
      <c r="AE173" s="698"/>
      <c r="AF173" s="698"/>
      <c r="AG173" s="698"/>
      <c r="AH173" s="698"/>
      <c r="AI173" s="698"/>
      <c r="AJ173" s="369"/>
    </row>
    <row r="174" spans="2:36" x14ac:dyDescent="0.35">
      <c r="B174" s="386"/>
      <c r="C174" s="379"/>
      <c r="D174" s="379"/>
      <c r="E174" s="379"/>
      <c r="F174" s="379"/>
      <c r="G174" s="379"/>
      <c r="H174" s="379"/>
      <c r="I174" s="379"/>
      <c r="J174" s="379"/>
      <c r="K174" s="379"/>
      <c r="L174" s="379"/>
      <c r="M174" s="379"/>
      <c r="N174" s="379"/>
      <c r="O174" s="379"/>
      <c r="P174" s="411"/>
      <c r="Q174" s="411"/>
      <c r="R174" s="411"/>
      <c r="S174" s="411"/>
      <c r="T174" s="411"/>
      <c r="U174" s="411"/>
      <c r="V174" s="411"/>
      <c r="W174" s="411"/>
      <c r="X174" s="698"/>
      <c r="Y174" s="698"/>
      <c r="Z174" s="697"/>
      <c r="AA174" s="698"/>
      <c r="AB174" s="698"/>
      <c r="AC174" s="698"/>
      <c r="AD174" s="698"/>
      <c r="AE174" s="698"/>
      <c r="AF174" s="698"/>
      <c r="AG174" s="698"/>
      <c r="AH174" s="698"/>
      <c r="AI174" s="698"/>
      <c r="AJ174" s="369"/>
    </row>
    <row r="175" spans="2:36" x14ac:dyDescent="0.35">
      <c r="B175" s="386"/>
      <c r="C175" s="379"/>
      <c r="D175" s="379"/>
      <c r="E175" s="379"/>
      <c r="F175" s="379"/>
      <c r="G175" s="379"/>
      <c r="H175" s="379"/>
      <c r="I175" s="379"/>
      <c r="J175" s="379"/>
      <c r="K175" s="379"/>
      <c r="L175" s="379"/>
      <c r="M175" s="379"/>
      <c r="N175" s="379"/>
      <c r="O175" s="379"/>
      <c r="P175" s="411"/>
      <c r="Q175" s="411"/>
      <c r="R175" s="411"/>
      <c r="S175" s="411"/>
      <c r="T175" s="411"/>
      <c r="U175" s="411"/>
      <c r="V175" s="411"/>
      <c r="W175" s="411"/>
      <c r="X175" s="698"/>
      <c r="Z175" s="697"/>
      <c r="AF175" s="698"/>
      <c r="AG175" s="698"/>
      <c r="AH175" s="698"/>
      <c r="AI175" s="698"/>
      <c r="AJ175" s="369"/>
    </row>
    <row r="176" spans="2:36" ht="18" customHeight="1" x14ac:dyDescent="0.35">
      <c r="B176" s="690" t="s">
        <v>198</v>
      </c>
      <c r="C176" s="387"/>
      <c r="D176" s="387"/>
      <c r="E176" s="387"/>
      <c r="F176" s="387"/>
      <c r="G176" s="387"/>
      <c r="H176" s="387"/>
      <c r="I176" s="387"/>
      <c r="J176" s="387"/>
      <c r="K176" s="387"/>
      <c r="L176" s="387"/>
      <c r="M176" s="387"/>
      <c r="N176" s="387"/>
      <c r="O176" s="387"/>
      <c r="P176" s="702"/>
      <c r="Q176" s="702"/>
      <c r="R176" s="702"/>
      <c r="S176" s="695"/>
      <c r="T176" s="695"/>
      <c r="U176" s="695"/>
      <c r="V176" s="695"/>
      <c r="W176" s="695"/>
      <c r="X176" s="695"/>
      <c r="Y176" s="695"/>
      <c r="Z176" s="706"/>
      <c r="AF176" s="698"/>
      <c r="AG176" s="698"/>
      <c r="AH176" s="698"/>
      <c r="AI176" s="698"/>
      <c r="AJ176" s="369"/>
    </row>
    <row r="177" spans="2:36" ht="18" customHeight="1" x14ac:dyDescent="0.35">
      <c r="B177" s="694"/>
      <c r="C177" s="691"/>
      <c r="D177" s="691"/>
      <c r="E177" s="691"/>
      <c r="F177" s="691"/>
      <c r="G177" s="691"/>
      <c r="H177" s="691"/>
      <c r="I177" s="691"/>
      <c r="J177" s="691"/>
      <c r="K177" s="691"/>
      <c r="L177" s="691"/>
      <c r="M177" s="691"/>
      <c r="N177" s="691"/>
      <c r="O177" s="691"/>
      <c r="P177" s="704"/>
      <c r="Q177" s="704"/>
      <c r="R177" s="704"/>
      <c r="S177" s="411"/>
      <c r="T177" s="411"/>
      <c r="U177" s="411"/>
      <c r="V177" s="411"/>
      <c r="W177" s="411"/>
      <c r="X177" s="698"/>
      <c r="Z177" s="697"/>
      <c r="AF177" s="698"/>
      <c r="AG177" s="698"/>
      <c r="AH177" s="698"/>
      <c r="AI177" s="698"/>
      <c r="AJ177" s="369"/>
    </row>
    <row r="178" spans="2:36" s="176" customFormat="1" x14ac:dyDescent="0.35">
      <c r="B178" s="418" t="s">
        <v>330</v>
      </c>
      <c r="C178" s="389" t="e">
        <f ca="1">IF(C53="", 0.25, ROUND(MIN(0.25,((1-(($C$53/(3.413*$I$53))/($C$44/(3.413*$I$44))))/(1-$C$53/($C$44*'Optional H1C Tests'!$D$13)))),2))</f>
        <v>#N/A</v>
      </c>
      <c r="D178" s="420"/>
      <c r="E178" s="437" t="s">
        <v>237</v>
      </c>
      <c r="F178" s="438"/>
      <c r="G178" s="420"/>
      <c r="H178" s="420"/>
      <c r="I178" s="420"/>
      <c r="J178" s="420"/>
      <c r="K178" s="420"/>
      <c r="L178" s="420"/>
      <c r="M178" s="420"/>
      <c r="N178" s="420"/>
      <c r="O178" s="420"/>
      <c r="P178" s="693"/>
      <c r="Q178" s="693"/>
      <c r="R178" s="693"/>
      <c r="S178" s="693"/>
      <c r="T178" s="693"/>
      <c r="U178" s="693"/>
      <c r="V178" s="411"/>
      <c r="W178" s="411"/>
      <c r="X178" s="705"/>
      <c r="Z178" s="697"/>
      <c r="AF178" s="705"/>
      <c r="AG178" s="705"/>
      <c r="AH178" s="705"/>
      <c r="AI178" s="705"/>
      <c r="AJ178" s="440"/>
    </row>
    <row r="179" spans="2:36" s="176" customFormat="1" x14ac:dyDescent="0.35">
      <c r="B179" s="441"/>
      <c r="C179" s="420"/>
      <c r="D179" s="420"/>
      <c r="E179" s="442" t="s">
        <v>236</v>
      </c>
      <c r="F179" s="438"/>
      <c r="G179" s="420"/>
      <c r="H179" s="420"/>
      <c r="I179" s="420"/>
      <c r="J179" s="420"/>
      <c r="K179" s="420"/>
      <c r="L179" s="420"/>
      <c r="M179" s="420"/>
      <c r="N179" s="420"/>
      <c r="O179" s="420"/>
      <c r="P179" s="693"/>
      <c r="Q179" s="693"/>
      <c r="R179" s="693"/>
      <c r="S179" s="693"/>
      <c r="T179" s="693"/>
      <c r="U179" s="693"/>
      <c r="V179" s="411"/>
      <c r="W179" s="411"/>
      <c r="X179" s="705"/>
      <c r="Z179" s="697"/>
      <c r="AF179" s="705"/>
      <c r="AG179" s="705"/>
      <c r="AH179" s="705"/>
      <c r="AI179" s="705"/>
      <c r="AJ179" s="440"/>
    </row>
    <row r="180" spans="2:36" s="176" customFormat="1" x14ac:dyDescent="0.35">
      <c r="B180" s="421"/>
      <c r="C180" s="420"/>
      <c r="D180" s="420"/>
      <c r="E180" s="420"/>
      <c r="F180" s="420"/>
      <c r="G180" s="420"/>
      <c r="H180" s="420"/>
      <c r="I180" s="420"/>
      <c r="J180" s="420"/>
      <c r="K180" s="420"/>
      <c r="L180" s="420"/>
      <c r="M180" s="420"/>
      <c r="N180" s="420"/>
      <c r="O180" s="420"/>
      <c r="P180" s="693"/>
      <c r="Q180" s="693"/>
      <c r="R180" s="693"/>
      <c r="S180" s="693"/>
      <c r="T180" s="693"/>
      <c r="U180" s="693"/>
      <c r="V180" s="411"/>
      <c r="W180" s="411"/>
      <c r="X180" s="693"/>
      <c r="Z180" s="697"/>
      <c r="AF180" s="705"/>
      <c r="AG180" s="705"/>
      <c r="AH180" s="705"/>
      <c r="AI180" s="705"/>
      <c r="AJ180" s="440"/>
    </row>
    <row r="181" spans="2:36" x14ac:dyDescent="0.35">
      <c r="B181" s="392" t="s">
        <v>126</v>
      </c>
      <c r="C181" s="393" t="s">
        <v>321</v>
      </c>
      <c r="D181" s="393" t="s">
        <v>107</v>
      </c>
      <c r="E181" s="393" t="s">
        <v>323</v>
      </c>
      <c r="F181" s="393" t="s">
        <v>233</v>
      </c>
      <c r="G181" s="393" t="s">
        <v>234</v>
      </c>
      <c r="H181" s="393" t="s">
        <v>104</v>
      </c>
      <c r="I181" s="393" t="s">
        <v>105</v>
      </c>
      <c r="J181" s="393" t="s">
        <v>238</v>
      </c>
      <c r="K181" s="393" t="s">
        <v>239</v>
      </c>
      <c r="L181" s="393" t="s">
        <v>324</v>
      </c>
      <c r="M181" s="393" t="s">
        <v>235</v>
      </c>
      <c r="N181" s="393" t="s">
        <v>109</v>
      </c>
      <c r="O181" s="393" t="s">
        <v>435</v>
      </c>
      <c r="P181" s="393" t="s">
        <v>110</v>
      </c>
      <c r="Q181" s="393" t="s">
        <v>111</v>
      </c>
      <c r="R181" s="393" t="s">
        <v>112</v>
      </c>
      <c r="S181" s="393" t="s">
        <v>113</v>
      </c>
      <c r="T181" s="393" t="s">
        <v>114</v>
      </c>
      <c r="U181" s="411"/>
      <c r="V181" s="411"/>
      <c r="W181" s="411"/>
      <c r="X181" s="698"/>
      <c r="Z181" s="697"/>
      <c r="AF181" s="698"/>
      <c r="AG181" s="698"/>
      <c r="AH181" s="698"/>
      <c r="AI181" s="698"/>
      <c r="AJ181" s="369"/>
    </row>
    <row r="182" spans="2:36" x14ac:dyDescent="0.35">
      <c r="B182" s="394">
        <f>IF(C182="","",Tables!A6)</f>
        <v>1</v>
      </c>
      <c r="C182" s="395">
        <f>IF(D182="","",Tables!B6)</f>
        <v>62</v>
      </c>
      <c r="D182" s="395">
        <f>IF(HLOOKUP($C$135,Tables!$A$1:$H$23,ROW()-176)=0,"",HLOOKUP($C$135,Tables!$A$1:$H$23,ROW()-176))</f>
        <v>0.13200000000000001</v>
      </c>
      <c r="E182" s="375" t="e">
        <f ca="1">IF(D182="","",((65-C182)/(65-$G$139))*$G$140*$G$137)</f>
        <v>#N/A</v>
      </c>
      <c r="F182" s="375" t="e">
        <f ca="1">IF(D182="","",IF(OR(C182&gt;=45,C182&lt;=17),$C$50+((($C$44-$C$50)*(C182-17))/(47-17)),$C$50+((($C$47-$C$50)*(C182-17))/(35-17))))</f>
        <v>#N/A</v>
      </c>
      <c r="G182" s="375" t="e">
        <f ca="1">IF(D182="","",IF(OR(C182&gt;=45,C182&lt;=17),$C$51+((($C$45-$C$51)*(C182-17))/(47-17)),$C$51+((($C$48-$C$51)*(C182-17))/(35-17))))</f>
        <v>#N/A</v>
      </c>
      <c r="H182" s="375" t="e">
        <f ca="1">IF(D182="","",F182+(((G182-F182)/($F$179-$F$178))*(M182-$F$178)))</f>
        <v>#N/A</v>
      </c>
      <c r="I182" s="375" t="e">
        <f t="shared" ref="I182:I199" ca="1" si="46">IF(D182="","",MIN(E182/H182,1))</f>
        <v>#N/A</v>
      </c>
      <c r="J182" s="375" t="e">
        <f ca="1">IF(D182="","",IF(OR(C182&gt;=45,C182&lt;=17),$I$50+((($I$44-$I$50)*(C182-17))/(47-17)),$I$50+((($I$47-$I$50)*(C182-17))/(35-17))))</f>
        <v>#N/A</v>
      </c>
      <c r="K182" s="375" t="e">
        <f t="shared" ref="K182:K199" ca="1" si="47">IF(D182="","",IF(OR(C182&gt;=45,C182&lt;=17),$I$51+((($I$45-$I$51)*(C182-17))/(47-17)),$I$51+((($I$48-$I$51)*(C182-17))/(35-17))))</f>
        <v>#N/A</v>
      </c>
      <c r="L182" s="375" t="e">
        <f ca="1">IF(D182="","",J182+(((K182-J182)/($F$179-$F$178))*(M182-$F$178)))</f>
        <v>#N/A</v>
      </c>
      <c r="M182" s="445"/>
      <c r="N182" s="375" t="e">
        <f t="shared" ref="N182:N199" ca="1" si="48">IF(D182="","",H182/(3.413*L182))</f>
        <v>#N/A</v>
      </c>
      <c r="O182" s="375" t="e">
        <f ca="1">IF(D182="","",IF(OR(C182&lt;=$C$140,N182&lt;1),0,IF(AND(C182&gt;$C$140,C182&lt;=$C$138,N182&gt;=1),0.5,1)))</f>
        <v>#N/A</v>
      </c>
      <c r="P182" s="375" t="e">
        <f ca="1">IF(D182="","",1-$C$178*(1-I182))</f>
        <v>#N/A</v>
      </c>
      <c r="Q182" s="375" t="e">
        <f ca="1">IF(D182="","",((I182*L182*O182)/P182)*D182)</f>
        <v>#N/A</v>
      </c>
      <c r="R182" s="375" t="e">
        <f ca="1">IF(D182="","",((E182-(I182*H182*O182))/3.413)*D182)</f>
        <v>#N/A</v>
      </c>
      <c r="S182" s="375" t="e">
        <f t="shared" ref="S182:S199" ca="1" si="49">IF(D182="","",E182*D182)</f>
        <v>#N/A</v>
      </c>
      <c r="T182" s="375">
        <f>IF(D182="","",IF('General Info and Test Results'!$C$36="Yes",1+(0.03*(1-((MAX(1.5,'H2 Tests'!$D$11)-1.5)/(MIN(12,'H2 Tests'!$D$12)-1.5)))),1))</f>
        <v>1</v>
      </c>
      <c r="U182" s="411"/>
      <c r="V182" s="411"/>
      <c r="W182" s="411"/>
      <c r="X182" s="698"/>
      <c r="Z182" s="697"/>
      <c r="AF182" s="698"/>
      <c r="AG182" s="698"/>
      <c r="AH182" s="698"/>
      <c r="AI182" s="698"/>
      <c r="AJ182" s="369"/>
    </row>
    <row r="183" spans="2:36" x14ac:dyDescent="0.35">
      <c r="B183" s="394">
        <f>IF(C183="","",Tables!A7)</f>
        <v>2</v>
      </c>
      <c r="C183" s="395">
        <f>IF(D183="","",Tables!B7)</f>
        <v>57</v>
      </c>
      <c r="D183" s="395">
        <f>IF(HLOOKUP($C$135,Tables!$A$1:$H$23,ROW()-176)=0,"",HLOOKUP($C$135,Tables!$A$1:$H$23,ROW()-176))</f>
        <v>0.111</v>
      </c>
      <c r="E183" s="375" t="e">
        <f t="shared" ref="E183:E199" ca="1" si="50">IF(D183="","",((65-C183)/(65-$G$139))*$G$140*$G$137)</f>
        <v>#N/A</v>
      </c>
      <c r="F183" s="375" t="e">
        <f t="shared" ref="F183:F199" ca="1" si="51">IF(D183="","",IF(OR(C183&gt;=45,C183&lt;=17),$C$50+((($C$44-$C$50)*(C183-17))/(47-17)),$C$50+((($C$47-$C$50)*(C183-17))/(35-17))))</f>
        <v>#N/A</v>
      </c>
      <c r="G183" s="375" t="e">
        <f t="shared" ref="G183:G199" ca="1" si="52">IF(D183="","",IF(OR(C183&gt;=45,C183&lt;=17),$C$51+((($C$45-$C$51)*(C183-17))/(47-17)),$C$51+((($C$48-$C$51)*(C183-17))/(35-17))))</f>
        <v>#N/A</v>
      </c>
      <c r="H183" s="375" t="e">
        <f t="shared" ref="H183:H199" ca="1" si="53">IF(D183="","",F183+(((G183-F183)/($F$179-$F$178))*(M183-$F$178)))</f>
        <v>#N/A</v>
      </c>
      <c r="I183" s="375" t="e">
        <f t="shared" ca="1" si="46"/>
        <v>#N/A</v>
      </c>
      <c r="J183" s="375" t="e">
        <f t="shared" ref="J183:J199" ca="1" si="54">IF(D183="","",IF(OR(C183&gt;=45,C183&lt;=17),$I$50+((($I$44-$I$50)*(C183-17))/(47-17)),$I$50+((($I$47-$I$50)*(C183-17))/(35-17))))</f>
        <v>#N/A</v>
      </c>
      <c r="K183" s="375" t="e">
        <f ca="1">IF(D183="","",IF(OR(C183&gt;=45,C183&lt;=17),$I$51+((($I$45-$I$51)*(C183-17))/(47-17)),$I$51+((($I$48-$I$51)*(C183-17))/(35-17))))</f>
        <v>#N/A</v>
      </c>
      <c r="L183" s="375" t="e">
        <f t="shared" ref="L183:L199" ca="1" si="55">IF(D183="","",J183+(((K183-J183)/($F$179-$F$178))*(M183-$F$178)))</f>
        <v>#N/A</v>
      </c>
      <c r="M183" s="445"/>
      <c r="N183" s="375" t="e">
        <f t="shared" ca="1" si="48"/>
        <v>#N/A</v>
      </c>
      <c r="O183" s="375" t="e">
        <f t="shared" ref="O183:O199" ca="1" si="56">IF(D183="","",IF(OR(C183&lt;=$C$140,N183&lt;1),0,IF(AND(C183&gt;$C$140,C183&lt;=$C$138,N183&gt;=1),0.5,1)))</f>
        <v>#N/A</v>
      </c>
      <c r="P183" s="375" t="e">
        <f t="shared" ref="P183:P199" ca="1" si="57">IF(D183="","",1-$C$178*(1-I183))</f>
        <v>#N/A</v>
      </c>
      <c r="Q183" s="375" t="e">
        <f t="shared" ref="Q183:Q199" ca="1" si="58">IF(D183="","",((I183*L183*O183)/P183)*D183)</f>
        <v>#N/A</v>
      </c>
      <c r="R183" s="375" t="e">
        <f t="shared" ref="R183:R199" ca="1" si="59">IF(D183="","",((E183-(I183*H183*O183))/3.413)*D183)</f>
        <v>#N/A</v>
      </c>
      <c r="S183" s="375" t="e">
        <f t="shared" ca="1" si="49"/>
        <v>#N/A</v>
      </c>
      <c r="T183" s="375">
        <f>IF(D183="","",IF('General Info and Test Results'!$C$36="Yes",1+(0.03*(1-((MAX(1.5,'H2 Tests'!$D$11)-1.5)/(MIN(12,'H2 Tests'!$D$12)-1.5)))),1))</f>
        <v>1</v>
      </c>
      <c r="U183" s="411"/>
      <c r="V183" s="411"/>
      <c r="W183" s="411"/>
      <c r="X183" s="698"/>
      <c r="Z183" s="697"/>
      <c r="AF183" s="698"/>
      <c r="AG183" s="698"/>
      <c r="AH183" s="698"/>
      <c r="AI183" s="698"/>
      <c r="AJ183" s="369"/>
    </row>
    <row r="184" spans="2:36" x14ac:dyDescent="0.35">
      <c r="B184" s="394">
        <f>IF(C184="","",Tables!A8)</f>
        <v>3</v>
      </c>
      <c r="C184" s="395">
        <f>IF(D184="","",Tables!B8)</f>
        <v>52</v>
      </c>
      <c r="D184" s="395">
        <f>IF(HLOOKUP($C$135,Tables!$A$1:$H$23,ROW()-176)=0,"",HLOOKUP($C$135,Tables!$A$1:$H$23,ROW()-176))</f>
        <v>0.10299999999999999</v>
      </c>
      <c r="E184" s="375" t="e">
        <f t="shared" ca="1" si="50"/>
        <v>#N/A</v>
      </c>
      <c r="F184" s="375" t="e">
        <f t="shared" ca="1" si="51"/>
        <v>#N/A</v>
      </c>
      <c r="G184" s="375" t="e">
        <f t="shared" ca="1" si="52"/>
        <v>#N/A</v>
      </c>
      <c r="H184" s="375" t="e">
        <f t="shared" ca="1" si="53"/>
        <v>#N/A</v>
      </c>
      <c r="I184" s="375" t="e">
        <f t="shared" ca="1" si="46"/>
        <v>#N/A</v>
      </c>
      <c r="J184" s="375" t="e">
        <f t="shared" ca="1" si="54"/>
        <v>#N/A</v>
      </c>
      <c r="K184" s="375" t="e">
        <f t="shared" ca="1" si="47"/>
        <v>#N/A</v>
      </c>
      <c r="L184" s="375" t="e">
        <f t="shared" ca="1" si="55"/>
        <v>#N/A</v>
      </c>
      <c r="M184" s="445"/>
      <c r="N184" s="375" t="e">
        <f t="shared" ca="1" si="48"/>
        <v>#N/A</v>
      </c>
      <c r="O184" s="375" t="e">
        <f t="shared" ca="1" si="56"/>
        <v>#N/A</v>
      </c>
      <c r="P184" s="375" t="e">
        <f ca="1">IF(D184="","",1-$C$178*(1-I184))</f>
        <v>#N/A</v>
      </c>
      <c r="Q184" s="375" t="e">
        <f t="shared" ca="1" si="58"/>
        <v>#N/A</v>
      </c>
      <c r="R184" s="375" t="e">
        <f t="shared" ca="1" si="59"/>
        <v>#N/A</v>
      </c>
      <c r="S184" s="375" t="e">
        <f t="shared" ca="1" si="49"/>
        <v>#N/A</v>
      </c>
      <c r="T184" s="375">
        <f>IF(D184="","",IF('General Info and Test Results'!$C$36="Yes",1+(0.03*(1-((MAX(1.5,'H2 Tests'!$D$11)-1.5)/(MIN(12,'H2 Tests'!$D$12)-1.5)))),1))</f>
        <v>1</v>
      </c>
      <c r="U184" s="411"/>
      <c r="V184" s="411"/>
      <c r="W184" s="411"/>
      <c r="X184" s="698"/>
      <c r="Z184" s="697"/>
      <c r="AF184" s="698"/>
      <c r="AG184" s="698"/>
      <c r="AH184" s="698"/>
      <c r="AI184" s="698"/>
      <c r="AJ184" s="369"/>
    </row>
    <row r="185" spans="2:36" x14ac:dyDescent="0.35">
      <c r="B185" s="394">
        <f>IF(C185="","",Tables!A9)</f>
        <v>4</v>
      </c>
      <c r="C185" s="395">
        <f>IF(D185="","",Tables!B9)</f>
        <v>47</v>
      </c>
      <c r="D185" s="395">
        <f>IF(HLOOKUP($C$135,Tables!$A$1:$H$23,ROW()-176)=0,"",HLOOKUP($C$135,Tables!$A$1:$H$23,ROW()-176))</f>
        <v>9.2999999999999999E-2</v>
      </c>
      <c r="E185" s="375" t="e">
        <f t="shared" ca="1" si="50"/>
        <v>#N/A</v>
      </c>
      <c r="F185" s="375" t="e">
        <f t="shared" ca="1" si="51"/>
        <v>#N/A</v>
      </c>
      <c r="G185" s="375" t="e">
        <f t="shared" ca="1" si="52"/>
        <v>#N/A</v>
      </c>
      <c r="H185" s="375" t="e">
        <f t="shared" ca="1" si="53"/>
        <v>#N/A</v>
      </c>
      <c r="I185" s="375" t="e">
        <f t="shared" ca="1" si="46"/>
        <v>#N/A</v>
      </c>
      <c r="J185" s="375" t="e">
        <f t="shared" ca="1" si="54"/>
        <v>#N/A</v>
      </c>
      <c r="K185" s="375" t="e">
        <f t="shared" ca="1" si="47"/>
        <v>#N/A</v>
      </c>
      <c r="L185" s="375" t="e">
        <f t="shared" ca="1" si="55"/>
        <v>#N/A</v>
      </c>
      <c r="M185" s="445"/>
      <c r="N185" s="375" t="e">
        <f t="shared" ca="1" si="48"/>
        <v>#N/A</v>
      </c>
      <c r="O185" s="375" t="e">
        <f t="shared" ca="1" si="56"/>
        <v>#N/A</v>
      </c>
      <c r="P185" s="375" t="e">
        <f t="shared" ca="1" si="57"/>
        <v>#N/A</v>
      </c>
      <c r="Q185" s="375" t="e">
        <f t="shared" ca="1" si="58"/>
        <v>#N/A</v>
      </c>
      <c r="R185" s="375" t="e">
        <f t="shared" ca="1" si="59"/>
        <v>#N/A</v>
      </c>
      <c r="S185" s="375" t="e">
        <f t="shared" ca="1" si="49"/>
        <v>#N/A</v>
      </c>
      <c r="T185" s="375">
        <f>IF(D185="","",IF('General Info and Test Results'!$C$36="Yes",1+(0.03*(1-((MAX(1.5,'H2 Tests'!$D$11)-1.5)/(MIN(12,'H2 Tests'!$D$12)-1.5)))),1))</f>
        <v>1</v>
      </c>
      <c r="U185" s="411"/>
      <c r="V185" s="411"/>
      <c r="W185" s="411"/>
      <c r="X185" s="698"/>
      <c r="Z185" s="697"/>
      <c r="AF185" s="698"/>
      <c r="AG185" s="698"/>
      <c r="AH185" s="698"/>
      <c r="AI185" s="698"/>
      <c r="AJ185" s="369"/>
    </row>
    <row r="186" spans="2:36" x14ac:dyDescent="0.35">
      <c r="B186" s="394">
        <f>IF(C186="","",Tables!A10)</f>
        <v>5</v>
      </c>
      <c r="C186" s="395">
        <f>IF(D186="","",Tables!B10)</f>
        <v>42</v>
      </c>
      <c r="D186" s="395">
        <f>IF(HLOOKUP($C$135,Tables!$A$1:$H$23,ROW()-176)=0,"",HLOOKUP($C$135,Tables!$A$1:$H$23,ROW()-176))</f>
        <v>0.1</v>
      </c>
      <c r="E186" s="375" t="e">
        <f t="shared" ca="1" si="50"/>
        <v>#N/A</v>
      </c>
      <c r="F186" s="375" t="e">
        <f t="shared" ca="1" si="51"/>
        <v>#N/A</v>
      </c>
      <c r="G186" s="375" t="e">
        <f t="shared" ca="1" si="52"/>
        <v>#N/A</v>
      </c>
      <c r="H186" s="375" t="e">
        <f t="shared" ca="1" si="53"/>
        <v>#N/A</v>
      </c>
      <c r="I186" s="375" t="e">
        <f t="shared" ca="1" si="46"/>
        <v>#N/A</v>
      </c>
      <c r="J186" s="375" t="e">
        <f t="shared" ca="1" si="54"/>
        <v>#N/A</v>
      </c>
      <c r="K186" s="375" t="e">
        <f t="shared" ca="1" si="47"/>
        <v>#N/A</v>
      </c>
      <c r="L186" s="375" t="e">
        <f t="shared" ca="1" si="55"/>
        <v>#N/A</v>
      </c>
      <c r="M186" s="445"/>
      <c r="N186" s="375" t="e">
        <f t="shared" ca="1" si="48"/>
        <v>#N/A</v>
      </c>
      <c r="O186" s="375" t="e">
        <f t="shared" ca="1" si="56"/>
        <v>#N/A</v>
      </c>
      <c r="P186" s="375" t="e">
        <f t="shared" ca="1" si="57"/>
        <v>#N/A</v>
      </c>
      <c r="Q186" s="375" t="e">
        <f t="shared" ca="1" si="58"/>
        <v>#N/A</v>
      </c>
      <c r="R186" s="375" t="e">
        <f t="shared" ca="1" si="59"/>
        <v>#N/A</v>
      </c>
      <c r="S186" s="375" t="e">
        <f t="shared" ca="1" si="49"/>
        <v>#N/A</v>
      </c>
      <c r="T186" s="375">
        <f>IF(D186="","",IF('General Info and Test Results'!$C$36="Yes",1+(0.03*(1-((MAX(1.5,'H2 Tests'!$D$11)-1.5)/(MIN(12,'H2 Tests'!$D$12)-1.5)))),1))</f>
        <v>1</v>
      </c>
      <c r="U186" s="411"/>
      <c r="V186" s="411"/>
      <c r="W186" s="411"/>
      <c r="X186" s="698"/>
      <c r="Z186" s="697"/>
      <c r="AF186" s="698"/>
      <c r="AG186" s="698"/>
      <c r="AH186" s="698"/>
      <c r="AI186" s="698"/>
      <c r="AJ186" s="369"/>
    </row>
    <row r="187" spans="2:36" x14ac:dyDescent="0.35">
      <c r="B187" s="394">
        <f>IF(C187="","",Tables!A11)</f>
        <v>6</v>
      </c>
      <c r="C187" s="395">
        <f>IF(D187="","",Tables!B11)</f>
        <v>37</v>
      </c>
      <c r="D187" s="395">
        <f>IF(HLOOKUP($C$135,Tables!$A$1:$H$23,ROW()-176)=0,"",HLOOKUP($C$135,Tables!$A$1:$H$23,ROW()-176))</f>
        <v>0.109</v>
      </c>
      <c r="E187" s="375" t="e">
        <f t="shared" ca="1" si="50"/>
        <v>#N/A</v>
      </c>
      <c r="F187" s="375" t="e">
        <f t="shared" ca="1" si="51"/>
        <v>#N/A</v>
      </c>
      <c r="G187" s="375" t="e">
        <f t="shared" ca="1" si="52"/>
        <v>#N/A</v>
      </c>
      <c r="H187" s="375" t="e">
        <f t="shared" ca="1" si="53"/>
        <v>#N/A</v>
      </c>
      <c r="I187" s="375" t="e">
        <f t="shared" ca="1" si="46"/>
        <v>#N/A</v>
      </c>
      <c r="J187" s="375" t="e">
        <f t="shared" ca="1" si="54"/>
        <v>#N/A</v>
      </c>
      <c r="K187" s="375" t="e">
        <f t="shared" ca="1" si="47"/>
        <v>#N/A</v>
      </c>
      <c r="L187" s="375" t="e">
        <f t="shared" ca="1" si="55"/>
        <v>#N/A</v>
      </c>
      <c r="M187" s="445"/>
      <c r="N187" s="375" t="e">
        <f t="shared" ca="1" si="48"/>
        <v>#N/A</v>
      </c>
      <c r="O187" s="375" t="e">
        <f t="shared" ca="1" si="56"/>
        <v>#N/A</v>
      </c>
      <c r="P187" s="375" t="e">
        <f t="shared" ca="1" si="57"/>
        <v>#N/A</v>
      </c>
      <c r="Q187" s="375" t="e">
        <f t="shared" ca="1" si="58"/>
        <v>#N/A</v>
      </c>
      <c r="R187" s="375" t="e">
        <f t="shared" ca="1" si="59"/>
        <v>#N/A</v>
      </c>
      <c r="S187" s="375" t="e">
        <f t="shared" ca="1" si="49"/>
        <v>#N/A</v>
      </c>
      <c r="T187" s="375">
        <f>IF(D187="","",IF('General Info and Test Results'!$C$36="Yes",1+(0.03*(1-((MAX(1.5,'H2 Tests'!$D$11)-1.5)/(MIN(12,'H2 Tests'!$D$12)-1.5)))),1))</f>
        <v>1</v>
      </c>
      <c r="U187" s="411"/>
      <c r="V187" s="411"/>
      <c r="W187" s="411"/>
      <c r="X187" s="698"/>
      <c r="Z187" s="697"/>
      <c r="AF187" s="698"/>
      <c r="AG187" s="698"/>
      <c r="AH187" s="698"/>
      <c r="AI187" s="698"/>
      <c r="AJ187" s="369"/>
    </row>
    <row r="188" spans="2:36" x14ac:dyDescent="0.35">
      <c r="B188" s="394">
        <f>IF(C188="","",Tables!A12)</f>
        <v>7</v>
      </c>
      <c r="C188" s="395">
        <f>IF(D188="","",Tables!B12)</f>
        <v>32</v>
      </c>
      <c r="D188" s="395">
        <f>IF(HLOOKUP($C$135,Tables!$A$1:$H$23,ROW()-176)=0,"",HLOOKUP($C$135,Tables!$A$1:$H$23,ROW()-176))</f>
        <v>0.126</v>
      </c>
      <c r="E188" s="375" t="e">
        <f t="shared" ca="1" si="50"/>
        <v>#N/A</v>
      </c>
      <c r="F188" s="375" t="e">
        <f t="shared" ca="1" si="51"/>
        <v>#N/A</v>
      </c>
      <c r="G188" s="375" t="e">
        <f t="shared" ca="1" si="52"/>
        <v>#N/A</v>
      </c>
      <c r="H188" s="375" t="e">
        <f t="shared" ca="1" si="53"/>
        <v>#N/A</v>
      </c>
      <c r="I188" s="375" t="e">
        <f t="shared" ca="1" si="46"/>
        <v>#N/A</v>
      </c>
      <c r="J188" s="375" t="e">
        <f t="shared" ca="1" si="54"/>
        <v>#N/A</v>
      </c>
      <c r="K188" s="375" t="e">
        <f t="shared" ca="1" si="47"/>
        <v>#N/A</v>
      </c>
      <c r="L188" s="375" t="e">
        <f t="shared" ca="1" si="55"/>
        <v>#N/A</v>
      </c>
      <c r="M188" s="445"/>
      <c r="N188" s="375" t="e">
        <f t="shared" ca="1" si="48"/>
        <v>#N/A</v>
      </c>
      <c r="O188" s="375" t="e">
        <f t="shared" ca="1" si="56"/>
        <v>#N/A</v>
      </c>
      <c r="P188" s="375" t="e">
        <f t="shared" ca="1" si="57"/>
        <v>#N/A</v>
      </c>
      <c r="Q188" s="375" t="e">
        <f t="shared" ca="1" si="58"/>
        <v>#N/A</v>
      </c>
      <c r="R188" s="375" t="e">
        <f t="shared" ca="1" si="59"/>
        <v>#N/A</v>
      </c>
      <c r="S188" s="375" t="e">
        <f t="shared" ca="1" si="49"/>
        <v>#N/A</v>
      </c>
      <c r="T188" s="375">
        <f>IF(D188="","",IF('General Info and Test Results'!$C$36="Yes",1+(0.03*(1-((MAX(1.5,'H2 Tests'!$D$11)-1.5)/(MIN(12,'H2 Tests'!$D$12)-1.5)))),1))</f>
        <v>1</v>
      </c>
      <c r="U188" s="411"/>
      <c r="V188" s="411"/>
      <c r="W188" s="411"/>
      <c r="X188" s="698"/>
      <c r="Z188" s="697"/>
      <c r="AF188" s="698"/>
      <c r="AG188" s="698"/>
      <c r="AH188" s="698"/>
      <c r="AI188" s="698"/>
      <c r="AJ188" s="369"/>
    </row>
    <row r="189" spans="2:36" x14ac:dyDescent="0.35">
      <c r="B189" s="394">
        <f>IF(C189="","",Tables!A13)</f>
        <v>8</v>
      </c>
      <c r="C189" s="395">
        <f>IF(D189="","",Tables!B13)</f>
        <v>27</v>
      </c>
      <c r="D189" s="395">
        <f>IF(HLOOKUP($C$135,Tables!$A$1:$H$23,ROW()-176)=0,"",HLOOKUP($C$135,Tables!$A$1:$H$23,ROW()-176))</f>
        <v>8.6999999999999994E-2</v>
      </c>
      <c r="E189" s="375" t="e">
        <f t="shared" ca="1" si="50"/>
        <v>#N/A</v>
      </c>
      <c r="F189" s="375" t="e">
        <f t="shared" ca="1" si="51"/>
        <v>#N/A</v>
      </c>
      <c r="G189" s="375" t="e">
        <f t="shared" ca="1" si="52"/>
        <v>#N/A</v>
      </c>
      <c r="H189" s="375" t="e">
        <f t="shared" ca="1" si="53"/>
        <v>#N/A</v>
      </c>
      <c r="I189" s="375" t="e">
        <f t="shared" ca="1" si="46"/>
        <v>#N/A</v>
      </c>
      <c r="J189" s="375" t="e">
        <f t="shared" ca="1" si="54"/>
        <v>#N/A</v>
      </c>
      <c r="K189" s="375" t="e">
        <f t="shared" ca="1" si="47"/>
        <v>#N/A</v>
      </c>
      <c r="L189" s="375" t="e">
        <f t="shared" ca="1" si="55"/>
        <v>#N/A</v>
      </c>
      <c r="M189" s="445"/>
      <c r="N189" s="375" t="e">
        <f t="shared" ca="1" si="48"/>
        <v>#N/A</v>
      </c>
      <c r="O189" s="375" t="e">
        <f t="shared" ca="1" si="56"/>
        <v>#N/A</v>
      </c>
      <c r="P189" s="375" t="e">
        <f t="shared" ca="1" si="57"/>
        <v>#N/A</v>
      </c>
      <c r="Q189" s="375" t="e">
        <f t="shared" ca="1" si="58"/>
        <v>#N/A</v>
      </c>
      <c r="R189" s="375" t="e">
        <f t="shared" ca="1" si="59"/>
        <v>#N/A</v>
      </c>
      <c r="S189" s="375" t="e">
        <f t="shared" ca="1" si="49"/>
        <v>#N/A</v>
      </c>
      <c r="T189" s="375">
        <f>IF(D189="","",IF('General Info and Test Results'!$C$36="Yes",1+(0.03*(1-((MAX(1.5,'H2 Tests'!$D$11)-1.5)/(MIN(12,'H2 Tests'!$D$12)-1.5)))),1))</f>
        <v>1</v>
      </c>
      <c r="U189" s="411"/>
      <c r="V189" s="411"/>
      <c r="W189" s="411"/>
      <c r="X189" s="698"/>
      <c r="Z189" s="697"/>
      <c r="AF189" s="698"/>
      <c r="AG189" s="698"/>
      <c r="AH189" s="698"/>
      <c r="AI189" s="698"/>
      <c r="AJ189" s="369"/>
    </row>
    <row r="190" spans="2:36" x14ac:dyDescent="0.35">
      <c r="B190" s="394">
        <f>IF(C190="","",Tables!A14)</f>
        <v>9</v>
      </c>
      <c r="C190" s="395">
        <f>IF(D190="","",Tables!B14)</f>
        <v>22</v>
      </c>
      <c r="D190" s="395">
        <f>IF(HLOOKUP($C$135,Tables!$A$1:$H$23,ROW()-176)=0,"",HLOOKUP($C$135,Tables!$A$1:$H$23,ROW()-176))</f>
        <v>5.5E-2</v>
      </c>
      <c r="E190" s="375" t="e">
        <f t="shared" ca="1" si="50"/>
        <v>#N/A</v>
      </c>
      <c r="F190" s="375" t="e">
        <f t="shared" ca="1" si="51"/>
        <v>#N/A</v>
      </c>
      <c r="G190" s="375" t="e">
        <f t="shared" ca="1" si="52"/>
        <v>#N/A</v>
      </c>
      <c r="H190" s="375" t="e">
        <f t="shared" ca="1" si="53"/>
        <v>#N/A</v>
      </c>
      <c r="I190" s="375" t="e">
        <f t="shared" ca="1" si="46"/>
        <v>#N/A</v>
      </c>
      <c r="J190" s="375" t="e">
        <f t="shared" ca="1" si="54"/>
        <v>#N/A</v>
      </c>
      <c r="K190" s="375" t="e">
        <f t="shared" ca="1" si="47"/>
        <v>#N/A</v>
      </c>
      <c r="L190" s="375" t="e">
        <f t="shared" ca="1" si="55"/>
        <v>#N/A</v>
      </c>
      <c r="M190" s="445"/>
      <c r="N190" s="375" t="e">
        <f t="shared" ca="1" si="48"/>
        <v>#N/A</v>
      </c>
      <c r="O190" s="375" t="e">
        <f t="shared" ca="1" si="56"/>
        <v>#N/A</v>
      </c>
      <c r="P190" s="375" t="e">
        <f t="shared" ca="1" si="57"/>
        <v>#N/A</v>
      </c>
      <c r="Q190" s="375" t="e">
        <f t="shared" ca="1" si="58"/>
        <v>#N/A</v>
      </c>
      <c r="R190" s="375" t="e">
        <f t="shared" ca="1" si="59"/>
        <v>#N/A</v>
      </c>
      <c r="S190" s="375" t="e">
        <f t="shared" ca="1" si="49"/>
        <v>#N/A</v>
      </c>
      <c r="T190" s="375">
        <f>IF(D190="","",IF('General Info and Test Results'!$C$36="Yes",1+(0.03*(1-((MAX(1.5,'H2 Tests'!$D$11)-1.5)/(MIN(12,'H2 Tests'!$D$12)-1.5)))),1))</f>
        <v>1</v>
      </c>
      <c r="U190" s="411"/>
      <c r="V190" s="411"/>
      <c r="W190" s="411"/>
      <c r="X190" s="698"/>
      <c r="Z190" s="697"/>
      <c r="AF190" s="698"/>
      <c r="AG190" s="698"/>
      <c r="AH190" s="698"/>
      <c r="AI190" s="698"/>
      <c r="AJ190" s="369"/>
    </row>
    <row r="191" spans="2:36" x14ac:dyDescent="0.35">
      <c r="B191" s="394">
        <f>IF(C191="","",Tables!A15)</f>
        <v>10</v>
      </c>
      <c r="C191" s="395">
        <f>IF(D191="","",Tables!B15)</f>
        <v>17</v>
      </c>
      <c r="D191" s="395">
        <f>IF(HLOOKUP($C$135,Tables!$A$1:$H$23,ROW()-176)=0,"",HLOOKUP($C$135,Tables!$A$1:$H$23,ROW()-176))</f>
        <v>3.5999999999999997E-2</v>
      </c>
      <c r="E191" s="375" t="e">
        <f t="shared" ca="1" si="50"/>
        <v>#N/A</v>
      </c>
      <c r="F191" s="375" t="e">
        <f t="shared" ca="1" si="51"/>
        <v>#N/A</v>
      </c>
      <c r="G191" s="375" t="e">
        <f t="shared" ca="1" si="52"/>
        <v>#N/A</v>
      </c>
      <c r="H191" s="375" t="e">
        <f t="shared" ca="1" si="53"/>
        <v>#N/A</v>
      </c>
      <c r="I191" s="375" t="e">
        <f t="shared" ca="1" si="46"/>
        <v>#N/A</v>
      </c>
      <c r="J191" s="375" t="e">
        <f t="shared" ca="1" si="54"/>
        <v>#N/A</v>
      </c>
      <c r="K191" s="375" t="e">
        <f t="shared" ca="1" si="47"/>
        <v>#N/A</v>
      </c>
      <c r="L191" s="375" t="e">
        <f t="shared" ca="1" si="55"/>
        <v>#N/A</v>
      </c>
      <c r="M191" s="445"/>
      <c r="N191" s="375" t="e">
        <f t="shared" ca="1" si="48"/>
        <v>#N/A</v>
      </c>
      <c r="O191" s="375" t="e">
        <f t="shared" ca="1" si="56"/>
        <v>#N/A</v>
      </c>
      <c r="P191" s="375" t="e">
        <f t="shared" ca="1" si="57"/>
        <v>#N/A</v>
      </c>
      <c r="Q191" s="375" t="e">
        <f t="shared" ca="1" si="58"/>
        <v>#N/A</v>
      </c>
      <c r="R191" s="375" t="e">
        <f t="shared" ca="1" si="59"/>
        <v>#N/A</v>
      </c>
      <c r="S191" s="375" t="e">
        <f t="shared" ca="1" si="49"/>
        <v>#N/A</v>
      </c>
      <c r="T191" s="375">
        <f>IF(D191="","",IF('General Info and Test Results'!$C$36="Yes",1+(0.03*(1-((MAX(1.5,'H2 Tests'!$D$11)-1.5)/(MIN(12,'H2 Tests'!$D$12)-1.5)))),1))</f>
        <v>1</v>
      </c>
      <c r="U191" s="411"/>
      <c r="V191" s="411"/>
      <c r="W191" s="411"/>
      <c r="X191" s="698"/>
      <c r="Z191" s="697"/>
      <c r="AF191" s="698"/>
      <c r="AG191" s="698"/>
      <c r="AH191" s="698"/>
      <c r="AI191" s="698"/>
      <c r="AJ191" s="369"/>
    </row>
    <row r="192" spans="2:36" x14ac:dyDescent="0.35">
      <c r="B192" s="394">
        <f>IF(C192="","",Tables!A16)</f>
        <v>11</v>
      </c>
      <c r="C192" s="395">
        <f>IF(D192="","",Tables!B16)</f>
        <v>12</v>
      </c>
      <c r="D192" s="395">
        <f>IF(HLOOKUP($C$135,Tables!$A$1:$H$23,ROW()-176)=0,"",HLOOKUP($C$135,Tables!$A$1:$H$23,ROW()-176))</f>
        <v>2.5999999999999999E-2</v>
      </c>
      <c r="E192" s="375" t="e">
        <f t="shared" ca="1" si="50"/>
        <v>#N/A</v>
      </c>
      <c r="F192" s="375" t="e">
        <f t="shared" ca="1" si="51"/>
        <v>#N/A</v>
      </c>
      <c r="G192" s="375" t="e">
        <f t="shared" ca="1" si="52"/>
        <v>#N/A</v>
      </c>
      <c r="H192" s="375" t="e">
        <f t="shared" ca="1" si="53"/>
        <v>#N/A</v>
      </c>
      <c r="I192" s="375" t="e">
        <f t="shared" ca="1" si="46"/>
        <v>#N/A</v>
      </c>
      <c r="J192" s="375" t="e">
        <f t="shared" ca="1" si="54"/>
        <v>#N/A</v>
      </c>
      <c r="K192" s="375" t="e">
        <f t="shared" ca="1" si="47"/>
        <v>#N/A</v>
      </c>
      <c r="L192" s="375" t="e">
        <f t="shared" ca="1" si="55"/>
        <v>#N/A</v>
      </c>
      <c r="M192" s="445"/>
      <c r="N192" s="375" t="e">
        <f t="shared" ca="1" si="48"/>
        <v>#N/A</v>
      </c>
      <c r="O192" s="375" t="e">
        <f t="shared" ca="1" si="56"/>
        <v>#N/A</v>
      </c>
      <c r="P192" s="375" t="e">
        <f t="shared" ca="1" si="57"/>
        <v>#N/A</v>
      </c>
      <c r="Q192" s="375" t="e">
        <f t="shared" ca="1" si="58"/>
        <v>#N/A</v>
      </c>
      <c r="R192" s="375" t="e">
        <f t="shared" ca="1" si="59"/>
        <v>#N/A</v>
      </c>
      <c r="S192" s="375" t="e">
        <f t="shared" ca="1" si="49"/>
        <v>#N/A</v>
      </c>
      <c r="T192" s="375">
        <f>IF(D192="","",IF('General Info and Test Results'!$C$36="Yes",1+(0.03*(1-((MAX(1.5,'H2 Tests'!$D$11)-1.5)/(MIN(12,'H2 Tests'!$D$12)-1.5)))),1))</f>
        <v>1</v>
      </c>
      <c r="U192" s="411"/>
      <c r="V192" s="411"/>
      <c r="W192" s="411"/>
      <c r="X192" s="698"/>
      <c r="Z192" s="697"/>
      <c r="AF192" s="698"/>
      <c r="AG192" s="698"/>
      <c r="AH192" s="698"/>
      <c r="AI192" s="698"/>
      <c r="AJ192" s="369"/>
    </row>
    <row r="193" spans="2:36" x14ac:dyDescent="0.35">
      <c r="B193" s="394">
        <f>IF(C193="","",Tables!A17)</f>
        <v>12</v>
      </c>
      <c r="C193" s="395">
        <f>IF(D193="","",Tables!B17)</f>
        <v>7</v>
      </c>
      <c r="D193" s="395">
        <f>IF(HLOOKUP($C$135,Tables!$A$1:$H$23,ROW()-176)=0,"",HLOOKUP($C$135,Tables!$A$1:$H$23,ROW()-176))</f>
        <v>1.2999999999999999E-2</v>
      </c>
      <c r="E193" s="375" t="e">
        <f t="shared" ca="1" si="50"/>
        <v>#N/A</v>
      </c>
      <c r="F193" s="375" t="e">
        <f t="shared" ca="1" si="51"/>
        <v>#N/A</v>
      </c>
      <c r="G193" s="375" t="e">
        <f t="shared" ca="1" si="52"/>
        <v>#N/A</v>
      </c>
      <c r="H193" s="375" t="e">
        <f t="shared" ca="1" si="53"/>
        <v>#N/A</v>
      </c>
      <c r="I193" s="375" t="e">
        <f t="shared" ca="1" si="46"/>
        <v>#N/A</v>
      </c>
      <c r="J193" s="375" t="e">
        <f t="shared" ca="1" si="54"/>
        <v>#N/A</v>
      </c>
      <c r="K193" s="375" t="e">
        <f t="shared" ca="1" si="47"/>
        <v>#N/A</v>
      </c>
      <c r="L193" s="375" t="e">
        <f t="shared" ca="1" si="55"/>
        <v>#N/A</v>
      </c>
      <c r="M193" s="445"/>
      <c r="N193" s="375" t="e">
        <f t="shared" ca="1" si="48"/>
        <v>#N/A</v>
      </c>
      <c r="O193" s="375" t="e">
        <f t="shared" ca="1" si="56"/>
        <v>#N/A</v>
      </c>
      <c r="P193" s="375" t="e">
        <f t="shared" ca="1" si="57"/>
        <v>#N/A</v>
      </c>
      <c r="Q193" s="375" t="e">
        <f t="shared" ca="1" si="58"/>
        <v>#N/A</v>
      </c>
      <c r="R193" s="375" t="e">
        <f t="shared" ca="1" si="59"/>
        <v>#N/A</v>
      </c>
      <c r="S193" s="375" t="e">
        <f t="shared" ca="1" si="49"/>
        <v>#N/A</v>
      </c>
      <c r="T193" s="375">
        <f>IF(D193="","",IF('General Info and Test Results'!$C$36="Yes",1+(0.03*(1-((MAX(1.5,'H2 Tests'!$D$11)-1.5)/(MIN(12,'H2 Tests'!$D$12)-1.5)))),1))</f>
        <v>1</v>
      </c>
      <c r="U193" s="411"/>
      <c r="V193" s="411"/>
      <c r="W193" s="411"/>
      <c r="X193" s="698"/>
      <c r="Z193" s="697"/>
      <c r="AF193" s="698"/>
      <c r="AG193" s="698"/>
      <c r="AH193" s="698"/>
      <c r="AI193" s="698"/>
      <c r="AJ193" s="369"/>
    </row>
    <row r="194" spans="2:36" x14ac:dyDescent="0.35">
      <c r="B194" s="394">
        <f>IF(C194="","",Tables!A18)</f>
        <v>13</v>
      </c>
      <c r="C194" s="395">
        <f>IF(D194="","",Tables!B18)</f>
        <v>2</v>
      </c>
      <c r="D194" s="395">
        <f>IF(HLOOKUP($C$135,Tables!$A$1:$H$23,ROW()-176)=0,"",HLOOKUP($C$135,Tables!$A$1:$H$23,ROW()-176))</f>
        <v>6.0000000000000001E-3</v>
      </c>
      <c r="E194" s="375" t="e">
        <f t="shared" ca="1" si="50"/>
        <v>#N/A</v>
      </c>
      <c r="F194" s="375" t="e">
        <f t="shared" ca="1" si="51"/>
        <v>#N/A</v>
      </c>
      <c r="G194" s="375" t="e">
        <f t="shared" ca="1" si="52"/>
        <v>#N/A</v>
      </c>
      <c r="H194" s="375" t="e">
        <f t="shared" ca="1" si="53"/>
        <v>#N/A</v>
      </c>
      <c r="I194" s="375" t="e">
        <f t="shared" ca="1" si="46"/>
        <v>#N/A</v>
      </c>
      <c r="J194" s="375" t="e">
        <f t="shared" ca="1" si="54"/>
        <v>#N/A</v>
      </c>
      <c r="K194" s="375" t="e">
        <f t="shared" ca="1" si="47"/>
        <v>#N/A</v>
      </c>
      <c r="L194" s="375" t="e">
        <f t="shared" ca="1" si="55"/>
        <v>#N/A</v>
      </c>
      <c r="M194" s="445"/>
      <c r="N194" s="375" t="e">
        <f t="shared" ca="1" si="48"/>
        <v>#N/A</v>
      </c>
      <c r="O194" s="375" t="e">
        <f t="shared" ca="1" si="56"/>
        <v>#N/A</v>
      </c>
      <c r="P194" s="375" t="e">
        <f t="shared" ca="1" si="57"/>
        <v>#N/A</v>
      </c>
      <c r="Q194" s="375" t="e">
        <f t="shared" ca="1" si="58"/>
        <v>#N/A</v>
      </c>
      <c r="R194" s="375" t="e">
        <f t="shared" ca="1" si="59"/>
        <v>#N/A</v>
      </c>
      <c r="S194" s="375" t="e">
        <f t="shared" ca="1" si="49"/>
        <v>#N/A</v>
      </c>
      <c r="T194" s="375">
        <f>IF(D194="","",IF('General Info and Test Results'!$C$36="Yes",1+(0.03*(1-((MAX(1.5,'H2 Tests'!$D$11)-1.5)/(MIN(12,'H2 Tests'!$D$12)-1.5)))),1))</f>
        <v>1</v>
      </c>
      <c r="U194" s="411"/>
      <c r="V194" s="411"/>
      <c r="W194" s="411"/>
      <c r="X194" s="698"/>
      <c r="Z194" s="697"/>
      <c r="AF194" s="698"/>
      <c r="AG194" s="698"/>
      <c r="AH194" s="698"/>
      <c r="AI194" s="698"/>
      <c r="AJ194" s="369"/>
    </row>
    <row r="195" spans="2:36" x14ac:dyDescent="0.35">
      <c r="B195" s="394">
        <f>IF(C195="","",Tables!A19)</f>
        <v>14</v>
      </c>
      <c r="C195" s="395">
        <f>IF(D195="","",Tables!B19)</f>
        <v>-3</v>
      </c>
      <c r="D195" s="395">
        <f>IF(HLOOKUP($C$135,Tables!$A$1:$H$23,ROW()-176)=0,"",HLOOKUP($C$135,Tables!$A$1:$H$23,ROW()-176))</f>
        <v>2E-3</v>
      </c>
      <c r="E195" s="375" t="e">
        <f t="shared" ca="1" si="50"/>
        <v>#N/A</v>
      </c>
      <c r="F195" s="375" t="e">
        <f t="shared" ca="1" si="51"/>
        <v>#N/A</v>
      </c>
      <c r="G195" s="375" t="e">
        <f t="shared" ca="1" si="52"/>
        <v>#N/A</v>
      </c>
      <c r="H195" s="375" t="e">
        <f t="shared" ca="1" si="53"/>
        <v>#N/A</v>
      </c>
      <c r="I195" s="375" t="e">
        <f t="shared" ca="1" si="46"/>
        <v>#N/A</v>
      </c>
      <c r="J195" s="375" t="e">
        <f t="shared" ca="1" si="54"/>
        <v>#N/A</v>
      </c>
      <c r="K195" s="375" t="e">
        <f t="shared" ca="1" si="47"/>
        <v>#N/A</v>
      </c>
      <c r="L195" s="375" t="e">
        <f t="shared" ca="1" si="55"/>
        <v>#N/A</v>
      </c>
      <c r="M195" s="445"/>
      <c r="N195" s="375" t="e">
        <f t="shared" ca="1" si="48"/>
        <v>#N/A</v>
      </c>
      <c r="O195" s="375" t="e">
        <f t="shared" ca="1" si="56"/>
        <v>#N/A</v>
      </c>
      <c r="P195" s="375" t="e">
        <f t="shared" ca="1" si="57"/>
        <v>#N/A</v>
      </c>
      <c r="Q195" s="375" t="e">
        <f t="shared" ca="1" si="58"/>
        <v>#N/A</v>
      </c>
      <c r="R195" s="375" t="e">
        <f t="shared" ca="1" si="59"/>
        <v>#N/A</v>
      </c>
      <c r="S195" s="375" t="e">
        <f t="shared" ca="1" si="49"/>
        <v>#N/A</v>
      </c>
      <c r="T195" s="375">
        <f>IF(D195="","",IF('General Info and Test Results'!$C$36="Yes",1+(0.03*(1-((MAX(1.5,'H2 Tests'!$D$11)-1.5)/(MIN(12,'H2 Tests'!$D$12)-1.5)))),1))</f>
        <v>1</v>
      </c>
      <c r="U195" s="411"/>
      <c r="V195" s="411"/>
      <c r="W195" s="411"/>
      <c r="X195" s="698"/>
      <c r="Z195" s="697"/>
      <c r="AF195" s="698"/>
      <c r="AG195" s="698"/>
      <c r="AH195" s="698"/>
      <c r="AI195" s="698"/>
      <c r="AJ195" s="369"/>
    </row>
    <row r="196" spans="2:36" x14ac:dyDescent="0.35">
      <c r="B196" s="394">
        <f>IF(C196="","",Tables!A20)</f>
        <v>15</v>
      </c>
      <c r="C196" s="395">
        <f>IF(D196="","",Tables!B20)</f>
        <v>-8</v>
      </c>
      <c r="D196" s="395">
        <f>IF(HLOOKUP($C$135,Tables!$A$1:$H$23,ROW()-176)=0,"",HLOOKUP($C$135,Tables!$A$1:$H$23,ROW()-176))</f>
        <v>1E-3</v>
      </c>
      <c r="E196" s="375" t="e">
        <f t="shared" ca="1" si="50"/>
        <v>#N/A</v>
      </c>
      <c r="F196" s="375" t="e">
        <f t="shared" ca="1" si="51"/>
        <v>#N/A</v>
      </c>
      <c r="G196" s="375" t="e">
        <f t="shared" ca="1" si="52"/>
        <v>#N/A</v>
      </c>
      <c r="H196" s="375" t="e">
        <f t="shared" ca="1" si="53"/>
        <v>#N/A</v>
      </c>
      <c r="I196" s="375" t="e">
        <f t="shared" ca="1" si="46"/>
        <v>#N/A</v>
      </c>
      <c r="J196" s="375" t="e">
        <f t="shared" ca="1" si="54"/>
        <v>#N/A</v>
      </c>
      <c r="K196" s="375" t="e">
        <f t="shared" ca="1" si="47"/>
        <v>#N/A</v>
      </c>
      <c r="L196" s="375" t="e">
        <f t="shared" ca="1" si="55"/>
        <v>#N/A</v>
      </c>
      <c r="M196" s="445"/>
      <c r="N196" s="375" t="e">
        <f t="shared" ca="1" si="48"/>
        <v>#N/A</v>
      </c>
      <c r="O196" s="375" t="e">
        <f t="shared" ca="1" si="56"/>
        <v>#N/A</v>
      </c>
      <c r="P196" s="375" t="e">
        <f t="shared" ca="1" si="57"/>
        <v>#N/A</v>
      </c>
      <c r="Q196" s="375" t="e">
        <f t="shared" ca="1" si="58"/>
        <v>#N/A</v>
      </c>
      <c r="R196" s="375" t="e">
        <f t="shared" ca="1" si="59"/>
        <v>#N/A</v>
      </c>
      <c r="S196" s="375" t="e">
        <f t="shared" ca="1" si="49"/>
        <v>#N/A</v>
      </c>
      <c r="T196" s="375">
        <f>IF(D196="","",IF('General Info and Test Results'!$C$36="Yes",1+(0.03*(1-((MAX(1.5,'H2 Tests'!$D$11)-1.5)/(MIN(12,'H2 Tests'!$D$12)-1.5)))),1))</f>
        <v>1</v>
      </c>
      <c r="U196" s="411"/>
      <c r="V196" s="411"/>
      <c r="W196" s="411"/>
      <c r="X196" s="698"/>
      <c r="Z196" s="697"/>
      <c r="AF196" s="698"/>
      <c r="AG196" s="698"/>
      <c r="AH196" s="698"/>
      <c r="AI196" s="698"/>
      <c r="AJ196" s="369"/>
    </row>
    <row r="197" spans="2:36" x14ac:dyDescent="0.35">
      <c r="B197" s="394" t="str">
        <f>IF(C197="","",Tables!A21)</f>
        <v/>
      </c>
      <c r="C197" s="395" t="str">
        <f>IF(D197="","",Tables!B21)</f>
        <v/>
      </c>
      <c r="D197" s="395" t="str">
        <f>IF(HLOOKUP($C$135,Tables!$A$1:$H$23,ROW()-176)=0,"",HLOOKUP($C$135,Tables!$A$1:$H$23,ROW()-176))</f>
        <v/>
      </c>
      <c r="E197" s="375" t="str">
        <f t="shared" si="50"/>
        <v/>
      </c>
      <c r="F197" s="375" t="str">
        <f t="shared" si="51"/>
        <v/>
      </c>
      <c r="G197" s="375" t="str">
        <f t="shared" si="52"/>
        <v/>
      </c>
      <c r="H197" s="375" t="str">
        <f t="shared" si="53"/>
        <v/>
      </c>
      <c r="I197" s="375" t="str">
        <f t="shared" si="46"/>
        <v/>
      </c>
      <c r="J197" s="375" t="str">
        <f t="shared" si="54"/>
        <v/>
      </c>
      <c r="K197" s="375" t="str">
        <f t="shared" si="47"/>
        <v/>
      </c>
      <c r="L197" s="375" t="str">
        <f t="shared" si="55"/>
        <v/>
      </c>
      <c r="M197" s="445"/>
      <c r="N197" s="375" t="str">
        <f t="shared" si="48"/>
        <v/>
      </c>
      <c r="O197" s="375" t="str">
        <f t="shared" si="56"/>
        <v/>
      </c>
      <c r="P197" s="375" t="str">
        <f t="shared" si="57"/>
        <v/>
      </c>
      <c r="Q197" s="375" t="str">
        <f t="shared" si="58"/>
        <v/>
      </c>
      <c r="R197" s="375" t="str">
        <f t="shared" si="59"/>
        <v/>
      </c>
      <c r="S197" s="375" t="str">
        <f t="shared" si="49"/>
        <v/>
      </c>
      <c r="T197" s="375" t="str">
        <f>IF(D197="","",IF('General Info and Test Results'!$C$36="Yes",1+(0.03*(1-((MAX(1.5,'H2 Tests'!$D$11)-1.5)/(MIN(12,'H2 Tests'!$D$12)-1.5)))),1))</f>
        <v/>
      </c>
      <c r="U197" s="411"/>
      <c r="V197" s="411"/>
      <c r="W197" s="411"/>
      <c r="X197" s="698"/>
      <c r="Z197" s="697"/>
      <c r="AF197" s="698"/>
      <c r="AG197" s="698"/>
      <c r="AH197" s="698"/>
      <c r="AI197" s="698"/>
      <c r="AJ197" s="369"/>
    </row>
    <row r="198" spans="2:36" x14ac:dyDescent="0.35">
      <c r="B198" s="394" t="str">
        <f>IF(C198="","",Tables!A22)</f>
        <v/>
      </c>
      <c r="C198" s="395" t="str">
        <f>IF(D198="","",Tables!B22)</f>
        <v/>
      </c>
      <c r="D198" s="395" t="str">
        <f>IF(HLOOKUP($C$135,Tables!$A$1:$H$23,ROW()-176)=0,"",HLOOKUP($C$135,Tables!$A$1:$H$23,ROW()-176))</f>
        <v/>
      </c>
      <c r="E198" s="375" t="str">
        <f t="shared" si="50"/>
        <v/>
      </c>
      <c r="F198" s="375" t="str">
        <f t="shared" si="51"/>
        <v/>
      </c>
      <c r="G198" s="375" t="str">
        <f t="shared" si="52"/>
        <v/>
      </c>
      <c r="H198" s="375" t="str">
        <f t="shared" si="53"/>
        <v/>
      </c>
      <c r="I198" s="375" t="str">
        <f t="shared" si="46"/>
        <v/>
      </c>
      <c r="J198" s="375" t="str">
        <f t="shared" si="54"/>
        <v/>
      </c>
      <c r="K198" s="375" t="str">
        <f t="shared" si="47"/>
        <v/>
      </c>
      <c r="L198" s="375" t="str">
        <f t="shared" si="55"/>
        <v/>
      </c>
      <c r="M198" s="445"/>
      <c r="N198" s="375" t="str">
        <f t="shared" si="48"/>
        <v/>
      </c>
      <c r="O198" s="375" t="str">
        <f t="shared" si="56"/>
        <v/>
      </c>
      <c r="P198" s="375" t="str">
        <f t="shared" si="57"/>
        <v/>
      </c>
      <c r="Q198" s="375" t="str">
        <f t="shared" si="58"/>
        <v/>
      </c>
      <c r="R198" s="375" t="str">
        <f t="shared" si="59"/>
        <v/>
      </c>
      <c r="S198" s="375" t="str">
        <f t="shared" si="49"/>
        <v/>
      </c>
      <c r="T198" s="375" t="str">
        <f>IF(D198="","",IF('General Info and Test Results'!$C$36="Yes",1+(0.03*(1-((MAX(1.5,'H2 Tests'!$D$11)-1.5)/(MIN(12,'H2 Tests'!$D$12)-1.5)))),1))</f>
        <v/>
      </c>
      <c r="U198" s="411"/>
      <c r="V198" s="411"/>
      <c r="W198" s="411"/>
      <c r="X198" s="698"/>
      <c r="Z198" s="697"/>
      <c r="AF198" s="698"/>
      <c r="AG198" s="698"/>
      <c r="AH198" s="698"/>
      <c r="AI198" s="698"/>
      <c r="AJ198" s="369"/>
    </row>
    <row r="199" spans="2:36" x14ac:dyDescent="0.35">
      <c r="B199" s="394" t="str">
        <f>IF(C199="","",Tables!A23)</f>
        <v/>
      </c>
      <c r="C199" s="395" t="str">
        <f>IF(D199="","",Tables!B23)</f>
        <v/>
      </c>
      <c r="D199" s="395" t="str">
        <f>IF(HLOOKUP($C$135,Tables!$A$1:$H$23,ROW()-176)=0,"",HLOOKUP($C$135,Tables!$A$1:$H$23,ROW()-176))</f>
        <v/>
      </c>
      <c r="E199" s="375" t="str">
        <f t="shared" si="50"/>
        <v/>
      </c>
      <c r="F199" s="375" t="str">
        <f t="shared" si="51"/>
        <v/>
      </c>
      <c r="G199" s="375" t="str">
        <f t="shared" si="52"/>
        <v/>
      </c>
      <c r="H199" s="375" t="str">
        <f t="shared" si="53"/>
        <v/>
      </c>
      <c r="I199" s="375" t="str">
        <f t="shared" si="46"/>
        <v/>
      </c>
      <c r="J199" s="375" t="str">
        <f t="shared" si="54"/>
        <v/>
      </c>
      <c r="K199" s="375" t="str">
        <f t="shared" si="47"/>
        <v/>
      </c>
      <c r="L199" s="375" t="str">
        <f t="shared" si="55"/>
        <v/>
      </c>
      <c r="M199" s="445"/>
      <c r="N199" s="375" t="str">
        <f t="shared" si="48"/>
        <v/>
      </c>
      <c r="O199" s="375" t="str">
        <f t="shared" si="56"/>
        <v/>
      </c>
      <c r="P199" s="375" t="str">
        <f t="shared" si="57"/>
        <v/>
      </c>
      <c r="Q199" s="375" t="str">
        <f t="shared" si="58"/>
        <v/>
      </c>
      <c r="R199" s="375" t="str">
        <f t="shared" si="59"/>
        <v/>
      </c>
      <c r="S199" s="375" t="str">
        <f t="shared" si="49"/>
        <v/>
      </c>
      <c r="T199" s="375" t="str">
        <f>IF(D199="","",IF('General Info and Test Results'!$C$36="Yes",1+(0.03*(1-((MAX(1.5,'H2 Tests'!$D$11)-1.5)/(MIN(12,'H2 Tests'!$D$12)-1.5)))),1))</f>
        <v/>
      </c>
      <c r="U199" s="411"/>
      <c r="V199" s="411"/>
      <c r="W199" s="411"/>
      <c r="X199" s="698"/>
      <c r="Z199" s="697"/>
      <c r="AF199" s="698"/>
      <c r="AG199" s="698"/>
      <c r="AH199" s="698"/>
      <c r="AI199" s="698"/>
      <c r="AJ199" s="369"/>
    </row>
    <row r="200" spans="2:36" x14ac:dyDescent="0.35">
      <c r="B200" s="386"/>
      <c r="C200" s="379"/>
      <c r="D200" s="379"/>
      <c r="E200" s="379"/>
      <c r="F200" s="379"/>
      <c r="G200" s="379"/>
      <c r="H200" s="379"/>
      <c r="I200" s="379"/>
      <c r="J200" s="379"/>
      <c r="K200" s="379"/>
      <c r="L200" s="379"/>
      <c r="M200" s="379"/>
      <c r="N200" s="379"/>
      <c r="O200" s="379"/>
      <c r="P200" s="379"/>
      <c r="Q200" s="379"/>
      <c r="R200" s="411"/>
      <c r="S200" s="411"/>
      <c r="T200" s="411"/>
      <c r="U200" s="411"/>
      <c r="V200" s="411"/>
      <c r="W200" s="411"/>
      <c r="X200" s="698"/>
      <c r="Z200" s="697"/>
      <c r="AF200" s="698"/>
      <c r="AG200" s="698"/>
      <c r="AH200" s="698"/>
      <c r="AI200" s="698"/>
      <c r="AJ200" s="369"/>
    </row>
    <row r="201" spans="2:36" x14ac:dyDescent="0.35">
      <c r="B201" s="427" t="s">
        <v>128</v>
      </c>
      <c r="C201" s="375" t="e">
        <f ca="1">SUM(Q182:Q199)</f>
        <v>#N/A</v>
      </c>
      <c r="D201" s="379"/>
      <c r="E201" s="379"/>
      <c r="F201" s="379"/>
      <c r="G201" s="379"/>
      <c r="H201" s="379"/>
      <c r="I201" s="379"/>
      <c r="J201" s="379"/>
      <c r="K201" s="379"/>
      <c r="L201" s="379"/>
      <c r="M201" s="379"/>
      <c r="N201" s="379"/>
      <c r="O201" s="379"/>
      <c r="P201" s="379"/>
      <c r="Q201" s="379"/>
      <c r="R201" s="411"/>
      <c r="S201" s="411"/>
      <c r="T201" s="411"/>
      <c r="U201" s="411"/>
      <c r="V201" s="411"/>
      <c r="W201" s="411"/>
      <c r="X201" s="698"/>
      <c r="Y201" s="698"/>
      <c r="Z201" s="697"/>
      <c r="AA201" s="698"/>
      <c r="AB201" s="698"/>
      <c r="AC201" s="698"/>
      <c r="AD201" s="698"/>
      <c r="AE201" s="698"/>
      <c r="AF201" s="698"/>
      <c r="AG201" s="698"/>
      <c r="AH201" s="698"/>
      <c r="AI201" s="698"/>
      <c r="AJ201" s="369"/>
    </row>
    <row r="202" spans="2:36" x14ac:dyDescent="0.35">
      <c r="B202" s="427" t="s">
        <v>129</v>
      </c>
      <c r="C202" s="375" t="e">
        <f ca="1">SUM(R182:R199)</f>
        <v>#N/A</v>
      </c>
      <c r="D202" s="379"/>
      <c r="E202" s="379"/>
      <c r="F202" s="379"/>
      <c r="G202" s="379"/>
      <c r="H202" s="379"/>
      <c r="I202" s="379"/>
      <c r="J202" s="379"/>
      <c r="K202" s="379"/>
      <c r="L202" s="379"/>
      <c r="M202" s="379"/>
      <c r="N202" s="379"/>
      <c r="O202" s="379"/>
      <c r="P202" s="379"/>
      <c r="Q202" s="379"/>
      <c r="R202" s="411"/>
      <c r="S202" s="411"/>
      <c r="T202" s="411"/>
      <c r="U202" s="411"/>
      <c r="V202" s="411"/>
      <c r="W202" s="411"/>
      <c r="X202" s="698"/>
      <c r="Y202" s="698"/>
      <c r="Z202" s="697"/>
      <c r="AA202" s="698"/>
      <c r="AB202" s="698"/>
      <c r="AC202" s="698"/>
      <c r="AD202" s="698"/>
      <c r="AE202" s="698"/>
      <c r="AF202" s="698"/>
      <c r="AG202" s="698"/>
      <c r="AH202" s="698"/>
      <c r="AI202" s="698"/>
      <c r="AJ202" s="369"/>
    </row>
    <row r="203" spans="2:36" x14ac:dyDescent="0.35">
      <c r="B203" s="427" t="s">
        <v>127</v>
      </c>
      <c r="C203" s="375" t="e">
        <f ca="1">SUM(S182:S199)</f>
        <v>#N/A</v>
      </c>
      <c r="D203" s="379"/>
      <c r="E203" s="379"/>
      <c r="F203" s="379"/>
      <c r="G203" s="379"/>
      <c r="H203" s="379"/>
      <c r="I203" s="379"/>
      <c r="J203" s="379"/>
      <c r="K203" s="379"/>
      <c r="L203" s="379"/>
      <c r="M203" s="379"/>
      <c r="N203" s="379"/>
      <c r="O203" s="379"/>
      <c r="P203" s="379"/>
      <c r="Q203" s="379"/>
      <c r="R203" s="411"/>
      <c r="S203" s="411"/>
      <c r="T203" s="411"/>
      <c r="U203" s="411"/>
      <c r="V203" s="411"/>
      <c r="W203" s="411"/>
      <c r="X203" s="698"/>
      <c r="Y203" s="698"/>
      <c r="Z203" s="697"/>
      <c r="AA203" s="698"/>
      <c r="AB203" s="698"/>
      <c r="AC203" s="698"/>
      <c r="AD203" s="698"/>
      <c r="AE203" s="698"/>
      <c r="AF203" s="698"/>
      <c r="AG203" s="698"/>
      <c r="AH203" s="698"/>
      <c r="AI203" s="698"/>
      <c r="AJ203" s="369"/>
    </row>
    <row r="204" spans="2:36" ht="38.25" customHeight="1" thickBot="1" x14ac:dyDescent="0.4">
      <c r="B204" s="370"/>
      <c r="C204" s="455" t="s">
        <v>451</v>
      </c>
      <c r="D204" s="1155" t="s">
        <v>477</v>
      </c>
      <c r="E204" s="1155"/>
      <c r="F204" s="379"/>
      <c r="G204" s="379"/>
      <c r="H204" s="379"/>
      <c r="I204" s="379"/>
      <c r="J204" s="379"/>
      <c r="K204" s="379"/>
      <c r="L204" s="379"/>
      <c r="M204" s="379"/>
      <c r="N204" s="379"/>
      <c r="O204" s="379"/>
      <c r="P204" s="379"/>
      <c r="Q204" s="379"/>
      <c r="R204" s="411"/>
      <c r="S204" s="411"/>
      <c r="T204" s="411"/>
      <c r="U204" s="411"/>
      <c r="V204" s="411"/>
      <c r="W204" s="411"/>
      <c r="X204" s="698"/>
      <c r="Y204" s="698"/>
      <c r="Z204" s="697"/>
      <c r="AA204" s="698"/>
      <c r="AB204" s="698"/>
      <c r="AC204" s="698"/>
      <c r="AD204" s="698"/>
      <c r="AE204" s="698"/>
      <c r="AF204" s="698"/>
      <c r="AG204" s="698"/>
      <c r="AH204" s="698"/>
      <c r="AI204" s="698"/>
      <c r="AJ204" s="369"/>
    </row>
    <row r="205" spans="2:36" ht="18.75" thickBot="1" x14ac:dyDescent="0.4">
      <c r="B205" s="390" t="s">
        <v>115</v>
      </c>
      <c r="C205" s="391" t="e">
        <f ca="1">(C203/(C201+C202))*T182</f>
        <v>#N/A</v>
      </c>
      <c r="D205" s="1269" t="e">
        <f ca="1">MROUND(C205,0.025)</f>
        <v>#N/A</v>
      </c>
      <c r="E205" s="1269"/>
      <c r="F205" s="379"/>
      <c r="G205" s="379"/>
      <c r="H205" s="379"/>
      <c r="I205" s="379"/>
      <c r="J205" s="379"/>
      <c r="K205" s="379"/>
      <c r="L205" s="379"/>
      <c r="M205" s="379"/>
      <c r="N205" s="379"/>
      <c r="O205" s="379"/>
      <c r="P205" s="379"/>
      <c r="Q205" s="379"/>
      <c r="R205" s="411"/>
      <c r="S205" s="411"/>
      <c r="T205" s="411"/>
      <c r="U205" s="411"/>
      <c r="V205" s="411"/>
      <c r="W205" s="411"/>
      <c r="X205" s="698"/>
      <c r="Y205" s="698"/>
      <c r="Z205" s="697"/>
      <c r="AA205" s="698"/>
      <c r="AB205" s="698"/>
      <c r="AC205" s="698"/>
      <c r="AD205" s="698"/>
      <c r="AE205" s="698"/>
      <c r="AF205" s="698"/>
      <c r="AG205" s="698"/>
      <c r="AH205" s="698"/>
      <c r="AI205" s="698"/>
      <c r="AJ205" s="369"/>
    </row>
    <row r="206" spans="2:36" x14ac:dyDescent="0.35">
      <c r="B206" s="386"/>
      <c r="C206" s="379"/>
      <c r="D206" s="379"/>
      <c r="E206" s="379"/>
      <c r="F206" s="379"/>
      <c r="G206" s="379"/>
      <c r="H206" s="379"/>
      <c r="I206" s="379"/>
      <c r="J206" s="379"/>
      <c r="K206" s="379"/>
      <c r="L206" s="379"/>
      <c r="M206" s="379"/>
      <c r="N206" s="379"/>
      <c r="O206" s="379"/>
      <c r="P206" s="379"/>
      <c r="Q206" s="379"/>
      <c r="R206" s="411"/>
      <c r="S206" s="411"/>
      <c r="T206" s="411"/>
      <c r="U206" s="411"/>
      <c r="V206" s="411"/>
      <c r="W206" s="411"/>
      <c r="X206" s="698"/>
      <c r="Y206" s="698"/>
      <c r="Z206" s="697"/>
      <c r="AA206" s="698"/>
      <c r="AB206" s="698"/>
      <c r="AC206" s="698"/>
      <c r="AD206" s="698"/>
      <c r="AE206" s="698"/>
      <c r="AF206" s="698"/>
      <c r="AG206" s="698"/>
      <c r="AH206" s="698"/>
      <c r="AI206" s="698"/>
      <c r="AJ206" s="369"/>
    </row>
    <row r="207" spans="2:36" x14ac:dyDescent="0.35">
      <c r="B207" s="690" t="s">
        <v>222</v>
      </c>
      <c r="C207" s="387"/>
      <c r="D207" s="387"/>
      <c r="E207" s="387"/>
      <c r="F207" s="696"/>
      <c r="G207" s="387"/>
      <c r="H207" s="387"/>
      <c r="I207" s="387"/>
      <c r="J207" s="387"/>
      <c r="K207" s="387"/>
      <c r="L207" s="387"/>
      <c r="M207" s="387"/>
      <c r="N207" s="387"/>
      <c r="O207" s="387"/>
      <c r="P207" s="387"/>
      <c r="Q207" s="387"/>
      <c r="R207" s="702"/>
      <c r="S207" s="695"/>
      <c r="T207" s="695"/>
      <c r="U207" s="695"/>
      <c r="V207" s="695"/>
      <c r="W207" s="695"/>
      <c r="X207" s="695"/>
      <c r="Y207" s="695"/>
      <c r="Z207" s="706"/>
      <c r="AA207" s="698"/>
      <c r="AB207" s="698"/>
      <c r="AC207" s="698"/>
      <c r="AD207" s="698"/>
      <c r="AE207" s="698"/>
      <c r="AF207" s="698"/>
      <c r="AG207" s="698"/>
      <c r="AH207" s="698"/>
      <c r="AI207" s="698"/>
      <c r="AJ207" s="369"/>
    </row>
    <row r="208" spans="2:36" x14ac:dyDescent="0.35">
      <c r="B208" s="386"/>
      <c r="C208" s="379"/>
      <c r="D208" s="379"/>
      <c r="E208" s="379"/>
      <c r="F208" s="379"/>
      <c r="G208" s="379"/>
      <c r="H208" s="379"/>
      <c r="I208" s="379"/>
      <c r="J208" s="379"/>
      <c r="K208" s="379"/>
      <c r="L208" s="379"/>
      <c r="M208" s="379"/>
      <c r="N208" s="379"/>
      <c r="O208" s="379"/>
      <c r="P208" s="379"/>
      <c r="Q208" s="379"/>
      <c r="R208" s="411"/>
      <c r="S208" s="411"/>
      <c r="T208" s="411"/>
      <c r="U208" s="411"/>
      <c r="V208" s="411"/>
      <c r="W208" s="411"/>
      <c r="X208" s="698"/>
      <c r="Y208" s="698"/>
      <c r="Z208" s="697"/>
      <c r="AA208" s="698"/>
      <c r="AB208" s="698"/>
      <c r="AC208" s="698"/>
      <c r="AD208" s="698"/>
      <c r="AE208" s="698"/>
      <c r="AF208" s="698"/>
      <c r="AG208" s="698"/>
      <c r="AH208" s="698"/>
      <c r="AI208" s="698"/>
      <c r="AJ208" s="369"/>
    </row>
    <row r="209" spans="2:36" x14ac:dyDescent="0.35">
      <c r="B209" s="424" t="s">
        <v>287</v>
      </c>
      <c r="C209" s="452" t="e">
        <f ca="1">IF(C53="", 0.25, ROUND(MIN(0.25,((1-((C53/(3.413*I53))/(C44/(3.413*I44))))/(1-C53/(C44*'Optional H1C Tests'!$D$13)))),2))</f>
        <v>#N/A</v>
      </c>
      <c r="D209" s="379"/>
      <c r="E209" s="1283" t="s">
        <v>254</v>
      </c>
      <c r="F209" s="1285"/>
      <c r="G209" s="409" t="s">
        <v>439</v>
      </c>
      <c r="H209" s="453"/>
      <c r="I209" s="379"/>
      <c r="J209" s="379"/>
      <c r="K209" s="379"/>
      <c r="L209" s="379"/>
      <c r="M209" s="379"/>
      <c r="N209" s="379"/>
      <c r="O209" s="379"/>
      <c r="P209" s="379"/>
      <c r="Q209" s="379"/>
      <c r="R209" s="411"/>
      <c r="S209" s="411"/>
      <c r="T209" s="411"/>
      <c r="U209" s="411"/>
      <c r="V209" s="411"/>
      <c r="W209" s="411"/>
      <c r="X209" s="698"/>
      <c r="Y209" s="698"/>
      <c r="Z209" s="697"/>
      <c r="AA209" s="698"/>
      <c r="AB209" s="698"/>
      <c r="AC209" s="698"/>
      <c r="AD209" s="698"/>
      <c r="AE209" s="698"/>
      <c r="AF209" s="698"/>
      <c r="AG209" s="698"/>
      <c r="AH209" s="698"/>
      <c r="AI209" s="698"/>
      <c r="AJ209" s="369"/>
    </row>
    <row r="210" spans="2:36" ht="36" x14ac:dyDescent="0.35">
      <c r="B210" s="388" t="s">
        <v>387</v>
      </c>
      <c r="C210" s="452" t="e">
        <f ca="1">IF(C54="", $C$209, ROUND(MIN(0.25,((1-((C54/(3.413*I54))/(C45/(3.413*I45))))/(1-C54/(C45*'Optional H1C Tests'!$D$59)))),2))</f>
        <v>#N/A</v>
      </c>
      <c r="D210" s="379"/>
      <c r="E210" s="1284"/>
      <c r="F210" s="1286"/>
      <c r="G210" s="379"/>
      <c r="H210" s="379"/>
      <c r="I210" s="379"/>
      <c r="J210" s="379"/>
      <c r="K210" s="379"/>
      <c r="L210" s="379"/>
      <c r="M210" s="379"/>
      <c r="N210" s="379"/>
      <c r="O210" s="379"/>
      <c r="P210" s="379"/>
      <c r="Q210" s="379"/>
      <c r="R210" s="411"/>
      <c r="S210" s="411"/>
      <c r="T210" s="411"/>
      <c r="U210" s="411"/>
      <c r="V210" s="411"/>
      <c r="W210" s="411"/>
      <c r="X210" s="698"/>
      <c r="Y210" s="698"/>
      <c r="Z210" s="697"/>
      <c r="AA210" s="698"/>
      <c r="AB210" s="698"/>
      <c r="AC210" s="698"/>
      <c r="AD210" s="698"/>
      <c r="AE210" s="698"/>
      <c r="AF210" s="698"/>
      <c r="AG210" s="698"/>
      <c r="AH210" s="698"/>
      <c r="AI210" s="698"/>
      <c r="AJ210" s="369"/>
    </row>
    <row r="211" spans="2:36" x14ac:dyDescent="0.35">
      <c r="B211" s="386"/>
      <c r="C211" s="379"/>
      <c r="D211" s="379"/>
      <c r="E211" s="379"/>
      <c r="F211" s="379"/>
      <c r="G211" s="379"/>
      <c r="H211" s="379"/>
      <c r="I211" s="379"/>
      <c r="J211" s="379"/>
      <c r="K211" s="379"/>
      <c r="L211" s="379"/>
      <c r="M211" s="379"/>
      <c r="N211" s="379"/>
      <c r="O211" s="379"/>
      <c r="P211" s="379"/>
      <c r="Q211" s="379"/>
      <c r="R211" s="411"/>
      <c r="S211" s="411"/>
      <c r="T211" s="411"/>
      <c r="U211" s="411"/>
      <c r="V211" s="411"/>
      <c r="W211" s="411"/>
      <c r="X211" s="698"/>
      <c r="Y211" s="698"/>
      <c r="Z211" s="697"/>
      <c r="AA211" s="698"/>
      <c r="AB211" s="698"/>
      <c r="AC211" s="698"/>
      <c r="AD211" s="698"/>
      <c r="AE211" s="698"/>
      <c r="AF211" s="698"/>
      <c r="AG211" s="698"/>
      <c r="AH211" s="698"/>
      <c r="AI211" s="698"/>
      <c r="AJ211" s="369"/>
    </row>
    <row r="212" spans="2:36" x14ac:dyDescent="0.35">
      <c r="B212" s="392" t="s">
        <v>126</v>
      </c>
      <c r="C212" s="393" t="s">
        <v>321</v>
      </c>
      <c r="D212" s="393" t="s">
        <v>107</v>
      </c>
      <c r="E212" s="393" t="s">
        <v>323</v>
      </c>
      <c r="F212" s="454" t="s">
        <v>233</v>
      </c>
      <c r="G212" s="454" t="s">
        <v>234</v>
      </c>
      <c r="H212" s="454" t="s">
        <v>240</v>
      </c>
      <c r="I212" s="454" t="s">
        <v>388</v>
      </c>
      <c r="J212" s="454" t="s">
        <v>238</v>
      </c>
      <c r="K212" s="454" t="s">
        <v>239</v>
      </c>
      <c r="L212" s="454" t="s">
        <v>255</v>
      </c>
      <c r="M212" s="454" t="s">
        <v>435</v>
      </c>
      <c r="N212" s="454" t="s">
        <v>110</v>
      </c>
      <c r="O212" s="454" t="s">
        <v>111</v>
      </c>
      <c r="P212" s="393" t="s">
        <v>112</v>
      </c>
      <c r="Q212" s="393" t="s">
        <v>113</v>
      </c>
      <c r="R212" s="393" t="s">
        <v>114</v>
      </c>
      <c r="S212" s="411"/>
      <c r="T212" s="411"/>
      <c r="U212" s="411"/>
      <c r="V212" s="411"/>
      <c r="W212" s="411"/>
      <c r="X212" s="698"/>
      <c r="Y212" s="698"/>
      <c r="Z212" s="697"/>
      <c r="AA212" s="698"/>
      <c r="AB212" s="698"/>
      <c r="AC212" s="698"/>
      <c r="AD212" s="698"/>
      <c r="AE212" s="698"/>
      <c r="AF212" s="698"/>
      <c r="AG212" s="698"/>
      <c r="AH212" s="698"/>
      <c r="AI212" s="698"/>
      <c r="AJ212" s="369"/>
    </row>
    <row r="213" spans="2:36" x14ac:dyDescent="0.35">
      <c r="B213" s="394">
        <f>IF(C213="","",Tables!A6)</f>
        <v>1</v>
      </c>
      <c r="C213" s="395">
        <f>IF(D213="","",Tables!B6)</f>
        <v>62</v>
      </c>
      <c r="D213" s="395">
        <f>IF(HLOOKUP($C$135,Tables!$A$1:$H$23,ROW()-207)=0,"",HLOOKUP($C$135,Tables!$A$1:$H$23,ROW()-207))</f>
        <v>0.13200000000000001</v>
      </c>
      <c r="E213" s="375" t="e">
        <f ca="1">IF(D213="","",((65-C213)/(65-$G$139))*$G$140*$G$137)</f>
        <v>#N/A</v>
      </c>
      <c r="F213" s="375" t="e">
        <f ca="1">IF(D213="","",IF(C213&gt;=40,$C$44+((($C$56-$C$44)*(C213-47))/(62-47)),IF(C213&lt;17,$C$50+((($C$44-$C$50)*(C213-17))/(47-17)),$C$50+((($C$47-$C$50)*(C213-17))/(35-17)))))</f>
        <v>#N/A</v>
      </c>
      <c r="G213" s="375" t="e">
        <f ca="1">IF(D213="","",IF(OR(C213&gt;=45,C213&lt;=17),$C$51+((($C$45-$C$51)*(C213-17))/(47-17)),$C$51+((($C$48-$C$51)*(C213-17))/(35-17))))</f>
        <v>#N/A</v>
      </c>
      <c r="H213" s="375" t="e">
        <f ca="1">IF(D213="","",IF(F213&gt;=E213,E213/F213,IF(OR(AND(F213&lt;E213,G213&gt;E213, $F$209="No"),AND(F213&lt;E213,G213&gt;E213, $F$209="Yes", C213&lt;$H$209) ),(G213-E213)/(G213-F213),1)))</f>
        <v>#N/A</v>
      </c>
      <c r="I213" s="375" t="e">
        <f t="shared" ref="I213:I230" ca="1" si="60">IF(E213="","",IF(G213&gt;=F213,F213/G213,IF(OR(AND(G213&lt;F213,H213&gt;F213, $F$209="No"),AND(G213&lt;F213,H213&gt;F213, $F$209="Yes", D213&lt;$H$209) ),(H213-F213)/(H213-G213),1)))</f>
        <v>#N/A</v>
      </c>
      <c r="J213" s="375" t="e">
        <f ca="1">IF(D213="","",IF(C213&gt;=40,$I$44+((($I$56-$I$44)*(C213-47))/(62-47)),IF(C213&lt;17,$I$50+((($I$44-$I$50)*(C213-17))/(47-17)),$I$50+((($I$47-$I$50)*(C213-17))/(35-17)))))</f>
        <v>#N/A</v>
      </c>
      <c r="K213" s="375" t="e">
        <f ca="1">IF(D213="","",IF(OR(C213&gt;=45,C213&lt;=17),$I$51+((($I$45-$I$51)*(C213-17))/(47-17)),$I$51+((($I$48-$I$51)*(C213-17))/(35-17))))</f>
        <v>#N/A</v>
      </c>
      <c r="L213" s="375" t="e">
        <f ca="1">IF(D213="","",G213/(3.413*K213))</f>
        <v>#N/A</v>
      </c>
      <c r="M213" s="375" t="e">
        <f t="shared" ref="M213:M230" ca="1" si="61">IF(D213="","",IF(OR(F213&gt;=E213,AND(F213&lt;E213,G213&gt;E213),AND(G213&gt;E213,$F$209="Yes",$H$209&gt;=C213)),IF(C213&lt;=$C$140,0,IF(C213&gt;$C$138,1,0.5)),IF(OR(C213&lt;=$C$140,L213&lt;1),0,IF(AND(C213&gt;$C$140,C213&lt;=$C$138,L213&gt;=1),0.5,1))))</f>
        <v>#N/A</v>
      </c>
      <c r="N213" s="375" t="e">
        <f ca="1">IF(D213="","",IF(F213&gt;=E213,(1-($C$209*(1-H213))),IF(AND($F$209="Yes",C213&gt;=$H$209,E213&lt;G213),(1-($C$210*(1-I213))),"N/A")))</f>
        <v>#N/A</v>
      </c>
      <c r="O213" s="375" t="e">
        <f ca="1">IF(D213="","",IF(F213&gt;=E213,(H213*J213*M213/N213*D213),IF(AND(G213&gt;E213,$F$209="Yes", C213&gt;=$H$209),(I213*K213*M213/N213*D213),IF(OR(AND(F213&lt;E213,E213&lt;G213,$F$209="No"),AND(F213&lt;E213,E213&lt;G213,$F$209="Yes",C213&lt;$H$209)),(H213*J213+I213*K213)*M213*D213,IF(E213&gt;G213,((K213*M213*D213)),"Error - Check Data")))))</f>
        <v>#N/A</v>
      </c>
      <c r="P213" s="375" t="e">
        <f ca="1">IF(D213="","",IF(F213&gt;=E213,((E213*(1-M213))/3.413)*D213,IF(AND($F$209="Yes",E213&lt;G213, C213&gt;=$H$209),((E213*(1-M213))/3.413)*D213,IF(OR(AND(F213&lt;E213,E213&lt;G213,$F$209="No"),AND(F213&lt;E213,E213&lt;G213,$F$209="Yes", C213&lt;$H$209)),((E213*(1-M213))/3.413)*D213,IF(E213&gt;=G213,((E213-(G213*M213))/3.413)*D213,"Error-Check Data")))))</f>
        <v>#N/A</v>
      </c>
      <c r="Q213" s="375" t="e">
        <f t="shared" ref="Q213:Q230" ca="1" si="62">IF(D213="","",E213*D213)</f>
        <v>#N/A</v>
      </c>
      <c r="R213" s="375">
        <f>IF(B213="","",IF('General Info and Test Results'!$C$36="Yes",1+(0.03*(1-((MAX(1.5,'H2 Tests'!$D$11)-1.5)/(MIN(12,'H2 Tests'!$D$12)-1.5)))),1))</f>
        <v>1</v>
      </c>
      <c r="S213" s="411"/>
      <c r="T213" s="411"/>
      <c r="U213" s="411"/>
      <c r="V213" s="411"/>
      <c r="W213" s="411"/>
      <c r="X213" s="698"/>
      <c r="Y213" s="698"/>
      <c r="Z213" s="697"/>
      <c r="AA213" s="698"/>
      <c r="AB213" s="698"/>
      <c r="AC213" s="698"/>
      <c r="AD213" s="698"/>
      <c r="AE213" s="698"/>
      <c r="AF213" s="698"/>
      <c r="AG213" s="698"/>
      <c r="AH213" s="698"/>
      <c r="AI213" s="698"/>
      <c r="AJ213" s="369"/>
    </row>
    <row r="214" spans="2:36" x14ac:dyDescent="0.35">
      <c r="B214" s="394">
        <f>IF(C214="","",Tables!A7)</f>
        <v>2</v>
      </c>
      <c r="C214" s="395">
        <f>IF(D214="","",Tables!B7)</f>
        <v>57</v>
      </c>
      <c r="D214" s="395">
        <f>IF(HLOOKUP($C$135,Tables!$A$1:$H$23,ROW()-207)=0,"",HLOOKUP($C$135,Tables!$A$1:$H$23,ROW()-207))</f>
        <v>0.111</v>
      </c>
      <c r="E214" s="375" t="e">
        <f t="shared" ref="E214:E230" ca="1" si="63">IF(D214="","",((65-C214)/(65-$G$139))*$G$140*$G$137)</f>
        <v>#N/A</v>
      </c>
      <c r="F214" s="375" t="e">
        <f t="shared" ref="F214:F230" ca="1" si="64">IF(D214="","",IF(C214&gt;=40,$C$44+((($C$56-$C$44)*(C214-47))/(62-47)),IF(C214&lt;17,$C$50+((($C$44-$C$50)*(C214-17))/(47-17)),$C$50+((($C$47-$C$50)*(C214-17))/(35-17)))))</f>
        <v>#N/A</v>
      </c>
      <c r="G214" s="375" t="e">
        <f t="shared" ref="G214:G230" ca="1" si="65">IF(D214="","",IF(OR(C214&gt;=45,C214&lt;=17),$C$51+((($C$45-$C$51)*(C214-17))/(47-17)),$C$51+((($C$48-$C$51)*(C214-17))/(35-17))))</f>
        <v>#N/A</v>
      </c>
      <c r="H214" s="375" t="e">
        <f t="shared" ref="H214:H230" ca="1" si="66">IF(D214="","",IF(F214&gt;=E214,E214/F214,IF(OR(AND(F214&lt;E214,G214&gt;E214, $F$209="No"),AND(F214&lt;E214,G214&gt;E214, $F$209="Yes", C214&lt;$H$209) ),(G214-E214)/(G214-F214),1)))</f>
        <v>#N/A</v>
      </c>
      <c r="I214" s="375" t="e">
        <f t="shared" ca="1" si="60"/>
        <v>#N/A</v>
      </c>
      <c r="J214" s="375" t="e">
        <f t="shared" ref="J214:J230" ca="1" si="67">IF(D214="","",IF(C214&gt;=40,$I$44+((($I$56-$I$44)*(C214-47))/(62-47)),IF(C214&lt;17,$I$50+((($I$44-$I$50)*(C214-17))/(47-17)),$I$50+((($I$47-$I$50)*(C214-17))/(35-17)))))</f>
        <v>#N/A</v>
      </c>
      <c r="K214" s="375" t="e">
        <f t="shared" ref="K214:K230" ca="1" si="68">IF(D214="","",IF(OR(C214&gt;=45,C214&lt;=17),$I$51+((($I$45-$I$51)*(C214-17))/(47-17)),$I$51+((($I$48-$I$51)*(C214-17))/(35-17))))</f>
        <v>#N/A</v>
      </c>
      <c r="L214" s="375" t="e">
        <f t="shared" ref="L214:L230" ca="1" si="69">IF(D214="","",G214/(3.413*K214))</f>
        <v>#N/A</v>
      </c>
      <c r="M214" s="375" t="e">
        <f t="shared" ca="1" si="61"/>
        <v>#N/A</v>
      </c>
      <c r="N214" s="375" t="e">
        <f t="shared" ref="N214:N230" ca="1" si="70">IF(D214="","",IF(F214&gt;=E214,(1-($C$209*(1-H214))),IF(AND($F$209="Yes",C214&gt;=$H$209,E214&lt;G214),(1-($C$210*(1-I214))),"N/A")))</f>
        <v>#N/A</v>
      </c>
      <c r="O214" s="375" t="e">
        <f t="shared" ref="O214:O230" ca="1" si="71">IF(D214="","",IF(F214&gt;=E214,(H214*J214*M214/N214*D214),IF(AND(G214&gt;E214,$F$209="Yes", C214&gt;=$H$209),(I214*K214*M214/N214*D214),IF(OR(AND(F214&lt;E214,E214&lt;G214,$F$209="No"),AND(F214&lt;E214,E214&lt;G214,$F$209="Yes",C214&lt;$H$209)),(H214*J214+I214*K214)*M214*D214,IF(E214&gt;G214,((K214*M214*D214)),"Error - Check Data")))))</f>
        <v>#N/A</v>
      </c>
      <c r="P214" s="375" t="e">
        <f t="shared" ref="P214:P230" ca="1" si="72">IF(D214="","",IF(F214&gt;=E214,((E214*(1-M214))/3.413)*D214,IF(AND($F$209="Yes",E214&lt;G214, C214&gt;=$H$209),((E214*(1-M214))/3.413)*D214,IF(OR(AND(F214&lt;E214,E214&lt;G214,$F$209="No"),AND(F214&lt;E214,E214&lt;G214,$F$209="Yes", C214&lt;$H$209)),((E214*(1-M214))/3.413)*D214,IF(E214&gt;=G214,((E214-(G214*M214))/3.413)*D214,"Error-Check Data")))))</f>
        <v>#N/A</v>
      </c>
      <c r="Q214" s="375" t="e">
        <f t="shared" ca="1" si="62"/>
        <v>#N/A</v>
      </c>
      <c r="R214" s="375">
        <f>IF(B214="","",IF('General Info and Test Results'!$C$36="Yes",1+(0.03*(1-((MAX(1.5,'H2 Tests'!$D$11)-1.5)/(MIN(12,'H2 Tests'!$D$12)-1.5)))),1))</f>
        <v>1</v>
      </c>
      <c r="S214" s="411"/>
      <c r="T214" s="411"/>
      <c r="U214" s="411"/>
      <c r="V214" s="411"/>
      <c r="W214" s="411"/>
      <c r="X214" s="698"/>
      <c r="Y214" s="698"/>
      <c r="Z214" s="697"/>
      <c r="AA214" s="698"/>
      <c r="AB214" s="698"/>
      <c r="AC214" s="698"/>
      <c r="AD214" s="698"/>
      <c r="AE214" s="698"/>
      <c r="AF214" s="698"/>
      <c r="AG214" s="698"/>
      <c r="AH214" s="698"/>
      <c r="AI214" s="698"/>
      <c r="AJ214" s="369"/>
    </row>
    <row r="215" spans="2:36" ht="18.75" thickBot="1" x14ac:dyDescent="0.4">
      <c r="B215" s="394">
        <f>IF(C215="","",Tables!A8)</f>
        <v>3</v>
      </c>
      <c r="C215" s="395">
        <f>IF(D215="","",Tables!B8)</f>
        <v>52</v>
      </c>
      <c r="D215" s="395">
        <f>IF(HLOOKUP($C$135,Tables!$A$1:$H$23,ROW()-207)=0,"",HLOOKUP($C$135,Tables!$A$1:$H$23,ROW()-207))</f>
        <v>0.10299999999999999</v>
      </c>
      <c r="E215" s="375" t="e">
        <f t="shared" ca="1" si="63"/>
        <v>#N/A</v>
      </c>
      <c r="F215" s="375" t="e">
        <f t="shared" ca="1" si="64"/>
        <v>#N/A</v>
      </c>
      <c r="G215" s="375" t="e">
        <f t="shared" ca="1" si="65"/>
        <v>#N/A</v>
      </c>
      <c r="H215" s="375" t="e">
        <f t="shared" ca="1" si="66"/>
        <v>#N/A</v>
      </c>
      <c r="I215" s="375" t="e">
        <f t="shared" ca="1" si="60"/>
        <v>#N/A</v>
      </c>
      <c r="J215" s="375" t="e">
        <f t="shared" ca="1" si="67"/>
        <v>#N/A</v>
      </c>
      <c r="K215" s="375" t="e">
        <f t="shared" ca="1" si="68"/>
        <v>#N/A</v>
      </c>
      <c r="L215" s="375" t="e">
        <f t="shared" ca="1" si="69"/>
        <v>#N/A</v>
      </c>
      <c r="M215" s="375" t="e">
        <f t="shared" ca="1" si="61"/>
        <v>#N/A</v>
      </c>
      <c r="N215" s="375" t="e">
        <f t="shared" ca="1" si="70"/>
        <v>#N/A</v>
      </c>
      <c r="O215" s="375" t="e">
        <f t="shared" ca="1" si="71"/>
        <v>#N/A</v>
      </c>
      <c r="P215" s="375" t="e">
        <f t="shared" ca="1" si="72"/>
        <v>#N/A</v>
      </c>
      <c r="Q215" s="375" t="e">
        <f t="shared" ca="1" si="62"/>
        <v>#N/A</v>
      </c>
      <c r="R215" s="375">
        <f>IF(B215="","",IF('General Info and Test Results'!$C$36="Yes",1+(0.03*(1-((MAX(1.5,'H2 Tests'!$D$11)-1.5)/(MIN(12,'H2 Tests'!$D$12)-1.5)))),1))</f>
        <v>1</v>
      </c>
      <c r="S215" s="411"/>
      <c r="T215" s="411"/>
      <c r="U215" s="411"/>
      <c r="V215" s="411"/>
      <c r="W215" s="411"/>
      <c r="X215" s="698"/>
      <c r="Y215" s="698"/>
      <c r="Z215" s="697"/>
      <c r="AA215" s="698"/>
      <c r="AB215" s="698"/>
      <c r="AC215" s="698"/>
      <c r="AD215" s="698"/>
      <c r="AE215" s="698"/>
      <c r="AF215" s="698"/>
      <c r="AG215" s="698"/>
      <c r="AH215" s="698"/>
      <c r="AI215" s="698"/>
      <c r="AJ215" s="369"/>
    </row>
    <row r="216" spans="2:36" ht="18.75" thickBot="1" x14ac:dyDescent="0.4">
      <c r="B216" s="394">
        <f>IF(C216="","",Tables!A9)</f>
        <v>4</v>
      </c>
      <c r="C216" s="395">
        <f>IF(D216="","",Tables!B9)</f>
        <v>47</v>
      </c>
      <c r="D216" s="395">
        <f>IF(HLOOKUP($C$135,Tables!$A$1:$H$23,ROW()-207)=0,"",HLOOKUP($C$135,Tables!$A$1:$H$23,ROW()-207))</f>
        <v>9.2999999999999999E-2</v>
      </c>
      <c r="E216" s="375" t="e">
        <f t="shared" ca="1" si="63"/>
        <v>#N/A</v>
      </c>
      <c r="F216" s="375" t="e">
        <f t="shared" ca="1" si="64"/>
        <v>#N/A</v>
      </c>
      <c r="G216" s="375" t="e">
        <f t="shared" ca="1" si="65"/>
        <v>#N/A</v>
      </c>
      <c r="H216" s="375" t="e">
        <f t="shared" ca="1" si="66"/>
        <v>#N/A</v>
      </c>
      <c r="I216" s="375" t="e">
        <f t="shared" ca="1" si="60"/>
        <v>#N/A</v>
      </c>
      <c r="J216" s="375" t="e">
        <f t="shared" ca="1" si="67"/>
        <v>#N/A</v>
      </c>
      <c r="K216" s="375" t="e">
        <f t="shared" ca="1" si="68"/>
        <v>#N/A</v>
      </c>
      <c r="L216" s="375" t="e">
        <f t="shared" ca="1" si="69"/>
        <v>#N/A</v>
      </c>
      <c r="M216" s="375" t="e">
        <f t="shared" ca="1" si="61"/>
        <v>#N/A</v>
      </c>
      <c r="N216" s="375" t="e">
        <f t="shared" ca="1" si="70"/>
        <v>#N/A</v>
      </c>
      <c r="O216" s="375" t="e">
        <f t="shared" ca="1" si="71"/>
        <v>#N/A</v>
      </c>
      <c r="P216" s="375" t="e">
        <f t="shared" ca="1" si="72"/>
        <v>#N/A</v>
      </c>
      <c r="Q216" s="375" t="e">
        <f t="shared" ca="1" si="62"/>
        <v>#N/A</v>
      </c>
      <c r="R216" s="375">
        <f>IF(B216="","",IF('General Info and Test Results'!$C$36="Yes",1+(0.03*(1-((MAX(1.5,'H2 Tests'!$D$11)-1.5)/(MIN(12,'H2 Tests'!$D$12)-1.5)))),1))</f>
        <v>1</v>
      </c>
      <c r="S216" s="411"/>
      <c r="T216" s="411"/>
      <c r="U216" s="411"/>
      <c r="V216" s="411"/>
      <c r="W216" s="411"/>
      <c r="X216" s="698"/>
      <c r="Z216" s="697"/>
      <c r="AB216" s="367"/>
      <c r="AC216" s="428" t="s">
        <v>244</v>
      </c>
      <c r="AD216" s="429"/>
      <c r="AE216" s="429"/>
      <c r="AF216" s="429"/>
      <c r="AG216" s="429"/>
      <c r="AH216" s="430"/>
      <c r="AI216" s="377"/>
      <c r="AJ216" s="369"/>
    </row>
    <row r="217" spans="2:36" x14ac:dyDescent="0.35">
      <c r="B217" s="394">
        <f>IF(C217="","",Tables!A10)</f>
        <v>5</v>
      </c>
      <c r="C217" s="395">
        <f>IF(D217="","",Tables!B10)</f>
        <v>42</v>
      </c>
      <c r="D217" s="395">
        <f>IF(HLOOKUP($C$135,Tables!$A$1:$H$23,ROW()-207)=0,"",HLOOKUP($C$135,Tables!$A$1:$H$23,ROW()-207))</f>
        <v>0.1</v>
      </c>
      <c r="E217" s="375" t="e">
        <f t="shared" ca="1" si="63"/>
        <v>#N/A</v>
      </c>
      <c r="F217" s="375" t="e">
        <f t="shared" ca="1" si="64"/>
        <v>#N/A</v>
      </c>
      <c r="G217" s="375" t="e">
        <f t="shared" ca="1" si="65"/>
        <v>#N/A</v>
      </c>
      <c r="H217" s="375" t="e">
        <f t="shared" ca="1" si="66"/>
        <v>#N/A</v>
      </c>
      <c r="I217" s="375" t="e">
        <f t="shared" ca="1" si="60"/>
        <v>#N/A</v>
      </c>
      <c r="J217" s="375" t="e">
        <f t="shared" ca="1" si="67"/>
        <v>#N/A</v>
      </c>
      <c r="K217" s="375" t="e">
        <f t="shared" ca="1" si="68"/>
        <v>#N/A</v>
      </c>
      <c r="L217" s="375" t="e">
        <f t="shared" ca="1" si="69"/>
        <v>#N/A</v>
      </c>
      <c r="M217" s="375" t="e">
        <f t="shared" ca="1" si="61"/>
        <v>#N/A</v>
      </c>
      <c r="N217" s="375" t="e">
        <f t="shared" ca="1" si="70"/>
        <v>#N/A</v>
      </c>
      <c r="O217" s="375" t="e">
        <f t="shared" ca="1" si="71"/>
        <v>#N/A</v>
      </c>
      <c r="P217" s="375" t="e">
        <f t="shared" ca="1" si="72"/>
        <v>#N/A</v>
      </c>
      <c r="Q217" s="375" t="e">
        <f t="shared" ca="1" si="62"/>
        <v>#N/A</v>
      </c>
      <c r="R217" s="375">
        <f>IF(B217="","",IF('General Info and Test Results'!$C$36="Yes",1+(0.03*(1-((MAX(1.5,'H2 Tests'!$D$11)-1.5)/(MIN(12,'H2 Tests'!$D$12)-1.5)))),1))</f>
        <v>1</v>
      </c>
      <c r="S217" s="411"/>
      <c r="T217" s="411"/>
      <c r="U217" s="411"/>
      <c r="V217" s="411"/>
      <c r="W217" s="411"/>
      <c r="X217" s="698"/>
      <c r="Z217" s="697"/>
      <c r="AB217" s="431"/>
      <c r="AC217" s="432"/>
      <c r="AD217" s="432"/>
      <c r="AE217" s="433"/>
      <c r="AF217" s="433"/>
      <c r="AG217" s="433"/>
      <c r="AH217" s="434"/>
      <c r="AI217" s="692"/>
      <c r="AJ217" s="369"/>
    </row>
    <row r="218" spans="2:36" x14ac:dyDescent="0.35">
      <c r="B218" s="394">
        <f>IF(C218="","",Tables!A11)</f>
        <v>6</v>
      </c>
      <c r="C218" s="395">
        <f>IF(D218="","",Tables!B11)</f>
        <v>37</v>
      </c>
      <c r="D218" s="395">
        <f>IF(HLOOKUP($C$135,Tables!$A$1:$H$23,ROW()-207)=0,"",HLOOKUP($C$135,Tables!$A$1:$H$23,ROW()-207))</f>
        <v>0.109</v>
      </c>
      <c r="E218" s="375" t="e">
        <f t="shared" ca="1" si="63"/>
        <v>#N/A</v>
      </c>
      <c r="F218" s="375" t="e">
        <f t="shared" ca="1" si="64"/>
        <v>#N/A</v>
      </c>
      <c r="G218" s="375" t="e">
        <f t="shared" ca="1" si="65"/>
        <v>#N/A</v>
      </c>
      <c r="H218" s="375" t="e">
        <f t="shared" ca="1" si="66"/>
        <v>#N/A</v>
      </c>
      <c r="I218" s="375" t="e">
        <f t="shared" ca="1" si="60"/>
        <v>#N/A</v>
      </c>
      <c r="J218" s="375" t="e">
        <f t="shared" ca="1" si="67"/>
        <v>#N/A</v>
      </c>
      <c r="K218" s="375" t="e">
        <f t="shared" ca="1" si="68"/>
        <v>#N/A</v>
      </c>
      <c r="L218" s="375" t="e">
        <f t="shared" ca="1" si="69"/>
        <v>#N/A</v>
      </c>
      <c r="M218" s="375" t="e">
        <f t="shared" ca="1" si="61"/>
        <v>#N/A</v>
      </c>
      <c r="N218" s="375" t="e">
        <f t="shared" ca="1" si="70"/>
        <v>#N/A</v>
      </c>
      <c r="O218" s="375" t="e">
        <f t="shared" ca="1" si="71"/>
        <v>#N/A</v>
      </c>
      <c r="P218" s="375" t="e">
        <f t="shared" ca="1" si="72"/>
        <v>#N/A</v>
      </c>
      <c r="Q218" s="375" t="e">
        <f t="shared" ca="1" si="62"/>
        <v>#N/A</v>
      </c>
      <c r="R218" s="375">
        <f>IF(B218="","",IF('General Info and Test Results'!$C$36="Yes",1+(0.03*(1-((MAX(1.5,'H2 Tests'!$D$11)-1.5)/(MIN(12,'H2 Tests'!$D$12)-1.5)))),1))</f>
        <v>1</v>
      </c>
      <c r="S218" s="411"/>
      <c r="T218" s="411"/>
      <c r="U218" s="411"/>
      <c r="V218" s="411"/>
      <c r="W218" s="411"/>
      <c r="X218" s="698"/>
      <c r="Z218" s="697"/>
      <c r="AB218" s="439"/>
      <c r="AC218" s="435"/>
      <c r="AD218" s="435"/>
      <c r="AE218" s="692"/>
      <c r="AF218" s="692"/>
      <c r="AG218" s="692"/>
      <c r="AH218" s="436"/>
      <c r="AI218" s="692"/>
      <c r="AJ218" s="369"/>
    </row>
    <row r="219" spans="2:36" x14ac:dyDescent="0.35">
      <c r="B219" s="394">
        <f>IF(C219="","",Tables!A12)</f>
        <v>7</v>
      </c>
      <c r="C219" s="395">
        <f>IF(D219="","",Tables!B12)</f>
        <v>32</v>
      </c>
      <c r="D219" s="395">
        <f>IF(HLOOKUP($C$135,Tables!$A$1:$H$23,ROW()-207)=0,"",HLOOKUP($C$135,Tables!$A$1:$H$23,ROW()-207))</f>
        <v>0.126</v>
      </c>
      <c r="E219" s="375" t="e">
        <f t="shared" ca="1" si="63"/>
        <v>#N/A</v>
      </c>
      <c r="F219" s="375" t="e">
        <f t="shared" ca="1" si="64"/>
        <v>#N/A</v>
      </c>
      <c r="G219" s="375" t="e">
        <f t="shared" ca="1" si="65"/>
        <v>#N/A</v>
      </c>
      <c r="H219" s="375" t="e">
        <f t="shared" ca="1" si="66"/>
        <v>#N/A</v>
      </c>
      <c r="I219" s="375" t="e">
        <f t="shared" ca="1" si="60"/>
        <v>#N/A</v>
      </c>
      <c r="J219" s="375" t="e">
        <f t="shared" ca="1" si="67"/>
        <v>#N/A</v>
      </c>
      <c r="K219" s="375" t="e">
        <f t="shared" ca="1" si="68"/>
        <v>#N/A</v>
      </c>
      <c r="L219" s="375" t="e">
        <f t="shared" ca="1" si="69"/>
        <v>#N/A</v>
      </c>
      <c r="M219" s="375" t="e">
        <f t="shared" ca="1" si="61"/>
        <v>#N/A</v>
      </c>
      <c r="N219" s="375" t="e">
        <f t="shared" ca="1" si="70"/>
        <v>#N/A</v>
      </c>
      <c r="O219" s="375" t="e">
        <f t="shared" ca="1" si="71"/>
        <v>#N/A</v>
      </c>
      <c r="P219" s="375" t="e">
        <f t="shared" ca="1" si="72"/>
        <v>#N/A</v>
      </c>
      <c r="Q219" s="375" t="e">
        <f t="shared" ca="1" si="62"/>
        <v>#N/A</v>
      </c>
      <c r="R219" s="375">
        <f>IF(B219="","",IF('General Info and Test Results'!$C$36="Yes",1+(0.03*(1-((MAX(1.5,'H2 Tests'!$D$11)-1.5)/(MIN(12,'H2 Tests'!$D$12)-1.5)))),1))</f>
        <v>1</v>
      </c>
      <c r="S219" s="411"/>
      <c r="T219" s="411"/>
      <c r="U219" s="411"/>
      <c r="V219" s="411"/>
      <c r="W219" s="411"/>
      <c r="X219" s="698"/>
      <c r="Z219" s="697"/>
      <c r="AB219" s="439"/>
      <c r="AC219" s="435"/>
      <c r="AD219" s="435"/>
      <c r="AE219" s="435"/>
      <c r="AF219" s="435"/>
      <c r="AG219" s="435"/>
      <c r="AH219" s="436"/>
      <c r="AI219" s="692"/>
      <c r="AJ219" s="369"/>
    </row>
    <row r="220" spans="2:36" x14ac:dyDescent="0.35">
      <c r="B220" s="394">
        <f>IF(C220="","",Tables!A13)</f>
        <v>8</v>
      </c>
      <c r="C220" s="395">
        <f>IF(D220="","",Tables!B13)</f>
        <v>27</v>
      </c>
      <c r="D220" s="395">
        <f>IF(HLOOKUP($C$135,Tables!$A$1:$H$23,ROW()-207)=0,"",HLOOKUP($C$135,Tables!$A$1:$H$23,ROW()-207))</f>
        <v>8.6999999999999994E-2</v>
      </c>
      <c r="E220" s="375" t="e">
        <f t="shared" ca="1" si="63"/>
        <v>#N/A</v>
      </c>
      <c r="F220" s="375" t="e">
        <f t="shared" ca="1" si="64"/>
        <v>#N/A</v>
      </c>
      <c r="G220" s="375" t="e">
        <f t="shared" ca="1" si="65"/>
        <v>#N/A</v>
      </c>
      <c r="H220" s="375" t="e">
        <f t="shared" ca="1" si="66"/>
        <v>#N/A</v>
      </c>
      <c r="I220" s="375" t="e">
        <f t="shared" ca="1" si="60"/>
        <v>#N/A</v>
      </c>
      <c r="J220" s="375" t="e">
        <f t="shared" ca="1" si="67"/>
        <v>#N/A</v>
      </c>
      <c r="K220" s="375" t="e">
        <f t="shared" ca="1" si="68"/>
        <v>#N/A</v>
      </c>
      <c r="L220" s="375" t="e">
        <f t="shared" ca="1" si="69"/>
        <v>#N/A</v>
      </c>
      <c r="M220" s="375" t="e">
        <f t="shared" ca="1" si="61"/>
        <v>#N/A</v>
      </c>
      <c r="N220" s="375" t="e">
        <f t="shared" ca="1" si="70"/>
        <v>#N/A</v>
      </c>
      <c r="O220" s="375" t="e">
        <f t="shared" ca="1" si="71"/>
        <v>#N/A</v>
      </c>
      <c r="P220" s="375" t="e">
        <f t="shared" ca="1" si="72"/>
        <v>#N/A</v>
      </c>
      <c r="Q220" s="375" t="e">
        <f t="shared" ca="1" si="62"/>
        <v>#N/A</v>
      </c>
      <c r="R220" s="375">
        <f>IF(B220="","",IF('General Info and Test Results'!$C$36="Yes",1+(0.03*(1-((MAX(1.5,'H2 Tests'!$D$11)-1.5)/(MIN(12,'H2 Tests'!$D$12)-1.5)))),1))</f>
        <v>1</v>
      </c>
      <c r="S220" s="411"/>
      <c r="T220" s="411"/>
      <c r="U220" s="411"/>
      <c r="V220" s="411"/>
      <c r="W220" s="411"/>
      <c r="X220" s="698"/>
      <c r="Z220" s="697"/>
      <c r="AB220" s="439"/>
      <c r="AC220" s="435"/>
      <c r="AD220" s="435"/>
      <c r="AE220" s="435"/>
      <c r="AF220" s="435"/>
      <c r="AG220" s="435"/>
      <c r="AH220" s="436"/>
      <c r="AI220" s="692"/>
      <c r="AJ220" s="369"/>
    </row>
    <row r="221" spans="2:36" x14ac:dyDescent="0.35">
      <c r="B221" s="394">
        <f>IF(C221="","",Tables!A14)</f>
        <v>9</v>
      </c>
      <c r="C221" s="395">
        <f>IF(D221="","",Tables!B14)</f>
        <v>22</v>
      </c>
      <c r="D221" s="395">
        <f>IF(HLOOKUP($C$135,Tables!$A$1:$H$23,ROW()-207)=0,"",HLOOKUP($C$135,Tables!$A$1:$H$23,ROW()-207))</f>
        <v>5.5E-2</v>
      </c>
      <c r="E221" s="375" t="e">
        <f t="shared" ca="1" si="63"/>
        <v>#N/A</v>
      </c>
      <c r="F221" s="375" t="e">
        <f t="shared" ca="1" si="64"/>
        <v>#N/A</v>
      </c>
      <c r="G221" s="375" t="e">
        <f t="shared" ca="1" si="65"/>
        <v>#N/A</v>
      </c>
      <c r="H221" s="375" t="e">
        <f t="shared" ca="1" si="66"/>
        <v>#N/A</v>
      </c>
      <c r="I221" s="375" t="e">
        <f t="shared" ca="1" si="60"/>
        <v>#N/A</v>
      </c>
      <c r="J221" s="375" t="e">
        <f t="shared" ca="1" si="67"/>
        <v>#N/A</v>
      </c>
      <c r="K221" s="375" t="e">
        <f t="shared" ca="1" si="68"/>
        <v>#N/A</v>
      </c>
      <c r="L221" s="375" t="e">
        <f t="shared" ca="1" si="69"/>
        <v>#N/A</v>
      </c>
      <c r="M221" s="375" t="e">
        <f t="shared" ca="1" si="61"/>
        <v>#N/A</v>
      </c>
      <c r="N221" s="375" t="e">
        <f t="shared" ca="1" si="70"/>
        <v>#N/A</v>
      </c>
      <c r="O221" s="375" t="e">
        <f t="shared" ca="1" si="71"/>
        <v>#N/A</v>
      </c>
      <c r="P221" s="375" t="e">
        <f t="shared" ca="1" si="72"/>
        <v>#N/A</v>
      </c>
      <c r="Q221" s="375" t="e">
        <f t="shared" ca="1" si="62"/>
        <v>#N/A</v>
      </c>
      <c r="R221" s="375">
        <f>IF(B221="","",IF('General Info and Test Results'!$C$36="Yes",1+(0.03*(1-((MAX(1.5,'H2 Tests'!$D$11)-1.5)/(MIN(12,'H2 Tests'!$D$12)-1.5)))),1))</f>
        <v>1</v>
      </c>
      <c r="S221" s="411"/>
      <c r="T221" s="411"/>
      <c r="U221" s="411"/>
      <c r="V221" s="411"/>
      <c r="W221" s="411"/>
      <c r="X221" s="698"/>
      <c r="Z221" s="697"/>
      <c r="AB221" s="439"/>
      <c r="AC221" s="435"/>
      <c r="AD221" s="435"/>
      <c r="AE221" s="435"/>
      <c r="AF221" s="435"/>
      <c r="AG221" s="435"/>
      <c r="AH221" s="436"/>
      <c r="AI221" s="692"/>
      <c r="AJ221" s="369"/>
    </row>
    <row r="222" spans="2:36" x14ac:dyDescent="0.35">
      <c r="B222" s="394">
        <f>IF(C222="","",Tables!A15)</f>
        <v>10</v>
      </c>
      <c r="C222" s="395">
        <f>IF(D222="","",Tables!B15)</f>
        <v>17</v>
      </c>
      <c r="D222" s="395">
        <f>IF(HLOOKUP($C$135,Tables!$A$1:$H$23,ROW()-207)=0,"",HLOOKUP($C$135,Tables!$A$1:$H$23,ROW()-207))</f>
        <v>3.5999999999999997E-2</v>
      </c>
      <c r="E222" s="375" t="e">
        <f t="shared" ca="1" si="63"/>
        <v>#N/A</v>
      </c>
      <c r="F222" s="375" t="e">
        <f t="shared" ca="1" si="64"/>
        <v>#N/A</v>
      </c>
      <c r="G222" s="375" t="e">
        <f t="shared" ca="1" si="65"/>
        <v>#N/A</v>
      </c>
      <c r="H222" s="375" t="e">
        <f t="shared" ca="1" si="66"/>
        <v>#N/A</v>
      </c>
      <c r="I222" s="375" t="e">
        <f t="shared" ca="1" si="60"/>
        <v>#N/A</v>
      </c>
      <c r="J222" s="375" t="e">
        <f t="shared" ca="1" si="67"/>
        <v>#N/A</v>
      </c>
      <c r="K222" s="375" t="e">
        <f t="shared" ca="1" si="68"/>
        <v>#N/A</v>
      </c>
      <c r="L222" s="375" t="e">
        <f t="shared" ca="1" si="69"/>
        <v>#N/A</v>
      </c>
      <c r="M222" s="375" t="e">
        <f t="shared" ca="1" si="61"/>
        <v>#N/A</v>
      </c>
      <c r="N222" s="375" t="e">
        <f t="shared" ca="1" si="70"/>
        <v>#N/A</v>
      </c>
      <c r="O222" s="375" t="e">
        <f t="shared" ca="1" si="71"/>
        <v>#N/A</v>
      </c>
      <c r="P222" s="375" t="e">
        <f t="shared" ca="1" si="72"/>
        <v>#N/A</v>
      </c>
      <c r="Q222" s="375" t="e">
        <f t="shared" ca="1" si="62"/>
        <v>#N/A</v>
      </c>
      <c r="R222" s="375">
        <f>IF(B222="","",IF('General Info and Test Results'!$C$36="Yes",1+(0.03*(1-((MAX(1.5,'H2 Tests'!$D$11)-1.5)/(MIN(12,'H2 Tests'!$D$12)-1.5)))),1))</f>
        <v>1</v>
      </c>
      <c r="S222" s="411"/>
      <c r="T222" s="411"/>
      <c r="U222" s="411"/>
      <c r="V222" s="411"/>
      <c r="W222" s="411"/>
      <c r="X222" s="698"/>
      <c r="Z222" s="697"/>
      <c r="AB222" s="439"/>
      <c r="AC222" s="435"/>
      <c r="AD222" s="435"/>
      <c r="AE222" s="435"/>
      <c r="AF222" s="435"/>
      <c r="AG222" s="435"/>
      <c r="AH222" s="436"/>
      <c r="AI222" s="692"/>
      <c r="AJ222" s="369"/>
    </row>
    <row r="223" spans="2:36" x14ac:dyDescent="0.35">
      <c r="B223" s="394">
        <f>IF(C223="","",Tables!A16)</f>
        <v>11</v>
      </c>
      <c r="C223" s="395">
        <f>IF(D223="","",Tables!B16)</f>
        <v>12</v>
      </c>
      <c r="D223" s="395">
        <f>IF(HLOOKUP($C$135,Tables!$A$1:$H$23,ROW()-207)=0,"",HLOOKUP($C$135,Tables!$A$1:$H$23,ROW()-207))</f>
        <v>2.5999999999999999E-2</v>
      </c>
      <c r="E223" s="375" t="e">
        <f t="shared" ca="1" si="63"/>
        <v>#N/A</v>
      </c>
      <c r="F223" s="375" t="e">
        <f t="shared" ca="1" si="64"/>
        <v>#N/A</v>
      </c>
      <c r="G223" s="375" t="e">
        <f t="shared" ca="1" si="65"/>
        <v>#N/A</v>
      </c>
      <c r="H223" s="375" t="e">
        <f t="shared" ca="1" si="66"/>
        <v>#N/A</v>
      </c>
      <c r="I223" s="375" t="e">
        <f t="shared" ca="1" si="60"/>
        <v>#N/A</v>
      </c>
      <c r="J223" s="375" t="e">
        <f t="shared" ca="1" si="67"/>
        <v>#N/A</v>
      </c>
      <c r="K223" s="375" t="e">
        <f t="shared" ca="1" si="68"/>
        <v>#N/A</v>
      </c>
      <c r="L223" s="375" t="e">
        <f t="shared" ca="1" si="69"/>
        <v>#N/A</v>
      </c>
      <c r="M223" s="375" t="e">
        <f t="shared" ca="1" si="61"/>
        <v>#N/A</v>
      </c>
      <c r="N223" s="375" t="e">
        <f t="shared" ca="1" si="70"/>
        <v>#N/A</v>
      </c>
      <c r="O223" s="375" t="e">
        <f t="shared" ca="1" si="71"/>
        <v>#N/A</v>
      </c>
      <c r="P223" s="375" t="e">
        <f t="shared" ca="1" si="72"/>
        <v>#N/A</v>
      </c>
      <c r="Q223" s="375" t="e">
        <f t="shared" ca="1" si="62"/>
        <v>#N/A</v>
      </c>
      <c r="R223" s="375">
        <f>IF(B223="","",IF('General Info and Test Results'!$C$36="Yes",1+(0.03*(1-((MAX(1.5,'H2 Tests'!$D$11)-1.5)/(MIN(12,'H2 Tests'!$D$12)-1.5)))),1))</f>
        <v>1</v>
      </c>
      <c r="S223" s="411"/>
      <c r="T223" s="411"/>
      <c r="U223" s="411"/>
      <c r="V223" s="411"/>
      <c r="W223" s="411"/>
      <c r="X223" s="698"/>
      <c r="Z223" s="697"/>
      <c r="AB223" s="439"/>
      <c r="AC223" s="435"/>
      <c r="AD223" s="435"/>
      <c r="AE223" s="435"/>
      <c r="AF223" s="435"/>
      <c r="AG223" s="435"/>
      <c r="AH223" s="436"/>
      <c r="AI223" s="692"/>
      <c r="AJ223" s="369"/>
    </row>
    <row r="224" spans="2:36" x14ac:dyDescent="0.35">
      <c r="B224" s="394">
        <f>IF(C224="","",Tables!A17)</f>
        <v>12</v>
      </c>
      <c r="C224" s="395">
        <f>IF(D224="","",Tables!B17)</f>
        <v>7</v>
      </c>
      <c r="D224" s="395">
        <f>IF(HLOOKUP($C$135,Tables!$A$1:$H$23,ROW()-207)=0,"",HLOOKUP($C$135,Tables!$A$1:$H$23,ROW()-207))</f>
        <v>1.2999999999999999E-2</v>
      </c>
      <c r="E224" s="375" t="e">
        <f t="shared" ca="1" si="63"/>
        <v>#N/A</v>
      </c>
      <c r="F224" s="375" t="e">
        <f t="shared" ca="1" si="64"/>
        <v>#N/A</v>
      </c>
      <c r="G224" s="375" t="e">
        <f t="shared" ca="1" si="65"/>
        <v>#N/A</v>
      </c>
      <c r="H224" s="375" t="e">
        <f t="shared" ca="1" si="66"/>
        <v>#N/A</v>
      </c>
      <c r="I224" s="375" t="e">
        <f t="shared" ca="1" si="60"/>
        <v>#N/A</v>
      </c>
      <c r="J224" s="375" t="e">
        <f t="shared" ca="1" si="67"/>
        <v>#N/A</v>
      </c>
      <c r="K224" s="375" t="e">
        <f t="shared" ca="1" si="68"/>
        <v>#N/A</v>
      </c>
      <c r="L224" s="375" t="e">
        <f t="shared" ca="1" si="69"/>
        <v>#N/A</v>
      </c>
      <c r="M224" s="375" t="e">
        <f t="shared" ca="1" si="61"/>
        <v>#N/A</v>
      </c>
      <c r="N224" s="375" t="e">
        <f t="shared" ca="1" si="70"/>
        <v>#N/A</v>
      </c>
      <c r="O224" s="375" t="e">
        <f t="shared" ca="1" si="71"/>
        <v>#N/A</v>
      </c>
      <c r="P224" s="375" t="e">
        <f t="shared" ca="1" si="72"/>
        <v>#N/A</v>
      </c>
      <c r="Q224" s="375" t="e">
        <f t="shared" ca="1" si="62"/>
        <v>#N/A</v>
      </c>
      <c r="R224" s="375">
        <f>IF(B224="","",IF('General Info and Test Results'!$C$36="Yes",1+(0.03*(1-((MAX(1.5,'H2 Tests'!$D$11)-1.5)/(MIN(12,'H2 Tests'!$D$12)-1.5)))),1))</f>
        <v>1</v>
      </c>
      <c r="S224" s="411"/>
      <c r="T224" s="411"/>
      <c r="U224" s="411"/>
      <c r="V224" s="411"/>
      <c r="W224" s="411"/>
      <c r="X224" s="698"/>
      <c r="Z224" s="697"/>
      <c r="AB224" s="446"/>
      <c r="AC224" s="435"/>
      <c r="AD224" s="435"/>
      <c r="AE224" s="435"/>
      <c r="AF224" s="435"/>
      <c r="AG224" s="435"/>
      <c r="AH224" s="436"/>
      <c r="AI224" s="692"/>
      <c r="AJ224" s="369"/>
    </row>
    <row r="225" spans="2:36" x14ac:dyDescent="0.35">
      <c r="B225" s="394">
        <f>IF(C225="","",Tables!A18)</f>
        <v>13</v>
      </c>
      <c r="C225" s="395">
        <f>IF(D225="","",Tables!B18)</f>
        <v>2</v>
      </c>
      <c r="D225" s="395">
        <f>IF(HLOOKUP($C$135,Tables!$A$1:$H$23,ROW()-207)=0,"",HLOOKUP($C$135,Tables!$A$1:$H$23,ROW()-207))</f>
        <v>6.0000000000000001E-3</v>
      </c>
      <c r="E225" s="375" t="e">
        <f t="shared" ca="1" si="63"/>
        <v>#N/A</v>
      </c>
      <c r="F225" s="375" t="e">
        <f t="shared" ca="1" si="64"/>
        <v>#N/A</v>
      </c>
      <c r="G225" s="375" t="e">
        <f t="shared" ca="1" si="65"/>
        <v>#N/A</v>
      </c>
      <c r="H225" s="375" t="e">
        <f t="shared" ca="1" si="66"/>
        <v>#N/A</v>
      </c>
      <c r="I225" s="375" t="e">
        <f t="shared" ca="1" si="60"/>
        <v>#N/A</v>
      </c>
      <c r="J225" s="375" t="e">
        <f t="shared" ca="1" si="67"/>
        <v>#N/A</v>
      </c>
      <c r="K225" s="375" t="e">
        <f t="shared" ca="1" si="68"/>
        <v>#N/A</v>
      </c>
      <c r="L225" s="375" t="e">
        <f t="shared" ca="1" si="69"/>
        <v>#N/A</v>
      </c>
      <c r="M225" s="375" t="e">
        <f t="shared" ca="1" si="61"/>
        <v>#N/A</v>
      </c>
      <c r="N225" s="375" t="e">
        <f t="shared" ca="1" si="70"/>
        <v>#N/A</v>
      </c>
      <c r="O225" s="375" t="e">
        <f t="shared" ca="1" si="71"/>
        <v>#N/A</v>
      </c>
      <c r="P225" s="375" t="e">
        <f t="shared" ca="1" si="72"/>
        <v>#N/A</v>
      </c>
      <c r="Q225" s="375" t="e">
        <f t="shared" ca="1" si="62"/>
        <v>#N/A</v>
      </c>
      <c r="R225" s="375">
        <f>IF(B225="","",IF('General Info and Test Results'!$C$36="Yes",1+(0.03*(1-((MAX(1.5,'H2 Tests'!$D$11)-1.5)/(MIN(12,'H2 Tests'!$D$12)-1.5)))),1))</f>
        <v>1</v>
      </c>
      <c r="S225" s="411"/>
      <c r="T225" s="411"/>
      <c r="U225" s="411"/>
      <c r="V225" s="411"/>
      <c r="W225" s="411"/>
      <c r="X225" s="698"/>
      <c r="Z225" s="697"/>
      <c r="AB225" s="446"/>
      <c r="AC225" s="435"/>
      <c r="AD225" s="435"/>
      <c r="AE225" s="435"/>
      <c r="AF225" s="435"/>
      <c r="AG225" s="435"/>
      <c r="AH225" s="436"/>
      <c r="AI225" s="692"/>
      <c r="AJ225" s="369"/>
    </row>
    <row r="226" spans="2:36" x14ac:dyDescent="0.35">
      <c r="B226" s="394">
        <f>IF(C226="","",Tables!A19)</f>
        <v>14</v>
      </c>
      <c r="C226" s="395">
        <f>IF(D226="","",Tables!B19)</f>
        <v>-3</v>
      </c>
      <c r="D226" s="395">
        <f>IF(HLOOKUP($C$135,Tables!$A$1:$H$23,ROW()-207)=0,"",HLOOKUP($C$135,Tables!$A$1:$H$23,ROW()-207))</f>
        <v>2E-3</v>
      </c>
      <c r="E226" s="375" t="e">
        <f t="shared" ca="1" si="63"/>
        <v>#N/A</v>
      </c>
      <c r="F226" s="375" t="e">
        <f t="shared" ca="1" si="64"/>
        <v>#N/A</v>
      </c>
      <c r="G226" s="375" t="e">
        <f t="shared" ca="1" si="65"/>
        <v>#N/A</v>
      </c>
      <c r="H226" s="375" t="e">
        <f t="shared" ca="1" si="66"/>
        <v>#N/A</v>
      </c>
      <c r="I226" s="375" t="e">
        <f t="shared" ca="1" si="60"/>
        <v>#N/A</v>
      </c>
      <c r="J226" s="375" t="e">
        <f t="shared" ca="1" si="67"/>
        <v>#N/A</v>
      </c>
      <c r="K226" s="375" t="e">
        <f t="shared" ca="1" si="68"/>
        <v>#N/A</v>
      </c>
      <c r="L226" s="375" t="e">
        <f t="shared" ca="1" si="69"/>
        <v>#N/A</v>
      </c>
      <c r="M226" s="375" t="e">
        <f t="shared" ca="1" si="61"/>
        <v>#N/A</v>
      </c>
      <c r="N226" s="375" t="e">
        <f t="shared" ca="1" si="70"/>
        <v>#N/A</v>
      </c>
      <c r="O226" s="375" t="e">
        <f t="shared" ca="1" si="71"/>
        <v>#N/A</v>
      </c>
      <c r="P226" s="375" t="e">
        <f t="shared" ca="1" si="72"/>
        <v>#N/A</v>
      </c>
      <c r="Q226" s="375" t="e">
        <f t="shared" ca="1" si="62"/>
        <v>#N/A</v>
      </c>
      <c r="R226" s="375">
        <f>IF(B226="","",IF('General Info and Test Results'!$C$36="Yes",1+(0.03*(1-((MAX(1.5,'H2 Tests'!$D$11)-1.5)/(MIN(12,'H2 Tests'!$D$12)-1.5)))),1))</f>
        <v>1</v>
      </c>
      <c r="S226" s="411"/>
      <c r="T226" s="411"/>
      <c r="U226" s="411"/>
      <c r="V226" s="411"/>
      <c r="W226" s="411"/>
      <c r="X226" s="698"/>
      <c r="Z226" s="697"/>
      <c r="AB226" s="446"/>
      <c r="AC226" s="435"/>
      <c r="AD226" s="435"/>
      <c r="AE226" s="435"/>
      <c r="AF226" s="435"/>
      <c r="AG226" s="435"/>
      <c r="AH226" s="436"/>
      <c r="AI226" s="698"/>
      <c r="AJ226" s="369"/>
    </row>
    <row r="227" spans="2:36" x14ac:dyDescent="0.35">
      <c r="B227" s="394">
        <f>IF(C227="","",Tables!A20)</f>
        <v>15</v>
      </c>
      <c r="C227" s="395">
        <f>IF(D227="","",Tables!B20)</f>
        <v>-8</v>
      </c>
      <c r="D227" s="395">
        <f>IF(HLOOKUP($C$135,Tables!$A$1:$H$23,ROW()-207)=0,"",HLOOKUP($C$135,Tables!$A$1:$H$23,ROW()-207))</f>
        <v>1E-3</v>
      </c>
      <c r="E227" s="375" t="e">
        <f t="shared" ca="1" si="63"/>
        <v>#N/A</v>
      </c>
      <c r="F227" s="375" t="e">
        <f t="shared" ca="1" si="64"/>
        <v>#N/A</v>
      </c>
      <c r="G227" s="375" t="e">
        <f t="shared" ca="1" si="65"/>
        <v>#N/A</v>
      </c>
      <c r="H227" s="375" t="e">
        <f t="shared" ca="1" si="66"/>
        <v>#N/A</v>
      </c>
      <c r="I227" s="375" t="e">
        <f t="shared" ca="1" si="60"/>
        <v>#N/A</v>
      </c>
      <c r="J227" s="375" t="e">
        <f t="shared" ca="1" si="67"/>
        <v>#N/A</v>
      </c>
      <c r="K227" s="375" t="e">
        <f t="shared" ca="1" si="68"/>
        <v>#N/A</v>
      </c>
      <c r="L227" s="375" t="e">
        <f t="shared" ca="1" si="69"/>
        <v>#N/A</v>
      </c>
      <c r="M227" s="375" t="e">
        <f t="shared" ca="1" si="61"/>
        <v>#N/A</v>
      </c>
      <c r="N227" s="375" t="e">
        <f t="shared" ca="1" si="70"/>
        <v>#N/A</v>
      </c>
      <c r="O227" s="375" t="e">
        <f t="shared" ca="1" si="71"/>
        <v>#N/A</v>
      </c>
      <c r="P227" s="375" t="e">
        <f t="shared" ca="1" si="72"/>
        <v>#N/A</v>
      </c>
      <c r="Q227" s="375" t="e">
        <f t="shared" ca="1" si="62"/>
        <v>#N/A</v>
      </c>
      <c r="R227" s="375">
        <f>IF(B227="","",IF('General Info and Test Results'!$C$36="Yes",1+(0.03*(1-((MAX(1.5,'H2 Tests'!$D$11)-1.5)/(MIN(12,'H2 Tests'!$D$12)-1.5)))),1))</f>
        <v>1</v>
      </c>
      <c r="S227" s="411"/>
      <c r="T227" s="411"/>
      <c r="U227" s="411"/>
      <c r="V227" s="411"/>
      <c r="W227" s="411"/>
      <c r="X227" s="698"/>
      <c r="Z227" s="697"/>
      <c r="AB227" s="446"/>
      <c r="AC227" s="435"/>
      <c r="AD227" s="435"/>
      <c r="AE227" s="435"/>
      <c r="AF227" s="435"/>
      <c r="AG227" s="435"/>
      <c r="AH227" s="436"/>
      <c r="AI227" s="698"/>
      <c r="AJ227" s="369"/>
    </row>
    <row r="228" spans="2:36" x14ac:dyDescent="0.35">
      <c r="B228" s="394" t="str">
        <f>IF(C228="","",Tables!A21)</f>
        <v/>
      </c>
      <c r="C228" s="395" t="str">
        <f>IF(D228="","",Tables!B21)</f>
        <v/>
      </c>
      <c r="D228" s="395" t="str">
        <f>IF(HLOOKUP($C$135,Tables!$A$1:$H$23,ROW()-207)=0,"",HLOOKUP($C$135,Tables!$A$1:$H$23,ROW()-207))</f>
        <v/>
      </c>
      <c r="E228" s="375" t="str">
        <f t="shared" si="63"/>
        <v/>
      </c>
      <c r="F228" s="375" t="str">
        <f t="shared" si="64"/>
        <v/>
      </c>
      <c r="G228" s="375" t="str">
        <f t="shared" si="65"/>
        <v/>
      </c>
      <c r="H228" s="375" t="str">
        <f t="shared" si="66"/>
        <v/>
      </c>
      <c r="I228" s="375" t="str">
        <f t="shared" si="60"/>
        <v/>
      </c>
      <c r="J228" s="375" t="str">
        <f t="shared" si="67"/>
        <v/>
      </c>
      <c r="K228" s="375" t="str">
        <f t="shared" si="68"/>
        <v/>
      </c>
      <c r="L228" s="375" t="str">
        <f t="shared" si="69"/>
        <v/>
      </c>
      <c r="M228" s="375" t="str">
        <f t="shared" si="61"/>
        <v/>
      </c>
      <c r="N228" s="375" t="str">
        <f t="shared" si="70"/>
        <v/>
      </c>
      <c r="O228" s="375" t="str">
        <f t="shared" si="71"/>
        <v/>
      </c>
      <c r="P228" s="375" t="str">
        <f t="shared" si="72"/>
        <v/>
      </c>
      <c r="Q228" s="375" t="str">
        <f t="shared" si="62"/>
        <v/>
      </c>
      <c r="R228" s="375" t="str">
        <f>IF(B228="","",IF('General Info and Test Results'!$C$36="Yes",1+(0.03*(1-((MAX(1.5,'H2 Tests'!$D$11)-1.5)/(MIN(12,'H2 Tests'!$D$12)-1.5)))),1))</f>
        <v/>
      </c>
      <c r="S228" s="411"/>
      <c r="T228" s="411"/>
      <c r="U228" s="411"/>
      <c r="V228" s="411"/>
      <c r="W228" s="411"/>
      <c r="X228" s="698"/>
      <c r="Z228" s="697"/>
      <c r="AB228" s="446"/>
      <c r="AC228" s="435"/>
      <c r="AD228" s="447" t="s">
        <v>766</v>
      </c>
      <c r="AE228" s="447" t="b">
        <f>IF(Product_Subtype_Input="Split HP",0.0204,IF(Product_Subtype_Input="Single-Package HP",0.0262))</f>
        <v>0</v>
      </c>
      <c r="AF228" s="435" t="s">
        <v>764</v>
      </c>
      <c r="AG228" s="435"/>
      <c r="AH228" s="436"/>
      <c r="AI228" s="698"/>
      <c r="AJ228" s="369"/>
    </row>
    <row r="229" spans="2:36" x14ac:dyDescent="0.35">
      <c r="B229" s="394" t="str">
        <f>IF(C229="","",Tables!A22)</f>
        <v/>
      </c>
      <c r="C229" s="395" t="str">
        <f>IF(D229="","",Tables!B22)</f>
        <v/>
      </c>
      <c r="D229" s="395" t="str">
        <f>IF(HLOOKUP($C$135,Tables!$A$1:$H$23,ROW()-207)=0,"",HLOOKUP($C$135,Tables!$A$1:$H$23,ROW()-207))</f>
        <v/>
      </c>
      <c r="E229" s="375" t="str">
        <f t="shared" si="63"/>
        <v/>
      </c>
      <c r="F229" s="375" t="str">
        <f t="shared" si="64"/>
        <v/>
      </c>
      <c r="G229" s="375" t="str">
        <f t="shared" si="65"/>
        <v/>
      </c>
      <c r="H229" s="375" t="str">
        <f t="shared" si="66"/>
        <v/>
      </c>
      <c r="I229" s="375" t="str">
        <f t="shared" si="60"/>
        <v/>
      </c>
      <c r="J229" s="375" t="str">
        <f t="shared" si="67"/>
        <v/>
      </c>
      <c r="K229" s="375" t="str">
        <f t="shared" si="68"/>
        <v/>
      </c>
      <c r="L229" s="375" t="str">
        <f t="shared" si="69"/>
        <v/>
      </c>
      <c r="M229" s="375" t="str">
        <f t="shared" si="61"/>
        <v/>
      </c>
      <c r="N229" s="375" t="str">
        <f t="shared" si="70"/>
        <v/>
      </c>
      <c r="O229" s="375" t="str">
        <f t="shared" si="71"/>
        <v/>
      </c>
      <c r="P229" s="375" t="str">
        <f t="shared" si="72"/>
        <v/>
      </c>
      <c r="Q229" s="375" t="str">
        <f t="shared" si="62"/>
        <v/>
      </c>
      <c r="R229" s="375" t="str">
        <f>IF(B229="","",IF('General Info and Test Results'!$C$36="Yes",1+(0.03*(1-((MAX(1.5,'H2 Tests'!$D$11)-1.5)/(MIN(12,'H2 Tests'!$D$12)-1.5)))),1))</f>
        <v/>
      </c>
      <c r="S229" s="411"/>
      <c r="T229" s="411"/>
      <c r="U229" s="411"/>
      <c r="V229" s="411"/>
      <c r="W229" s="411"/>
      <c r="X229" s="698"/>
      <c r="Z229" s="697"/>
      <c r="AB229" s="446"/>
      <c r="AC229" s="435"/>
      <c r="AD229" s="447" t="s">
        <v>767</v>
      </c>
      <c r="AE229" s="447">
        <v>4.5500000000000002E-3</v>
      </c>
      <c r="AF229" s="435" t="s">
        <v>765</v>
      </c>
      <c r="AG229" s="435"/>
      <c r="AH229" s="436"/>
      <c r="AI229" s="698"/>
      <c r="AJ229" s="369"/>
    </row>
    <row r="230" spans="2:36" x14ac:dyDescent="0.35">
      <c r="B230" s="394" t="str">
        <f>IF(C230="","",Tables!A23)</f>
        <v/>
      </c>
      <c r="C230" s="395" t="str">
        <f>IF(D230="","",Tables!B23)</f>
        <v/>
      </c>
      <c r="D230" s="395" t="str">
        <f>IF(HLOOKUP($C$135,Tables!$A$1:$H$23,ROW()-207)=0,"",HLOOKUP($C$135,Tables!$A$1:$H$23,ROW()-207))</f>
        <v/>
      </c>
      <c r="E230" s="375" t="str">
        <f t="shared" si="63"/>
        <v/>
      </c>
      <c r="F230" s="375" t="str">
        <f t="shared" si="64"/>
        <v/>
      </c>
      <c r="G230" s="375" t="str">
        <f t="shared" si="65"/>
        <v/>
      </c>
      <c r="H230" s="375" t="str">
        <f t="shared" si="66"/>
        <v/>
      </c>
      <c r="I230" s="375" t="str">
        <f t="shared" si="60"/>
        <v/>
      </c>
      <c r="J230" s="375" t="str">
        <f t="shared" si="67"/>
        <v/>
      </c>
      <c r="K230" s="375" t="str">
        <f t="shared" si="68"/>
        <v/>
      </c>
      <c r="L230" s="375" t="str">
        <f t="shared" si="69"/>
        <v/>
      </c>
      <c r="M230" s="375" t="str">
        <f t="shared" si="61"/>
        <v/>
      </c>
      <c r="N230" s="375" t="str">
        <f t="shared" si="70"/>
        <v/>
      </c>
      <c r="O230" s="375" t="str">
        <f t="shared" si="71"/>
        <v/>
      </c>
      <c r="P230" s="375" t="str">
        <f t="shared" si="72"/>
        <v/>
      </c>
      <c r="Q230" s="375" t="str">
        <f t="shared" si="62"/>
        <v/>
      </c>
      <c r="R230" s="375" t="str">
        <f>IF(B230="","",IF('General Info and Test Results'!$C$36="Yes",1+(0.03*(1-((MAX(1.5,'H2 Tests'!$D$11)-1.5)/(MIN(12,'H2 Tests'!$D$12)-1.5)))),1))</f>
        <v/>
      </c>
      <c r="S230" s="411"/>
      <c r="T230" s="411"/>
      <c r="U230" s="411"/>
      <c r="V230" s="411"/>
      <c r="W230" s="411"/>
      <c r="X230" s="698"/>
      <c r="Z230" s="697"/>
      <c r="AB230" s="446"/>
      <c r="AC230" s="435"/>
      <c r="AD230" s="435"/>
      <c r="AE230" s="435"/>
      <c r="AF230" s="435"/>
      <c r="AG230" s="435"/>
      <c r="AH230" s="436"/>
      <c r="AI230" s="698"/>
      <c r="AJ230" s="369"/>
    </row>
    <row r="231" spans="2:36" x14ac:dyDescent="0.35">
      <c r="B231" s="386"/>
      <c r="C231" s="379"/>
      <c r="D231" s="379"/>
      <c r="E231" s="379"/>
      <c r="F231" s="379"/>
      <c r="G231" s="379"/>
      <c r="H231" s="379"/>
      <c r="I231" s="379"/>
      <c r="J231" s="379"/>
      <c r="K231" s="379"/>
      <c r="L231" s="379"/>
      <c r="M231" s="379"/>
      <c r="N231" s="379"/>
      <c r="O231" s="379"/>
      <c r="P231" s="379"/>
      <c r="Q231" s="379"/>
      <c r="R231" s="411"/>
      <c r="S231" s="411"/>
      <c r="T231" s="411"/>
      <c r="U231" s="411"/>
      <c r="V231" s="411"/>
      <c r="W231" s="411"/>
      <c r="X231" s="698"/>
      <c r="Z231" s="697"/>
      <c r="AB231" s="446"/>
      <c r="AC231" s="435"/>
      <c r="AD231" s="435"/>
      <c r="AE231" s="435"/>
      <c r="AF231" s="435"/>
      <c r="AG231" s="435"/>
      <c r="AH231" s="436"/>
      <c r="AI231" s="698"/>
      <c r="AJ231" s="369"/>
    </row>
    <row r="232" spans="2:36" x14ac:dyDescent="0.35">
      <c r="B232" s="427" t="s">
        <v>128</v>
      </c>
      <c r="C232" s="375" t="e">
        <f ca="1">SUM(O213:O228)</f>
        <v>#N/A</v>
      </c>
      <c r="D232" s="379"/>
      <c r="E232" s="379"/>
      <c r="F232" s="379"/>
      <c r="G232" s="379"/>
      <c r="H232" s="379"/>
      <c r="I232" s="379"/>
      <c r="J232" s="379"/>
      <c r="K232" s="379"/>
      <c r="L232" s="379"/>
      <c r="M232" s="379"/>
      <c r="N232" s="379"/>
      <c r="O232" s="379"/>
      <c r="P232" s="379"/>
      <c r="Q232" s="379"/>
      <c r="R232" s="411"/>
      <c r="S232" s="411"/>
      <c r="T232" s="411"/>
      <c r="U232" s="411"/>
      <c r="V232" s="411"/>
      <c r="W232" s="411"/>
      <c r="X232" s="698"/>
      <c r="Z232" s="697"/>
      <c r="AB232" s="446"/>
      <c r="AC232" s="435"/>
      <c r="AD232" s="435"/>
      <c r="AE232" s="435"/>
      <c r="AF232" s="435"/>
      <c r="AG232" s="435"/>
      <c r="AH232" s="436"/>
      <c r="AI232" s="698"/>
      <c r="AJ232" s="369"/>
    </row>
    <row r="233" spans="2:36" x14ac:dyDescent="0.35">
      <c r="B233" s="427" t="s">
        <v>129</v>
      </c>
      <c r="C233" s="375" t="e">
        <f ca="1">SUM(P213:P228)</f>
        <v>#N/A</v>
      </c>
      <c r="D233" s="379"/>
      <c r="E233" s="379"/>
      <c r="F233" s="379"/>
      <c r="G233" s="379"/>
      <c r="H233" s="379"/>
      <c r="I233" s="379"/>
      <c r="J233" s="379"/>
      <c r="K233" s="379"/>
      <c r="L233" s="379"/>
      <c r="M233" s="379"/>
      <c r="N233" s="379"/>
      <c r="O233" s="379"/>
      <c r="P233" s="379"/>
      <c r="Q233" s="379"/>
      <c r="R233" s="411"/>
      <c r="S233" s="411"/>
      <c r="T233" s="411"/>
      <c r="U233" s="411"/>
      <c r="V233" s="411"/>
      <c r="W233" s="411"/>
      <c r="X233" s="698"/>
      <c r="Z233" s="697"/>
      <c r="AB233" s="446"/>
      <c r="AC233" s="435"/>
      <c r="AD233" s="435"/>
      <c r="AE233" s="443" t="s">
        <v>230</v>
      </c>
      <c r="AF233" s="444" t="e">
        <f ca="1">((($C$56-$C$44)/(62-47))*(1-$AF$235))+($AF$235*(($C$48-$C$51)/(35-17)))</f>
        <v>#VALUE!</v>
      </c>
      <c r="AG233" s="443" t="s">
        <v>247</v>
      </c>
      <c r="AH233" s="448" t="e">
        <f ca="1">$C$44+(($C$56-$C$44)/(62-47))*(35-47)</f>
        <v>#N/A</v>
      </c>
      <c r="AI233" s="698"/>
      <c r="AJ233" s="369"/>
    </row>
    <row r="234" spans="2:36" x14ac:dyDescent="0.35">
      <c r="B234" s="427" t="s">
        <v>127</v>
      </c>
      <c r="C234" s="375" t="e">
        <f ca="1">SUM(Q213:Q228)</f>
        <v>#N/A</v>
      </c>
      <c r="D234" s="379"/>
      <c r="E234" s="379"/>
      <c r="F234" s="379"/>
      <c r="G234" s="379"/>
      <c r="H234" s="379"/>
      <c r="I234" s="379"/>
      <c r="J234" s="379"/>
      <c r="K234" s="379"/>
      <c r="L234" s="379"/>
      <c r="M234" s="379"/>
      <c r="N234" s="379"/>
      <c r="O234" s="379"/>
      <c r="P234" s="379"/>
      <c r="Q234" s="379"/>
      <c r="R234" s="411"/>
      <c r="S234" s="411"/>
      <c r="T234" s="411"/>
      <c r="U234" s="411"/>
      <c r="V234" s="411"/>
      <c r="W234" s="411"/>
      <c r="X234" s="698"/>
      <c r="Z234" s="697"/>
      <c r="AB234" s="446"/>
      <c r="AC234" s="435"/>
      <c r="AD234" s="435"/>
      <c r="AE234" s="443" t="s">
        <v>229</v>
      </c>
      <c r="AF234" s="444" t="e">
        <f ca="1">((($I$56-$I$44)/(62-47))*(1-$AF$236))+($AF$236*(($I$48-$I$51)/(35-17)))</f>
        <v>#N/A</v>
      </c>
      <c r="AG234" s="443" t="s">
        <v>248</v>
      </c>
      <c r="AH234" s="448" t="e">
        <f ca="1">$I$44+(($I$56-$I$44)/(62-47))*(35-47)</f>
        <v>#N/A</v>
      </c>
      <c r="AI234" s="698"/>
      <c r="AJ234" s="369"/>
    </row>
    <row r="235" spans="2:36" ht="18.75" thickBot="1" x14ac:dyDescent="0.4">
      <c r="B235" s="370"/>
      <c r="C235" s="455" t="s">
        <v>451</v>
      </c>
      <c r="D235" s="1155" t="s">
        <v>477</v>
      </c>
      <c r="E235" s="1155"/>
      <c r="F235" s="379"/>
      <c r="G235" s="379"/>
      <c r="H235" s="379"/>
      <c r="I235" s="379"/>
      <c r="J235" s="379"/>
      <c r="K235" s="379"/>
      <c r="L235" s="379"/>
      <c r="M235" s="379"/>
      <c r="N235" s="379"/>
      <c r="O235" s="379"/>
      <c r="P235" s="379"/>
      <c r="Q235" s="379"/>
      <c r="R235" s="411"/>
      <c r="S235" s="411"/>
      <c r="T235" s="411"/>
      <c r="U235" s="411"/>
      <c r="V235" s="411"/>
      <c r="W235" s="411"/>
      <c r="X235" s="698"/>
      <c r="Z235" s="697"/>
      <c r="AB235" s="446"/>
      <c r="AC235" s="435"/>
      <c r="AD235" s="435"/>
      <c r="AE235" s="443" t="s">
        <v>231</v>
      </c>
      <c r="AF235" s="444" t="e">
        <f ca="1">($C$57-AH233)/($C$48-AH233)</f>
        <v>#N/A</v>
      </c>
      <c r="AG235" s="435"/>
      <c r="AH235" s="436"/>
      <c r="AI235" s="698"/>
      <c r="AJ235" s="369"/>
    </row>
    <row r="236" spans="2:36" ht="18.75" thickBot="1" x14ac:dyDescent="0.4">
      <c r="B236" s="390" t="s">
        <v>115</v>
      </c>
      <c r="C236" s="391" t="e">
        <f ca="1">C234/(C232+C233)*R213</f>
        <v>#N/A</v>
      </c>
      <c r="D236" s="1269" t="e">
        <f ca="1">MROUND(C236,0.025)</f>
        <v>#N/A</v>
      </c>
      <c r="E236" s="1269"/>
      <c r="F236" s="379"/>
      <c r="G236" s="379"/>
      <c r="H236" s="379"/>
      <c r="I236" s="379"/>
      <c r="J236" s="379"/>
      <c r="K236" s="379"/>
      <c r="L236" s="379"/>
      <c r="M236" s="379"/>
      <c r="N236" s="379"/>
      <c r="O236" s="379"/>
      <c r="P236" s="379"/>
      <c r="Q236" s="379"/>
      <c r="R236" s="411"/>
      <c r="S236" s="411"/>
      <c r="T236" s="411"/>
      <c r="U236" s="411"/>
      <c r="V236" s="411"/>
      <c r="W236" s="411"/>
      <c r="X236" s="698"/>
      <c r="Z236" s="697"/>
      <c r="AB236" s="446"/>
      <c r="AC236" s="435"/>
      <c r="AD236" s="435"/>
      <c r="AE236" s="443" t="s">
        <v>232</v>
      </c>
      <c r="AF236" s="444" t="e">
        <f ca="1">($I$57-AH234)/($I$48-AH234)</f>
        <v>#N/A</v>
      </c>
      <c r="AG236" s="435"/>
      <c r="AH236" s="436"/>
      <c r="AI236" s="698"/>
      <c r="AJ236" s="369"/>
    </row>
    <row r="237" spans="2:36" x14ac:dyDescent="0.35">
      <c r="B237" s="386"/>
      <c r="C237" s="379"/>
      <c r="D237" s="379"/>
      <c r="E237" s="379"/>
      <c r="F237" s="379"/>
      <c r="G237" s="379"/>
      <c r="H237" s="379"/>
      <c r="I237" s="379"/>
      <c r="J237" s="379"/>
      <c r="K237" s="379"/>
      <c r="L237" s="379"/>
      <c r="M237" s="379"/>
      <c r="N237" s="379"/>
      <c r="O237" s="379"/>
      <c r="P237" s="379"/>
      <c r="Q237" s="379"/>
      <c r="R237" s="411"/>
      <c r="S237" s="411"/>
      <c r="T237" s="411"/>
      <c r="U237" s="411"/>
      <c r="V237" s="411"/>
      <c r="W237" s="411"/>
      <c r="X237" s="698"/>
      <c r="Z237" s="697"/>
      <c r="AB237" s="446"/>
      <c r="AC237" s="435"/>
      <c r="AD237" s="435"/>
      <c r="AE237" s="435"/>
      <c r="AF237" s="435"/>
      <c r="AG237" s="435"/>
      <c r="AH237" s="436"/>
      <c r="AI237" s="698"/>
      <c r="AJ237" s="369"/>
    </row>
    <row r="238" spans="2:36" x14ac:dyDescent="0.35">
      <c r="B238" s="386"/>
      <c r="C238" s="379"/>
      <c r="D238" s="379"/>
      <c r="E238" s="379"/>
      <c r="F238" s="379"/>
      <c r="G238" s="379"/>
      <c r="H238" s="379"/>
      <c r="I238" s="379"/>
      <c r="J238" s="379"/>
      <c r="K238" s="379"/>
      <c r="L238" s="379"/>
      <c r="M238" s="379"/>
      <c r="N238" s="379"/>
      <c r="O238" s="379"/>
      <c r="P238" s="379"/>
      <c r="Q238" s="379"/>
      <c r="R238" s="411"/>
      <c r="S238" s="411"/>
      <c r="T238" s="411"/>
      <c r="U238" s="411"/>
      <c r="V238" s="411"/>
      <c r="W238" s="411"/>
      <c r="X238" s="698"/>
      <c r="Z238" s="697"/>
      <c r="AB238" s="446"/>
      <c r="AC238" s="435"/>
      <c r="AD238" s="435"/>
      <c r="AE238" s="435"/>
      <c r="AF238" s="435"/>
      <c r="AG238" s="435"/>
      <c r="AH238" s="436"/>
      <c r="AI238" s="698"/>
      <c r="AJ238" s="369"/>
    </row>
    <row r="239" spans="2:36" x14ac:dyDescent="0.35">
      <c r="B239" s="690" t="s">
        <v>228</v>
      </c>
      <c r="C239" s="387"/>
      <c r="D239" s="387"/>
      <c r="E239" s="387"/>
      <c r="F239" s="387"/>
      <c r="G239" s="387"/>
      <c r="H239" s="387"/>
      <c r="I239" s="387"/>
      <c r="J239" s="387"/>
      <c r="K239" s="387"/>
      <c r="L239" s="387"/>
      <c r="M239" s="387"/>
      <c r="N239" s="387"/>
      <c r="O239" s="387"/>
      <c r="P239" s="387"/>
      <c r="Q239" s="387"/>
      <c r="R239" s="702"/>
      <c r="S239" s="695"/>
      <c r="T239" s="695"/>
      <c r="U239" s="695"/>
      <c r="V239" s="695"/>
      <c r="W239" s="695"/>
      <c r="X239" s="695"/>
      <c r="Y239" s="695"/>
      <c r="Z239" s="706"/>
      <c r="AB239" s="446"/>
      <c r="AC239" s="435"/>
      <c r="AD239" s="435"/>
      <c r="AE239" s="435"/>
      <c r="AF239" s="435"/>
      <c r="AG239" s="435"/>
      <c r="AH239" s="436"/>
      <c r="AI239" s="698"/>
      <c r="AJ239" s="369"/>
    </row>
    <row r="240" spans="2:36" x14ac:dyDescent="0.35">
      <c r="B240" s="386"/>
      <c r="C240" s="379"/>
      <c r="D240" s="379"/>
      <c r="E240" s="379"/>
      <c r="F240" s="379"/>
      <c r="G240" s="379"/>
      <c r="H240" s="379"/>
      <c r="I240" s="379"/>
      <c r="J240" s="379"/>
      <c r="K240" s="379"/>
      <c r="L240" s="379"/>
      <c r="M240" s="379"/>
      <c r="N240" s="379"/>
      <c r="O240" s="379"/>
      <c r="P240" s="379"/>
      <c r="Q240" s="379"/>
      <c r="R240" s="411"/>
      <c r="S240" s="411"/>
      <c r="T240" s="411"/>
      <c r="U240" s="411"/>
      <c r="V240" s="411"/>
      <c r="W240" s="411"/>
      <c r="X240" s="698"/>
      <c r="Z240" s="697"/>
      <c r="AB240" s="446"/>
      <c r="AC240" s="435"/>
      <c r="AD240" s="435"/>
      <c r="AE240" s="435"/>
      <c r="AF240" s="435"/>
      <c r="AG240" s="435"/>
      <c r="AH240" s="436"/>
      <c r="AI240" s="698"/>
      <c r="AJ240" s="369"/>
    </row>
    <row r="241" spans="2:36" ht="18.75" thickBot="1" x14ac:dyDescent="0.4">
      <c r="B241" s="386"/>
      <c r="C241" s="379"/>
      <c r="D241" s="379"/>
      <c r="E241" s="379"/>
      <c r="F241" s="379"/>
      <c r="G241" s="379"/>
      <c r="H241" s="379"/>
      <c r="I241" s="379"/>
      <c r="J241" s="379"/>
      <c r="K241" s="379"/>
      <c r="L241" s="379"/>
      <c r="M241" s="379"/>
      <c r="N241" s="379"/>
      <c r="O241" s="379"/>
      <c r="P241" s="379"/>
      <c r="Q241" s="379"/>
      <c r="R241" s="411"/>
      <c r="S241" s="411"/>
      <c r="T241" s="411"/>
      <c r="U241" s="411"/>
      <c r="V241" s="411"/>
      <c r="W241" s="411"/>
      <c r="X241" s="698"/>
      <c r="Z241" s="697"/>
      <c r="AB241" s="449"/>
      <c r="AC241" s="450"/>
      <c r="AD241" s="450"/>
      <c r="AE241" s="450"/>
      <c r="AF241" s="450"/>
      <c r="AG241" s="450"/>
      <c r="AH241" s="451"/>
      <c r="AI241" s="698"/>
      <c r="AJ241" s="369"/>
    </row>
    <row r="242" spans="2:36" x14ac:dyDescent="0.35">
      <c r="B242" s="424" t="s">
        <v>330</v>
      </c>
      <c r="C242" s="375">
        <f>IF(C55="", 0.25, ROUND(MIN(0.25,((1-((C55/(3.413*I55))/(C56/(3.413*I56))))/(1-C55/(C56*'Optional H0C-1 Test'!$D$13)))),2))</f>
        <v>0.25</v>
      </c>
      <c r="D242" s="379"/>
      <c r="E242" s="379"/>
      <c r="F242" s="379"/>
      <c r="G242" s="379"/>
      <c r="H242" s="379"/>
      <c r="I242" s="379"/>
      <c r="J242" s="379"/>
      <c r="K242" s="379"/>
      <c r="L242" s="379"/>
      <c r="M242" s="379"/>
      <c r="N242" s="379"/>
      <c r="O242" s="379"/>
      <c r="P242" s="379"/>
      <c r="Q242" s="379"/>
      <c r="R242" s="411"/>
      <c r="S242" s="411"/>
      <c r="T242" s="411"/>
      <c r="U242" s="411"/>
      <c r="V242" s="411"/>
      <c r="W242" s="411"/>
      <c r="X242" s="698"/>
      <c r="Y242" s="698"/>
      <c r="Z242" s="697"/>
      <c r="AA242" s="698"/>
      <c r="AB242" s="698"/>
      <c r="AC242" s="698"/>
      <c r="AD242" s="698"/>
      <c r="AE242" s="698"/>
      <c r="AF242" s="698"/>
      <c r="AG242" s="698"/>
      <c r="AH242" s="698"/>
      <c r="AI242" s="698"/>
      <c r="AJ242" s="369"/>
    </row>
    <row r="243" spans="2:36" x14ac:dyDescent="0.35">
      <c r="B243" s="370"/>
      <c r="C243" s="379"/>
      <c r="D243" s="379"/>
      <c r="E243" s="379"/>
      <c r="F243" s="379"/>
      <c r="G243" s="379"/>
      <c r="H243" s="379"/>
      <c r="I243" s="379"/>
      <c r="J243" s="379"/>
      <c r="K243" s="379"/>
      <c r="L243" s="379"/>
      <c r="M243" s="379"/>
      <c r="N243" s="379"/>
      <c r="O243" s="379"/>
      <c r="P243" s="379"/>
      <c r="Q243" s="379"/>
      <c r="R243" s="411"/>
      <c r="S243" s="411"/>
      <c r="T243" s="411"/>
      <c r="U243" s="411"/>
      <c r="V243" s="411"/>
      <c r="W243" s="411"/>
      <c r="X243" s="698"/>
      <c r="Y243" s="698"/>
      <c r="Z243" s="697"/>
      <c r="AA243" s="698"/>
      <c r="AB243" s="698"/>
      <c r="AC243" s="698"/>
      <c r="AD243" s="698"/>
      <c r="AE243" s="698"/>
      <c r="AF243" s="698"/>
      <c r="AG243" s="698"/>
      <c r="AH243" s="698"/>
      <c r="AI243" s="698"/>
      <c r="AJ243" s="369"/>
    </row>
    <row r="244" spans="2:36" x14ac:dyDescent="0.35">
      <c r="B244" s="386"/>
      <c r="C244" s="379"/>
      <c r="D244" s="379"/>
      <c r="E244" s="379"/>
      <c r="F244" s="379"/>
      <c r="G244" s="379"/>
      <c r="H244" s="379"/>
      <c r="I244" s="379"/>
      <c r="J244" s="379"/>
      <c r="K244" s="379"/>
      <c r="L244" s="379"/>
      <c r="M244" s="379"/>
      <c r="N244" s="379"/>
      <c r="O244" s="379"/>
      <c r="P244" s="379"/>
      <c r="Q244" s="379"/>
      <c r="R244" s="411"/>
      <c r="S244" s="411"/>
      <c r="T244" s="411"/>
      <c r="U244" s="411"/>
      <c r="V244" s="411"/>
      <c r="W244" s="411"/>
      <c r="X244" s="698"/>
      <c r="Y244" s="698"/>
      <c r="Z244" s="697"/>
      <c r="AA244" s="698"/>
      <c r="AB244" s="698"/>
      <c r="AC244" s="698"/>
      <c r="AD244" s="698"/>
      <c r="AE244" s="698"/>
      <c r="AF244" s="698"/>
      <c r="AG244" s="698"/>
      <c r="AH244" s="698"/>
      <c r="AI244" s="698"/>
      <c r="AJ244" s="369"/>
    </row>
    <row r="245" spans="2:36" x14ac:dyDescent="0.35">
      <c r="B245" s="386"/>
      <c r="C245" s="379"/>
      <c r="D245" s="379"/>
      <c r="E245" s="379"/>
      <c r="F245" s="379"/>
      <c r="G245" s="379"/>
      <c r="H245" s="379"/>
      <c r="I245" s="379"/>
      <c r="J245" s="379"/>
      <c r="K245" s="379"/>
      <c r="L245" s="379"/>
      <c r="M245" s="379"/>
      <c r="N245" s="379"/>
      <c r="O245" s="379"/>
      <c r="P245" s="379"/>
      <c r="Q245" s="379"/>
      <c r="R245" s="411"/>
      <c r="S245" s="411"/>
      <c r="T245" s="411"/>
      <c r="U245" s="411"/>
      <c r="V245" s="411"/>
      <c r="W245" s="698"/>
      <c r="X245" s="698"/>
      <c r="Y245" s="698"/>
      <c r="Z245" s="697"/>
      <c r="AA245" s="698"/>
      <c r="AB245" s="698"/>
      <c r="AC245" s="698"/>
      <c r="AD245" s="698"/>
      <c r="AE245" s="698"/>
      <c r="AF245" s="698"/>
      <c r="AG245" s="698"/>
      <c r="AH245" s="698"/>
      <c r="AI245" s="698"/>
      <c r="AJ245" s="369"/>
    </row>
    <row r="246" spans="2:36" ht="21" x14ac:dyDescent="0.4">
      <c r="B246" s="392" t="s">
        <v>126</v>
      </c>
      <c r="C246" s="393" t="s">
        <v>622</v>
      </c>
      <c r="D246" s="393" t="s">
        <v>623</v>
      </c>
      <c r="E246" s="454" t="s">
        <v>624</v>
      </c>
      <c r="F246" s="454" t="s">
        <v>640</v>
      </c>
      <c r="G246" s="454" t="s">
        <v>641</v>
      </c>
      <c r="H246" s="454" t="s">
        <v>642</v>
      </c>
      <c r="I246" s="454" t="s">
        <v>240</v>
      </c>
      <c r="J246" s="454" t="s">
        <v>241</v>
      </c>
      <c r="K246" s="454" t="s">
        <v>643</v>
      </c>
      <c r="L246" s="454" t="s">
        <v>644</v>
      </c>
      <c r="M246" s="454" t="s">
        <v>645</v>
      </c>
      <c r="N246" s="454" t="s">
        <v>646</v>
      </c>
      <c r="O246" s="454" t="s">
        <v>109</v>
      </c>
      <c r="P246" s="454" t="s">
        <v>647</v>
      </c>
      <c r="Q246" s="454" t="s">
        <v>110</v>
      </c>
      <c r="R246" s="454" t="s">
        <v>648</v>
      </c>
      <c r="S246" s="393" t="s">
        <v>649</v>
      </c>
      <c r="T246" s="393" t="s">
        <v>650</v>
      </c>
      <c r="U246" s="393" t="s">
        <v>651</v>
      </c>
      <c r="V246" s="722" t="s">
        <v>653</v>
      </c>
      <c r="W246" s="722" t="s">
        <v>654</v>
      </c>
      <c r="X246" s="722" t="s">
        <v>655</v>
      </c>
      <c r="Y246" s="723" t="s">
        <v>652</v>
      </c>
      <c r="Z246" s="697"/>
      <c r="AA246" s="698"/>
      <c r="AB246" s="698"/>
      <c r="AF246" s="698"/>
      <c r="AG246" s="698"/>
      <c r="AH246" s="698"/>
      <c r="AI246" s="698"/>
      <c r="AJ246" s="369"/>
    </row>
    <row r="247" spans="2:36" x14ac:dyDescent="0.35">
      <c r="B247" s="394">
        <f>IF(C247="","",Tables!A6)</f>
        <v>1</v>
      </c>
      <c r="C247" s="395">
        <f>IF(D247="","",Tables!B6)</f>
        <v>62</v>
      </c>
      <c r="D247" s="395">
        <f>IF(HLOOKUP($C$135,Tables!$A$1:$H$23,ROW()-241)=0,"",HLOOKUP($C$135,Tables!$A$1:$H$23,ROW()-241))</f>
        <v>0.13200000000000001</v>
      </c>
      <c r="E247" s="375" t="e">
        <f ca="1">IF(D247="","",((65-C247)/(65-$G$139))*$G$140*$G$137)</f>
        <v>#N/A</v>
      </c>
      <c r="F247" s="375" t="e">
        <f ca="1">IF(D247="","",$C$44+(($C$56-$C$44)/(62-47))*(C247-47))</f>
        <v>#N/A</v>
      </c>
      <c r="G247" s="375" t="e">
        <f ca="1">IF(E247="","",$C$57+($AF$233*(C247-35)))</f>
        <v>#N/A</v>
      </c>
      <c r="H247" s="375" t="e">
        <f ca="1">IF(D247="","",IF(OR(C247&gt;=45,C247&lt;=17),$C$51+((($C$45-$C$51)*(C247-17))/(47-17)),$C$51+((($C$48-$C$51)*(C247-17))/(35-17))))</f>
        <v>#N/A</v>
      </c>
      <c r="I247" s="375" t="e">
        <f ca="1">IF(D247="","",IF(F247&gt;=E247,E247/F247,1))</f>
        <v>#N/A</v>
      </c>
      <c r="J247" s="375" t="e">
        <f t="shared" ref="J247:J264" ca="1" si="73">IF(D247="","",IF(H247&gt;E247,E247/H247,IF(AND(F247&lt;E247,H247&gt;E247),1-I247," ")))</f>
        <v>#N/A</v>
      </c>
      <c r="K247" s="375" t="e">
        <f ca="1">IF(D247="","",$I$44+(($I$56-$I$44)/(62-47))*(C247-47))</f>
        <v>#N/A</v>
      </c>
      <c r="L247" s="375" t="e">
        <f t="shared" ref="L247:L264" ca="1" si="74">IF(E247="","",$I$57+($AF$234*(C247-35)))</f>
        <v>#N/A</v>
      </c>
      <c r="M247" s="375" t="e">
        <f ca="1">IF(D247="","",IF(OR(C247&gt;=45,C247&lt;=17),$I$51+((($I$45-$I$51)*(C247-17))/(47-17)),$I$51+((($I$48-$I$51)*(C247-17))/(35-17))))</f>
        <v>#N/A</v>
      </c>
      <c r="N247" s="375" t="e">
        <f ca="1">IF(D247="","",E247/(3.413*Y247))</f>
        <v>#N/A</v>
      </c>
      <c r="O247" s="375" t="e">
        <f t="shared" ref="O247:O264" ca="1" si="75">IF(D247="","",H247/(3.413*M247))</f>
        <v>#N/A</v>
      </c>
      <c r="P247" s="375" t="e">
        <f ca="1">IF(D247="","",IF(E247&gt;=H247,IF(OR(C247&lt;=$C$140,O247&lt;1),0,IF(AND($C$140&lt;C247,C247&lt;=$C$138,O247&gt;=1),0.5,1)),IF(C247&lt;=$C$140,0,IF(AND($C$140&lt;C247,C247&lt;=$C$138),0.5,1))))</f>
        <v>#N/A</v>
      </c>
      <c r="Q247" s="375" t="e">
        <f t="shared" ref="Q247:Q264" ca="1" si="76">IF(D247="","",1-$C$242*(1-I247))</f>
        <v>#N/A</v>
      </c>
      <c r="R247" s="375" t="e">
        <f ca="1">IF(D247="","",IF(F247&gt;=E247,((I247*K247*P247*D247)/Q247),IF(AND(F247&lt;E247,E247&lt;H247),N247*P247*D247,IF(E247&gt;=H247,M247*P247*D247,"ERROR"))))</f>
        <v>#N/A</v>
      </c>
      <c r="S247" s="375" t="e">
        <f t="shared" ref="S247:S264" ca="1" si="77">IF(D247="","",IF(E247&gt;=H247,((E247-(H247*P247))/3.413)*D247,((E247*(1-P247))/3.413)*D247))</f>
        <v>#N/A</v>
      </c>
      <c r="T247" s="375" t="e">
        <f t="shared" ref="T247:T264" ca="1" si="78">IF(D247="","",E247*D247)</f>
        <v>#N/A</v>
      </c>
      <c r="U247" s="375">
        <f>IF(D247="","",IF('General Info and Test Results'!$C$36="Yes",1+(0.03*(1-((MAX('H2 Tests'!$D$11,1.5)-1.5)/(MIN('H2 Tests'!$D$12,12)-1.5)))),1))</f>
        <v>1</v>
      </c>
      <c r="V247" s="375" t="e">
        <f ca="1">F247/(3.413*K247)</f>
        <v>#N/A</v>
      </c>
      <c r="W247" s="375" t="e">
        <f ca="1">G247/(3.413*L247)</f>
        <v>#N/A</v>
      </c>
      <c r="X247" s="375" t="e">
        <f ca="1">H247/(3.413*M247)</f>
        <v>#N/A</v>
      </c>
      <c r="Y247" s="375" t="e">
        <f ca="1">IF(D247="","",IF(AND(G247&gt;E247,E247&gt;F247),V247+((W247-V247)/(G247-F247))*(E247-F247),W247+((X247-W247)/(H247-G247))*(E247-G247)))</f>
        <v>#N/A</v>
      </c>
      <c r="Z247" s="697"/>
      <c r="AA247" s="698"/>
      <c r="AB247" s="698"/>
      <c r="AF247" s="698"/>
      <c r="AG247" s="698"/>
      <c r="AH247" s="698"/>
      <c r="AI247" s="698"/>
      <c r="AJ247" s="369"/>
    </row>
    <row r="248" spans="2:36" x14ac:dyDescent="0.35">
      <c r="B248" s="394">
        <f>IF(C248="","",Tables!A7)</f>
        <v>2</v>
      </c>
      <c r="C248" s="395">
        <f>IF(D248="","",Tables!B7)</f>
        <v>57</v>
      </c>
      <c r="D248" s="395">
        <f>IF(HLOOKUP($C$135,Tables!$A$1:$H$23,ROW()-241)=0,"",HLOOKUP($C$135,Tables!$A$1:$H$23,ROW()-241))</f>
        <v>0.111</v>
      </c>
      <c r="E248" s="375" t="e">
        <f t="shared" ref="E248:E264" ca="1" si="79">IF(D248="","",((65-C248)/(65-$G$139))*$G$140*$G$137)</f>
        <v>#N/A</v>
      </c>
      <c r="F248" s="375" t="e">
        <f t="shared" ref="F248:F264" ca="1" si="80">IF(D248="","",$C$44+(($C$56-$C$44)/(62-47))*(C248-47))</f>
        <v>#N/A</v>
      </c>
      <c r="G248" s="375" t="e">
        <f t="shared" ref="G248:G264" ca="1" si="81">IF(E248="","",$C$57+($AF$233*(C248-35)))</f>
        <v>#N/A</v>
      </c>
      <c r="H248" s="375" t="e">
        <f t="shared" ref="H248:H264" ca="1" si="82">IF(D248="","",IF(OR(C248&gt;=45,C248&lt;=17),$C$51+((($C$45-$C$51)*(C248-17))/(47-17)),$C$51+((($C$48-$C$51)*(C248-17))/(35-17))))</f>
        <v>#N/A</v>
      </c>
      <c r="I248" s="375" t="e">
        <f t="shared" ref="I248:I264" ca="1" si="83">IF(D248="","",IF(F248&gt;=E248,E248/F248,1))</f>
        <v>#N/A</v>
      </c>
      <c r="J248" s="375" t="e">
        <f t="shared" ca="1" si="73"/>
        <v>#N/A</v>
      </c>
      <c r="K248" s="375" t="e">
        <f t="shared" ref="K248:K264" ca="1" si="84">IF(D248="","",$I$44+(($I$56-$I$44)/(62-47))*(C248-47))</f>
        <v>#N/A</v>
      </c>
      <c r="L248" s="375" t="e">
        <f t="shared" ca="1" si="74"/>
        <v>#N/A</v>
      </c>
      <c r="M248" s="375" t="e">
        <f t="shared" ref="M248:M264" ca="1" si="85">IF(D248="","",IF(OR(C248&gt;=45,C248&lt;=17),$I$51+((($I$45-$I$51)*(C248-17))/(47-17)),$I$51+((($I$48-$I$51)*(C248-17))/(35-17))))</f>
        <v>#N/A</v>
      </c>
      <c r="N248" s="375" t="e">
        <f t="shared" ref="N248:N264" ca="1" si="86">IF(D248="","",E248/(3.413*Y248))</f>
        <v>#N/A</v>
      </c>
      <c r="O248" s="375" t="e">
        <f t="shared" ca="1" si="75"/>
        <v>#N/A</v>
      </c>
      <c r="P248" s="375" t="e">
        <f t="shared" ref="P248:P264" ca="1" si="87">IF(D248="","",IF(E248&gt;=H248,IF(OR(C248&lt;=$C$140,O248&lt;1),0,IF(AND($C$140&lt;C248,C248&lt;=$C$138,O248&gt;=1),0.5,1)),IF(C248&lt;=$C$140,0,IF(AND($C$140&lt;C248,C248&lt;=$C$138),0.5,1))))</f>
        <v>#N/A</v>
      </c>
      <c r="Q248" s="375" t="e">
        <f t="shared" ca="1" si="76"/>
        <v>#N/A</v>
      </c>
      <c r="R248" s="375" t="e">
        <f t="shared" ref="R248:R264" ca="1" si="88">IF(D248="","",IF(F248&gt;=E248,((I248*K248*P248*D248)/Q248),IF(AND(F248&lt;E248,E248&lt;H248),N248*P248*D248,IF(E248&gt;=H248,M248*P248*D248,"ERROR"))))</f>
        <v>#N/A</v>
      </c>
      <c r="S248" s="375" t="e">
        <f t="shared" ca="1" si="77"/>
        <v>#N/A</v>
      </c>
      <c r="T248" s="375" t="e">
        <f t="shared" ca="1" si="78"/>
        <v>#N/A</v>
      </c>
      <c r="U248" s="375">
        <f>IF(D248="","",IF('General Info and Test Results'!$C$36="Yes",1+(0.03*(1-((MAX('H2 Tests'!$D$11,1.5)-1.5)/(MIN('H2 Tests'!$D$12,12)-1.5)))),1))</f>
        <v>1</v>
      </c>
      <c r="V248" s="375" t="e">
        <f ca="1">F248/(3.413*K248)</f>
        <v>#N/A</v>
      </c>
      <c r="W248" s="375" t="e">
        <f t="shared" ref="W248:W264" ca="1" si="89">G248/(3.413*L248)</f>
        <v>#N/A</v>
      </c>
      <c r="X248" s="375" t="e">
        <f t="shared" ref="X248:X264" ca="1" si="90">H248/(3.413*M248)</f>
        <v>#N/A</v>
      </c>
      <c r="Y248" s="375" t="e">
        <f t="shared" ref="Y248:Y264" ca="1" si="91">IF(D248="","",IF(AND(G248&gt;E248,E248&gt;F248),V248+((W248-V248)/(G248-F248))*(E248-F248),W248+((X248-W248)/(H248-G248))*(E248-G248)))</f>
        <v>#N/A</v>
      </c>
      <c r="Z248" s="697"/>
      <c r="AA248" s="698"/>
      <c r="AB248" s="698"/>
      <c r="AF248" s="698"/>
      <c r="AG248" s="698"/>
      <c r="AH248" s="698"/>
      <c r="AI248" s="698"/>
      <c r="AJ248" s="369"/>
    </row>
    <row r="249" spans="2:36" x14ac:dyDescent="0.35">
      <c r="B249" s="394">
        <f>IF(C249="","",Tables!A8)</f>
        <v>3</v>
      </c>
      <c r="C249" s="395">
        <f>IF(D249="","",Tables!B8)</f>
        <v>52</v>
      </c>
      <c r="D249" s="395">
        <f>IF(HLOOKUP($C$135,Tables!$A$1:$H$23,ROW()-241)=0,"",HLOOKUP($C$135,Tables!$A$1:$H$23,ROW()-241))</f>
        <v>0.10299999999999999</v>
      </c>
      <c r="E249" s="375" t="e">
        <f t="shared" ca="1" si="79"/>
        <v>#N/A</v>
      </c>
      <c r="F249" s="375" t="e">
        <f t="shared" ca="1" si="80"/>
        <v>#N/A</v>
      </c>
      <c r="G249" s="375" t="e">
        <f t="shared" ca="1" si="81"/>
        <v>#N/A</v>
      </c>
      <c r="H249" s="375" t="e">
        <f t="shared" ca="1" si="82"/>
        <v>#N/A</v>
      </c>
      <c r="I249" s="375" t="e">
        <f t="shared" ca="1" si="83"/>
        <v>#N/A</v>
      </c>
      <c r="J249" s="375" t="e">
        <f t="shared" ca="1" si="73"/>
        <v>#N/A</v>
      </c>
      <c r="K249" s="375" t="e">
        <f t="shared" ca="1" si="84"/>
        <v>#N/A</v>
      </c>
      <c r="L249" s="375" t="e">
        <f t="shared" ca="1" si="74"/>
        <v>#N/A</v>
      </c>
      <c r="M249" s="375" t="e">
        <f t="shared" ca="1" si="85"/>
        <v>#N/A</v>
      </c>
      <c r="N249" s="375" t="e">
        <f t="shared" ca="1" si="86"/>
        <v>#N/A</v>
      </c>
      <c r="O249" s="375" t="e">
        <f t="shared" ca="1" si="75"/>
        <v>#N/A</v>
      </c>
      <c r="P249" s="375" t="e">
        <f t="shared" ca="1" si="87"/>
        <v>#N/A</v>
      </c>
      <c r="Q249" s="375" t="e">
        <f t="shared" ca="1" si="76"/>
        <v>#N/A</v>
      </c>
      <c r="R249" s="375" t="e">
        <f t="shared" ca="1" si="88"/>
        <v>#N/A</v>
      </c>
      <c r="S249" s="375" t="e">
        <f t="shared" ca="1" si="77"/>
        <v>#N/A</v>
      </c>
      <c r="T249" s="375" t="e">
        <f t="shared" ca="1" si="78"/>
        <v>#N/A</v>
      </c>
      <c r="U249" s="375">
        <f>IF(D249="","",IF('General Info and Test Results'!$C$36="Yes",1+(0.03*(1-((MAX('H2 Tests'!$D$11,1.5)-1.5)/(MIN('H2 Tests'!$D$12,12)-1.5)))),1))</f>
        <v>1</v>
      </c>
      <c r="V249" s="375" t="e">
        <f t="shared" ref="V249:V264" ca="1" si="92">F249/(3.413*K249)</f>
        <v>#N/A</v>
      </c>
      <c r="W249" s="375" t="e">
        <f t="shared" ca="1" si="89"/>
        <v>#N/A</v>
      </c>
      <c r="X249" s="375" t="e">
        <f t="shared" ca="1" si="90"/>
        <v>#N/A</v>
      </c>
      <c r="Y249" s="375" t="e">
        <f t="shared" ca="1" si="91"/>
        <v>#N/A</v>
      </c>
      <c r="Z249" s="697"/>
      <c r="AA249" s="698"/>
      <c r="AB249" s="698"/>
      <c r="AF249" s="698"/>
      <c r="AG249" s="698"/>
      <c r="AH249" s="698"/>
      <c r="AI249" s="698"/>
      <c r="AJ249" s="369"/>
    </row>
    <row r="250" spans="2:36" x14ac:dyDescent="0.35">
      <c r="B250" s="394">
        <f>IF(C250="","",Tables!A9)</f>
        <v>4</v>
      </c>
      <c r="C250" s="395">
        <f>IF(D250="","",Tables!B9)</f>
        <v>47</v>
      </c>
      <c r="D250" s="395">
        <f>IF(HLOOKUP($C$135,Tables!$A$1:$H$23,ROW()-241)=0,"",HLOOKUP($C$135,Tables!$A$1:$H$23,ROW()-241))</f>
        <v>9.2999999999999999E-2</v>
      </c>
      <c r="E250" s="375" t="e">
        <f t="shared" ca="1" si="79"/>
        <v>#N/A</v>
      </c>
      <c r="F250" s="375" t="e">
        <f t="shared" ca="1" si="80"/>
        <v>#N/A</v>
      </c>
      <c r="G250" s="375" t="e">
        <f t="shared" ca="1" si="81"/>
        <v>#N/A</v>
      </c>
      <c r="H250" s="375" t="e">
        <f t="shared" ca="1" si="82"/>
        <v>#N/A</v>
      </c>
      <c r="I250" s="375" t="e">
        <f t="shared" ca="1" si="83"/>
        <v>#N/A</v>
      </c>
      <c r="J250" s="375" t="e">
        <f t="shared" ca="1" si="73"/>
        <v>#N/A</v>
      </c>
      <c r="K250" s="375" t="e">
        <f t="shared" ca="1" si="84"/>
        <v>#N/A</v>
      </c>
      <c r="L250" s="375" t="e">
        <f t="shared" ca="1" si="74"/>
        <v>#N/A</v>
      </c>
      <c r="M250" s="375" t="e">
        <f t="shared" ca="1" si="85"/>
        <v>#N/A</v>
      </c>
      <c r="N250" s="375" t="e">
        <f t="shared" ca="1" si="86"/>
        <v>#N/A</v>
      </c>
      <c r="O250" s="375" t="e">
        <f t="shared" ca="1" si="75"/>
        <v>#N/A</v>
      </c>
      <c r="P250" s="375" t="e">
        <f t="shared" ca="1" si="87"/>
        <v>#N/A</v>
      </c>
      <c r="Q250" s="375" t="e">
        <f t="shared" ca="1" si="76"/>
        <v>#N/A</v>
      </c>
      <c r="R250" s="375" t="e">
        <f t="shared" ca="1" si="88"/>
        <v>#N/A</v>
      </c>
      <c r="S250" s="375" t="e">
        <f t="shared" ca="1" si="77"/>
        <v>#N/A</v>
      </c>
      <c r="T250" s="375" t="e">
        <f t="shared" ca="1" si="78"/>
        <v>#N/A</v>
      </c>
      <c r="U250" s="375">
        <f>IF(D250="","",IF('General Info and Test Results'!$C$36="Yes",1+(0.03*(1-((MAX('H2 Tests'!$D$11,1.5)-1.5)/(MIN('H2 Tests'!$D$12,12)-1.5)))),1))</f>
        <v>1</v>
      </c>
      <c r="V250" s="375" t="e">
        <f t="shared" ca="1" si="92"/>
        <v>#N/A</v>
      </c>
      <c r="W250" s="375" t="e">
        <f t="shared" ca="1" si="89"/>
        <v>#N/A</v>
      </c>
      <c r="X250" s="375" t="e">
        <f t="shared" ca="1" si="90"/>
        <v>#N/A</v>
      </c>
      <c r="Y250" s="375" t="e">
        <f t="shared" ca="1" si="91"/>
        <v>#N/A</v>
      </c>
      <c r="Z250" s="697"/>
      <c r="AA250" s="698"/>
      <c r="AB250" s="698"/>
      <c r="AF250" s="698"/>
      <c r="AG250" s="698"/>
      <c r="AH250" s="698"/>
      <c r="AI250" s="698"/>
      <c r="AJ250" s="369"/>
    </row>
    <row r="251" spans="2:36" x14ac:dyDescent="0.35">
      <c r="B251" s="394">
        <f>IF(C251="","",Tables!A10)</f>
        <v>5</v>
      </c>
      <c r="C251" s="395">
        <f>IF(D251="","",Tables!B10)</f>
        <v>42</v>
      </c>
      <c r="D251" s="395">
        <f>IF(HLOOKUP($C$135,Tables!$A$1:$H$23,ROW()-241)=0,"",HLOOKUP($C$135,Tables!$A$1:$H$23,ROW()-241))</f>
        <v>0.1</v>
      </c>
      <c r="E251" s="375" t="e">
        <f t="shared" ca="1" si="79"/>
        <v>#N/A</v>
      </c>
      <c r="F251" s="375" t="e">
        <f t="shared" ca="1" si="80"/>
        <v>#N/A</v>
      </c>
      <c r="G251" s="375" t="e">
        <f t="shared" ca="1" si="81"/>
        <v>#N/A</v>
      </c>
      <c r="H251" s="375" t="e">
        <f t="shared" ca="1" si="82"/>
        <v>#N/A</v>
      </c>
      <c r="I251" s="375" t="e">
        <f t="shared" ca="1" si="83"/>
        <v>#N/A</v>
      </c>
      <c r="J251" s="375" t="e">
        <f t="shared" ca="1" si="73"/>
        <v>#N/A</v>
      </c>
      <c r="K251" s="375" t="e">
        <f t="shared" ca="1" si="84"/>
        <v>#N/A</v>
      </c>
      <c r="L251" s="375" t="e">
        <f t="shared" ca="1" si="74"/>
        <v>#N/A</v>
      </c>
      <c r="M251" s="375" t="e">
        <f t="shared" ca="1" si="85"/>
        <v>#N/A</v>
      </c>
      <c r="N251" s="375" t="e">
        <f t="shared" ca="1" si="86"/>
        <v>#N/A</v>
      </c>
      <c r="O251" s="375" t="e">
        <f t="shared" ca="1" si="75"/>
        <v>#N/A</v>
      </c>
      <c r="P251" s="375" t="e">
        <f t="shared" ca="1" si="87"/>
        <v>#N/A</v>
      </c>
      <c r="Q251" s="375" t="e">
        <f t="shared" ca="1" si="76"/>
        <v>#N/A</v>
      </c>
      <c r="R251" s="375" t="e">
        <f t="shared" ca="1" si="88"/>
        <v>#N/A</v>
      </c>
      <c r="S251" s="375" t="e">
        <f t="shared" ca="1" si="77"/>
        <v>#N/A</v>
      </c>
      <c r="T251" s="375" t="e">
        <f t="shared" ca="1" si="78"/>
        <v>#N/A</v>
      </c>
      <c r="U251" s="375">
        <f>IF(D251="","",IF('General Info and Test Results'!$C$36="Yes",1+(0.03*(1-((MAX('H2 Tests'!$D$11,1.5)-1.5)/(MIN('H2 Tests'!$D$12,12)-1.5)))),1))</f>
        <v>1</v>
      </c>
      <c r="V251" s="375" t="e">
        <f t="shared" ca="1" si="92"/>
        <v>#N/A</v>
      </c>
      <c r="W251" s="375" t="e">
        <f t="shared" ca="1" si="89"/>
        <v>#N/A</v>
      </c>
      <c r="X251" s="375" t="e">
        <f t="shared" ca="1" si="90"/>
        <v>#N/A</v>
      </c>
      <c r="Y251" s="375" t="e">
        <f t="shared" ca="1" si="91"/>
        <v>#N/A</v>
      </c>
      <c r="Z251" s="697"/>
      <c r="AA251" s="698"/>
      <c r="AB251" s="698"/>
      <c r="AF251" s="698"/>
      <c r="AG251" s="698"/>
      <c r="AH251" s="698"/>
      <c r="AI251" s="698"/>
      <c r="AJ251" s="369"/>
    </row>
    <row r="252" spans="2:36" x14ac:dyDescent="0.35">
      <c r="B252" s="394">
        <f>IF(C252="","",Tables!A11)</f>
        <v>6</v>
      </c>
      <c r="C252" s="395">
        <f>IF(D252="","",Tables!B11)</f>
        <v>37</v>
      </c>
      <c r="D252" s="395">
        <f>IF(HLOOKUP($C$135,Tables!$A$1:$H$23,ROW()-241)=0,"",HLOOKUP($C$135,Tables!$A$1:$H$23,ROW()-241))</f>
        <v>0.109</v>
      </c>
      <c r="E252" s="375" t="e">
        <f t="shared" ca="1" si="79"/>
        <v>#N/A</v>
      </c>
      <c r="F252" s="375" t="e">
        <f t="shared" ca="1" si="80"/>
        <v>#N/A</v>
      </c>
      <c r="G252" s="375" t="e">
        <f t="shared" ca="1" si="81"/>
        <v>#N/A</v>
      </c>
      <c r="H252" s="375" t="e">
        <f t="shared" ca="1" si="82"/>
        <v>#N/A</v>
      </c>
      <c r="I252" s="375" t="e">
        <f t="shared" ca="1" si="83"/>
        <v>#N/A</v>
      </c>
      <c r="J252" s="375" t="e">
        <f t="shared" ca="1" si="73"/>
        <v>#N/A</v>
      </c>
      <c r="K252" s="375" t="e">
        <f t="shared" ca="1" si="84"/>
        <v>#N/A</v>
      </c>
      <c r="L252" s="375" t="e">
        <f t="shared" ca="1" si="74"/>
        <v>#N/A</v>
      </c>
      <c r="M252" s="375" t="e">
        <f t="shared" ca="1" si="85"/>
        <v>#N/A</v>
      </c>
      <c r="N252" s="375" t="e">
        <f t="shared" ca="1" si="86"/>
        <v>#N/A</v>
      </c>
      <c r="O252" s="375" t="e">
        <f t="shared" ca="1" si="75"/>
        <v>#N/A</v>
      </c>
      <c r="P252" s="375" t="e">
        <f t="shared" ca="1" si="87"/>
        <v>#N/A</v>
      </c>
      <c r="Q252" s="375" t="e">
        <f t="shared" ca="1" si="76"/>
        <v>#N/A</v>
      </c>
      <c r="R252" s="375" t="e">
        <f t="shared" ca="1" si="88"/>
        <v>#N/A</v>
      </c>
      <c r="S252" s="375" t="e">
        <f t="shared" ca="1" si="77"/>
        <v>#N/A</v>
      </c>
      <c r="T252" s="375" t="e">
        <f t="shared" ca="1" si="78"/>
        <v>#N/A</v>
      </c>
      <c r="U252" s="375">
        <f>IF(D252="","",IF('General Info and Test Results'!$C$36="Yes",1+(0.03*(1-((MAX('H2 Tests'!$D$11,1.5)-1.5)/(MIN('H2 Tests'!$D$12,12)-1.5)))),1))</f>
        <v>1</v>
      </c>
      <c r="V252" s="375" t="e">
        <f t="shared" ca="1" si="92"/>
        <v>#N/A</v>
      </c>
      <c r="W252" s="375" t="e">
        <f t="shared" ca="1" si="89"/>
        <v>#N/A</v>
      </c>
      <c r="X252" s="375" t="e">
        <f t="shared" ca="1" si="90"/>
        <v>#N/A</v>
      </c>
      <c r="Y252" s="375" t="e">
        <f t="shared" ca="1" si="91"/>
        <v>#N/A</v>
      </c>
      <c r="Z252" s="697"/>
      <c r="AA252" s="698"/>
      <c r="AB252" s="698"/>
      <c r="AF252" s="698"/>
      <c r="AG252" s="698"/>
      <c r="AH252" s="698"/>
      <c r="AI252" s="698"/>
      <c r="AJ252" s="369"/>
    </row>
    <row r="253" spans="2:36" x14ac:dyDescent="0.35">
      <c r="B253" s="394">
        <f>IF(C253="","",Tables!A12)</f>
        <v>7</v>
      </c>
      <c r="C253" s="395">
        <f>IF(D253="","",Tables!B12)</f>
        <v>32</v>
      </c>
      <c r="D253" s="395">
        <f>IF(HLOOKUP($C$135,Tables!$A$1:$H$23,ROW()-241)=0,"",HLOOKUP($C$135,Tables!$A$1:$H$23,ROW()-241))</f>
        <v>0.126</v>
      </c>
      <c r="E253" s="375" t="e">
        <f t="shared" ca="1" si="79"/>
        <v>#N/A</v>
      </c>
      <c r="F253" s="375" t="e">
        <f t="shared" ca="1" si="80"/>
        <v>#N/A</v>
      </c>
      <c r="G253" s="375" t="e">
        <f t="shared" ca="1" si="81"/>
        <v>#N/A</v>
      </c>
      <c r="H253" s="375" t="e">
        <f t="shared" ca="1" si="82"/>
        <v>#N/A</v>
      </c>
      <c r="I253" s="375" t="e">
        <f t="shared" ca="1" si="83"/>
        <v>#N/A</v>
      </c>
      <c r="J253" s="375" t="e">
        <f t="shared" ca="1" si="73"/>
        <v>#N/A</v>
      </c>
      <c r="K253" s="375" t="e">
        <f t="shared" ca="1" si="84"/>
        <v>#N/A</v>
      </c>
      <c r="L253" s="375" t="e">
        <f t="shared" ca="1" si="74"/>
        <v>#N/A</v>
      </c>
      <c r="M253" s="375" t="e">
        <f t="shared" ca="1" si="85"/>
        <v>#N/A</v>
      </c>
      <c r="N253" s="375" t="e">
        <f t="shared" ca="1" si="86"/>
        <v>#N/A</v>
      </c>
      <c r="O253" s="375" t="e">
        <f t="shared" ca="1" si="75"/>
        <v>#N/A</v>
      </c>
      <c r="P253" s="375" t="e">
        <f t="shared" ca="1" si="87"/>
        <v>#N/A</v>
      </c>
      <c r="Q253" s="375" t="e">
        <f t="shared" ca="1" si="76"/>
        <v>#N/A</v>
      </c>
      <c r="R253" s="375" t="e">
        <f t="shared" ca="1" si="88"/>
        <v>#N/A</v>
      </c>
      <c r="S253" s="375" t="e">
        <f t="shared" ca="1" si="77"/>
        <v>#N/A</v>
      </c>
      <c r="T253" s="375" t="e">
        <f t="shared" ca="1" si="78"/>
        <v>#N/A</v>
      </c>
      <c r="U253" s="375">
        <f>IF(D253="","",IF('General Info and Test Results'!$C$36="Yes",1+(0.03*(1-((MAX('H2 Tests'!$D$11,1.5)-1.5)/(MIN('H2 Tests'!$D$12,12)-1.5)))),1))</f>
        <v>1</v>
      </c>
      <c r="V253" s="375" t="e">
        <f t="shared" ca="1" si="92"/>
        <v>#N/A</v>
      </c>
      <c r="W253" s="375" t="e">
        <f t="shared" ca="1" si="89"/>
        <v>#N/A</v>
      </c>
      <c r="X253" s="375" t="e">
        <f t="shared" ca="1" si="90"/>
        <v>#N/A</v>
      </c>
      <c r="Y253" s="375" t="e">
        <f t="shared" ca="1" si="91"/>
        <v>#N/A</v>
      </c>
      <c r="Z253" s="697"/>
      <c r="AA253" s="698"/>
      <c r="AB253" s="698"/>
      <c r="AF253" s="698"/>
      <c r="AG253" s="698"/>
      <c r="AH253" s="698"/>
      <c r="AI253" s="698"/>
      <c r="AJ253" s="369"/>
    </row>
    <row r="254" spans="2:36" x14ac:dyDescent="0.35">
      <c r="B254" s="394">
        <f>IF(C254="","",Tables!A13)</f>
        <v>8</v>
      </c>
      <c r="C254" s="395">
        <f>IF(D254="","",Tables!B13)</f>
        <v>27</v>
      </c>
      <c r="D254" s="395">
        <f>IF(HLOOKUP($C$135,Tables!$A$1:$H$23,ROW()-241)=0,"",HLOOKUP($C$135,Tables!$A$1:$H$23,ROW()-241))</f>
        <v>8.6999999999999994E-2</v>
      </c>
      <c r="E254" s="375" t="e">
        <f t="shared" ca="1" si="79"/>
        <v>#N/A</v>
      </c>
      <c r="F254" s="375" t="e">
        <f t="shared" ca="1" si="80"/>
        <v>#N/A</v>
      </c>
      <c r="G254" s="375" t="e">
        <f t="shared" ca="1" si="81"/>
        <v>#N/A</v>
      </c>
      <c r="H254" s="375" t="e">
        <f t="shared" ca="1" si="82"/>
        <v>#N/A</v>
      </c>
      <c r="I254" s="375" t="e">
        <f t="shared" ca="1" si="83"/>
        <v>#N/A</v>
      </c>
      <c r="J254" s="375" t="e">
        <f t="shared" ca="1" si="73"/>
        <v>#N/A</v>
      </c>
      <c r="K254" s="375" t="e">
        <f t="shared" ca="1" si="84"/>
        <v>#N/A</v>
      </c>
      <c r="L254" s="375" t="e">
        <f t="shared" ca="1" si="74"/>
        <v>#N/A</v>
      </c>
      <c r="M254" s="375" t="e">
        <f t="shared" ca="1" si="85"/>
        <v>#N/A</v>
      </c>
      <c r="N254" s="375" t="e">
        <f t="shared" ca="1" si="86"/>
        <v>#N/A</v>
      </c>
      <c r="O254" s="375" t="e">
        <f t="shared" ca="1" si="75"/>
        <v>#N/A</v>
      </c>
      <c r="P254" s="375" t="e">
        <f t="shared" ca="1" si="87"/>
        <v>#N/A</v>
      </c>
      <c r="Q254" s="375" t="e">
        <f t="shared" ca="1" si="76"/>
        <v>#N/A</v>
      </c>
      <c r="R254" s="375" t="e">
        <f t="shared" ca="1" si="88"/>
        <v>#N/A</v>
      </c>
      <c r="S254" s="375" t="e">
        <f t="shared" ca="1" si="77"/>
        <v>#N/A</v>
      </c>
      <c r="T254" s="375" t="e">
        <f t="shared" ca="1" si="78"/>
        <v>#N/A</v>
      </c>
      <c r="U254" s="375">
        <f>IF(D254="","",IF('General Info and Test Results'!$C$36="Yes",1+(0.03*(1-((MAX('H2 Tests'!$D$11,1.5)-1.5)/(MIN('H2 Tests'!$D$12,12)-1.5)))),1))</f>
        <v>1</v>
      </c>
      <c r="V254" s="375" t="e">
        <f t="shared" ca="1" si="92"/>
        <v>#N/A</v>
      </c>
      <c r="W254" s="375" t="e">
        <f t="shared" ca="1" si="89"/>
        <v>#N/A</v>
      </c>
      <c r="X254" s="375" t="e">
        <f t="shared" ca="1" si="90"/>
        <v>#N/A</v>
      </c>
      <c r="Y254" s="375" t="e">
        <f t="shared" ca="1" si="91"/>
        <v>#N/A</v>
      </c>
      <c r="Z254" s="697"/>
      <c r="AA254" s="698"/>
      <c r="AB254" s="698"/>
      <c r="AF254" s="698"/>
      <c r="AG254" s="698"/>
      <c r="AH254" s="698"/>
      <c r="AI254" s="698"/>
      <c r="AJ254" s="369"/>
    </row>
    <row r="255" spans="2:36" x14ac:dyDescent="0.35">
      <c r="B255" s="394">
        <f>IF(C255="","",Tables!A14)</f>
        <v>9</v>
      </c>
      <c r="C255" s="395">
        <f>IF(D255="","",Tables!B14)</f>
        <v>22</v>
      </c>
      <c r="D255" s="395">
        <f>IF(HLOOKUP($C$135,Tables!$A$1:$H$23,ROW()-241)=0,"",HLOOKUP($C$135,Tables!$A$1:$H$23,ROW()-241))</f>
        <v>5.5E-2</v>
      </c>
      <c r="E255" s="375" t="e">
        <f t="shared" ca="1" si="79"/>
        <v>#N/A</v>
      </c>
      <c r="F255" s="375" t="e">
        <f t="shared" ca="1" si="80"/>
        <v>#N/A</v>
      </c>
      <c r="G255" s="375" t="e">
        <f t="shared" ca="1" si="81"/>
        <v>#N/A</v>
      </c>
      <c r="H255" s="375" t="e">
        <f t="shared" ca="1" si="82"/>
        <v>#N/A</v>
      </c>
      <c r="I255" s="375" t="e">
        <f t="shared" ca="1" si="83"/>
        <v>#N/A</v>
      </c>
      <c r="J255" s="375" t="e">
        <f t="shared" ca="1" si="73"/>
        <v>#N/A</v>
      </c>
      <c r="K255" s="375" t="e">
        <f t="shared" ca="1" si="84"/>
        <v>#N/A</v>
      </c>
      <c r="L255" s="375" t="e">
        <f t="shared" ca="1" si="74"/>
        <v>#N/A</v>
      </c>
      <c r="M255" s="375" t="e">
        <f t="shared" ca="1" si="85"/>
        <v>#N/A</v>
      </c>
      <c r="N255" s="375" t="e">
        <f t="shared" ca="1" si="86"/>
        <v>#N/A</v>
      </c>
      <c r="O255" s="375" t="e">
        <f t="shared" ca="1" si="75"/>
        <v>#N/A</v>
      </c>
      <c r="P255" s="375" t="e">
        <f t="shared" ca="1" si="87"/>
        <v>#N/A</v>
      </c>
      <c r="Q255" s="375" t="e">
        <f t="shared" ca="1" si="76"/>
        <v>#N/A</v>
      </c>
      <c r="R255" s="375" t="e">
        <f t="shared" ca="1" si="88"/>
        <v>#N/A</v>
      </c>
      <c r="S255" s="375" t="e">
        <f t="shared" ca="1" si="77"/>
        <v>#N/A</v>
      </c>
      <c r="T255" s="375" t="e">
        <f t="shared" ca="1" si="78"/>
        <v>#N/A</v>
      </c>
      <c r="U255" s="375">
        <f>IF(D255="","",IF('General Info and Test Results'!$C$36="Yes",1+(0.03*(1-((MAX('H2 Tests'!$D$11,1.5)-1.5)/(MIN('H2 Tests'!$D$12,12)-1.5)))),1))</f>
        <v>1</v>
      </c>
      <c r="V255" s="375" t="e">
        <f t="shared" ca="1" si="92"/>
        <v>#N/A</v>
      </c>
      <c r="W255" s="375" t="e">
        <f t="shared" ca="1" si="89"/>
        <v>#N/A</v>
      </c>
      <c r="X255" s="375" t="e">
        <f t="shared" ca="1" si="90"/>
        <v>#N/A</v>
      </c>
      <c r="Y255" s="375" t="e">
        <f t="shared" ca="1" si="91"/>
        <v>#N/A</v>
      </c>
      <c r="Z255" s="697"/>
      <c r="AA255" s="698"/>
      <c r="AB255" s="698"/>
      <c r="AF255" s="698"/>
      <c r="AG255" s="698"/>
      <c r="AH255" s="698"/>
      <c r="AI255" s="698"/>
      <c r="AJ255" s="369"/>
    </row>
    <row r="256" spans="2:36" x14ac:dyDescent="0.35">
      <c r="B256" s="394">
        <f>IF(C256="","",Tables!A15)</f>
        <v>10</v>
      </c>
      <c r="C256" s="395">
        <f>IF(D256="","",Tables!B15)</f>
        <v>17</v>
      </c>
      <c r="D256" s="395">
        <f>IF(HLOOKUP($C$135,Tables!$A$1:$H$23,ROW()-241)=0,"",HLOOKUP($C$135,Tables!$A$1:$H$23,ROW()-241))</f>
        <v>3.5999999999999997E-2</v>
      </c>
      <c r="E256" s="375" t="e">
        <f t="shared" ca="1" si="79"/>
        <v>#N/A</v>
      </c>
      <c r="F256" s="375" t="e">
        <f t="shared" ca="1" si="80"/>
        <v>#N/A</v>
      </c>
      <c r="G256" s="375" t="e">
        <f t="shared" ca="1" si="81"/>
        <v>#N/A</v>
      </c>
      <c r="H256" s="375" t="e">
        <f t="shared" ca="1" si="82"/>
        <v>#N/A</v>
      </c>
      <c r="I256" s="375" t="e">
        <f t="shared" ca="1" si="83"/>
        <v>#N/A</v>
      </c>
      <c r="J256" s="375" t="e">
        <f t="shared" ca="1" si="73"/>
        <v>#N/A</v>
      </c>
      <c r="K256" s="375" t="e">
        <f t="shared" ca="1" si="84"/>
        <v>#N/A</v>
      </c>
      <c r="L256" s="375" t="e">
        <f t="shared" ca="1" si="74"/>
        <v>#N/A</v>
      </c>
      <c r="M256" s="375" t="e">
        <f t="shared" ca="1" si="85"/>
        <v>#N/A</v>
      </c>
      <c r="N256" s="375" t="e">
        <f t="shared" ca="1" si="86"/>
        <v>#N/A</v>
      </c>
      <c r="O256" s="375" t="e">
        <f t="shared" ca="1" si="75"/>
        <v>#N/A</v>
      </c>
      <c r="P256" s="375" t="e">
        <f t="shared" ca="1" si="87"/>
        <v>#N/A</v>
      </c>
      <c r="Q256" s="375" t="e">
        <f t="shared" ca="1" si="76"/>
        <v>#N/A</v>
      </c>
      <c r="R256" s="375" t="e">
        <f t="shared" ca="1" si="88"/>
        <v>#N/A</v>
      </c>
      <c r="S256" s="375" t="e">
        <f t="shared" ca="1" si="77"/>
        <v>#N/A</v>
      </c>
      <c r="T256" s="375" t="e">
        <f t="shared" ca="1" si="78"/>
        <v>#N/A</v>
      </c>
      <c r="U256" s="375">
        <f>IF(D256="","",IF('General Info and Test Results'!$C$36="Yes",1+(0.03*(1-((MAX('H2 Tests'!$D$11,1.5)-1.5)/(MIN('H2 Tests'!$D$12,12)-1.5)))),1))</f>
        <v>1</v>
      </c>
      <c r="V256" s="375" t="e">
        <f t="shared" ca="1" si="92"/>
        <v>#N/A</v>
      </c>
      <c r="W256" s="375" t="e">
        <f t="shared" ca="1" si="89"/>
        <v>#N/A</v>
      </c>
      <c r="X256" s="375" t="e">
        <f t="shared" ca="1" si="90"/>
        <v>#N/A</v>
      </c>
      <c r="Y256" s="375" t="e">
        <f t="shared" ca="1" si="91"/>
        <v>#N/A</v>
      </c>
      <c r="Z256" s="697"/>
      <c r="AA256" s="698"/>
      <c r="AB256" s="698"/>
      <c r="AF256" s="698"/>
      <c r="AG256" s="698"/>
      <c r="AH256" s="698"/>
      <c r="AI256" s="698"/>
      <c r="AJ256" s="369"/>
    </row>
    <row r="257" spans="2:36" x14ac:dyDescent="0.35">
      <c r="B257" s="394">
        <f>IF(C257="","",Tables!A16)</f>
        <v>11</v>
      </c>
      <c r="C257" s="395">
        <f>IF(D257="","",Tables!B16)</f>
        <v>12</v>
      </c>
      <c r="D257" s="395">
        <f>IF(HLOOKUP($C$135,Tables!$A$1:$H$23,ROW()-241)=0,"",HLOOKUP($C$135,Tables!$A$1:$H$23,ROW()-241))</f>
        <v>2.5999999999999999E-2</v>
      </c>
      <c r="E257" s="375" t="e">
        <f t="shared" ca="1" si="79"/>
        <v>#N/A</v>
      </c>
      <c r="F257" s="375" t="e">
        <f t="shared" ca="1" si="80"/>
        <v>#N/A</v>
      </c>
      <c r="G257" s="375" t="e">
        <f t="shared" ca="1" si="81"/>
        <v>#N/A</v>
      </c>
      <c r="H257" s="375" t="e">
        <f t="shared" ca="1" si="82"/>
        <v>#N/A</v>
      </c>
      <c r="I257" s="375" t="e">
        <f t="shared" ca="1" si="83"/>
        <v>#N/A</v>
      </c>
      <c r="J257" s="375" t="e">
        <f t="shared" ca="1" si="73"/>
        <v>#N/A</v>
      </c>
      <c r="K257" s="375" t="e">
        <f t="shared" ca="1" si="84"/>
        <v>#N/A</v>
      </c>
      <c r="L257" s="375" t="e">
        <f t="shared" ca="1" si="74"/>
        <v>#N/A</v>
      </c>
      <c r="M257" s="375" t="e">
        <f t="shared" ca="1" si="85"/>
        <v>#N/A</v>
      </c>
      <c r="N257" s="375" t="e">
        <f t="shared" ca="1" si="86"/>
        <v>#N/A</v>
      </c>
      <c r="O257" s="375" t="e">
        <f t="shared" ca="1" si="75"/>
        <v>#N/A</v>
      </c>
      <c r="P257" s="375" t="e">
        <f t="shared" ca="1" si="87"/>
        <v>#N/A</v>
      </c>
      <c r="Q257" s="375" t="e">
        <f t="shared" ca="1" si="76"/>
        <v>#N/A</v>
      </c>
      <c r="R257" s="375" t="e">
        <f t="shared" ca="1" si="88"/>
        <v>#N/A</v>
      </c>
      <c r="S257" s="375" t="e">
        <f t="shared" ca="1" si="77"/>
        <v>#N/A</v>
      </c>
      <c r="T257" s="375" t="e">
        <f t="shared" ca="1" si="78"/>
        <v>#N/A</v>
      </c>
      <c r="U257" s="375">
        <f>IF(D257="","",IF('General Info and Test Results'!$C$36="Yes",1+(0.03*(1-((MAX('H2 Tests'!$D$11,1.5)-1.5)/(MIN('H2 Tests'!$D$12,12)-1.5)))),1))</f>
        <v>1</v>
      </c>
      <c r="V257" s="375" t="e">
        <f t="shared" ca="1" si="92"/>
        <v>#N/A</v>
      </c>
      <c r="W257" s="375" t="e">
        <f t="shared" ca="1" si="89"/>
        <v>#N/A</v>
      </c>
      <c r="X257" s="375" t="e">
        <f t="shared" ca="1" si="90"/>
        <v>#N/A</v>
      </c>
      <c r="Y257" s="375" t="e">
        <f t="shared" ca="1" si="91"/>
        <v>#N/A</v>
      </c>
      <c r="Z257" s="697"/>
      <c r="AA257" s="698"/>
      <c r="AB257" s="698"/>
      <c r="AF257" s="698"/>
      <c r="AG257" s="698"/>
      <c r="AH257" s="698"/>
      <c r="AI257" s="698"/>
      <c r="AJ257" s="369"/>
    </row>
    <row r="258" spans="2:36" x14ac:dyDescent="0.35">
      <c r="B258" s="394">
        <f>IF(C258="","",Tables!A17)</f>
        <v>12</v>
      </c>
      <c r="C258" s="395">
        <f>IF(D258="","",Tables!B17)</f>
        <v>7</v>
      </c>
      <c r="D258" s="395">
        <f>IF(HLOOKUP($C$135,Tables!$A$1:$H$23,ROW()-241)=0,"",HLOOKUP($C$135,Tables!$A$1:$H$23,ROW()-241))</f>
        <v>1.2999999999999999E-2</v>
      </c>
      <c r="E258" s="375" t="e">
        <f t="shared" ca="1" si="79"/>
        <v>#N/A</v>
      </c>
      <c r="F258" s="375" t="e">
        <f t="shared" ca="1" si="80"/>
        <v>#N/A</v>
      </c>
      <c r="G258" s="375" t="e">
        <f t="shared" ca="1" si="81"/>
        <v>#N/A</v>
      </c>
      <c r="H258" s="375" t="e">
        <f t="shared" ca="1" si="82"/>
        <v>#N/A</v>
      </c>
      <c r="I258" s="375" t="e">
        <f t="shared" ca="1" si="83"/>
        <v>#N/A</v>
      </c>
      <c r="J258" s="375" t="e">
        <f t="shared" ca="1" si="73"/>
        <v>#N/A</v>
      </c>
      <c r="K258" s="375" t="e">
        <f t="shared" ca="1" si="84"/>
        <v>#N/A</v>
      </c>
      <c r="L258" s="375" t="e">
        <f t="shared" ca="1" si="74"/>
        <v>#N/A</v>
      </c>
      <c r="M258" s="375" t="e">
        <f t="shared" ca="1" si="85"/>
        <v>#N/A</v>
      </c>
      <c r="N258" s="375" t="e">
        <f t="shared" ca="1" si="86"/>
        <v>#N/A</v>
      </c>
      <c r="O258" s="375" t="e">
        <f t="shared" ca="1" si="75"/>
        <v>#N/A</v>
      </c>
      <c r="P258" s="375" t="e">
        <f t="shared" ca="1" si="87"/>
        <v>#N/A</v>
      </c>
      <c r="Q258" s="375" t="e">
        <f t="shared" ca="1" si="76"/>
        <v>#N/A</v>
      </c>
      <c r="R258" s="375" t="e">
        <f t="shared" ca="1" si="88"/>
        <v>#N/A</v>
      </c>
      <c r="S258" s="375" t="e">
        <f t="shared" ca="1" si="77"/>
        <v>#N/A</v>
      </c>
      <c r="T258" s="375" t="e">
        <f t="shared" ca="1" si="78"/>
        <v>#N/A</v>
      </c>
      <c r="U258" s="375">
        <f>IF(D258="","",IF('General Info and Test Results'!$C$36="Yes",1+(0.03*(1-((MAX('H2 Tests'!$D$11,1.5)-1.5)/(MIN('H2 Tests'!$D$12,12)-1.5)))),1))</f>
        <v>1</v>
      </c>
      <c r="V258" s="375" t="e">
        <f t="shared" ca="1" si="92"/>
        <v>#N/A</v>
      </c>
      <c r="W258" s="375" t="e">
        <f t="shared" ca="1" si="89"/>
        <v>#N/A</v>
      </c>
      <c r="X258" s="375" t="e">
        <f t="shared" ca="1" si="90"/>
        <v>#N/A</v>
      </c>
      <c r="Y258" s="375" t="e">
        <f t="shared" ca="1" si="91"/>
        <v>#N/A</v>
      </c>
      <c r="Z258" s="697"/>
      <c r="AA258" s="698"/>
      <c r="AB258" s="698"/>
      <c r="AF258" s="698"/>
      <c r="AG258" s="698"/>
      <c r="AH258" s="698"/>
      <c r="AI258" s="698"/>
      <c r="AJ258" s="369"/>
    </row>
    <row r="259" spans="2:36" x14ac:dyDescent="0.35">
      <c r="B259" s="394">
        <f>IF(C259="","",Tables!A18)</f>
        <v>13</v>
      </c>
      <c r="C259" s="395">
        <f>IF(D259="","",Tables!B18)</f>
        <v>2</v>
      </c>
      <c r="D259" s="395">
        <f>IF(HLOOKUP($C$135,Tables!$A$1:$H$23,ROW()-241)=0,"",HLOOKUP($C$135,Tables!$A$1:$H$23,ROW()-241))</f>
        <v>6.0000000000000001E-3</v>
      </c>
      <c r="E259" s="375" t="e">
        <f t="shared" ca="1" si="79"/>
        <v>#N/A</v>
      </c>
      <c r="F259" s="375" t="e">
        <f t="shared" ca="1" si="80"/>
        <v>#N/A</v>
      </c>
      <c r="G259" s="375" t="e">
        <f t="shared" ca="1" si="81"/>
        <v>#N/A</v>
      </c>
      <c r="H259" s="375" t="e">
        <f t="shared" ca="1" si="82"/>
        <v>#N/A</v>
      </c>
      <c r="I259" s="375" t="e">
        <f t="shared" ca="1" si="83"/>
        <v>#N/A</v>
      </c>
      <c r="J259" s="375" t="e">
        <f t="shared" ca="1" si="73"/>
        <v>#N/A</v>
      </c>
      <c r="K259" s="375" t="e">
        <f t="shared" ca="1" si="84"/>
        <v>#N/A</v>
      </c>
      <c r="L259" s="375" t="e">
        <f t="shared" ca="1" si="74"/>
        <v>#N/A</v>
      </c>
      <c r="M259" s="375" t="e">
        <f t="shared" ca="1" si="85"/>
        <v>#N/A</v>
      </c>
      <c r="N259" s="375" t="e">
        <f t="shared" ca="1" si="86"/>
        <v>#N/A</v>
      </c>
      <c r="O259" s="375" t="e">
        <f t="shared" ca="1" si="75"/>
        <v>#N/A</v>
      </c>
      <c r="P259" s="375" t="e">
        <f t="shared" ca="1" si="87"/>
        <v>#N/A</v>
      </c>
      <c r="Q259" s="375" t="e">
        <f t="shared" ca="1" si="76"/>
        <v>#N/A</v>
      </c>
      <c r="R259" s="375" t="e">
        <f t="shared" ca="1" si="88"/>
        <v>#N/A</v>
      </c>
      <c r="S259" s="375" t="e">
        <f t="shared" ca="1" si="77"/>
        <v>#N/A</v>
      </c>
      <c r="T259" s="375" t="e">
        <f t="shared" ca="1" si="78"/>
        <v>#N/A</v>
      </c>
      <c r="U259" s="375">
        <f>IF(D259="","",IF('General Info and Test Results'!$C$36="Yes",1+(0.03*(1-((MAX('H2 Tests'!$D$11,1.5)-1.5)/(MIN('H2 Tests'!$D$12,12)-1.5)))),1))</f>
        <v>1</v>
      </c>
      <c r="V259" s="375" t="e">
        <f t="shared" ca="1" si="92"/>
        <v>#N/A</v>
      </c>
      <c r="W259" s="375" t="e">
        <f t="shared" ca="1" si="89"/>
        <v>#N/A</v>
      </c>
      <c r="X259" s="375" t="e">
        <f t="shared" ca="1" si="90"/>
        <v>#N/A</v>
      </c>
      <c r="Y259" s="375" t="e">
        <f t="shared" ca="1" si="91"/>
        <v>#N/A</v>
      </c>
      <c r="Z259" s="697"/>
      <c r="AA259" s="698"/>
      <c r="AB259" s="698"/>
      <c r="AF259" s="698"/>
      <c r="AG259" s="698"/>
      <c r="AH259" s="698"/>
      <c r="AI259" s="698"/>
      <c r="AJ259" s="369"/>
    </row>
    <row r="260" spans="2:36" x14ac:dyDescent="0.35">
      <c r="B260" s="394">
        <f>IF(C260="","",Tables!A19)</f>
        <v>14</v>
      </c>
      <c r="C260" s="395">
        <f>IF(D260="","",Tables!B19)</f>
        <v>-3</v>
      </c>
      <c r="D260" s="395">
        <f>IF(HLOOKUP($C$135,Tables!$A$1:$H$23,ROW()-241)=0,"",HLOOKUP($C$135,Tables!$A$1:$H$23,ROW()-241))</f>
        <v>2E-3</v>
      </c>
      <c r="E260" s="375" t="e">
        <f t="shared" ca="1" si="79"/>
        <v>#N/A</v>
      </c>
      <c r="F260" s="375" t="e">
        <f t="shared" ca="1" si="80"/>
        <v>#N/A</v>
      </c>
      <c r="G260" s="375" t="e">
        <f t="shared" ca="1" si="81"/>
        <v>#N/A</v>
      </c>
      <c r="H260" s="375" t="e">
        <f t="shared" ca="1" si="82"/>
        <v>#N/A</v>
      </c>
      <c r="I260" s="375" t="e">
        <f t="shared" ca="1" si="83"/>
        <v>#N/A</v>
      </c>
      <c r="J260" s="375" t="e">
        <f t="shared" ca="1" si="73"/>
        <v>#N/A</v>
      </c>
      <c r="K260" s="375" t="e">
        <f t="shared" ca="1" si="84"/>
        <v>#N/A</v>
      </c>
      <c r="L260" s="375" t="e">
        <f t="shared" ca="1" si="74"/>
        <v>#N/A</v>
      </c>
      <c r="M260" s="375" t="e">
        <f t="shared" ca="1" si="85"/>
        <v>#N/A</v>
      </c>
      <c r="N260" s="375" t="e">
        <f t="shared" ca="1" si="86"/>
        <v>#N/A</v>
      </c>
      <c r="O260" s="375" t="e">
        <f t="shared" ca="1" si="75"/>
        <v>#N/A</v>
      </c>
      <c r="P260" s="375" t="e">
        <f t="shared" ca="1" si="87"/>
        <v>#N/A</v>
      </c>
      <c r="Q260" s="375" t="e">
        <f t="shared" ca="1" si="76"/>
        <v>#N/A</v>
      </c>
      <c r="R260" s="375" t="e">
        <f t="shared" ca="1" si="88"/>
        <v>#N/A</v>
      </c>
      <c r="S260" s="375" t="e">
        <f t="shared" ca="1" si="77"/>
        <v>#N/A</v>
      </c>
      <c r="T260" s="375" t="e">
        <f t="shared" ca="1" si="78"/>
        <v>#N/A</v>
      </c>
      <c r="U260" s="375">
        <f>IF(D260="","",IF('General Info and Test Results'!$C$36="Yes",1+(0.03*(1-((MAX('H2 Tests'!$D$11,1.5)-1.5)/(MIN('H2 Tests'!$D$12,12)-1.5)))),1))</f>
        <v>1</v>
      </c>
      <c r="V260" s="375" t="e">
        <f t="shared" ca="1" si="92"/>
        <v>#N/A</v>
      </c>
      <c r="W260" s="375" t="e">
        <f t="shared" ca="1" si="89"/>
        <v>#N/A</v>
      </c>
      <c r="X260" s="375" t="e">
        <f t="shared" ca="1" si="90"/>
        <v>#N/A</v>
      </c>
      <c r="Y260" s="375" t="e">
        <f t="shared" ca="1" si="91"/>
        <v>#N/A</v>
      </c>
      <c r="Z260" s="697"/>
      <c r="AA260" s="698"/>
      <c r="AB260" s="698"/>
      <c r="AF260" s="698"/>
      <c r="AG260" s="698"/>
      <c r="AH260" s="698"/>
      <c r="AI260" s="698"/>
      <c r="AJ260" s="369"/>
    </row>
    <row r="261" spans="2:36" x14ac:dyDescent="0.35">
      <c r="B261" s="394">
        <f>IF(C261="","",Tables!A20)</f>
        <v>15</v>
      </c>
      <c r="C261" s="395">
        <f>IF(D261="","",Tables!B20)</f>
        <v>-8</v>
      </c>
      <c r="D261" s="395">
        <f>IF(HLOOKUP($C$135,Tables!$A$1:$H$23,ROW()-241)=0,"",HLOOKUP($C$135,Tables!$A$1:$H$23,ROW()-241))</f>
        <v>1E-3</v>
      </c>
      <c r="E261" s="375" t="e">
        <f t="shared" ca="1" si="79"/>
        <v>#N/A</v>
      </c>
      <c r="F261" s="375" t="e">
        <f t="shared" ca="1" si="80"/>
        <v>#N/A</v>
      </c>
      <c r="G261" s="375" t="e">
        <f t="shared" ca="1" si="81"/>
        <v>#N/A</v>
      </c>
      <c r="H261" s="375" t="e">
        <f t="shared" ca="1" si="82"/>
        <v>#N/A</v>
      </c>
      <c r="I261" s="375" t="e">
        <f t="shared" ca="1" si="83"/>
        <v>#N/A</v>
      </c>
      <c r="J261" s="375" t="e">
        <f t="shared" ca="1" si="73"/>
        <v>#N/A</v>
      </c>
      <c r="K261" s="375" t="e">
        <f t="shared" ca="1" si="84"/>
        <v>#N/A</v>
      </c>
      <c r="L261" s="375" t="e">
        <f t="shared" ca="1" si="74"/>
        <v>#N/A</v>
      </c>
      <c r="M261" s="375" t="e">
        <f t="shared" ca="1" si="85"/>
        <v>#N/A</v>
      </c>
      <c r="N261" s="375" t="e">
        <f t="shared" ca="1" si="86"/>
        <v>#N/A</v>
      </c>
      <c r="O261" s="375" t="e">
        <f t="shared" ca="1" si="75"/>
        <v>#N/A</v>
      </c>
      <c r="P261" s="375" t="e">
        <f t="shared" ca="1" si="87"/>
        <v>#N/A</v>
      </c>
      <c r="Q261" s="375" t="e">
        <f t="shared" ca="1" si="76"/>
        <v>#N/A</v>
      </c>
      <c r="R261" s="375" t="e">
        <f t="shared" ca="1" si="88"/>
        <v>#N/A</v>
      </c>
      <c r="S261" s="375" t="e">
        <f t="shared" ca="1" si="77"/>
        <v>#N/A</v>
      </c>
      <c r="T261" s="375" t="e">
        <f t="shared" ca="1" si="78"/>
        <v>#N/A</v>
      </c>
      <c r="U261" s="375">
        <f>IF(D261="","",IF('General Info and Test Results'!$C$36="Yes",1+(0.03*(1-((MAX('H2 Tests'!$D$11,1.5)-1.5)/(MIN('H2 Tests'!$D$12,12)-1.5)))),1))</f>
        <v>1</v>
      </c>
      <c r="V261" s="375" t="e">
        <f t="shared" ca="1" si="92"/>
        <v>#N/A</v>
      </c>
      <c r="W261" s="375" t="e">
        <f t="shared" ca="1" si="89"/>
        <v>#N/A</v>
      </c>
      <c r="X261" s="375" t="e">
        <f t="shared" ca="1" si="90"/>
        <v>#N/A</v>
      </c>
      <c r="Y261" s="375" t="e">
        <f t="shared" ca="1" si="91"/>
        <v>#N/A</v>
      </c>
      <c r="Z261" s="697"/>
      <c r="AA261" s="698"/>
      <c r="AB261" s="698"/>
      <c r="AF261" s="698"/>
      <c r="AG261" s="698"/>
      <c r="AH261" s="698"/>
      <c r="AI261" s="698"/>
      <c r="AJ261" s="369"/>
    </row>
    <row r="262" spans="2:36" x14ac:dyDescent="0.35">
      <c r="B262" s="394" t="str">
        <f>IF(C262="","",Tables!A21)</f>
        <v/>
      </c>
      <c r="C262" s="395" t="str">
        <f>IF(D262="","",Tables!B21)</f>
        <v/>
      </c>
      <c r="D262" s="395" t="str">
        <f>IF(HLOOKUP($C$135,Tables!$A$1:$H$23,ROW()-241)=0,"",HLOOKUP($C$135,Tables!$A$1:$H$23,ROW()-241))</f>
        <v/>
      </c>
      <c r="E262" s="375" t="str">
        <f t="shared" si="79"/>
        <v/>
      </c>
      <c r="F262" s="375" t="str">
        <f t="shared" si="80"/>
        <v/>
      </c>
      <c r="G262" s="375" t="str">
        <f t="shared" si="81"/>
        <v/>
      </c>
      <c r="H262" s="375" t="str">
        <f t="shared" si="82"/>
        <v/>
      </c>
      <c r="I262" s="375" t="str">
        <f t="shared" si="83"/>
        <v/>
      </c>
      <c r="J262" s="375" t="str">
        <f t="shared" si="73"/>
        <v/>
      </c>
      <c r="K262" s="375" t="str">
        <f t="shared" si="84"/>
        <v/>
      </c>
      <c r="L262" s="375" t="str">
        <f t="shared" si="74"/>
        <v/>
      </c>
      <c r="M262" s="375" t="str">
        <f t="shared" si="85"/>
        <v/>
      </c>
      <c r="N262" s="375" t="str">
        <f t="shared" si="86"/>
        <v/>
      </c>
      <c r="O262" s="375" t="str">
        <f t="shared" si="75"/>
        <v/>
      </c>
      <c r="P262" s="375" t="str">
        <f t="shared" si="87"/>
        <v/>
      </c>
      <c r="Q262" s="375" t="str">
        <f t="shared" si="76"/>
        <v/>
      </c>
      <c r="R262" s="375" t="str">
        <f t="shared" si="88"/>
        <v/>
      </c>
      <c r="S262" s="375" t="str">
        <f t="shared" si="77"/>
        <v/>
      </c>
      <c r="T262" s="375" t="str">
        <f t="shared" si="78"/>
        <v/>
      </c>
      <c r="U262" s="375" t="str">
        <f>IF(D262="","",IF('General Info and Test Results'!$C$36="Yes",1+(0.03*(1-((MAX('H2 Tests'!$D$11,1.5)-1.5)/(MIN('H2 Tests'!$D$12,12)-1.5)))),1))</f>
        <v/>
      </c>
      <c r="V262" s="375" t="e">
        <f t="shared" si="92"/>
        <v>#VALUE!</v>
      </c>
      <c r="W262" s="375" t="e">
        <f t="shared" si="89"/>
        <v>#VALUE!</v>
      </c>
      <c r="X262" s="375" t="e">
        <f t="shared" si="90"/>
        <v>#VALUE!</v>
      </c>
      <c r="Y262" s="375" t="str">
        <f t="shared" si="91"/>
        <v/>
      </c>
      <c r="Z262" s="697"/>
      <c r="AA262" s="698"/>
      <c r="AB262" s="698"/>
      <c r="AF262" s="698"/>
      <c r="AG262" s="698"/>
      <c r="AH262" s="698"/>
      <c r="AI262" s="698"/>
      <c r="AJ262" s="369"/>
    </row>
    <row r="263" spans="2:36" x14ac:dyDescent="0.35">
      <c r="B263" s="394" t="str">
        <f>IF(C263="","",Tables!A22)</f>
        <v/>
      </c>
      <c r="C263" s="395" t="str">
        <f>IF(D263="","",Tables!B22)</f>
        <v/>
      </c>
      <c r="D263" s="395" t="str">
        <f>IF(HLOOKUP($C$135,Tables!$A$1:$H$23,ROW()-241)=0,"",HLOOKUP($C$135,Tables!$A$1:$H$23,ROW()-241))</f>
        <v/>
      </c>
      <c r="E263" s="375" t="str">
        <f t="shared" si="79"/>
        <v/>
      </c>
      <c r="F263" s="375" t="str">
        <f t="shared" si="80"/>
        <v/>
      </c>
      <c r="G263" s="375" t="str">
        <f t="shared" si="81"/>
        <v/>
      </c>
      <c r="H263" s="375" t="str">
        <f t="shared" si="82"/>
        <v/>
      </c>
      <c r="I263" s="375" t="str">
        <f t="shared" si="83"/>
        <v/>
      </c>
      <c r="J263" s="375" t="str">
        <f t="shared" si="73"/>
        <v/>
      </c>
      <c r="K263" s="375" t="str">
        <f t="shared" si="84"/>
        <v/>
      </c>
      <c r="L263" s="375" t="str">
        <f t="shared" si="74"/>
        <v/>
      </c>
      <c r="M263" s="375" t="str">
        <f t="shared" si="85"/>
        <v/>
      </c>
      <c r="N263" s="375" t="str">
        <f t="shared" si="86"/>
        <v/>
      </c>
      <c r="O263" s="375" t="str">
        <f t="shared" si="75"/>
        <v/>
      </c>
      <c r="P263" s="375" t="str">
        <f t="shared" si="87"/>
        <v/>
      </c>
      <c r="Q263" s="375" t="str">
        <f t="shared" si="76"/>
        <v/>
      </c>
      <c r="R263" s="375" t="str">
        <f t="shared" si="88"/>
        <v/>
      </c>
      <c r="S263" s="375" t="str">
        <f t="shared" si="77"/>
        <v/>
      </c>
      <c r="T263" s="375" t="str">
        <f t="shared" si="78"/>
        <v/>
      </c>
      <c r="U263" s="375" t="str">
        <f>IF(D263="","",IF('General Info and Test Results'!$C$36="Yes",1+(0.03*(1-((MAX('H2 Tests'!$D$11,1.5)-1.5)/(MIN('H2 Tests'!$D$12,12)-1.5)))),1))</f>
        <v/>
      </c>
      <c r="V263" s="375" t="e">
        <f t="shared" si="92"/>
        <v>#VALUE!</v>
      </c>
      <c r="W263" s="375" t="e">
        <f t="shared" si="89"/>
        <v>#VALUE!</v>
      </c>
      <c r="X263" s="375" t="e">
        <f t="shared" si="90"/>
        <v>#VALUE!</v>
      </c>
      <c r="Y263" s="375" t="str">
        <f t="shared" si="91"/>
        <v/>
      </c>
      <c r="Z263" s="697"/>
      <c r="AA263" s="698"/>
      <c r="AB263" s="698"/>
      <c r="AF263" s="698"/>
      <c r="AG263" s="698"/>
      <c r="AH263" s="698"/>
      <c r="AI263" s="698"/>
      <c r="AJ263" s="369"/>
    </row>
    <row r="264" spans="2:36" x14ac:dyDescent="0.35">
      <c r="B264" s="394" t="str">
        <f>IF(C264="","",Tables!A23)</f>
        <v/>
      </c>
      <c r="C264" s="395" t="str">
        <f>IF(D264="","",Tables!B23)</f>
        <v/>
      </c>
      <c r="D264" s="395" t="str">
        <f>IF(HLOOKUP($C$135,Tables!$A$1:$H$23,ROW()-241)=0,"",HLOOKUP($C$135,Tables!$A$1:$H$23,ROW()-241))</f>
        <v/>
      </c>
      <c r="E264" s="375" t="str">
        <f t="shared" si="79"/>
        <v/>
      </c>
      <c r="F264" s="375" t="str">
        <f t="shared" si="80"/>
        <v/>
      </c>
      <c r="G264" s="375" t="str">
        <f t="shared" si="81"/>
        <v/>
      </c>
      <c r="H264" s="375" t="str">
        <f t="shared" si="82"/>
        <v/>
      </c>
      <c r="I264" s="375" t="str">
        <f t="shared" si="83"/>
        <v/>
      </c>
      <c r="J264" s="375" t="str">
        <f t="shared" si="73"/>
        <v/>
      </c>
      <c r="K264" s="375" t="str">
        <f t="shared" si="84"/>
        <v/>
      </c>
      <c r="L264" s="375" t="str">
        <f t="shared" si="74"/>
        <v/>
      </c>
      <c r="M264" s="375" t="str">
        <f t="shared" si="85"/>
        <v/>
      </c>
      <c r="N264" s="375" t="str">
        <f t="shared" si="86"/>
        <v/>
      </c>
      <c r="O264" s="375" t="str">
        <f t="shared" si="75"/>
        <v/>
      </c>
      <c r="P264" s="375" t="str">
        <f t="shared" si="87"/>
        <v/>
      </c>
      <c r="Q264" s="375" t="str">
        <f t="shared" si="76"/>
        <v/>
      </c>
      <c r="R264" s="375" t="str">
        <f t="shared" si="88"/>
        <v/>
      </c>
      <c r="S264" s="375" t="str">
        <f t="shared" si="77"/>
        <v/>
      </c>
      <c r="T264" s="375" t="str">
        <f t="shared" si="78"/>
        <v/>
      </c>
      <c r="U264" s="375" t="str">
        <f>IF(D264="","",IF('General Info and Test Results'!$C$36="Yes",1+(0.03*(1-((MAX('H2 Tests'!$D$11,1.5)-1.5)/(MIN('H2 Tests'!$D$12,12)-1.5)))),1))</f>
        <v/>
      </c>
      <c r="V264" s="375" t="e">
        <f t="shared" si="92"/>
        <v>#VALUE!</v>
      </c>
      <c r="W264" s="375" t="e">
        <f t="shared" si="89"/>
        <v>#VALUE!</v>
      </c>
      <c r="X264" s="375" t="e">
        <f t="shared" si="90"/>
        <v>#VALUE!</v>
      </c>
      <c r="Y264" s="375" t="str">
        <f t="shared" si="91"/>
        <v/>
      </c>
      <c r="Z264" s="697"/>
      <c r="AA264" s="698"/>
      <c r="AB264" s="698"/>
      <c r="AF264" s="698"/>
      <c r="AG264" s="698"/>
      <c r="AH264" s="698"/>
      <c r="AI264" s="698"/>
      <c r="AJ264" s="369"/>
    </row>
    <row r="265" spans="2:36" x14ac:dyDescent="0.35">
      <c r="B265" s="386"/>
      <c r="C265" s="379"/>
      <c r="D265" s="379"/>
      <c r="E265" s="379"/>
      <c r="F265" s="379"/>
      <c r="G265" s="379"/>
      <c r="H265" s="379"/>
      <c r="I265" s="379"/>
      <c r="J265" s="379"/>
      <c r="K265" s="379"/>
      <c r="L265" s="379"/>
      <c r="M265" s="379"/>
      <c r="N265" s="379"/>
      <c r="O265" s="379"/>
      <c r="P265" s="379"/>
      <c r="Q265" s="379"/>
      <c r="R265" s="411"/>
      <c r="S265" s="411"/>
      <c r="T265" s="411"/>
      <c r="U265" s="411"/>
      <c r="W265" s="698"/>
      <c r="X265" s="411"/>
      <c r="Y265" s="698"/>
      <c r="Z265" s="697"/>
      <c r="AA265" s="698"/>
      <c r="AB265" s="698"/>
      <c r="AC265" s="698"/>
      <c r="AD265" s="698"/>
      <c r="AE265" s="698"/>
      <c r="AF265" s="698"/>
      <c r="AG265" s="698"/>
      <c r="AH265" s="698"/>
      <c r="AI265" s="698"/>
      <c r="AJ265" s="369"/>
    </row>
    <row r="266" spans="2:36" x14ac:dyDescent="0.35">
      <c r="B266" s="427" t="s">
        <v>128</v>
      </c>
      <c r="C266" s="375" t="e">
        <f ca="1">SUM(R247:R262)</f>
        <v>#N/A</v>
      </c>
      <c r="D266" s="379"/>
      <c r="E266" s="379"/>
      <c r="F266" s="379"/>
      <c r="G266" s="379"/>
      <c r="H266" s="379"/>
      <c r="I266" s="379"/>
      <c r="J266" s="379"/>
      <c r="K266" s="379"/>
      <c r="L266" s="379"/>
      <c r="M266" s="379"/>
      <c r="N266" s="379"/>
      <c r="O266" s="379"/>
      <c r="P266" s="379"/>
      <c r="Q266" s="379"/>
      <c r="R266" s="411"/>
      <c r="S266" s="411"/>
      <c r="T266" s="411"/>
      <c r="U266" s="411"/>
      <c r="W266" s="698"/>
      <c r="X266" s="698"/>
      <c r="Y266" s="698"/>
      <c r="Z266" s="697"/>
      <c r="AA266" s="698"/>
      <c r="AB266" s="698"/>
      <c r="AC266" s="698"/>
      <c r="AD266" s="698"/>
      <c r="AE266" s="698"/>
      <c r="AF266" s="698"/>
      <c r="AG266" s="698"/>
      <c r="AH266" s="698"/>
      <c r="AI266" s="698"/>
      <c r="AJ266" s="369"/>
    </row>
    <row r="267" spans="2:36" x14ac:dyDescent="0.35">
      <c r="B267" s="427" t="s">
        <v>129</v>
      </c>
      <c r="C267" s="375" t="e">
        <f ca="1">SUM(S247:S262)</f>
        <v>#N/A</v>
      </c>
      <c r="D267" s="379"/>
      <c r="E267" s="379"/>
      <c r="F267" s="379"/>
      <c r="G267" s="379"/>
      <c r="H267" s="379"/>
      <c r="I267" s="379"/>
      <c r="J267" s="379"/>
      <c r="K267" s="379"/>
      <c r="L267" s="379"/>
      <c r="M267" s="379"/>
      <c r="N267" s="379"/>
      <c r="O267" s="379"/>
      <c r="P267" s="379"/>
      <c r="Q267" s="379"/>
      <c r="R267" s="411"/>
      <c r="S267" s="411"/>
      <c r="T267" s="411"/>
      <c r="U267" s="411"/>
      <c r="W267" s="698"/>
      <c r="X267" s="698"/>
      <c r="Y267" s="698"/>
      <c r="Z267" s="697"/>
      <c r="AA267" s="698"/>
      <c r="AB267" s="698"/>
      <c r="AC267" s="698"/>
      <c r="AD267" s="698"/>
      <c r="AE267" s="698"/>
      <c r="AF267" s="698"/>
      <c r="AG267" s="698"/>
      <c r="AH267" s="698"/>
      <c r="AI267" s="698"/>
      <c r="AJ267" s="369"/>
    </row>
    <row r="268" spans="2:36" x14ac:dyDescent="0.35">
      <c r="B268" s="427" t="s">
        <v>127</v>
      </c>
      <c r="C268" s="375" t="e">
        <f ca="1">SUM(T247:T262)</f>
        <v>#N/A</v>
      </c>
      <c r="D268" s="379"/>
      <c r="E268" s="379"/>
      <c r="F268" s="379"/>
      <c r="G268" s="379"/>
      <c r="H268" s="379"/>
      <c r="I268" s="379"/>
      <c r="J268" s="379"/>
      <c r="K268" s="379"/>
      <c r="L268" s="379"/>
      <c r="M268" s="379"/>
      <c r="N268" s="379"/>
      <c r="O268" s="379"/>
      <c r="P268" s="379"/>
      <c r="Q268" s="379"/>
      <c r="R268" s="411"/>
      <c r="S268" s="411"/>
      <c r="T268" s="411"/>
      <c r="U268" s="411"/>
      <c r="W268" s="698"/>
      <c r="X268" s="698"/>
      <c r="Y268" s="698"/>
      <c r="Z268" s="697"/>
      <c r="AA268" s="698"/>
      <c r="AB268" s="698"/>
      <c r="AC268" s="698"/>
      <c r="AD268" s="698"/>
      <c r="AE268" s="698"/>
      <c r="AF268" s="698"/>
      <c r="AG268" s="698"/>
      <c r="AH268" s="698"/>
      <c r="AI268" s="698"/>
      <c r="AJ268" s="369"/>
    </row>
    <row r="269" spans="2:36" ht="41.25" customHeight="1" thickBot="1" x14ac:dyDescent="0.4">
      <c r="B269" s="370"/>
      <c r="C269" s="455" t="s">
        <v>451</v>
      </c>
      <c r="D269" s="1155" t="s">
        <v>477</v>
      </c>
      <c r="E269" s="1155"/>
      <c r="F269" s="379"/>
      <c r="G269" s="379"/>
      <c r="H269" s="379"/>
      <c r="I269" s="379"/>
      <c r="J269" s="379"/>
      <c r="K269" s="379"/>
      <c r="L269" s="379"/>
      <c r="M269" s="379"/>
      <c r="N269" s="379"/>
      <c r="O269" s="379"/>
      <c r="P269" s="379"/>
      <c r="Q269" s="379"/>
      <c r="R269" s="411"/>
      <c r="S269" s="411"/>
      <c r="T269" s="411"/>
      <c r="U269" s="411"/>
      <c r="W269" s="698"/>
      <c r="X269" s="698"/>
      <c r="Y269" s="698"/>
      <c r="Z269" s="697"/>
      <c r="AA269" s="698"/>
      <c r="AB269" s="698"/>
      <c r="AC269" s="698"/>
      <c r="AD269" s="698"/>
      <c r="AE269" s="698"/>
      <c r="AF269" s="698"/>
      <c r="AG269" s="698"/>
      <c r="AH269" s="698"/>
      <c r="AI269" s="698"/>
      <c r="AJ269" s="369"/>
    </row>
    <row r="270" spans="2:36" ht="18.75" thickBot="1" x14ac:dyDescent="0.4">
      <c r="B270" s="390" t="s">
        <v>115</v>
      </c>
      <c r="C270" s="391" t="e">
        <f ca="1">C268/(C266+C267)*U247</f>
        <v>#N/A</v>
      </c>
      <c r="D270" s="1269" t="e">
        <f ca="1">MROUND(C270,0.025)</f>
        <v>#N/A</v>
      </c>
      <c r="E270" s="1269"/>
      <c r="F270" s="379"/>
      <c r="G270" s="379"/>
      <c r="H270" s="379"/>
      <c r="I270" s="379"/>
      <c r="J270" s="379"/>
      <c r="K270" s="379"/>
      <c r="L270" s="379"/>
      <c r="M270" s="379"/>
      <c r="N270" s="379"/>
      <c r="O270" s="379"/>
      <c r="P270" s="379"/>
      <c r="Q270" s="379"/>
      <c r="R270" s="411"/>
      <c r="S270" s="411"/>
      <c r="T270" s="411"/>
      <c r="U270" s="411"/>
      <c r="W270" s="698"/>
      <c r="X270" s="698"/>
      <c r="Y270" s="698"/>
      <c r="Z270" s="697"/>
      <c r="AA270" s="698"/>
      <c r="AB270" s="698"/>
      <c r="AC270" s="698"/>
      <c r="AD270" s="698"/>
      <c r="AE270" s="698"/>
      <c r="AF270" s="698"/>
      <c r="AG270" s="698"/>
      <c r="AH270" s="698"/>
      <c r="AI270" s="698"/>
      <c r="AJ270" s="369"/>
    </row>
    <row r="271" spans="2:36" ht="18.75" thickBot="1" x14ac:dyDescent="0.4">
      <c r="B271" s="417"/>
      <c r="C271" s="384"/>
      <c r="D271" s="384"/>
      <c r="E271" s="384"/>
      <c r="F271" s="384"/>
      <c r="G271" s="384"/>
      <c r="H271" s="384"/>
      <c r="I271" s="384"/>
      <c r="J271" s="384"/>
      <c r="K271" s="384"/>
      <c r="L271" s="384"/>
      <c r="M271" s="384"/>
      <c r="N271" s="384"/>
      <c r="O271" s="384"/>
      <c r="P271" s="384"/>
      <c r="Q271" s="384"/>
      <c r="R271" s="699"/>
      <c r="S271" s="699"/>
      <c r="T271" s="699"/>
      <c r="U271" s="699"/>
      <c r="V271" s="699"/>
      <c r="W271" s="699"/>
      <c r="X271" s="699"/>
      <c r="Y271" s="699"/>
      <c r="Z271" s="700"/>
      <c r="AA271" s="698"/>
      <c r="AB271" s="698"/>
      <c r="AC271" s="698"/>
      <c r="AD271" s="698"/>
      <c r="AE271" s="698"/>
      <c r="AF271" s="698"/>
      <c r="AG271" s="698"/>
      <c r="AH271" s="698"/>
      <c r="AI271" s="698"/>
      <c r="AJ271" s="369"/>
    </row>
    <row r="272" spans="2:36" x14ac:dyDescent="0.35">
      <c r="B272" s="379"/>
      <c r="C272" s="379"/>
      <c r="D272" s="379"/>
      <c r="E272" s="379"/>
      <c r="F272" s="379"/>
      <c r="G272" s="379"/>
      <c r="H272" s="379"/>
      <c r="I272" s="379"/>
      <c r="J272" s="379"/>
      <c r="K272" s="379"/>
      <c r="L272" s="379"/>
      <c r="M272" s="379"/>
      <c r="N272" s="379"/>
      <c r="O272" s="379"/>
      <c r="P272" s="379"/>
      <c r="Q272" s="379"/>
      <c r="R272" s="411"/>
      <c r="S272" s="411"/>
      <c r="T272" s="411"/>
      <c r="U272" s="411"/>
      <c r="V272" s="411"/>
      <c r="W272" s="698"/>
      <c r="X272" s="698"/>
      <c r="Y272" s="698"/>
      <c r="Z272" s="698"/>
      <c r="AA272" s="698"/>
      <c r="AB272" s="698"/>
      <c r="AC272" s="698"/>
      <c r="AD272" s="698"/>
      <c r="AE272" s="698"/>
      <c r="AF272" s="698"/>
      <c r="AG272" s="698"/>
      <c r="AH272" s="698"/>
      <c r="AI272" s="698"/>
      <c r="AJ272" s="369"/>
    </row>
    <row r="273" spans="1:36" x14ac:dyDescent="0.35">
      <c r="A273" s="166"/>
      <c r="B273" s="369"/>
      <c r="C273" s="369"/>
      <c r="D273" s="369"/>
      <c r="E273" s="369"/>
      <c r="F273" s="369"/>
      <c r="G273" s="369"/>
      <c r="H273" s="369"/>
      <c r="I273" s="369"/>
      <c r="J273" s="369"/>
      <c r="K273" s="369"/>
      <c r="L273" s="369"/>
      <c r="M273" s="369"/>
      <c r="N273" s="369"/>
      <c r="O273" s="369"/>
      <c r="P273" s="369"/>
      <c r="Q273" s="369"/>
      <c r="R273" s="369"/>
      <c r="S273" s="369"/>
      <c r="T273" s="369"/>
      <c r="U273" s="369"/>
      <c r="V273" s="369"/>
      <c r="W273" s="369"/>
      <c r="X273" s="369"/>
      <c r="Y273" s="369"/>
      <c r="Z273" s="369"/>
      <c r="AA273" s="369"/>
      <c r="AB273" s="369"/>
      <c r="AC273" s="369"/>
      <c r="AD273" s="369"/>
      <c r="AE273" s="369"/>
      <c r="AF273" s="369"/>
      <c r="AG273" s="369"/>
      <c r="AH273" s="369"/>
      <c r="AI273" s="369"/>
      <c r="AJ273" s="369"/>
    </row>
  </sheetData>
  <sheetProtection password="D93F" sheet="1" objects="1" scenarios="1" selectLockedCells="1"/>
  <customSheetViews>
    <customSheetView guid="{2A4C6EB9-430A-44F2-86C8-15B50360FC3B}" scale="60" showGridLines="0">
      <selection activeCell="F2" sqref="F2"/>
      <pageMargins left="0.7" right="0.7" top="0.75" bottom="0.75" header="0.3" footer="0.3"/>
      <pageSetup orientation="portrait" r:id="rId1"/>
    </customSheetView>
    <customSheetView guid="{B3BD5AF3-9A64-4EA7-AE1F-3CC326849B8F}" scale="80" showGridLines="0" topLeftCell="B16">
      <selection activeCell="D19" sqref="D19"/>
      <pageMargins left="0.7" right="0.7" top="0.75" bottom="0.75" header="0.3" footer="0.3"/>
      <pageSetup orientation="portrait" r:id="rId2"/>
    </customSheetView>
  </customSheetViews>
  <mergeCells count="41">
    <mergeCell ref="D89:E89"/>
    <mergeCell ref="D109:E109"/>
    <mergeCell ref="D108:E108"/>
    <mergeCell ref="B61:U61"/>
    <mergeCell ref="B11:G11"/>
    <mergeCell ref="G3:H3"/>
    <mergeCell ref="W88:AC88"/>
    <mergeCell ref="C24:F25"/>
    <mergeCell ref="G24:H25"/>
    <mergeCell ref="E26:F26"/>
    <mergeCell ref="C26:D26"/>
    <mergeCell ref="I24:J26"/>
    <mergeCell ref="D68:E68"/>
    <mergeCell ref="D69:E69"/>
    <mergeCell ref="D88:E88"/>
    <mergeCell ref="B2:C2"/>
    <mergeCell ref="D12:G12"/>
    <mergeCell ref="B23:J23"/>
    <mergeCell ref="E209:E210"/>
    <mergeCell ref="F209:F210"/>
    <mergeCell ref="E140:F140"/>
    <mergeCell ref="B138:B139"/>
    <mergeCell ref="B140:B141"/>
    <mergeCell ref="C138:C139"/>
    <mergeCell ref="C140:C141"/>
    <mergeCell ref="E135:F135"/>
    <mergeCell ref="E137:F137"/>
    <mergeCell ref="E139:F139"/>
    <mergeCell ref="E138:F138"/>
    <mergeCell ref="E136:F136"/>
    <mergeCell ref="D128:E128"/>
    <mergeCell ref="D270:E270"/>
    <mergeCell ref="D129:E129"/>
    <mergeCell ref="D172:E172"/>
    <mergeCell ref="D204:E204"/>
    <mergeCell ref="D235:E235"/>
    <mergeCell ref="D269:E269"/>
    <mergeCell ref="D173:E173"/>
    <mergeCell ref="D205:E205"/>
    <mergeCell ref="D236:E236"/>
    <mergeCell ref="B133:Z133"/>
  </mergeCells>
  <phoneticPr fontId="27" type="noConversion"/>
  <conditionalFormatting sqref="C86:C87 C89:E89 C74 C28:D28 B77:P84 I28:J28">
    <cfRule type="expression" dxfId="32" priority="48" stopIfTrue="1">
      <formula>OR($H$4="Heating Only Central Heat Pump",$H$6&lt;&gt;"Variable Speed",$H$5&lt;&gt;"Single-Speed")</formula>
    </cfRule>
  </conditionalFormatting>
  <conditionalFormatting sqref="C31:D32 C29:D29 F29:J29 I31:J32">
    <cfRule type="expression" dxfId="31" priority="51" stopIfTrue="1">
      <formula>OR($H$4 = "Heating Only Central Heat Pump",AND($H$5 = "Single-Speed",$H$6 &lt;&gt;"Variable Speed"))</formula>
    </cfRule>
  </conditionalFormatting>
  <conditionalFormatting sqref="C93:C94 G93:G94 B97:N104 C106:C107 C109:E109 C35:D35 C38:D38 I38:J38 I35:J35">
    <cfRule type="expression" dxfId="30" priority="47" stopIfTrue="1">
      <formula>OR($H$5&lt;&gt;"Two-Speed",$H$4="Heating Only Central Heat Pump")</formula>
    </cfRule>
  </conditionalFormatting>
  <conditionalFormatting sqref="C44:D45 C48:D48 C51:D51 I51:J51 I48:J48 F45:J45 I44:J44">
    <cfRule type="expression" dxfId="29" priority="52" stopIfTrue="1">
      <formula>OR($H$4 = "Central Air Conditioner",AND($H$5="Single-Speed", $H$6&lt;&gt;"Variable Speed"))</formula>
    </cfRule>
  </conditionalFormatting>
  <conditionalFormatting sqref="C27:D27 C30:D30 C33:D33 C36:D36 C65:C67 C69:E69 I36:J36 I33:J33 I30:J30 F27:J27">
    <cfRule type="expression" dxfId="28" priority="55" stopIfTrue="1">
      <formula>OR($H$4="Heating Only Central Heat Pump",$H$6="Variable Speed",$H$5&lt;&gt;"Single-Speed")</formula>
    </cfRule>
  </conditionalFormatting>
  <conditionalFormatting sqref="C114 C126:C127 C129:E129 C40:D42 B117:T124 I40:J42 W89:AC113">
    <cfRule type="expression" dxfId="27" priority="41" stopIfTrue="1">
      <formula>OR($H$4 = "Heating Only Central Heat Pump", $H$5 &lt;&gt; "Variable-Speed")</formula>
    </cfRule>
  </conditionalFormatting>
  <conditionalFormatting sqref="C34:D34 C37:D37 I37:J37 I34:J34">
    <cfRule type="expression" dxfId="26" priority="57" stopIfTrue="1">
      <formula>OR($H$4 = "Heating Only Central Heat Pump",$H$5 = "Variable-Speed",AND($H$5 = "Single-Speed",$H$6 &lt;&gt;"Variable Speed"))</formula>
    </cfRule>
  </conditionalFormatting>
  <conditionalFormatting sqref="C39:D39 I39:J39">
    <cfRule type="expression" dxfId="25" priority="310" stopIfTrue="1">
      <formula>OR($H$4 = "Heating Only Central Heat Pump",$H$5 = "Single-Speed")</formula>
    </cfRule>
  </conditionalFormatting>
  <conditionalFormatting sqref="C43:D43 C46:D46 C49:D49 C52:D52 I52:J52 I49:J49 I46:J46 F43:J43">
    <cfRule type="expression" dxfId="24" priority="316" stopIfTrue="1">
      <formula>OR($H$4="Central Air Conditioner", $H$5&lt;&gt;"Single-Speed",$H$6 = "Variable Speed")</formula>
    </cfRule>
  </conditionalFormatting>
  <conditionalFormatting sqref="C178 F178:F179 B182:T199 C201:C203 C205:E205">
    <cfRule type="expression" dxfId="23" priority="39" stopIfTrue="1">
      <formula>OR($H$4 = "Central Air Conditioner", $H$5 &lt;&gt; "Single-Speed", $H$6 =  INDEX(Fan_Types,1))</formula>
    </cfRule>
  </conditionalFormatting>
  <conditionalFormatting sqref="C54:D54 C209:C210 F209 H209 B213:R230 C232:C234 C236:E236 I54:J54">
    <cfRule type="expression" dxfId="22" priority="38" stopIfTrue="1">
      <formula>OR($H$4 = "Central Air Conditioner",$H$5 &lt;&gt; "Two-Speed")</formula>
    </cfRule>
  </conditionalFormatting>
  <conditionalFormatting sqref="C270:E270 C266:C268 C242 C55:D55 C57:D58 B247:Y264 I57:J58 I55:J55 AB217:AH241">
    <cfRule type="expression" dxfId="21" priority="37" stopIfTrue="1">
      <formula>OR($H$4 = "Central Air Conditioner", $H$5 &lt;&gt; "Variable-Speed")</formula>
    </cfRule>
  </conditionalFormatting>
  <conditionalFormatting sqref="C56:D56 I56:J56">
    <cfRule type="expression" dxfId="20" priority="311" stopIfTrue="1">
      <formula>OR($H$4 = "Central Air Conditioner", $H$5 = "Single-Speed")</formula>
    </cfRule>
  </conditionalFormatting>
  <conditionalFormatting sqref="C47:D47 C50:D50 C53:D53 I53:J53 I50:J50 I47:J47">
    <cfRule type="expression" dxfId="19" priority="304" stopIfTrue="1">
      <formula>OR($H$4 = "Central Air Conditioner",$H$5="Variable-Speed",AND($H$5 = "Single-Speed",$H$6 = INDEX(Fan_Types,1)))</formula>
    </cfRule>
  </conditionalFormatting>
  <conditionalFormatting sqref="C146 C169:C171 C173:E173 B150:O167">
    <cfRule type="expression" dxfId="18" priority="24" stopIfTrue="1">
      <formula>OR($H$4="Central Air Conditioner", $H$5&lt;&gt;"Single-Speed",$H$6 = "Variable Speed")</formula>
    </cfRule>
  </conditionalFormatting>
  <conditionalFormatting sqref="C135:C136 C138:C141 G135:G140">
    <cfRule type="expression" dxfId="17" priority="23" stopIfTrue="1">
      <formula>$H$4 = "Central Air Conditioner"</formula>
    </cfRule>
  </conditionalFormatting>
  <conditionalFormatting sqref="K28:M28">
    <cfRule type="expression" dxfId="16" priority="10" stopIfTrue="1">
      <formula>OR($H$4="Heating Only Central Heat Pump",$H$6&lt;&gt;"Variable Speed",$H$5&lt;&gt;"Single-Speed")</formula>
    </cfRule>
  </conditionalFormatting>
  <conditionalFormatting sqref="K31:M32 K29:M29">
    <cfRule type="expression" dxfId="15" priority="11" stopIfTrue="1">
      <formula>OR($H$4 = "Heating Only Central Heat Pump",AND($H$5 = "Single-Speed",$H$6 &lt;&gt;"Variable Speed"))</formula>
    </cfRule>
  </conditionalFormatting>
  <conditionalFormatting sqref="K35:M35 K38:M38">
    <cfRule type="expression" dxfId="14" priority="9" stopIfTrue="1">
      <formula>OR($H$5&lt;&gt;"Two-Speed",$H$4="Heating Only Central Heat Pump")</formula>
    </cfRule>
  </conditionalFormatting>
  <conditionalFormatting sqref="K44:M45 K48:M48 K51:M51">
    <cfRule type="expression" dxfId="13" priority="12" stopIfTrue="1">
      <formula>OR($H$4 = "Central Air Conditioner",AND($H$5="Single-Speed", $H$6&lt;&gt;"Variable Speed"))</formula>
    </cfRule>
  </conditionalFormatting>
  <conditionalFormatting sqref="K27:M27 K30:M30 K33:M33 K36:M36">
    <cfRule type="expression" dxfId="12" priority="13" stopIfTrue="1">
      <formula>OR($H$4="Heating Only Central Heat Pump",$H$6="Variable Speed",$H$5&lt;&gt;"Single-Speed")</formula>
    </cfRule>
  </conditionalFormatting>
  <conditionalFormatting sqref="K40:M42">
    <cfRule type="expression" dxfId="11" priority="8" stopIfTrue="1">
      <formula>OR($H$4 = "Heating Only Central Heat Pump", $H$5 &lt;&gt; "Variable-Speed")</formula>
    </cfRule>
  </conditionalFormatting>
  <conditionalFormatting sqref="K34:M34 K37:M37">
    <cfRule type="expression" dxfId="10" priority="14" stopIfTrue="1">
      <formula>OR($H$4 = "Heating Only Central Heat Pump",$H$5 = "Variable-Speed",AND($H$5 = "Single-Speed",$H$6 &lt;&gt;"Variable Speed"))</formula>
    </cfRule>
  </conditionalFormatting>
  <conditionalFormatting sqref="K39:M39">
    <cfRule type="expression" dxfId="9" priority="16" stopIfTrue="1">
      <formula>OR($H$4 = "Heating Only Central Heat Pump",$H$5 = "Single-Speed")</formula>
    </cfRule>
  </conditionalFormatting>
  <conditionalFormatting sqref="K43:M43 K46:M46 K49:M49 K52:M52">
    <cfRule type="expression" dxfId="8" priority="18" stopIfTrue="1">
      <formula>OR($H$4="Central Air Conditioner", $H$5&lt;&gt;"Single-Speed",$H$6 = "Variable Speed")</formula>
    </cfRule>
  </conditionalFormatting>
  <conditionalFormatting sqref="K54:M54">
    <cfRule type="expression" dxfId="7" priority="7" stopIfTrue="1">
      <formula>OR($H$4 = "Central Air Conditioner",$H$5 &lt;&gt; "Two-Speed")</formula>
    </cfRule>
  </conditionalFormatting>
  <conditionalFormatting sqref="K55:M55 K57:M58">
    <cfRule type="expression" dxfId="6" priority="6" stopIfTrue="1">
      <formula>OR($H$4 = "Central Air Conditioner", $H$5 &lt;&gt; "Variable-Speed")</formula>
    </cfRule>
  </conditionalFormatting>
  <conditionalFormatting sqref="K56:M56">
    <cfRule type="expression" dxfId="5" priority="17" stopIfTrue="1">
      <formula>OR($H$4 = "Central Air Conditioner", $H$5 = "Single-Speed")</formula>
    </cfRule>
  </conditionalFormatting>
  <conditionalFormatting sqref="K47:M47 K50:M50 K53:M53">
    <cfRule type="expression" dxfId="4" priority="15" stopIfTrue="1">
      <formula>OR($H$4 = "Central Air Conditioner",$H$5="Variable-Speed",AND($H$5 = "Single-Speed",$H$6 = INDEX(Fan_Types,1)))</formula>
    </cfRule>
  </conditionalFormatting>
  <conditionalFormatting sqref="E43">
    <cfRule type="expression" dxfId="3" priority="5" stopIfTrue="1">
      <formula>OR($H$4="Central Air Conditioner", $H$5&lt;&gt;"Single-Speed",$H$6 = "Variable Speed")</formula>
    </cfRule>
  </conditionalFormatting>
  <conditionalFormatting sqref="E45">
    <cfRule type="expression" dxfId="2" priority="4" stopIfTrue="1">
      <formula>OR($H$4 = "Central Air Conditioner",AND($H$5="Single-Speed", $H$6&lt;&gt;"Variable Speed"))</formula>
    </cfRule>
  </conditionalFormatting>
  <conditionalFormatting sqref="E29">
    <cfRule type="expression" dxfId="1" priority="3" stopIfTrue="1">
      <formula>OR($H$4 = "Heating Only Central Heat Pump",AND($H$5 = "Single-Speed",$H$6 &lt;&gt;"Variable Speed"))</formula>
    </cfRule>
  </conditionalFormatting>
  <conditionalFormatting sqref="E27">
    <cfRule type="expression" dxfId="0" priority="2" stopIfTrue="1">
      <formula>OR($H$4="Heating Only Central Heat Pump",$H$6="Variable Speed",$H$5&lt;&gt;"Single-Speed")</formula>
    </cfRule>
  </conditionalFormatting>
  <dataValidations count="4">
    <dataValidation type="list" showInputMessage="1" showErrorMessage="1" sqref="C135" xr:uid="{00000000-0002-0000-1500-000000000000}">
      <formula1>Regions</formula1>
    </dataValidation>
    <dataValidation type="list" showInputMessage="1" showErrorMessage="1" sqref="G135" xr:uid="{00000000-0002-0000-1500-000001000000}">
      <formula1>Min_Max</formula1>
    </dataValidation>
    <dataValidation type="list" showInputMessage="1" showErrorMessage="1" sqref="G136" xr:uid="{00000000-0002-0000-1500-000002000000}">
      <formula1>H1_Types</formula1>
    </dataValidation>
    <dataValidation type="list" allowBlank="1" showInputMessage="1" showErrorMessage="1" sqref="F209:F210 G93" xr:uid="{00000000-0002-0000-1500-000003000000}">
      <formula1>"Yes, No"</formula1>
    </dataValidation>
  </dataValidations>
  <hyperlinks>
    <hyperlink ref="E3" location="Instructions!A1" display="Back to Instructions" xr:uid="{00000000-0004-0000-1500-000000000000}"/>
  </hyperlinks>
  <pageMargins left="0.7" right="0.7" top="0.75" bottom="0.75" header="0.3" footer="0.3"/>
  <pageSetup orientation="portrait" r:id="rId3"/>
  <legacy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tabColor rgb="FF0070C0"/>
  </sheetPr>
  <dimension ref="A1:H62"/>
  <sheetViews>
    <sheetView workbookViewId="0">
      <selection activeCell="E3" sqref="E3:F3"/>
    </sheetView>
  </sheetViews>
  <sheetFormatPr defaultColWidth="9.140625" defaultRowHeight="16.5" x14ac:dyDescent="0.3"/>
  <cols>
    <col min="1" max="1" width="5.85546875" style="6" customWidth="1"/>
    <col min="2" max="2" width="30.42578125" style="6" customWidth="1"/>
    <col min="3" max="3" width="56.140625" style="6" customWidth="1"/>
    <col min="4" max="4" width="11.5703125" style="6" customWidth="1"/>
    <col min="5" max="5" width="17.7109375" style="6" customWidth="1"/>
    <col min="6" max="6" width="69.42578125" style="6" customWidth="1"/>
    <col min="7" max="7" width="4.28515625" style="6" customWidth="1"/>
    <col min="8" max="8" width="2.28515625" style="17" customWidth="1"/>
    <col min="9" max="16384" width="9.140625" style="6"/>
  </cols>
  <sheetData>
    <row r="1" spans="2:8" ht="19.5" customHeight="1" thickBot="1" x14ac:dyDescent="0.35">
      <c r="H1" s="163"/>
    </row>
    <row r="2" spans="2:8" s="1" customFormat="1" ht="18" thickBot="1" x14ac:dyDescent="0.35">
      <c r="B2" s="1016" t="s">
        <v>449</v>
      </c>
      <c r="C2" s="1017"/>
      <c r="H2" s="18"/>
    </row>
    <row r="3" spans="2:8" s="107" customFormat="1" ht="18.75" customHeight="1" x14ac:dyDescent="0.3">
      <c r="B3" s="242" t="s">
        <v>450</v>
      </c>
      <c r="C3" s="243" t="str">
        <f>'Version Control'!C3</f>
        <v>Residential Central Air Conditioners and Heat Pumps</v>
      </c>
      <c r="E3" s="1079" t="s">
        <v>433</v>
      </c>
      <c r="F3" s="1079"/>
      <c r="H3" s="109"/>
    </row>
    <row r="4" spans="2:8" s="1" customFormat="1" x14ac:dyDescent="0.3">
      <c r="B4" s="244" t="s">
        <v>136</v>
      </c>
      <c r="C4" s="245" t="str">
        <f>'Version Control'!C4</f>
        <v>v2.6</v>
      </c>
      <c r="H4" s="18"/>
    </row>
    <row r="5" spans="2:8" s="1" customFormat="1" x14ac:dyDescent="0.3">
      <c r="B5" s="244" t="s">
        <v>373</v>
      </c>
      <c r="C5" s="246">
        <f>'Version Control'!C5</f>
        <v>43553</v>
      </c>
      <c r="H5" s="18"/>
    </row>
    <row r="6" spans="2:8" s="1" customFormat="1" x14ac:dyDescent="0.3">
      <c r="B6" s="247" t="s">
        <v>135</v>
      </c>
      <c r="C6" s="248" t="str">
        <f ca="1">MID(CELL("filename",$A$1), FIND("]", CELL("filename", $A$1))+ 1, 255)</f>
        <v>Test Comments</v>
      </c>
      <c r="H6" s="18"/>
    </row>
    <row r="7" spans="2:8" s="1" customFormat="1" ht="36.75" customHeight="1" x14ac:dyDescent="0.3">
      <c r="B7" s="249" t="s">
        <v>134</v>
      </c>
      <c r="C7" s="250" t="str">
        <f ca="1">MID(CELL("FILENAME",F16),FIND("[",CELL("FILENAME",F16))+1,FIND("]",CELL("FILENAME",F16))-FIND("[",CELL("FILENAME",F16))-1)</f>
        <v>Residential Central Air Conditioners and Heat Pumps - v2.6.xlsx</v>
      </c>
      <c r="H7" s="18"/>
    </row>
    <row r="8" spans="2:8" ht="17.25" thickBot="1" x14ac:dyDescent="0.35">
      <c r="B8" s="251" t="s">
        <v>137</v>
      </c>
      <c r="C8" s="252" t="str">
        <f>'Version Control'!C8</f>
        <v>[MM/DD/YYYY]</v>
      </c>
      <c r="H8" s="18"/>
    </row>
    <row r="9" spans="2:8" x14ac:dyDescent="0.3">
      <c r="H9" s="18"/>
    </row>
    <row r="10" spans="2:8" ht="17.25" thickBot="1" x14ac:dyDescent="0.35">
      <c r="H10" s="18"/>
    </row>
    <row r="11" spans="2:8" ht="18" thickBot="1" x14ac:dyDescent="0.35">
      <c r="B11" s="1310" t="s">
        <v>434</v>
      </c>
      <c r="C11" s="1311"/>
      <c r="D11" s="1311"/>
      <c r="E11" s="1311"/>
      <c r="F11" s="1312"/>
      <c r="H11" s="18"/>
    </row>
    <row r="12" spans="2:8" x14ac:dyDescent="0.3">
      <c r="B12" s="1063"/>
      <c r="C12" s="1064"/>
      <c r="D12" s="1064"/>
      <c r="E12" s="1064"/>
      <c r="F12" s="1065"/>
      <c r="H12" s="18"/>
    </row>
    <row r="13" spans="2:8" x14ac:dyDescent="0.3">
      <c r="B13" s="1066"/>
      <c r="C13" s="1067"/>
      <c r="D13" s="1067"/>
      <c r="E13" s="1067"/>
      <c r="F13" s="1068"/>
      <c r="H13" s="18"/>
    </row>
    <row r="14" spans="2:8" x14ac:dyDescent="0.3">
      <c r="B14" s="1066"/>
      <c r="C14" s="1067"/>
      <c r="D14" s="1067"/>
      <c r="E14" s="1067"/>
      <c r="F14" s="1068"/>
      <c r="H14" s="18"/>
    </row>
    <row r="15" spans="2:8" x14ac:dyDescent="0.3">
      <c r="B15" s="1069"/>
      <c r="C15" s="1070"/>
      <c r="D15" s="1070"/>
      <c r="E15" s="1070"/>
      <c r="F15" s="1071"/>
      <c r="H15" s="18"/>
    </row>
    <row r="16" spans="2:8" x14ac:dyDescent="0.3">
      <c r="B16" s="2"/>
      <c r="C16" s="8"/>
      <c r="D16" s="8"/>
      <c r="E16" s="8"/>
      <c r="F16" s="3"/>
      <c r="H16" s="18"/>
    </row>
    <row r="17" spans="2:8" x14ac:dyDescent="0.3">
      <c r="B17" s="1063"/>
      <c r="C17" s="1064"/>
      <c r="D17" s="1064"/>
      <c r="E17" s="1064"/>
      <c r="F17" s="1065"/>
      <c r="H17" s="18"/>
    </row>
    <row r="18" spans="2:8" x14ac:dyDescent="0.3">
      <c r="B18" s="1066"/>
      <c r="C18" s="1067"/>
      <c r="D18" s="1067"/>
      <c r="E18" s="1067"/>
      <c r="F18" s="1068"/>
      <c r="H18" s="18"/>
    </row>
    <row r="19" spans="2:8" x14ac:dyDescent="0.3">
      <c r="B19" s="1066"/>
      <c r="C19" s="1067"/>
      <c r="D19" s="1067"/>
      <c r="E19" s="1067"/>
      <c r="F19" s="1068"/>
      <c r="H19" s="18"/>
    </row>
    <row r="20" spans="2:8" x14ac:dyDescent="0.3">
      <c r="B20" s="1069"/>
      <c r="C20" s="1070"/>
      <c r="D20" s="1070"/>
      <c r="E20" s="1070"/>
      <c r="F20" s="1071"/>
      <c r="H20" s="18"/>
    </row>
    <row r="21" spans="2:8" x14ac:dyDescent="0.3">
      <c r="B21" s="2"/>
      <c r="C21" s="8"/>
      <c r="D21" s="8"/>
      <c r="E21" s="8"/>
      <c r="F21" s="3"/>
      <c r="H21" s="18"/>
    </row>
    <row r="22" spans="2:8" x14ac:dyDescent="0.3">
      <c r="B22" s="1063"/>
      <c r="C22" s="1064"/>
      <c r="D22" s="1064"/>
      <c r="E22" s="1064"/>
      <c r="F22" s="1065"/>
      <c r="H22" s="18"/>
    </row>
    <row r="23" spans="2:8" x14ac:dyDescent="0.3">
      <c r="B23" s="1066"/>
      <c r="C23" s="1067"/>
      <c r="D23" s="1067"/>
      <c r="E23" s="1067"/>
      <c r="F23" s="1068"/>
      <c r="H23" s="18"/>
    </row>
    <row r="24" spans="2:8" x14ac:dyDescent="0.3">
      <c r="B24" s="1066"/>
      <c r="C24" s="1067"/>
      <c r="D24" s="1067"/>
      <c r="E24" s="1067"/>
      <c r="F24" s="1068"/>
      <c r="H24" s="18"/>
    </row>
    <row r="25" spans="2:8" x14ac:dyDescent="0.3">
      <c r="B25" s="1069"/>
      <c r="C25" s="1070"/>
      <c r="D25" s="1070"/>
      <c r="E25" s="1070"/>
      <c r="F25" s="1071"/>
      <c r="H25" s="18"/>
    </row>
    <row r="26" spans="2:8" x14ac:dyDescent="0.3">
      <c r="B26" s="2"/>
      <c r="C26" s="8"/>
      <c r="D26" s="8"/>
      <c r="E26" s="8"/>
      <c r="F26" s="3"/>
      <c r="H26" s="18"/>
    </row>
    <row r="27" spans="2:8" x14ac:dyDescent="0.3">
      <c r="B27" s="1063"/>
      <c r="C27" s="1064"/>
      <c r="D27" s="1064"/>
      <c r="E27" s="1064"/>
      <c r="F27" s="1065"/>
      <c r="H27" s="18"/>
    </row>
    <row r="28" spans="2:8" x14ac:dyDescent="0.3">
      <c r="B28" s="1066"/>
      <c r="C28" s="1067"/>
      <c r="D28" s="1067"/>
      <c r="E28" s="1067"/>
      <c r="F28" s="1068"/>
      <c r="H28" s="18"/>
    </row>
    <row r="29" spans="2:8" x14ac:dyDescent="0.3">
      <c r="B29" s="1066"/>
      <c r="C29" s="1067"/>
      <c r="D29" s="1067"/>
      <c r="E29" s="1067"/>
      <c r="F29" s="1068"/>
      <c r="H29" s="18"/>
    </row>
    <row r="30" spans="2:8" x14ac:dyDescent="0.3">
      <c r="B30" s="1069"/>
      <c r="C30" s="1070"/>
      <c r="D30" s="1070"/>
      <c r="E30" s="1070"/>
      <c r="F30" s="1071"/>
      <c r="H30" s="18"/>
    </row>
    <row r="31" spans="2:8" x14ac:dyDescent="0.3">
      <c r="B31" s="2"/>
      <c r="C31" s="8"/>
      <c r="D31" s="8"/>
      <c r="E31" s="8"/>
      <c r="F31" s="3"/>
      <c r="H31" s="18"/>
    </row>
    <row r="32" spans="2:8" x14ac:dyDescent="0.3">
      <c r="B32" s="1063"/>
      <c r="C32" s="1064"/>
      <c r="D32" s="1064"/>
      <c r="E32" s="1064"/>
      <c r="F32" s="1065"/>
      <c r="H32" s="18"/>
    </row>
    <row r="33" spans="2:8" x14ac:dyDescent="0.3">
      <c r="B33" s="1066"/>
      <c r="C33" s="1067"/>
      <c r="D33" s="1067"/>
      <c r="E33" s="1067"/>
      <c r="F33" s="1068"/>
      <c r="H33" s="18"/>
    </row>
    <row r="34" spans="2:8" x14ac:dyDescent="0.3">
      <c r="B34" s="1066"/>
      <c r="C34" s="1067"/>
      <c r="D34" s="1067"/>
      <c r="E34" s="1067"/>
      <c r="F34" s="1068"/>
      <c r="H34" s="18"/>
    </row>
    <row r="35" spans="2:8" x14ac:dyDescent="0.3">
      <c r="B35" s="1069"/>
      <c r="C35" s="1070"/>
      <c r="D35" s="1070"/>
      <c r="E35" s="1070"/>
      <c r="F35" s="1071"/>
      <c r="H35" s="18"/>
    </row>
    <row r="36" spans="2:8" x14ac:dyDescent="0.3">
      <c r="B36" s="2"/>
      <c r="C36" s="8"/>
      <c r="D36" s="8"/>
      <c r="E36" s="8"/>
      <c r="F36" s="3"/>
      <c r="H36" s="18"/>
    </row>
    <row r="37" spans="2:8" x14ac:dyDescent="0.3">
      <c r="B37" s="1063"/>
      <c r="C37" s="1064"/>
      <c r="D37" s="1064"/>
      <c r="E37" s="1064"/>
      <c r="F37" s="1065"/>
      <c r="H37" s="18"/>
    </row>
    <row r="38" spans="2:8" x14ac:dyDescent="0.3">
      <c r="B38" s="1066"/>
      <c r="C38" s="1067"/>
      <c r="D38" s="1067"/>
      <c r="E38" s="1067"/>
      <c r="F38" s="1068"/>
      <c r="H38" s="18"/>
    </row>
    <row r="39" spans="2:8" x14ac:dyDescent="0.3">
      <c r="B39" s="1066"/>
      <c r="C39" s="1067"/>
      <c r="D39" s="1067"/>
      <c r="E39" s="1067"/>
      <c r="F39" s="1068"/>
      <c r="H39" s="18"/>
    </row>
    <row r="40" spans="2:8" x14ac:dyDescent="0.3">
      <c r="B40" s="1069"/>
      <c r="C40" s="1070"/>
      <c r="D40" s="1070"/>
      <c r="E40" s="1070"/>
      <c r="F40" s="1071"/>
      <c r="H40" s="18"/>
    </row>
    <row r="41" spans="2:8" x14ac:dyDescent="0.3">
      <c r="B41" s="2"/>
      <c r="C41" s="8"/>
      <c r="D41" s="8"/>
      <c r="E41" s="8"/>
      <c r="F41" s="3"/>
      <c r="H41" s="18"/>
    </row>
    <row r="42" spans="2:8" x14ac:dyDescent="0.3">
      <c r="B42" s="1063"/>
      <c r="C42" s="1064"/>
      <c r="D42" s="1064"/>
      <c r="E42" s="1064"/>
      <c r="F42" s="1065"/>
      <c r="H42" s="18"/>
    </row>
    <row r="43" spans="2:8" x14ac:dyDescent="0.3">
      <c r="B43" s="1066"/>
      <c r="C43" s="1067"/>
      <c r="D43" s="1067"/>
      <c r="E43" s="1067"/>
      <c r="F43" s="1068"/>
      <c r="H43" s="18"/>
    </row>
    <row r="44" spans="2:8" x14ac:dyDescent="0.3">
      <c r="B44" s="1066"/>
      <c r="C44" s="1067"/>
      <c r="D44" s="1067"/>
      <c r="E44" s="1067"/>
      <c r="F44" s="1068"/>
      <c r="H44" s="18"/>
    </row>
    <row r="45" spans="2:8" x14ac:dyDescent="0.3">
      <c r="B45" s="1069"/>
      <c r="C45" s="1070"/>
      <c r="D45" s="1070"/>
      <c r="E45" s="1070"/>
      <c r="F45" s="1071"/>
      <c r="H45" s="18"/>
    </row>
    <row r="46" spans="2:8" x14ac:dyDescent="0.3">
      <c r="B46" s="2"/>
      <c r="C46" s="8"/>
      <c r="D46" s="8"/>
      <c r="E46" s="8"/>
      <c r="F46" s="3"/>
      <c r="H46" s="18"/>
    </row>
    <row r="47" spans="2:8" x14ac:dyDescent="0.3">
      <c r="B47" s="1063"/>
      <c r="C47" s="1064"/>
      <c r="D47" s="1064"/>
      <c r="E47" s="1064"/>
      <c r="F47" s="1065"/>
      <c r="H47" s="18"/>
    </row>
    <row r="48" spans="2:8" x14ac:dyDescent="0.3">
      <c r="B48" s="1066"/>
      <c r="C48" s="1067"/>
      <c r="D48" s="1067"/>
      <c r="E48" s="1067"/>
      <c r="F48" s="1068"/>
      <c r="H48" s="18"/>
    </row>
    <row r="49" spans="1:8" x14ac:dyDescent="0.3">
      <c r="B49" s="1066"/>
      <c r="C49" s="1067"/>
      <c r="D49" s="1067"/>
      <c r="E49" s="1067"/>
      <c r="F49" s="1068"/>
      <c r="H49" s="18"/>
    </row>
    <row r="50" spans="1:8" x14ac:dyDescent="0.3">
      <c r="B50" s="1069"/>
      <c r="C50" s="1070"/>
      <c r="D50" s="1070"/>
      <c r="E50" s="1070"/>
      <c r="F50" s="1071"/>
      <c r="H50" s="18"/>
    </row>
    <row r="51" spans="1:8" x14ac:dyDescent="0.3">
      <c r="B51" s="2"/>
      <c r="C51" s="8"/>
      <c r="D51" s="8"/>
      <c r="E51" s="8"/>
      <c r="F51" s="3"/>
      <c r="H51" s="18"/>
    </row>
    <row r="52" spans="1:8" x14ac:dyDescent="0.3">
      <c r="B52" s="1063"/>
      <c r="C52" s="1064"/>
      <c r="D52" s="1064"/>
      <c r="E52" s="1064"/>
      <c r="F52" s="1065"/>
      <c r="H52" s="18"/>
    </row>
    <row r="53" spans="1:8" x14ac:dyDescent="0.3">
      <c r="B53" s="1066"/>
      <c r="C53" s="1067"/>
      <c r="D53" s="1067"/>
      <c r="E53" s="1067"/>
      <c r="F53" s="1068"/>
      <c r="H53" s="18"/>
    </row>
    <row r="54" spans="1:8" x14ac:dyDescent="0.3">
      <c r="B54" s="1066"/>
      <c r="C54" s="1067"/>
      <c r="D54" s="1067"/>
      <c r="E54" s="1067"/>
      <c r="F54" s="1068"/>
      <c r="H54" s="18"/>
    </row>
    <row r="55" spans="1:8" x14ac:dyDescent="0.3">
      <c r="B55" s="1069"/>
      <c r="C55" s="1070"/>
      <c r="D55" s="1070"/>
      <c r="E55" s="1070"/>
      <c r="F55" s="1071"/>
      <c r="H55" s="18"/>
    </row>
    <row r="56" spans="1:8" x14ac:dyDescent="0.3">
      <c r="B56" s="2"/>
      <c r="C56" s="8"/>
      <c r="D56" s="8"/>
      <c r="E56" s="8"/>
      <c r="F56" s="3"/>
      <c r="H56" s="18"/>
    </row>
    <row r="57" spans="1:8" x14ac:dyDescent="0.3">
      <c r="B57" s="1063"/>
      <c r="C57" s="1064"/>
      <c r="D57" s="1064"/>
      <c r="E57" s="1064"/>
      <c r="F57" s="1065"/>
      <c r="H57" s="18"/>
    </row>
    <row r="58" spans="1:8" x14ac:dyDescent="0.3">
      <c r="B58" s="1066"/>
      <c r="C58" s="1067"/>
      <c r="D58" s="1067"/>
      <c r="E58" s="1067"/>
      <c r="F58" s="1068"/>
      <c r="H58" s="18"/>
    </row>
    <row r="59" spans="1:8" x14ac:dyDescent="0.3">
      <c r="B59" s="1066"/>
      <c r="C59" s="1067"/>
      <c r="D59" s="1067"/>
      <c r="E59" s="1067"/>
      <c r="F59" s="1068"/>
      <c r="H59" s="18"/>
    </row>
    <row r="60" spans="1:8" ht="17.25" thickBot="1" x14ac:dyDescent="0.35">
      <c r="B60" s="1072"/>
      <c r="C60" s="1073"/>
      <c r="D60" s="1073"/>
      <c r="E60" s="1073"/>
      <c r="F60" s="1074"/>
      <c r="H60" s="18"/>
    </row>
    <row r="61" spans="1:8" x14ac:dyDescent="0.3">
      <c r="H61" s="18"/>
    </row>
    <row r="62" spans="1:8" s="17" customFormat="1" x14ac:dyDescent="0.3">
      <c r="A62" s="18"/>
      <c r="B62" s="18"/>
      <c r="C62" s="18"/>
      <c r="D62" s="18"/>
      <c r="E62" s="18"/>
      <c r="F62" s="18"/>
      <c r="G62" s="18"/>
      <c r="H62" s="18"/>
    </row>
  </sheetData>
  <sheetProtection algorithmName="SHA-512" hashValue="bdysFmJYWXjIuywD7utjKwySMZ6xzb/3LE9Ah9Xc20a4T3c8Ctpag5kcQ95+4eeNBM7km6HFBUNm3vsBe+sOsg==" saltValue="tkLxugGSK2F9zkhIM+icdQ==" spinCount="100000" sheet="1" objects="1" scenarios="1" selectLockedCells="1"/>
  <customSheetViews>
    <customSheetView guid="{2A4C6EB9-430A-44F2-86C8-15B50360FC3B}" scale="60" showGridLines="0">
      <selection activeCell="F2" sqref="F2"/>
      <pageMargins left="0.7" right="0.7" top="0.75" bottom="0.75" header="0.3" footer="0.3"/>
    </customSheetView>
    <customSheetView guid="{B3BD5AF3-9A64-4EA7-AE1F-3CC326849B8F}" scale="60" showGridLines="0">
      <selection activeCell="F2" sqref="F2"/>
      <pageMargins left="0.7" right="0.7" top="0.75" bottom="0.75" header="0.3" footer="0.3"/>
    </customSheetView>
  </customSheetViews>
  <mergeCells count="13">
    <mergeCell ref="B2:C2"/>
    <mergeCell ref="E3:F3"/>
    <mergeCell ref="B11:F11"/>
    <mergeCell ref="B57:F60"/>
    <mergeCell ref="B12:F15"/>
    <mergeCell ref="B17:F20"/>
    <mergeCell ref="B22:F25"/>
    <mergeCell ref="B27:F30"/>
    <mergeCell ref="B32:F35"/>
    <mergeCell ref="B37:F40"/>
    <mergeCell ref="B42:F45"/>
    <mergeCell ref="B47:F50"/>
    <mergeCell ref="B52:F55"/>
  </mergeCells>
  <phoneticPr fontId="27" type="noConversion"/>
  <hyperlinks>
    <hyperlink ref="E3" location="Instructions!A1" display="Back to Instructions" xr:uid="{00000000-0004-0000-1600-000000000000}"/>
    <hyperlink ref="E3:F3" location="Instructions!A1" display="Back to Instructions tab" xr:uid="{00000000-0004-0000-1600-000001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rgb="FF0070C0"/>
  </sheetPr>
  <dimension ref="A1:H23"/>
  <sheetViews>
    <sheetView workbookViewId="0">
      <selection activeCell="E3" sqref="E3:F3"/>
    </sheetView>
  </sheetViews>
  <sheetFormatPr defaultColWidth="9.140625" defaultRowHeight="16.5" x14ac:dyDescent="0.3"/>
  <cols>
    <col min="1" max="1" width="5.85546875" style="6" customWidth="1"/>
    <col min="2" max="2" width="30.42578125" style="6" customWidth="1"/>
    <col min="3" max="3" width="56.140625" style="6" customWidth="1"/>
    <col min="4" max="4" width="11.5703125" style="6" customWidth="1"/>
    <col min="5" max="5" width="17.7109375" style="6" customWidth="1"/>
    <col min="6" max="6" width="69.42578125" style="6" customWidth="1"/>
    <col min="7" max="7" width="4.28515625" style="6" customWidth="1"/>
    <col min="8" max="8" width="2.28515625" style="17" customWidth="1"/>
    <col min="9" max="16384" width="9.140625" style="6"/>
  </cols>
  <sheetData>
    <row r="1" spans="2:8" ht="19.5" customHeight="1" thickBot="1" x14ac:dyDescent="0.35">
      <c r="H1" s="163"/>
    </row>
    <row r="2" spans="2:8" s="1" customFormat="1" ht="18" thickBot="1" x14ac:dyDescent="0.35">
      <c r="B2" s="1016" t="s">
        <v>449</v>
      </c>
      <c r="C2" s="1017"/>
      <c r="H2" s="18"/>
    </row>
    <row r="3" spans="2:8" s="107" customFormat="1" ht="18.75" customHeight="1" x14ac:dyDescent="0.3">
      <c r="B3" s="242" t="s">
        <v>450</v>
      </c>
      <c r="C3" s="243" t="str">
        <f>'Version Control'!C3</f>
        <v>Residential Central Air Conditioners and Heat Pumps</v>
      </c>
      <c r="E3" s="1079" t="s">
        <v>433</v>
      </c>
      <c r="F3" s="1079"/>
      <c r="H3" s="109"/>
    </row>
    <row r="4" spans="2:8" s="1" customFormat="1" x14ac:dyDescent="0.3">
      <c r="B4" s="244" t="s">
        <v>136</v>
      </c>
      <c r="C4" s="245" t="str">
        <f>'Version Control'!C4</f>
        <v>v2.6</v>
      </c>
      <c r="H4" s="18"/>
    </row>
    <row r="5" spans="2:8" s="1" customFormat="1" x14ac:dyDescent="0.3">
      <c r="B5" s="244" t="s">
        <v>373</v>
      </c>
      <c r="C5" s="246">
        <f>'Version Control'!C5</f>
        <v>43553</v>
      </c>
      <c r="H5" s="18"/>
    </row>
    <row r="6" spans="2:8" s="1" customFormat="1" x14ac:dyDescent="0.3">
      <c r="B6" s="247" t="s">
        <v>135</v>
      </c>
      <c r="C6" s="248" t="str">
        <f ca="1">MID(CELL("filename",$A$1), FIND("]", CELL("filename", $A$1))+ 1, 255)</f>
        <v>Test Report Attachments</v>
      </c>
      <c r="H6" s="18"/>
    </row>
    <row r="7" spans="2:8" s="1" customFormat="1" ht="36.75" customHeight="1" x14ac:dyDescent="0.3">
      <c r="B7" s="249" t="s">
        <v>134</v>
      </c>
      <c r="C7" s="250" t="str">
        <f ca="1">MID(CELL("FILENAME",F16),FIND("[",CELL("FILENAME",F16))+1,FIND("]",CELL("FILENAME",F16))-FIND("[",CELL("FILENAME",F16))-1)</f>
        <v>Residential Central Air Conditioners and Heat Pumps - v2.6.xlsx</v>
      </c>
      <c r="H7" s="18"/>
    </row>
    <row r="8" spans="2:8" ht="17.25" thickBot="1" x14ac:dyDescent="0.35">
      <c r="B8" s="251" t="s">
        <v>137</v>
      </c>
      <c r="C8" s="252" t="str">
        <f>'Version Control'!C8</f>
        <v>[MM/DD/YYYY]</v>
      </c>
      <c r="H8" s="18"/>
    </row>
    <row r="9" spans="2:8" x14ac:dyDescent="0.3">
      <c r="H9" s="18"/>
    </row>
    <row r="10" spans="2:8" ht="17.25" thickBot="1" x14ac:dyDescent="0.35">
      <c r="H10" s="18"/>
    </row>
    <row r="11" spans="2:8" ht="18" thickBot="1" x14ac:dyDescent="0.35">
      <c r="B11" s="1310" t="s">
        <v>492</v>
      </c>
      <c r="C11" s="1311"/>
      <c r="D11" s="1311"/>
      <c r="E11" s="1311"/>
      <c r="F11" s="1312"/>
      <c r="H11" s="18"/>
    </row>
    <row r="12" spans="2:8" x14ac:dyDescent="0.3">
      <c r="B12" s="1316"/>
      <c r="C12" s="1317"/>
      <c r="D12" s="1317"/>
      <c r="E12" s="1317"/>
      <c r="F12" s="1318"/>
      <c r="H12" s="18"/>
    </row>
    <row r="13" spans="2:8" x14ac:dyDescent="0.3">
      <c r="B13" s="1313"/>
      <c r="C13" s="1314"/>
      <c r="D13" s="1314"/>
      <c r="E13" s="1314"/>
      <c r="F13" s="1315"/>
      <c r="H13" s="18"/>
    </row>
    <row r="14" spans="2:8" x14ac:dyDescent="0.3">
      <c r="B14" s="1313"/>
      <c r="C14" s="1314"/>
      <c r="D14" s="1314"/>
      <c r="E14" s="1314"/>
      <c r="F14" s="1315"/>
      <c r="H14" s="18"/>
    </row>
    <row r="15" spans="2:8" x14ac:dyDescent="0.3">
      <c r="B15" s="1313"/>
      <c r="C15" s="1314"/>
      <c r="D15" s="1314"/>
      <c r="E15" s="1314"/>
      <c r="F15" s="1315"/>
      <c r="H15" s="18"/>
    </row>
    <row r="16" spans="2:8" x14ac:dyDescent="0.3">
      <c r="B16" s="1313"/>
      <c r="C16" s="1314"/>
      <c r="D16" s="1314"/>
      <c r="E16" s="1314"/>
      <c r="F16" s="1315"/>
      <c r="H16" s="18"/>
    </row>
    <row r="17" spans="1:8" x14ac:dyDescent="0.3">
      <c r="B17" s="1313"/>
      <c r="C17" s="1314"/>
      <c r="D17" s="1314"/>
      <c r="E17" s="1314"/>
      <c r="F17" s="1315"/>
      <c r="H17" s="18"/>
    </row>
    <row r="18" spans="1:8" x14ac:dyDescent="0.3">
      <c r="B18" s="1313"/>
      <c r="C18" s="1314"/>
      <c r="D18" s="1314"/>
      <c r="E18" s="1314"/>
      <c r="F18" s="1315"/>
      <c r="H18" s="18"/>
    </row>
    <row r="19" spans="1:8" x14ac:dyDescent="0.3">
      <c r="B19" s="1313"/>
      <c r="C19" s="1314"/>
      <c r="D19" s="1314"/>
      <c r="E19" s="1314"/>
      <c r="F19" s="1315"/>
      <c r="H19" s="18"/>
    </row>
    <row r="20" spans="1:8" x14ac:dyDescent="0.3">
      <c r="B20" s="1313"/>
      <c r="C20" s="1314"/>
      <c r="D20" s="1314"/>
      <c r="E20" s="1314"/>
      <c r="F20" s="1315"/>
      <c r="H20" s="18"/>
    </row>
    <row r="21" spans="1:8" ht="17.25" thickBot="1" x14ac:dyDescent="0.35">
      <c r="B21" s="1319"/>
      <c r="C21" s="1320"/>
      <c r="D21" s="1320"/>
      <c r="E21" s="1320"/>
      <c r="F21" s="1321"/>
      <c r="H21" s="18"/>
    </row>
    <row r="22" spans="1:8" x14ac:dyDescent="0.3">
      <c r="H22" s="18"/>
    </row>
    <row r="23" spans="1:8" s="17" customFormat="1" x14ac:dyDescent="0.3">
      <c r="A23" s="18"/>
      <c r="B23" s="18"/>
      <c r="C23" s="18"/>
      <c r="D23" s="18"/>
      <c r="E23" s="18"/>
      <c r="F23" s="18"/>
      <c r="G23" s="18"/>
      <c r="H23" s="18"/>
    </row>
  </sheetData>
  <sheetProtection algorithmName="SHA-512" hashValue="tL4lCwhccY2rfRdxFzzeeIWRNPxmyFIqThfpRW0nTIBEzUsMq9Z1KQ7vzXmNmBi7VRhJvrwxpwfIfgvRNAsaVg==" saltValue="9vRpfj3h7pU9Ym29/bcDZQ==" spinCount="100000" sheet="1" objects="1" scenarios="1" selectLockedCells="1"/>
  <mergeCells count="13">
    <mergeCell ref="B21:F21"/>
    <mergeCell ref="B15:F15"/>
    <mergeCell ref="B16:F16"/>
    <mergeCell ref="B17:F17"/>
    <mergeCell ref="B18:F18"/>
    <mergeCell ref="B19:F19"/>
    <mergeCell ref="B20:F20"/>
    <mergeCell ref="B14:F14"/>
    <mergeCell ref="B2:C2"/>
    <mergeCell ref="E3:F3"/>
    <mergeCell ref="B11:F11"/>
    <mergeCell ref="B12:F12"/>
    <mergeCell ref="B13:F13"/>
  </mergeCells>
  <hyperlinks>
    <hyperlink ref="E3" location="Instructions!A1" display="Back to Instructions" xr:uid="{00000000-0004-0000-1700-000000000000}"/>
    <hyperlink ref="E3:F3" location="Instructions!A1" display="Back to Instructions tab" xr:uid="{00000000-0004-0000-1700-000001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
    <tabColor rgb="FF0070C0"/>
  </sheetPr>
  <dimension ref="A1:G20"/>
  <sheetViews>
    <sheetView workbookViewId="0">
      <selection activeCell="E3" sqref="E3"/>
    </sheetView>
  </sheetViews>
  <sheetFormatPr defaultColWidth="9.140625" defaultRowHeight="16.5" x14ac:dyDescent="0.3"/>
  <cols>
    <col min="1" max="1" width="4.28515625" style="1" customWidth="1"/>
    <col min="2" max="2" width="30.85546875" style="1" customWidth="1"/>
    <col min="3" max="3" width="56.28515625" style="1" customWidth="1"/>
    <col min="4" max="4" width="21.28515625" style="1" bestFit="1" customWidth="1"/>
    <col min="5" max="5" width="43.5703125" style="1" customWidth="1"/>
    <col min="6" max="6" width="6.28515625" style="1" customWidth="1"/>
    <col min="7" max="7" width="2.85546875" style="1" customWidth="1"/>
    <col min="8" max="16384" width="9.140625" style="1"/>
  </cols>
  <sheetData>
    <row r="1" spans="1:7" ht="17.25" thickBot="1" x14ac:dyDescent="0.35">
      <c r="G1" s="163"/>
    </row>
    <row r="2" spans="1:7" ht="18" thickBot="1" x14ac:dyDescent="0.35">
      <c r="B2" s="1016" t="s">
        <v>449</v>
      </c>
      <c r="C2" s="1017"/>
      <c r="G2" s="112"/>
    </row>
    <row r="3" spans="1:7" ht="21" customHeight="1" x14ac:dyDescent="0.3">
      <c r="B3" s="242" t="s">
        <v>450</v>
      </c>
      <c r="C3" s="243" t="str">
        <f>'Version Control'!C3</f>
        <v>Residential Central Air Conditioners and Heat Pumps</v>
      </c>
      <c r="E3" s="532" t="s">
        <v>433</v>
      </c>
      <c r="F3" s="531"/>
      <c r="G3" s="112"/>
    </row>
    <row r="4" spans="1:7" x14ac:dyDescent="0.3">
      <c r="B4" s="244" t="s">
        <v>136</v>
      </c>
      <c r="C4" s="245" t="str">
        <f>'Version Control'!C4</f>
        <v>v2.6</v>
      </c>
      <c r="G4" s="112"/>
    </row>
    <row r="5" spans="1:7" x14ac:dyDescent="0.3">
      <c r="B5" s="244" t="s">
        <v>373</v>
      </c>
      <c r="C5" s="246">
        <f>'Version Control'!C5</f>
        <v>43553</v>
      </c>
      <c r="G5" s="112"/>
    </row>
    <row r="6" spans="1:7" x14ac:dyDescent="0.3">
      <c r="B6" s="247" t="s">
        <v>135</v>
      </c>
      <c r="C6" s="248" t="str">
        <f ca="1">MID(CELL("filename",$A$1), FIND("]", CELL("filename", $A$1))+ 1, 255)</f>
        <v>Report Sign-off Block</v>
      </c>
      <c r="G6" s="112"/>
    </row>
    <row r="7" spans="1:7" ht="42" customHeight="1" x14ac:dyDescent="0.3">
      <c r="B7" s="249" t="s">
        <v>134</v>
      </c>
      <c r="C7" s="250" t="str">
        <f ca="1">MID(CELL("FILENAME"),FIND("[",CELL("FILENAME"))+1,FIND("]",CELL("FILENAME"))-FIND("[",CELL("FILENAME"))-1)</f>
        <v>Residential Central Air Conditioners and Heat Pumps_Notebook.xlsx</v>
      </c>
      <c r="G7" s="112"/>
    </row>
    <row r="8" spans="1:7" ht="17.25" thickBot="1" x14ac:dyDescent="0.35">
      <c r="B8" s="251" t="s">
        <v>137</v>
      </c>
      <c r="C8" s="252" t="str">
        <f>'Version Control'!C8</f>
        <v>[MM/DD/YYYY]</v>
      </c>
      <c r="G8" s="112"/>
    </row>
    <row r="9" spans="1:7" x14ac:dyDescent="0.3">
      <c r="G9" s="112"/>
    </row>
    <row r="10" spans="1:7" ht="17.25" thickBot="1" x14ac:dyDescent="0.35">
      <c r="B10" s="4"/>
      <c r="G10" s="112"/>
    </row>
    <row r="11" spans="1:7" ht="18" thickBot="1" x14ac:dyDescent="0.35">
      <c r="A11" s="4"/>
      <c r="B11" s="1004" t="s">
        <v>142</v>
      </c>
      <c r="C11" s="1005"/>
      <c r="D11" s="1005"/>
      <c r="E11" s="1006"/>
      <c r="G11" s="112"/>
    </row>
    <row r="12" spans="1:7" ht="17.25" customHeight="1" x14ac:dyDescent="0.3">
      <c r="A12" s="4"/>
      <c r="B12" s="1326" t="s">
        <v>375</v>
      </c>
      <c r="C12" s="1327"/>
      <c r="D12" s="1327"/>
      <c r="E12" s="1328"/>
      <c r="G12" s="112"/>
    </row>
    <row r="13" spans="1:7" ht="38.25" customHeight="1" x14ac:dyDescent="0.3">
      <c r="A13" s="4"/>
      <c r="B13" s="1329"/>
      <c r="C13" s="1330"/>
      <c r="D13" s="1330"/>
      <c r="E13" s="1331"/>
      <c r="G13" s="112"/>
    </row>
    <row r="14" spans="1:7" ht="17.25" x14ac:dyDescent="0.35">
      <c r="A14" s="4"/>
      <c r="B14" s="1332" t="s">
        <v>143</v>
      </c>
      <c r="C14" s="1333"/>
      <c r="D14" s="47" t="s">
        <v>140</v>
      </c>
      <c r="E14" s="46" t="s">
        <v>144</v>
      </c>
      <c r="G14" s="112"/>
    </row>
    <row r="15" spans="1:7" x14ac:dyDescent="0.3">
      <c r="A15" s="4"/>
      <c r="B15" s="1322" t="s">
        <v>145</v>
      </c>
      <c r="C15" s="1323"/>
      <c r="D15" s="197" t="str">
        <f>'General Info and Test Results'!C19</f>
        <v>[MM/DD/YYYY]</v>
      </c>
      <c r="E15" s="102" t="s">
        <v>769</v>
      </c>
      <c r="G15" s="112"/>
    </row>
    <row r="16" spans="1:7" x14ac:dyDescent="0.3">
      <c r="A16" s="4"/>
      <c r="B16" s="1322" t="s">
        <v>343</v>
      </c>
      <c r="C16" s="1323"/>
      <c r="D16" s="510">
        <v>43262</v>
      </c>
      <c r="E16" s="102" t="s">
        <v>769</v>
      </c>
      <c r="G16" s="112"/>
    </row>
    <row r="17" spans="1:7" x14ac:dyDescent="0.3">
      <c r="A17" s="4"/>
      <c r="B17" s="1322" t="s">
        <v>369</v>
      </c>
      <c r="C17" s="1323"/>
      <c r="D17" s="510">
        <v>43262</v>
      </c>
      <c r="E17" s="102" t="s">
        <v>769</v>
      </c>
      <c r="G17" s="112"/>
    </row>
    <row r="18" spans="1:7" ht="17.25" thickBot="1" x14ac:dyDescent="0.35">
      <c r="A18" s="4"/>
      <c r="B18" s="1324" t="s">
        <v>374</v>
      </c>
      <c r="C18" s="1325"/>
      <c r="D18" s="511">
        <v>43262</v>
      </c>
      <c r="E18" s="538" t="s">
        <v>769</v>
      </c>
      <c r="G18" s="112"/>
    </row>
    <row r="19" spans="1:7" x14ac:dyDescent="0.3">
      <c r="A19" s="4"/>
      <c r="B19" s="8"/>
      <c r="C19" s="4"/>
      <c r="D19" s="4"/>
      <c r="E19" s="4"/>
      <c r="G19" s="112"/>
    </row>
    <row r="20" spans="1:7" x14ac:dyDescent="0.3">
      <c r="A20" s="198"/>
      <c r="B20" s="144"/>
      <c r="C20" s="144"/>
      <c r="D20" s="144"/>
      <c r="E20" s="144"/>
      <c r="F20" s="112"/>
      <c r="G20" s="112"/>
    </row>
  </sheetData>
  <sheetProtection algorithmName="SHA-512" hashValue="JMcE7N/Y+9zmKt4qS1F/ywx1UnlWnuhb4wu9t0FFcFxfuKxg9SON335peH7jjj2RI/OrVMar79PKZi37zi+iSQ==" saltValue="bqjrHtxOBccYFfs+0FNVBg==" spinCount="100000" sheet="1" objects="1" scenarios="1" selectLockedCells="1"/>
  <customSheetViews>
    <customSheetView guid="{2A4C6EB9-430A-44F2-86C8-15B50360FC3B}" scale="80" showGridLines="0" zeroValues="0">
      <selection activeCell="C13" sqref="C13"/>
      <pageMargins left="0.7" right="0.7" top="0.75" bottom="0.75" header="0.3" footer="0.3"/>
      <pageSetup orientation="portrait" r:id="rId1"/>
    </customSheetView>
    <customSheetView guid="{B3BD5AF3-9A64-4EA7-AE1F-3CC326849B8F}" scale="80" showGridLines="0" zeroValues="0">
      <selection activeCell="C6" sqref="C6"/>
      <pageMargins left="0.7" right="0.7" top="0.75" bottom="0.75" header="0.3" footer="0.3"/>
      <pageSetup orientation="portrait" r:id="rId2"/>
    </customSheetView>
  </customSheetViews>
  <mergeCells count="8">
    <mergeCell ref="B2:C2"/>
    <mergeCell ref="B17:C17"/>
    <mergeCell ref="B18:C18"/>
    <mergeCell ref="B11:E11"/>
    <mergeCell ref="B12:E13"/>
    <mergeCell ref="B14:C14"/>
    <mergeCell ref="B15:C15"/>
    <mergeCell ref="B16:C16"/>
  </mergeCells>
  <phoneticPr fontId="27" type="noConversion"/>
  <hyperlinks>
    <hyperlink ref="E3" location="Instructions!A1" display="Back to Instructions" xr:uid="{00000000-0004-0000-1800-000000000000}"/>
  </hyperlinks>
  <pageMargins left="0.7" right="0.7" top="0.75" bottom="0.75" header="0.3" footer="0.3"/>
  <pageSetup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M35"/>
  <sheetViews>
    <sheetView workbookViewId="0">
      <selection activeCell="J2" sqref="J2"/>
    </sheetView>
  </sheetViews>
  <sheetFormatPr defaultColWidth="21.42578125" defaultRowHeight="16.5" x14ac:dyDescent="0.25"/>
  <cols>
    <col min="1" max="8" width="21.42578125" style="231"/>
    <col min="9" max="9" width="7.85546875" style="230" customWidth="1"/>
    <col min="10" max="10" width="31.140625" style="230" customWidth="1"/>
    <col min="11" max="11" width="56.42578125" style="230" customWidth="1"/>
    <col min="12" max="12" width="3.42578125" style="230" customWidth="1"/>
    <col min="13" max="13" width="3.5703125" style="230" customWidth="1"/>
    <col min="14" max="16384" width="21.42578125" style="230"/>
  </cols>
  <sheetData>
    <row r="1" spans="1:13" x14ac:dyDescent="0.25">
      <c r="A1" s="1337" t="s">
        <v>92</v>
      </c>
      <c r="B1" s="1338"/>
      <c r="C1" s="514" t="s">
        <v>93</v>
      </c>
      <c r="D1" s="514" t="s">
        <v>94</v>
      </c>
      <c r="E1" s="514" t="s">
        <v>95</v>
      </c>
      <c r="F1" s="514" t="s">
        <v>96</v>
      </c>
      <c r="G1" s="514" t="s">
        <v>97</v>
      </c>
      <c r="H1" s="515" t="s">
        <v>98</v>
      </c>
      <c r="M1" s="526"/>
    </row>
    <row r="2" spans="1:13" ht="33" customHeight="1" x14ac:dyDescent="0.3">
      <c r="A2" s="1339" t="s">
        <v>99</v>
      </c>
      <c r="B2" s="1340"/>
      <c r="C2" s="512">
        <v>750</v>
      </c>
      <c r="D2" s="512">
        <v>1250</v>
      </c>
      <c r="E2" s="512">
        <v>1750</v>
      </c>
      <c r="F2" s="512">
        <v>2250</v>
      </c>
      <c r="G2" s="512">
        <v>2750</v>
      </c>
      <c r="H2" s="516" t="s">
        <v>100</v>
      </c>
      <c r="J2" s="532" t="s">
        <v>433</v>
      </c>
      <c r="K2"/>
      <c r="M2" s="526"/>
    </row>
    <row r="3" spans="1:13" ht="35.25" customHeight="1" thickBot="1" x14ac:dyDescent="0.3">
      <c r="A3" s="1339" t="s">
        <v>436</v>
      </c>
      <c r="B3" s="1340"/>
      <c r="C3" s="512">
        <v>37</v>
      </c>
      <c r="D3" s="512">
        <v>27</v>
      </c>
      <c r="E3" s="512">
        <v>17</v>
      </c>
      <c r="F3" s="512">
        <v>5</v>
      </c>
      <c r="G3" s="512">
        <v>-10</v>
      </c>
      <c r="H3" s="516">
        <v>30</v>
      </c>
      <c r="M3" s="526"/>
    </row>
    <row r="4" spans="1:13" ht="18" customHeight="1" thickBot="1" x14ac:dyDescent="0.3">
      <c r="A4" s="1339" t="s">
        <v>103</v>
      </c>
      <c r="B4" s="1340"/>
      <c r="C4" s="512">
        <f t="shared" ref="C4:H4" si="0">COUNTIF(C6:C23,"&gt;0")</f>
        <v>9</v>
      </c>
      <c r="D4" s="512">
        <f t="shared" si="0"/>
        <v>10</v>
      </c>
      <c r="E4" s="512">
        <f t="shared" si="0"/>
        <v>13</v>
      </c>
      <c r="F4" s="512">
        <f t="shared" si="0"/>
        <v>15</v>
      </c>
      <c r="G4" s="512">
        <f t="shared" si="0"/>
        <v>18</v>
      </c>
      <c r="H4" s="516">
        <f t="shared" si="0"/>
        <v>9</v>
      </c>
      <c r="J4" s="1016" t="s">
        <v>449</v>
      </c>
      <c r="K4" s="1017"/>
      <c r="M4" s="526"/>
    </row>
    <row r="5" spans="1:13" ht="18.75" customHeight="1" x14ac:dyDescent="0.3">
      <c r="A5" s="517" t="s">
        <v>102</v>
      </c>
      <c r="B5" s="513" t="s">
        <v>101</v>
      </c>
      <c r="C5" s="1334" t="s">
        <v>437</v>
      </c>
      <c r="D5" s="1335"/>
      <c r="E5" s="1335"/>
      <c r="F5" s="1335"/>
      <c r="G5" s="1335"/>
      <c r="H5" s="1336"/>
      <c r="J5" s="242" t="s">
        <v>450</v>
      </c>
      <c r="K5" s="243" t="str">
        <f>'Version Control'!C3</f>
        <v>Residential Central Air Conditioners and Heat Pumps</v>
      </c>
      <c r="M5" s="526"/>
    </row>
    <row r="6" spans="1:13" x14ac:dyDescent="0.3">
      <c r="A6" s="518">
        <v>1</v>
      </c>
      <c r="B6" s="512">
        <v>62</v>
      </c>
      <c r="C6" s="512">
        <v>0.29099999999999998</v>
      </c>
      <c r="D6" s="512">
        <v>0.215</v>
      </c>
      <c r="E6" s="512">
        <v>0.153</v>
      </c>
      <c r="F6" s="512">
        <v>0.13200000000000001</v>
      </c>
      <c r="G6" s="512">
        <v>0.106</v>
      </c>
      <c r="H6" s="516">
        <v>0.113</v>
      </c>
      <c r="J6" s="244" t="s">
        <v>136</v>
      </c>
      <c r="K6" s="245" t="str">
        <f>'Version Control'!C4</f>
        <v>v2.6</v>
      </c>
      <c r="M6" s="526"/>
    </row>
    <row r="7" spans="1:13" x14ac:dyDescent="0.3">
      <c r="A7" s="518">
        <v>2</v>
      </c>
      <c r="B7" s="512">
        <v>57</v>
      </c>
      <c r="C7" s="512">
        <v>0.23899999999999999</v>
      </c>
      <c r="D7" s="512">
        <v>0.189</v>
      </c>
      <c r="E7" s="512">
        <v>0.14199999999999999</v>
      </c>
      <c r="F7" s="512">
        <v>0.111</v>
      </c>
      <c r="G7" s="512">
        <v>9.1999999999999998E-2</v>
      </c>
      <c r="H7" s="516">
        <v>0.20599999999999999</v>
      </c>
      <c r="J7" s="244" t="s">
        <v>373</v>
      </c>
      <c r="K7" s="246">
        <f>'Version Control'!C5</f>
        <v>43553</v>
      </c>
      <c r="M7" s="526"/>
    </row>
    <row r="8" spans="1:13" x14ac:dyDescent="0.3">
      <c r="A8" s="518">
        <v>3</v>
      </c>
      <c r="B8" s="512">
        <v>52</v>
      </c>
      <c r="C8" s="512">
        <v>0.19400000000000001</v>
      </c>
      <c r="D8" s="512">
        <v>0.16300000000000001</v>
      </c>
      <c r="E8" s="512">
        <v>0.13800000000000001</v>
      </c>
      <c r="F8" s="512">
        <v>0.10299999999999999</v>
      </c>
      <c r="G8" s="512">
        <v>8.5999999999999993E-2</v>
      </c>
      <c r="H8" s="516">
        <v>0.215</v>
      </c>
      <c r="J8" s="247" t="s">
        <v>135</v>
      </c>
      <c r="K8" s="248" t="str">
        <f ca="1">MID(CELL("filename",$A$1), FIND("]", CELL("filename", $A$1))+ 1, 255)</f>
        <v>Tables</v>
      </c>
      <c r="M8" s="526"/>
    </row>
    <row r="9" spans="1:13" ht="33" x14ac:dyDescent="0.25">
      <c r="A9" s="518">
        <v>4</v>
      </c>
      <c r="B9" s="512">
        <v>47</v>
      </c>
      <c r="C9" s="512">
        <v>0.129</v>
      </c>
      <c r="D9" s="512">
        <v>0.14299999999999999</v>
      </c>
      <c r="E9" s="512">
        <v>0.13700000000000001</v>
      </c>
      <c r="F9" s="512">
        <v>9.2999999999999999E-2</v>
      </c>
      <c r="G9" s="512">
        <v>7.5999999999999998E-2</v>
      </c>
      <c r="H9" s="516">
        <v>0.20399999999999999</v>
      </c>
      <c r="J9" s="249" t="s">
        <v>134</v>
      </c>
      <c r="K9" s="250" t="str">
        <f ca="1">MID(CELL("FILENAME"),FIND("[",CELL("FILENAME"))+1,FIND("]",CELL("FILENAME"))-FIND("[",CELL("FILENAME"))-1)</f>
        <v>Residential Central Air Conditioners and Heat Pumps_Notebook.xlsx</v>
      </c>
      <c r="M9" s="526"/>
    </row>
    <row r="10" spans="1:13" ht="17.25" thickBot="1" x14ac:dyDescent="0.35">
      <c r="A10" s="518">
        <v>5</v>
      </c>
      <c r="B10" s="512">
        <v>42</v>
      </c>
      <c r="C10" s="512">
        <v>8.1000000000000003E-2</v>
      </c>
      <c r="D10" s="512">
        <v>0.112</v>
      </c>
      <c r="E10" s="512">
        <v>0.13500000000000001</v>
      </c>
      <c r="F10" s="512">
        <v>0.1</v>
      </c>
      <c r="G10" s="512">
        <v>7.8E-2</v>
      </c>
      <c r="H10" s="516">
        <v>0.14099999999999999</v>
      </c>
      <c r="J10" s="251" t="s">
        <v>137</v>
      </c>
      <c r="K10" s="252" t="str">
        <f>'Version Control'!C8</f>
        <v>[MM/DD/YYYY]</v>
      </c>
      <c r="M10" s="526"/>
    </row>
    <row r="11" spans="1:13" x14ac:dyDescent="0.25">
      <c r="A11" s="518">
        <v>6</v>
      </c>
      <c r="B11" s="512">
        <v>37</v>
      </c>
      <c r="C11" s="512">
        <v>4.1000000000000002E-2</v>
      </c>
      <c r="D11" s="512">
        <v>8.7999999999999995E-2</v>
      </c>
      <c r="E11" s="512">
        <v>0.11799999999999999</v>
      </c>
      <c r="F11" s="512">
        <v>0.109</v>
      </c>
      <c r="G11" s="512">
        <v>8.6999999999999994E-2</v>
      </c>
      <c r="H11" s="516">
        <v>7.5999999999999998E-2</v>
      </c>
      <c r="M11" s="526"/>
    </row>
    <row r="12" spans="1:13" x14ac:dyDescent="0.25">
      <c r="A12" s="518">
        <v>7</v>
      </c>
      <c r="B12" s="512">
        <v>32</v>
      </c>
      <c r="C12" s="512">
        <v>1.9E-2</v>
      </c>
      <c r="D12" s="512">
        <v>5.6000000000000001E-2</v>
      </c>
      <c r="E12" s="512">
        <v>9.1999999999999998E-2</v>
      </c>
      <c r="F12" s="512">
        <v>0.126</v>
      </c>
      <c r="G12" s="512">
        <v>0.10199999999999999</v>
      </c>
      <c r="H12" s="516">
        <v>3.4000000000000002E-2</v>
      </c>
      <c r="M12" s="526"/>
    </row>
    <row r="13" spans="1:13" x14ac:dyDescent="0.25">
      <c r="A13" s="518">
        <v>8</v>
      </c>
      <c r="B13" s="512">
        <v>27</v>
      </c>
      <c r="C13" s="512">
        <v>5.0000000000000001E-3</v>
      </c>
      <c r="D13" s="512">
        <v>2.4E-2</v>
      </c>
      <c r="E13" s="512">
        <v>4.7E-2</v>
      </c>
      <c r="F13" s="512">
        <v>8.6999999999999994E-2</v>
      </c>
      <c r="G13" s="512">
        <v>9.4E-2</v>
      </c>
      <c r="H13" s="516">
        <v>8.0000000000000002E-3</v>
      </c>
      <c r="M13" s="526"/>
    </row>
    <row r="14" spans="1:13" x14ac:dyDescent="0.25">
      <c r="A14" s="518">
        <v>9</v>
      </c>
      <c r="B14" s="512">
        <v>22</v>
      </c>
      <c r="C14" s="512">
        <v>1E-3</v>
      </c>
      <c r="D14" s="512">
        <v>8.0000000000000002E-3</v>
      </c>
      <c r="E14" s="512">
        <v>2.1000000000000001E-2</v>
      </c>
      <c r="F14" s="512">
        <v>5.5E-2</v>
      </c>
      <c r="G14" s="512">
        <v>7.3999999999999996E-2</v>
      </c>
      <c r="H14" s="516">
        <v>3.0000000000000001E-3</v>
      </c>
      <c r="M14" s="526"/>
    </row>
    <row r="15" spans="1:13" x14ac:dyDescent="0.25">
      <c r="A15" s="518">
        <v>10</v>
      </c>
      <c r="B15" s="512">
        <v>17</v>
      </c>
      <c r="C15" s="512">
        <v>0</v>
      </c>
      <c r="D15" s="512">
        <v>2E-3</v>
      </c>
      <c r="E15" s="512">
        <v>8.9999999999999993E-3</v>
      </c>
      <c r="F15" s="512">
        <v>3.5999999999999997E-2</v>
      </c>
      <c r="G15" s="512">
        <v>5.5E-2</v>
      </c>
      <c r="H15" s="516">
        <v>0</v>
      </c>
      <c r="M15" s="526"/>
    </row>
    <row r="16" spans="1:13" x14ac:dyDescent="0.25">
      <c r="A16" s="518">
        <v>11</v>
      </c>
      <c r="B16" s="512">
        <v>12</v>
      </c>
      <c r="C16" s="512">
        <v>0</v>
      </c>
      <c r="D16" s="512">
        <v>0</v>
      </c>
      <c r="E16" s="512">
        <v>5.0000000000000001E-3</v>
      </c>
      <c r="F16" s="512">
        <v>2.5999999999999999E-2</v>
      </c>
      <c r="G16" s="512">
        <v>4.7E-2</v>
      </c>
      <c r="H16" s="516">
        <v>0</v>
      </c>
      <c r="M16" s="526"/>
    </row>
    <row r="17" spans="1:13" x14ac:dyDescent="0.25">
      <c r="A17" s="518">
        <v>12</v>
      </c>
      <c r="B17" s="512">
        <v>7</v>
      </c>
      <c r="C17" s="512">
        <v>0</v>
      </c>
      <c r="D17" s="512">
        <v>0</v>
      </c>
      <c r="E17" s="512">
        <v>2E-3</v>
      </c>
      <c r="F17" s="512">
        <v>1.2999999999999999E-2</v>
      </c>
      <c r="G17" s="512">
        <v>3.7999999999999999E-2</v>
      </c>
      <c r="H17" s="516">
        <v>0</v>
      </c>
      <c r="M17" s="526"/>
    </row>
    <row r="18" spans="1:13" x14ac:dyDescent="0.25">
      <c r="A18" s="518">
        <v>13</v>
      </c>
      <c r="B18" s="512">
        <v>2</v>
      </c>
      <c r="C18" s="512">
        <v>0</v>
      </c>
      <c r="D18" s="512">
        <v>0</v>
      </c>
      <c r="E18" s="512">
        <v>1E-3</v>
      </c>
      <c r="F18" s="512">
        <v>6.0000000000000001E-3</v>
      </c>
      <c r="G18" s="512">
        <v>2.9000000000000001E-2</v>
      </c>
      <c r="H18" s="516">
        <v>0</v>
      </c>
      <c r="M18" s="526"/>
    </row>
    <row r="19" spans="1:13" x14ac:dyDescent="0.25">
      <c r="A19" s="518">
        <v>14</v>
      </c>
      <c r="B19" s="512">
        <v>-3</v>
      </c>
      <c r="C19" s="512">
        <v>0</v>
      </c>
      <c r="D19" s="512">
        <v>0</v>
      </c>
      <c r="E19" s="512">
        <v>0</v>
      </c>
      <c r="F19" s="512">
        <v>2E-3</v>
      </c>
      <c r="G19" s="512">
        <v>1.7999999999999999E-2</v>
      </c>
      <c r="H19" s="516">
        <v>0</v>
      </c>
      <c r="M19" s="526"/>
    </row>
    <row r="20" spans="1:13" x14ac:dyDescent="0.25">
      <c r="A20" s="518">
        <v>15</v>
      </c>
      <c r="B20" s="512">
        <v>-8</v>
      </c>
      <c r="C20" s="512">
        <v>0</v>
      </c>
      <c r="D20" s="512">
        <v>0</v>
      </c>
      <c r="E20" s="512">
        <v>0</v>
      </c>
      <c r="F20" s="512">
        <v>1E-3</v>
      </c>
      <c r="G20" s="512">
        <v>0.01</v>
      </c>
      <c r="H20" s="516">
        <v>0</v>
      </c>
      <c r="M20" s="526"/>
    </row>
    <row r="21" spans="1:13" x14ac:dyDescent="0.25">
      <c r="A21" s="518">
        <v>16</v>
      </c>
      <c r="B21" s="512">
        <v>-13</v>
      </c>
      <c r="C21" s="512">
        <v>0</v>
      </c>
      <c r="D21" s="512">
        <v>0</v>
      </c>
      <c r="E21" s="512">
        <v>0</v>
      </c>
      <c r="F21" s="512">
        <v>0</v>
      </c>
      <c r="G21" s="512">
        <v>5.0000000000000001E-3</v>
      </c>
      <c r="H21" s="516">
        <v>0</v>
      </c>
      <c r="M21" s="526"/>
    </row>
    <row r="22" spans="1:13" x14ac:dyDescent="0.25">
      <c r="A22" s="518">
        <v>17</v>
      </c>
      <c r="B22" s="512">
        <v>-18</v>
      </c>
      <c r="C22" s="512">
        <v>0</v>
      </c>
      <c r="D22" s="512">
        <v>0</v>
      </c>
      <c r="E22" s="512">
        <v>0</v>
      </c>
      <c r="F22" s="512">
        <v>0</v>
      </c>
      <c r="G22" s="512">
        <v>2E-3</v>
      </c>
      <c r="H22" s="516">
        <v>0</v>
      </c>
      <c r="M22" s="526"/>
    </row>
    <row r="23" spans="1:13" ht="17.25" thickBot="1" x14ac:dyDescent="0.3">
      <c r="A23" s="519">
        <v>18</v>
      </c>
      <c r="B23" s="520">
        <v>-23</v>
      </c>
      <c r="C23" s="520">
        <v>0</v>
      </c>
      <c r="D23" s="520">
        <v>0</v>
      </c>
      <c r="E23" s="520">
        <v>0</v>
      </c>
      <c r="F23" s="520">
        <v>0</v>
      </c>
      <c r="G23" s="520">
        <v>1E-3</v>
      </c>
      <c r="H23" s="521">
        <v>0</v>
      </c>
      <c r="M23" s="526"/>
    </row>
    <row r="24" spans="1:13" ht="17.25" thickBot="1" x14ac:dyDescent="0.3">
      <c r="M24" s="526"/>
    </row>
    <row r="25" spans="1:13" ht="53.25" x14ac:dyDescent="0.25">
      <c r="A25" s="522" t="s">
        <v>199</v>
      </c>
      <c r="B25" s="523" t="s">
        <v>200</v>
      </c>
      <c r="C25" s="523" t="s">
        <v>201</v>
      </c>
      <c r="D25" s="524" t="s">
        <v>438</v>
      </c>
      <c r="M25" s="526"/>
    </row>
    <row r="26" spans="1:13" x14ac:dyDescent="0.25">
      <c r="A26" s="518">
        <v>1</v>
      </c>
      <c r="B26" s="512" t="s">
        <v>202</v>
      </c>
      <c r="C26" s="512">
        <v>67</v>
      </c>
      <c r="D26" s="516">
        <v>0.214</v>
      </c>
      <c r="M26" s="526"/>
    </row>
    <row r="27" spans="1:13" x14ac:dyDescent="0.25">
      <c r="A27" s="518">
        <v>2</v>
      </c>
      <c r="B27" s="512" t="s">
        <v>203</v>
      </c>
      <c r="C27" s="512">
        <v>72</v>
      </c>
      <c r="D27" s="516">
        <v>0.23100000000000001</v>
      </c>
      <c r="M27" s="526"/>
    </row>
    <row r="28" spans="1:13" x14ac:dyDescent="0.25">
      <c r="A28" s="518">
        <v>3</v>
      </c>
      <c r="B28" s="512" t="s">
        <v>204</v>
      </c>
      <c r="C28" s="512">
        <v>77</v>
      </c>
      <c r="D28" s="516">
        <v>0.216</v>
      </c>
      <c r="M28" s="526"/>
    </row>
    <row r="29" spans="1:13" x14ac:dyDescent="0.25">
      <c r="A29" s="518">
        <v>4</v>
      </c>
      <c r="B29" s="512" t="s">
        <v>205</v>
      </c>
      <c r="C29" s="512">
        <v>82</v>
      </c>
      <c r="D29" s="516">
        <v>0.161</v>
      </c>
      <c r="M29" s="526"/>
    </row>
    <row r="30" spans="1:13" x14ac:dyDescent="0.25">
      <c r="A30" s="518">
        <v>5</v>
      </c>
      <c r="B30" s="512" t="s">
        <v>206</v>
      </c>
      <c r="C30" s="512">
        <v>87</v>
      </c>
      <c r="D30" s="516">
        <v>0.104</v>
      </c>
      <c r="M30" s="526"/>
    </row>
    <row r="31" spans="1:13" x14ac:dyDescent="0.25">
      <c r="A31" s="518">
        <v>6</v>
      </c>
      <c r="B31" s="512" t="s">
        <v>207</v>
      </c>
      <c r="C31" s="512">
        <v>92</v>
      </c>
      <c r="D31" s="516">
        <v>5.1999999999999998E-2</v>
      </c>
      <c r="M31" s="526"/>
    </row>
    <row r="32" spans="1:13" x14ac:dyDescent="0.25">
      <c r="A32" s="518">
        <v>7</v>
      </c>
      <c r="B32" s="512" t="s">
        <v>208</v>
      </c>
      <c r="C32" s="512">
        <v>97</v>
      </c>
      <c r="D32" s="516">
        <v>1.7999999999999999E-2</v>
      </c>
      <c r="M32" s="526"/>
    </row>
    <row r="33" spans="1:13" ht="17.25" thickBot="1" x14ac:dyDescent="0.3">
      <c r="A33" s="519">
        <v>8</v>
      </c>
      <c r="B33" s="520" t="s">
        <v>209</v>
      </c>
      <c r="C33" s="520">
        <v>102</v>
      </c>
      <c r="D33" s="521">
        <v>4.0000000000000001E-3</v>
      </c>
      <c r="M33" s="526"/>
    </row>
    <row r="34" spans="1:13" x14ac:dyDescent="0.25">
      <c r="M34" s="526"/>
    </row>
    <row r="35" spans="1:13" x14ac:dyDescent="0.25">
      <c r="A35" s="525"/>
      <c r="B35" s="525"/>
      <c r="C35" s="525"/>
      <c r="D35" s="525"/>
      <c r="E35" s="525"/>
      <c r="F35" s="525"/>
      <c r="G35" s="525"/>
      <c r="H35" s="525"/>
      <c r="I35" s="526"/>
      <c r="J35" s="526"/>
      <c r="K35" s="526"/>
      <c r="L35" s="526"/>
      <c r="M35" s="526"/>
    </row>
  </sheetData>
  <sheetProtection algorithmName="SHA-512" hashValue="K7jPGFSNE0q9wi4odeT4f5MSTR7wjq4umPSf5nuWNB7GIxykN1qQY+uMMmcxFWiZX5qVQHnrKXTWXJMODiHoLw==" saltValue="UeszWbaYCKgtLnS2dDPgaQ==" spinCount="100000" sheet="1" objects="1" scenarios="1" selectLockedCells="1"/>
  <customSheetViews>
    <customSheetView guid="{2A4C6EB9-430A-44F2-86C8-15B50360FC3B}" scale="85" showGridLines="0">
      <selection activeCell="L32" sqref="L32:L48"/>
      <pageMargins left="0.7" right="0.7" top="0.75" bottom="0.75" header="0.3" footer="0.3"/>
      <pageSetup orientation="portrait" r:id="rId1"/>
    </customSheetView>
    <customSheetView guid="{B3BD5AF3-9A64-4EA7-AE1F-3CC326849B8F}" scale="85" showGridLines="0">
      <selection activeCell="L32" sqref="L32:L48"/>
      <pageMargins left="0.7" right="0.7" top="0.75" bottom="0.75" header="0.3" footer="0.3"/>
      <pageSetup orientation="portrait" r:id="rId2"/>
    </customSheetView>
  </customSheetViews>
  <mergeCells count="6">
    <mergeCell ref="C5:H5"/>
    <mergeCell ref="J4:K4"/>
    <mergeCell ref="A1:B1"/>
    <mergeCell ref="A2:B2"/>
    <mergeCell ref="A3:B3"/>
    <mergeCell ref="A4:B4"/>
  </mergeCells>
  <phoneticPr fontId="27" type="noConversion"/>
  <hyperlinks>
    <hyperlink ref="J2" location="Instructions!A1" display="Back to Instructions" xr:uid="{00000000-0004-0000-1900-000000000000}"/>
  </hyperlinks>
  <pageMargins left="0.7" right="0.7" top="0.75" bottom="0.75" header="0.3" footer="0.3"/>
  <pageSetup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dimension ref="A1:AM34"/>
  <sheetViews>
    <sheetView workbookViewId="0">
      <selection activeCell="D8" sqref="D8"/>
    </sheetView>
  </sheetViews>
  <sheetFormatPr defaultRowHeight="15" x14ac:dyDescent="0.25"/>
  <cols>
    <col min="1" max="1" width="24.85546875" bestFit="1" customWidth="1"/>
    <col min="2" max="2" width="27.85546875" bestFit="1" customWidth="1"/>
    <col min="3" max="3" width="22.5703125" customWidth="1"/>
    <col min="4" max="4" width="16.7109375" customWidth="1"/>
    <col min="5" max="15" width="14.85546875" customWidth="1"/>
  </cols>
  <sheetData>
    <row r="1" spans="1:39" ht="17.25" x14ac:dyDescent="0.25">
      <c r="B1" s="839"/>
      <c r="C1" s="840" t="s">
        <v>735</v>
      </c>
      <c r="D1" s="838" t="str">
        <f t="shared" ref="D1:O1" si="0">D7&amp;D8&amp;D9</f>
        <v>Single-SpeedFixed-Speed or Constant-Air-Volume-RateFixed-Speed or Constant-Air-Volume-Rate</v>
      </c>
      <c r="E1" s="838" t="str">
        <f t="shared" si="0"/>
        <v>Single-SpeedFixed-Speed or Constant-Air-Volume-RateVariable Speed</v>
      </c>
      <c r="F1" s="838" t="str">
        <f t="shared" si="0"/>
        <v>Single-SpeedVariable SpeedFixed-Speed or Constant-Air-Volume-Rate</v>
      </c>
      <c r="G1" s="838" t="str">
        <f t="shared" si="0"/>
        <v>Single-SpeedVariable SpeedVariable Speed</v>
      </c>
      <c r="H1" s="838" t="str">
        <f t="shared" si="0"/>
        <v>Two-SpeedFixed-Speed or Constant-Air-Volume-RateFixed-Speed or Constant-Air-Volume-Rate</v>
      </c>
      <c r="I1" s="838" t="str">
        <f t="shared" si="0"/>
        <v>Two-SpeedFixed-Speed or Constant-Air-Volume-RateVariable Speed</v>
      </c>
      <c r="J1" s="838" t="str">
        <f t="shared" si="0"/>
        <v>Two-SpeedVariable SpeedFixed-Speed or Constant-Air-Volume-Rate</v>
      </c>
      <c r="K1" s="838" t="str">
        <f t="shared" si="0"/>
        <v>Two-SpeedVariable SpeedVariable Speed</v>
      </c>
      <c r="L1" s="838" t="str">
        <f t="shared" si="0"/>
        <v>Variable-SpeedFixed-Speed or Constant-Air-Volume-RateFixed-Speed or Constant-Air-Volume-Rate</v>
      </c>
      <c r="M1" s="838" t="str">
        <f t="shared" si="0"/>
        <v>Variable-SpeedFixed-Speed or Constant-Air-Volume-RateVariable Speed</v>
      </c>
      <c r="N1" s="838" t="str">
        <f t="shared" si="0"/>
        <v>Variable-SpeedVariable SpeedFixed-Speed or Constant-Air-Volume-Rate</v>
      </c>
      <c r="O1" s="838" t="str">
        <f t="shared" si="0"/>
        <v>Variable-SpeedVariable SpeedVariable Speed</v>
      </c>
    </row>
    <row r="2" spans="1:39" ht="16.5" customHeight="1" x14ac:dyDescent="0.25">
      <c r="B2" s="816"/>
    </row>
    <row r="3" spans="1:39" ht="16.5" customHeight="1" x14ac:dyDescent="0.25">
      <c r="B3" s="816"/>
    </row>
    <row r="4" spans="1:39" ht="16.5" customHeight="1" x14ac:dyDescent="0.25">
      <c r="B4" s="816"/>
    </row>
    <row r="5" spans="1:39" ht="16.5" customHeight="1" x14ac:dyDescent="0.25">
      <c r="B5" s="817"/>
    </row>
    <row r="6" spans="1:39" ht="16.5" customHeight="1" x14ac:dyDescent="0.25">
      <c r="B6" s="817"/>
      <c r="C6" s="851" t="s">
        <v>153</v>
      </c>
      <c r="D6" t="str">
        <f t="shared" ref="D6:O6" si="1">INDEX(Product_Types,2)</f>
        <v>Central Heat Pump</v>
      </c>
      <c r="E6" t="str">
        <f t="shared" si="1"/>
        <v>Central Heat Pump</v>
      </c>
      <c r="F6" t="str">
        <f t="shared" si="1"/>
        <v>Central Heat Pump</v>
      </c>
      <c r="G6" t="str">
        <f t="shared" si="1"/>
        <v>Central Heat Pump</v>
      </c>
      <c r="H6" t="str">
        <f t="shared" si="1"/>
        <v>Central Heat Pump</v>
      </c>
      <c r="I6" t="str">
        <f t="shared" si="1"/>
        <v>Central Heat Pump</v>
      </c>
      <c r="J6" t="str">
        <f t="shared" si="1"/>
        <v>Central Heat Pump</v>
      </c>
      <c r="K6" t="str">
        <f t="shared" si="1"/>
        <v>Central Heat Pump</v>
      </c>
      <c r="L6" t="str">
        <f t="shared" si="1"/>
        <v>Central Heat Pump</v>
      </c>
      <c r="M6" t="str">
        <f t="shared" si="1"/>
        <v>Central Heat Pump</v>
      </c>
      <c r="N6" t="str">
        <f t="shared" si="1"/>
        <v>Central Heat Pump</v>
      </c>
      <c r="O6" t="str">
        <f t="shared" si="1"/>
        <v>Central Heat Pump</v>
      </c>
      <c r="P6" t="str">
        <f t="shared" ref="P6:AA6" si="2">INDEX(Product_Types,1)</f>
        <v>Central Air Conditioner</v>
      </c>
      <c r="Q6" t="str">
        <f t="shared" si="2"/>
        <v>Central Air Conditioner</v>
      </c>
      <c r="R6" t="str">
        <f t="shared" si="2"/>
        <v>Central Air Conditioner</v>
      </c>
      <c r="S6" t="str">
        <f t="shared" si="2"/>
        <v>Central Air Conditioner</v>
      </c>
      <c r="T6" t="str">
        <f t="shared" si="2"/>
        <v>Central Air Conditioner</v>
      </c>
      <c r="U6" t="str">
        <f t="shared" si="2"/>
        <v>Central Air Conditioner</v>
      </c>
      <c r="V6" t="str">
        <f t="shared" si="2"/>
        <v>Central Air Conditioner</v>
      </c>
      <c r="W6" t="str">
        <f t="shared" si="2"/>
        <v>Central Air Conditioner</v>
      </c>
      <c r="X6" t="str">
        <f t="shared" si="2"/>
        <v>Central Air Conditioner</v>
      </c>
      <c r="Y6" t="str">
        <f t="shared" si="2"/>
        <v>Central Air Conditioner</v>
      </c>
      <c r="Z6" t="str">
        <f t="shared" si="2"/>
        <v>Central Air Conditioner</v>
      </c>
      <c r="AA6" t="str">
        <f t="shared" si="2"/>
        <v>Central Air Conditioner</v>
      </c>
      <c r="AB6" t="str">
        <f t="shared" ref="AB6:AM6" si="3">INDEX(Product_Types,3)</f>
        <v>Heating Only Central Heat Pump</v>
      </c>
      <c r="AC6" t="str">
        <f t="shared" si="3"/>
        <v>Heating Only Central Heat Pump</v>
      </c>
      <c r="AD6" t="str">
        <f t="shared" si="3"/>
        <v>Heating Only Central Heat Pump</v>
      </c>
      <c r="AE6" t="str">
        <f t="shared" si="3"/>
        <v>Heating Only Central Heat Pump</v>
      </c>
      <c r="AF6" t="str">
        <f t="shared" si="3"/>
        <v>Heating Only Central Heat Pump</v>
      </c>
      <c r="AG6" t="str">
        <f t="shared" si="3"/>
        <v>Heating Only Central Heat Pump</v>
      </c>
      <c r="AH6" t="str">
        <f t="shared" si="3"/>
        <v>Heating Only Central Heat Pump</v>
      </c>
      <c r="AI6" t="str">
        <f t="shared" si="3"/>
        <v>Heating Only Central Heat Pump</v>
      </c>
      <c r="AJ6" t="str">
        <f t="shared" si="3"/>
        <v>Heating Only Central Heat Pump</v>
      </c>
      <c r="AK6" t="str">
        <f t="shared" si="3"/>
        <v>Heating Only Central Heat Pump</v>
      </c>
      <c r="AL6" t="str">
        <f t="shared" si="3"/>
        <v>Heating Only Central Heat Pump</v>
      </c>
      <c r="AM6" t="str">
        <f t="shared" si="3"/>
        <v>Heating Only Central Heat Pump</v>
      </c>
    </row>
    <row r="7" spans="1:39" ht="16.5" customHeight="1" x14ac:dyDescent="0.25">
      <c r="B7" s="817"/>
      <c r="C7" s="850" t="s">
        <v>687</v>
      </c>
      <c r="D7" s="230" t="str">
        <f>INDEX(Compressor_Types,1)</f>
        <v>Single-Speed</v>
      </c>
      <c r="E7" s="230" t="str">
        <f>INDEX(Compressor_Types,1)</f>
        <v>Single-Speed</v>
      </c>
      <c r="F7" s="230" t="str">
        <f>INDEX(Compressor_Types,1)</f>
        <v>Single-Speed</v>
      </c>
      <c r="G7" s="230" t="str">
        <f>INDEX(Compressor_Types,1)</f>
        <v>Single-Speed</v>
      </c>
      <c r="H7" s="230" t="str">
        <f>INDEX(Compressor_Types,2)</f>
        <v>Two-Speed</v>
      </c>
      <c r="I7" s="230" t="str">
        <f>INDEX(Compressor_Types,2)</f>
        <v>Two-Speed</v>
      </c>
      <c r="J7" s="230" t="str">
        <f>INDEX(Compressor_Types,2)</f>
        <v>Two-Speed</v>
      </c>
      <c r="K7" s="230" t="str">
        <f>INDEX(Compressor_Types,2)</f>
        <v>Two-Speed</v>
      </c>
      <c r="L7" s="230" t="str">
        <f>INDEX(Compressor_Types,3)</f>
        <v>Variable-Speed</v>
      </c>
      <c r="M7" s="230" t="str">
        <f>INDEX(Compressor_Types,3)</f>
        <v>Variable-Speed</v>
      </c>
      <c r="N7" s="230" t="str">
        <f>INDEX(Compressor_Types,3)</f>
        <v>Variable-Speed</v>
      </c>
      <c r="O7" s="230" t="str">
        <f>INDEX(Compressor_Types,3)</f>
        <v>Variable-Speed</v>
      </c>
      <c r="P7" s="230" t="str">
        <f>INDEX(Compressor_Types,1)</f>
        <v>Single-Speed</v>
      </c>
      <c r="Q7" s="230" t="str">
        <f>INDEX(Compressor_Types,1)</f>
        <v>Single-Speed</v>
      </c>
      <c r="R7" s="230" t="str">
        <f>INDEX(Compressor_Types,1)</f>
        <v>Single-Speed</v>
      </c>
      <c r="S7" s="230" t="str">
        <f>INDEX(Compressor_Types,1)</f>
        <v>Single-Speed</v>
      </c>
      <c r="T7" s="230" t="str">
        <f>INDEX(Compressor_Types,2)</f>
        <v>Two-Speed</v>
      </c>
      <c r="U7" s="230" t="str">
        <f>INDEX(Compressor_Types,2)</f>
        <v>Two-Speed</v>
      </c>
      <c r="V7" s="230" t="str">
        <f>INDEX(Compressor_Types,2)</f>
        <v>Two-Speed</v>
      </c>
      <c r="W7" s="230" t="str">
        <f>INDEX(Compressor_Types,2)</f>
        <v>Two-Speed</v>
      </c>
      <c r="X7" s="230" t="str">
        <f>INDEX(Compressor_Types,3)</f>
        <v>Variable-Speed</v>
      </c>
      <c r="Y7" s="230" t="str">
        <f>INDEX(Compressor_Types,3)</f>
        <v>Variable-Speed</v>
      </c>
      <c r="Z7" s="230" t="str">
        <f>INDEX(Compressor_Types,3)</f>
        <v>Variable-Speed</v>
      </c>
      <c r="AA7" s="230" t="str">
        <f>INDEX(Compressor_Types,3)</f>
        <v>Variable-Speed</v>
      </c>
      <c r="AB7" s="230" t="str">
        <f>INDEX(Compressor_Types,1)</f>
        <v>Single-Speed</v>
      </c>
      <c r="AC7" s="230" t="str">
        <f>INDEX(Compressor_Types,1)</f>
        <v>Single-Speed</v>
      </c>
      <c r="AD7" s="230" t="str">
        <f>INDEX(Compressor_Types,1)</f>
        <v>Single-Speed</v>
      </c>
      <c r="AE7" s="230" t="str">
        <f>INDEX(Compressor_Types,1)</f>
        <v>Single-Speed</v>
      </c>
      <c r="AF7" s="230" t="str">
        <f>INDEX(Compressor_Types,2)</f>
        <v>Two-Speed</v>
      </c>
      <c r="AG7" s="230" t="str">
        <f>INDEX(Compressor_Types,2)</f>
        <v>Two-Speed</v>
      </c>
      <c r="AH7" s="230" t="str">
        <f>INDEX(Compressor_Types,2)</f>
        <v>Two-Speed</v>
      </c>
      <c r="AI7" s="230" t="str">
        <f>INDEX(Compressor_Types,2)</f>
        <v>Two-Speed</v>
      </c>
      <c r="AJ7" s="230" t="str">
        <f>INDEX(Compressor_Types,3)</f>
        <v>Variable-Speed</v>
      </c>
      <c r="AK7" s="230" t="str">
        <f>INDEX(Compressor_Types,3)</f>
        <v>Variable-Speed</v>
      </c>
      <c r="AL7" s="230" t="str">
        <f>INDEX(Compressor_Types,3)</f>
        <v>Variable-Speed</v>
      </c>
      <c r="AM7" s="230" t="str">
        <f>INDEX(Compressor_Types,3)</f>
        <v>Variable-Speed</v>
      </c>
    </row>
    <row r="8" spans="1:39" ht="115.5" x14ac:dyDescent="0.25">
      <c r="B8" s="817"/>
      <c r="C8" s="849" t="s">
        <v>689</v>
      </c>
      <c r="D8" s="180" t="str">
        <f>INDEX(Fan_Types,1)</f>
        <v>Fixed-Speed or Constant-Air-Volume-Rate</v>
      </c>
      <c r="E8" s="180" t="str">
        <f>INDEX(Fan_Types,1)</f>
        <v>Fixed-Speed or Constant-Air-Volume-Rate</v>
      </c>
      <c r="F8" s="180" t="str">
        <f>INDEX(Fan_Types,2)</f>
        <v>Variable Speed</v>
      </c>
      <c r="G8" s="180" t="str">
        <f>INDEX(Fan_Types,2)</f>
        <v>Variable Speed</v>
      </c>
      <c r="H8" s="180" t="str">
        <f>INDEX(Fan_Types,1)</f>
        <v>Fixed-Speed or Constant-Air-Volume-Rate</v>
      </c>
      <c r="I8" s="180" t="str">
        <f>INDEX(Fan_Types,1)</f>
        <v>Fixed-Speed or Constant-Air-Volume-Rate</v>
      </c>
      <c r="J8" s="180" t="str">
        <f>INDEX(Fan_Types,2)</f>
        <v>Variable Speed</v>
      </c>
      <c r="K8" s="180" t="str">
        <f>INDEX(Fan_Types,2)</f>
        <v>Variable Speed</v>
      </c>
      <c r="L8" s="180" t="str">
        <f>INDEX(Fan_Types,1)</f>
        <v>Fixed-Speed or Constant-Air-Volume-Rate</v>
      </c>
      <c r="M8" s="180" t="str">
        <f>INDEX(Fan_Types,1)</f>
        <v>Fixed-Speed or Constant-Air-Volume-Rate</v>
      </c>
      <c r="N8" s="180" t="str">
        <f>INDEX(Fan_Types,2)</f>
        <v>Variable Speed</v>
      </c>
      <c r="O8" s="180" t="str">
        <f>INDEX(Fan_Types,2)</f>
        <v>Variable Speed</v>
      </c>
      <c r="P8" s="180" t="str">
        <f>INDEX(Fan_Types,1)</f>
        <v>Fixed-Speed or Constant-Air-Volume-Rate</v>
      </c>
      <c r="Q8" s="180" t="str">
        <f>INDEX(Fan_Types,1)</f>
        <v>Fixed-Speed or Constant-Air-Volume-Rate</v>
      </c>
      <c r="R8" s="180" t="str">
        <f>INDEX(Fan_Types,2)</f>
        <v>Variable Speed</v>
      </c>
      <c r="S8" s="180" t="str">
        <f>INDEX(Fan_Types,2)</f>
        <v>Variable Speed</v>
      </c>
      <c r="T8" s="180" t="str">
        <f>INDEX(Fan_Types,1)</f>
        <v>Fixed-Speed or Constant-Air-Volume-Rate</v>
      </c>
      <c r="U8" s="180" t="str">
        <f>INDEX(Fan_Types,1)</f>
        <v>Fixed-Speed or Constant-Air-Volume-Rate</v>
      </c>
      <c r="V8" s="180" t="str">
        <f>INDEX(Fan_Types,2)</f>
        <v>Variable Speed</v>
      </c>
      <c r="W8" s="180" t="str">
        <f>INDEX(Fan_Types,2)</f>
        <v>Variable Speed</v>
      </c>
      <c r="X8" s="180" t="str">
        <f>INDEX(Fan_Types,1)</f>
        <v>Fixed-Speed or Constant-Air-Volume-Rate</v>
      </c>
      <c r="Y8" s="180" t="str">
        <f>INDEX(Fan_Types,1)</f>
        <v>Fixed-Speed or Constant-Air-Volume-Rate</v>
      </c>
      <c r="Z8" s="180" t="str">
        <f>INDEX(Fan_Types,2)</f>
        <v>Variable Speed</v>
      </c>
      <c r="AA8" s="180" t="str">
        <f>INDEX(Fan_Types,2)</f>
        <v>Variable Speed</v>
      </c>
      <c r="AB8" s="180" t="str">
        <f>INDEX(Fan_Types,1)</f>
        <v>Fixed-Speed or Constant-Air-Volume-Rate</v>
      </c>
      <c r="AC8" s="180" t="str">
        <f>INDEX(Fan_Types,1)</f>
        <v>Fixed-Speed or Constant-Air-Volume-Rate</v>
      </c>
      <c r="AD8" s="180" t="str">
        <f>INDEX(Fan_Types,2)</f>
        <v>Variable Speed</v>
      </c>
      <c r="AE8" s="180" t="str">
        <f>INDEX(Fan_Types,2)</f>
        <v>Variable Speed</v>
      </c>
      <c r="AF8" s="180" t="str">
        <f>INDEX(Fan_Types,1)</f>
        <v>Fixed-Speed or Constant-Air-Volume-Rate</v>
      </c>
      <c r="AG8" s="180" t="str">
        <f>INDEX(Fan_Types,1)</f>
        <v>Fixed-Speed or Constant-Air-Volume-Rate</v>
      </c>
      <c r="AH8" s="180" t="str">
        <f>INDEX(Fan_Types,2)</f>
        <v>Variable Speed</v>
      </c>
      <c r="AI8" s="180" t="str">
        <f>INDEX(Fan_Types,2)</f>
        <v>Variable Speed</v>
      </c>
      <c r="AJ8" s="180" t="str">
        <f>INDEX(Fan_Types,1)</f>
        <v>Fixed-Speed or Constant-Air-Volume-Rate</v>
      </c>
      <c r="AK8" s="180" t="str">
        <f>INDEX(Fan_Types,1)</f>
        <v>Fixed-Speed or Constant-Air-Volume-Rate</v>
      </c>
      <c r="AL8" s="180" t="str">
        <f>INDEX(Fan_Types,2)</f>
        <v>Variable Speed</v>
      </c>
      <c r="AM8" s="180" t="str">
        <f>INDEX(Fan_Types,2)</f>
        <v>Variable Speed</v>
      </c>
    </row>
    <row r="9" spans="1:39" ht="115.5" x14ac:dyDescent="0.25">
      <c r="B9" s="839"/>
      <c r="C9" s="849" t="s">
        <v>688</v>
      </c>
      <c r="D9" s="180" t="str">
        <f>INDEX(Fan_Types,1)</f>
        <v>Fixed-Speed or Constant-Air-Volume-Rate</v>
      </c>
      <c r="E9" s="180" t="str">
        <f>INDEX(Fan_Types,2)</f>
        <v>Variable Speed</v>
      </c>
      <c r="F9" s="180" t="str">
        <f>INDEX(Fan_Types,1)</f>
        <v>Fixed-Speed or Constant-Air-Volume-Rate</v>
      </c>
      <c r="G9" s="180" t="str">
        <f>INDEX(Fan_Types,2)</f>
        <v>Variable Speed</v>
      </c>
      <c r="H9" s="180" t="str">
        <f>INDEX(Fan_Types,1)</f>
        <v>Fixed-Speed or Constant-Air-Volume-Rate</v>
      </c>
      <c r="I9" s="180" t="str">
        <f>INDEX(Fan_Types,2)</f>
        <v>Variable Speed</v>
      </c>
      <c r="J9" s="180" t="str">
        <f>INDEX(Fan_Types,1)</f>
        <v>Fixed-Speed or Constant-Air-Volume-Rate</v>
      </c>
      <c r="K9" s="180" t="str">
        <f>INDEX(Fan_Types,2)</f>
        <v>Variable Speed</v>
      </c>
      <c r="L9" s="180" t="str">
        <f>INDEX(Fan_Types,1)</f>
        <v>Fixed-Speed or Constant-Air-Volume-Rate</v>
      </c>
      <c r="M9" s="180" t="str">
        <f>INDEX(Fan_Types,2)</f>
        <v>Variable Speed</v>
      </c>
      <c r="N9" s="180" t="str">
        <f>INDEX(Fan_Types,1)</f>
        <v>Fixed-Speed or Constant-Air-Volume-Rate</v>
      </c>
      <c r="O9" s="180" t="str">
        <f>INDEX(Fan_Types,2)</f>
        <v>Variable Speed</v>
      </c>
      <c r="P9" s="180" t="str">
        <f>INDEX(Fan_Types,1)</f>
        <v>Fixed-Speed or Constant-Air-Volume-Rate</v>
      </c>
      <c r="Q9" s="180" t="str">
        <f>INDEX(Fan_Types,2)</f>
        <v>Variable Speed</v>
      </c>
      <c r="R9" s="180" t="str">
        <f>INDEX(Fan_Types,1)</f>
        <v>Fixed-Speed or Constant-Air-Volume-Rate</v>
      </c>
      <c r="S9" s="180" t="str">
        <f>INDEX(Fan_Types,2)</f>
        <v>Variable Speed</v>
      </c>
      <c r="T9" s="180" t="str">
        <f>INDEX(Fan_Types,1)</f>
        <v>Fixed-Speed or Constant-Air-Volume-Rate</v>
      </c>
      <c r="U9" s="180" t="str">
        <f>INDEX(Fan_Types,2)</f>
        <v>Variable Speed</v>
      </c>
      <c r="V9" s="180" t="str">
        <f>INDEX(Fan_Types,1)</f>
        <v>Fixed-Speed or Constant-Air-Volume-Rate</v>
      </c>
      <c r="W9" s="180" t="str">
        <f>INDEX(Fan_Types,2)</f>
        <v>Variable Speed</v>
      </c>
      <c r="X9" s="180" t="str">
        <f>INDEX(Fan_Types,1)</f>
        <v>Fixed-Speed or Constant-Air-Volume-Rate</v>
      </c>
      <c r="Y9" s="180" t="str">
        <f>INDEX(Fan_Types,2)</f>
        <v>Variable Speed</v>
      </c>
      <c r="Z9" s="180" t="str">
        <f>INDEX(Fan_Types,1)</f>
        <v>Fixed-Speed or Constant-Air-Volume-Rate</v>
      </c>
      <c r="AA9" s="180" t="str">
        <f>INDEX(Fan_Types,2)</f>
        <v>Variable Speed</v>
      </c>
      <c r="AB9" s="180" t="str">
        <f>INDEX(Fan_Types,1)</f>
        <v>Fixed-Speed or Constant-Air-Volume-Rate</v>
      </c>
      <c r="AC9" s="180" t="str">
        <f>INDEX(Fan_Types,2)</f>
        <v>Variable Speed</v>
      </c>
      <c r="AD9" s="180" t="str">
        <f>INDEX(Fan_Types,1)</f>
        <v>Fixed-Speed or Constant-Air-Volume-Rate</v>
      </c>
      <c r="AE9" s="180" t="str">
        <f>INDEX(Fan_Types,2)</f>
        <v>Variable Speed</v>
      </c>
      <c r="AF9" s="180" t="str">
        <f>INDEX(Fan_Types,1)</f>
        <v>Fixed-Speed or Constant-Air-Volume-Rate</v>
      </c>
      <c r="AG9" s="180" t="str">
        <f>INDEX(Fan_Types,2)</f>
        <v>Variable Speed</v>
      </c>
      <c r="AH9" s="180" t="str">
        <f>INDEX(Fan_Types,1)</f>
        <v>Fixed-Speed or Constant-Air-Volume-Rate</v>
      </c>
      <c r="AI9" s="180" t="str">
        <f>INDEX(Fan_Types,2)</f>
        <v>Variable Speed</v>
      </c>
      <c r="AJ9" s="180" t="str">
        <f>INDEX(Fan_Types,1)</f>
        <v>Fixed-Speed or Constant-Air-Volume-Rate</v>
      </c>
      <c r="AK9" s="180" t="str">
        <f>INDEX(Fan_Types,2)</f>
        <v>Variable Speed</v>
      </c>
      <c r="AL9" s="180" t="str">
        <f>INDEX(Fan_Types,1)</f>
        <v>Fixed-Speed or Constant-Air-Volume-Rate</v>
      </c>
      <c r="AM9" s="180" t="str">
        <f>INDEX(Fan_Types,2)</f>
        <v>Variable Speed</v>
      </c>
    </row>
    <row r="10" spans="1:39" ht="17.25" x14ac:dyDescent="0.25">
      <c r="B10" s="820" t="s">
        <v>736</v>
      </c>
      <c r="C10" s="833"/>
      <c r="D10" s="834"/>
      <c r="E10" s="834"/>
      <c r="F10" s="834"/>
      <c r="G10" s="834"/>
      <c r="H10" s="834"/>
      <c r="I10" s="834"/>
      <c r="J10" s="834"/>
      <c r="K10" s="834"/>
      <c r="L10" s="834"/>
      <c r="M10" s="834"/>
      <c r="N10" s="834"/>
      <c r="O10" s="834"/>
    </row>
    <row r="11" spans="1:39" ht="17.25" x14ac:dyDescent="0.3">
      <c r="A11" s="818" t="s">
        <v>694</v>
      </c>
      <c r="B11" s="808" t="str">
        <f>A11&amp;C11</f>
        <v>A Tests1st Test</v>
      </c>
      <c r="C11" s="177" t="s">
        <v>702</v>
      </c>
      <c r="D11" s="799" t="s">
        <v>52</v>
      </c>
      <c r="E11" s="799" t="s">
        <v>52</v>
      </c>
      <c r="F11" s="799" t="s">
        <v>705</v>
      </c>
      <c r="G11" s="799" t="s">
        <v>705</v>
      </c>
      <c r="H11" s="799" t="s">
        <v>705</v>
      </c>
      <c r="I11" s="799" t="s">
        <v>705</v>
      </c>
      <c r="J11" s="799" t="s">
        <v>705</v>
      </c>
      <c r="K11" s="799" t="s">
        <v>705</v>
      </c>
      <c r="L11" s="799" t="s">
        <v>705</v>
      </c>
      <c r="M11" s="799" t="s">
        <v>705</v>
      </c>
      <c r="N11" s="799" t="s">
        <v>705</v>
      </c>
      <c r="O11" s="799" t="s">
        <v>705</v>
      </c>
    </row>
    <row r="12" spans="1:39" ht="17.25" x14ac:dyDescent="0.3">
      <c r="A12" s="21" t="str">
        <f>A11</f>
        <v>A Tests</v>
      </c>
      <c r="B12" s="808" t="str">
        <f t="shared" ref="B12:B33" si="4">A12&amp;C12</f>
        <v>A Tests2nd Test</v>
      </c>
      <c r="C12" s="177" t="s">
        <v>703</v>
      </c>
      <c r="D12" s="799" t="s">
        <v>706</v>
      </c>
      <c r="E12" s="799" t="s">
        <v>706</v>
      </c>
      <c r="F12" s="799" t="s">
        <v>707</v>
      </c>
      <c r="G12" s="799" t="s">
        <v>707</v>
      </c>
      <c r="H12" s="799" t="s">
        <v>706</v>
      </c>
      <c r="I12" s="799" t="s">
        <v>706</v>
      </c>
      <c r="J12" s="799" t="s">
        <v>706</v>
      </c>
      <c r="K12" s="799" t="s">
        <v>706</v>
      </c>
      <c r="L12" s="799" t="s">
        <v>706</v>
      </c>
      <c r="M12" s="799" t="s">
        <v>706</v>
      </c>
      <c r="N12" s="799" t="s">
        <v>706</v>
      </c>
      <c r="O12" s="799" t="s">
        <v>706</v>
      </c>
    </row>
    <row r="13" spans="1:39" ht="17.25" x14ac:dyDescent="0.3">
      <c r="A13" s="818" t="s">
        <v>695</v>
      </c>
      <c r="B13" s="808" t="str">
        <f t="shared" si="4"/>
        <v>B Tests1st Test</v>
      </c>
      <c r="C13" s="177" t="s">
        <v>702</v>
      </c>
      <c r="D13" s="799" t="s">
        <v>190</v>
      </c>
      <c r="E13" s="799" t="s">
        <v>190</v>
      </c>
      <c r="F13" s="799" t="s">
        <v>708</v>
      </c>
      <c r="G13" s="799" t="s">
        <v>708</v>
      </c>
      <c r="H13" s="799" t="s">
        <v>708</v>
      </c>
      <c r="I13" s="799" t="s">
        <v>708</v>
      </c>
      <c r="J13" s="799" t="s">
        <v>708</v>
      </c>
      <c r="K13" s="799" t="s">
        <v>708</v>
      </c>
      <c r="L13" s="799" t="s">
        <v>708</v>
      </c>
      <c r="M13" s="799" t="s">
        <v>708</v>
      </c>
      <c r="N13" s="799" t="s">
        <v>708</v>
      </c>
      <c r="O13" s="799" t="s">
        <v>708</v>
      </c>
    </row>
    <row r="14" spans="1:39" ht="17.25" x14ac:dyDescent="0.3">
      <c r="A14" s="21" t="str">
        <f>A13</f>
        <v>B Tests</v>
      </c>
      <c r="B14" s="808" t="str">
        <f t="shared" si="4"/>
        <v>B Tests2nd Test</v>
      </c>
      <c r="C14" s="177" t="s">
        <v>703</v>
      </c>
      <c r="D14" s="799" t="s">
        <v>706</v>
      </c>
      <c r="E14" s="799" t="s">
        <v>706</v>
      </c>
      <c r="F14" s="799" t="s">
        <v>709</v>
      </c>
      <c r="G14" s="799" t="s">
        <v>709</v>
      </c>
      <c r="H14" s="799" t="s">
        <v>709</v>
      </c>
      <c r="I14" s="799" t="s">
        <v>709</v>
      </c>
      <c r="J14" s="799" t="s">
        <v>709</v>
      </c>
      <c r="K14" s="799" t="s">
        <v>709</v>
      </c>
      <c r="L14" s="799" t="s">
        <v>709</v>
      </c>
      <c r="M14" s="799" t="s">
        <v>709</v>
      </c>
      <c r="N14" s="799" t="s">
        <v>709</v>
      </c>
      <c r="O14" s="799" t="s">
        <v>709</v>
      </c>
    </row>
    <row r="15" spans="1:39" ht="17.25" x14ac:dyDescent="0.3">
      <c r="A15" s="818" t="s">
        <v>691</v>
      </c>
      <c r="B15" s="808" t="str">
        <f t="shared" si="4"/>
        <v>F1 Test</v>
      </c>
      <c r="C15" s="177"/>
      <c r="D15" s="799" t="s">
        <v>706</v>
      </c>
      <c r="E15" s="799" t="s">
        <v>706</v>
      </c>
      <c r="F15" s="801" t="s">
        <v>706</v>
      </c>
      <c r="G15" s="801" t="s">
        <v>706</v>
      </c>
      <c r="H15" s="801" t="s">
        <v>706</v>
      </c>
      <c r="I15" s="801" t="s">
        <v>706</v>
      </c>
      <c r="J15" s="801" t="s">
        <v>711</v>
      </c>
      <c r="K15" s="801" t="s">
        <v>711</v>
      </c>
      <c r="L15" s="801" t="s">
        <v>711</v>
      </c>
      <c r="M15" s="801" t="s">
        <v>711</v>
      </c>
      <c r="N15" s="801" t="s">
        <v>711</v>
      </c>
      <c r="O15" s="801" t="s">
        <v>711</v>
      </c>
    </row>
    <row r="16" spans="1:39" ht="17.25" x14ac:dyDescent="0.3">
      <c r="A16" s="818" t="s">
        <v>163</v>
      </c>
      <c r="B16" s="808" t="str">
        <f t="shared" si="4"/>
        <v>Ev Test</v>
      </c>
      <c r="C16" s="177"/>
      <c r="D16" s="799" t="s">
        <v>706</v>
      </c>
      <c r="E16" s="799" t="s">
        <v>706</v>
      </c>
      <c r="F16" s="799" t="s">
        <v>706</v>
      </c>
      <c r="G16" s="799" t="s">
        <v>706</v>
      </c>
      <c r="H16" s="799" t="s">
        <v>706</v>
      </c>
      <c r="I16" s="799" t="s">
        <v>706</v>
      </c>
      <c r="J16" s="799" t="s">
        <v>706</v>
      </c>
      <c r="K16" s="799" t="s">
        <v>706</v>
      </c>
      <c r="L16" s="801" t="s">
        <v>710</v>
      </c>
      <c r="M16" s="801" t="s">
        <v>710</v>
      </c>
      <c r="N16" s="801" t="s">
        <v>710</v>
      </c>
      <c r="O16" s="801" t="s">
        <v>710</v>
      </c>
    </row>
    <row r="17" spans="1:15" ht="17.25" x14ac:dyDescent="0.3">
      <c r="A17" s="818" t="s">
        <v>696</v>
      </c>
      <c r="B17" s="808" t="str">
        <f t="shared" si="4"/>
        <v>Optional C Tests1st Test</v>
      </c>
      <c r="C17" s="177" t="s">
        <v>702</v>
      </c>
      <c r="D17" s="800" t="s">
        <v>721</v>
      </c>
      <c r="E17" s="800" t="s">
        <v>721</v>
      </c>
      <c r="F17" s="800" t="s">
        <v>722</v>
      </c>
      <c r="G17" s="800" t="s">
        <v>722</v>
      </c>
      <c r="H17" s="800" t="s">
        <v>723</v>
      </c>
      <c r="I17" s="800" t="s">
        <v>723</v>
      </c>
      <c r="J17" s="800" t="s">
        <v>723</v>
      </c>
      <c r="K17" s="800" t="s">
        <v>723</v>
      </c>
      <c r="L17" s="801" t="s">
        <v>706</v>
      </c>
      <c r="M17" s="801" t="s">
        <v>706</v>
      </c>
      <c r="N17" s="801" t="s">
        <v>706</v>
      </c>
      <c r="O17" s="801" t="s">
        <v>706</v>
      </c>
    </row>
    <row r="18" spans="1:15" ht="17.25" x14ac:dyDescent="0.3">
      <c r="A18" s="21" t="str">
        <f>A17</f>
        <v>Optional C Tests</v>
      </c>
      <c r="B18" s="808" t="str">
        <f t="shared" si="4"/>
        <v>Optional C Tests2nd Test</v>
      </c>
      <c r="C18" s="177" t="s">
        <v>703</v>
      </c>
      <c r="D18" s="799" t="s">
        <v>706</v>
      </c>
      <c r="E18" s="799" t="s">
        <v>706</v>
      </c>
      <c r="F18" s="799" t="s">
        <v>706</v>
      </c>
      <c r="G18" s="799" t="s">
        <v>706</v>
      </c>
      <c r="H18" s="800" t="s">
        <v>722</v>
      </c>
      <c r="I18" s="800" t="s">
        <v>722</v>
      </c>
      <c r="J18" s="800" t="s">
        <v>722</v>
      </c>
      <c r="K18" s="800" t="s">
        <v>722</v>
      </c>
      <c r="L18" s="801" t="s">
        <v>706</v>
      </c>
      <c r="M18" s="801" t="s">
        <v>706</v>
      </c>
      <c r="N18" s="801" t="s">
        <v>706</v>
      </c>
      <c r="O18" s="801" t="s">
        <v>706</v>
      </c>
    </row>
    <row r="19" spans="1:15" ht="17.25" x14ac:dyDescent="0.3">
      <c r="A19" s="818" t="s">
        <v>698</v>
      </c>
      <c r="B19" s="808" t="str">
        <f t="shared" si="4"/>
        <v>Optional D Tests1st Test</v>
      </c>
      <c r="C19" s="177" t="s">
        <v>702</v>
      </c>
      <c r="D19" s="800" t="s">
        <v>724</v>
      </c>
      <c r="E19" s="800" t="s">
        <v>724</v>
      </c>
      <c r="F19" s="800" t="s">
        <v>725</v>
      </c>
      <c r="G19" s="800" t="s">
        <v>725</v>
      </c>
      <c r="H19" s="800" t="s">
        <v>726</v>
      </c>
      <c r="I19" s="800" t="s">
        <v>726</v>
      </c>
      <c r="J19" s="800" t="s">
        <v>726</v>
      </c>
      <c r="K19" s="800" t="s">
        <v>726</v>
      </c>
      <c r="L19" s="801" t="s">
        <v>706</v>
      </c>
      <c r="M19" s="801" t="s">
        <v>706</v>
      </c>
      <c r="N19" s="801" t="s">
        <v>706</v>
      </c>
      <c r="O19" s="801" t="s">
        <v>706</v>
      </c>
    </row>
    <row r="20" spans="1:15" ht="17.25" x14ac:dyDescent="0.3">
      <c r="A20" s="21" t="str">
        <f>A19</f>
        <v>Optional D Tests</v>
      </c>
      <c r="B20" s="808" t="str">
        <f t="shared" si="4"/>
        <v>Optional D Tests2nd Test</v>
      </c>
      <c r="C20" s="177" t="s">
        <v>703</v>
      </c>
      <c r="D20" s="799" t="s">
        <v>706</v>
      </c>
      <c r="E20" s="799" t="s">
        <v>706</v>
      </c>
      <c r="F20" s="799" t="s">
        <v>706</v>
      </c>
      <c r="G20" s="799" t="s">
        <v>706</v>
      </c>
      <c r="H20" s="800" t="s">
        <v>725</v>
      </c>
      <c r="I20" s="800" t="s">
        <v>725</v>
      </c>
      <c r="J20" s="800" t="s">
        <v>725</v>
      </c>
      <c r="K20" s="800" t="s">
        <v>725</v>
      </c>
      <c r="L20" s="801" t="s">
        <v>706</v>
      </c>
      <c r="M20" s="801" t="s">
        <v>706</v>
      </c>
      <c r="N20" s="801" t="s">
        <v>706</v>
      </c>
      <c r="O20" s="801" t="s">
        <v>706</v>
      </c>
    </row>
    <row r="21" spans="1:15" ht="17.25" x14ac:dyDescent="0.3">
      <c r="A21" s="818" t="s">
        <v>692</v>
      </c>
      <c r="B21" s="808" t="str">
        <f t="shared" si="4"/>
        <v>Optional G1 Test</v>
      </c>
      <c r="C21" s="177"/>
      <c r="D21" s="799" t="s">
        <v>706</v>
      </c>
      <c r="E21" s="799" t="s">
        <v>706</v>
      </c>
      <c r="F21" s="799" t="s">
        <v>706</v>
      </c>
      <c r="G21" s="799" t="s">
        <v>706</v>
      </c>
      <c r="H21" s="799" t="s">
        <v>706</v>
      </c>
      <c r="I21" s="799" t="s">
        <v>706</v>
      </c>
      <c r="J21" s="799" t="s">
        <v>706</v>
      </c>
      <c r="K21" s="799" t="s">
        <v>706</v>
      </c>
      <c r="L21" s="800" t="s">
        <v>727</v>
      </c>
      <c r="M21" s="800" t="s">
        <v>727</v>
      </c>
      <c r="N21" s="800" t="s">
        <v>727</v>
      </c>
      <c r="O21" s="800" t="s">
        <v>727</v>
      </c>
    </row>
    <row r="22" spans="1:15" ht="17.25" x14ac:dyDescent="0.3">
      <c r="A22" s="818" t="s">
        <v>693</v>
      </c>
      <c r="B22" s="808" t="str">
        <f t="shared" si="4"/>
        <v>Optional I1 Test</v>
      </c>
      <c r="C22" s="177"/>
      <c r="D22" s="799" t="s">
        <v>706</v>
      </c>
      <c r="E22" s="799" t="s">
        <v>706</v>
      </c>
      <c r="F22" s="799" t="s">
        <v>706</v>
      </c>
      <c r="G22" s="799" t="s">
        <v>706</v>
      </c>
      <c r="H22" s="799" t="s">
        <v>706</v>
      </c>
      <c r="I22" s="799" t="s">
        <v>706</v>
      </c>
      <c r="J22" s="799" t="s">
        <v>706</v>
      </c>
      <c r="K22" s="799" t="s">
        <v>706</v>
      </c>
      <c r="L22" s="800" t="s">
        <v>728</v>
      </c>
      <c r="M22" s="800" t="s">
        <v>728</v>
      </c>
      <c r="N22" s="800" t="s">
        <v>728</v>
      </c>
      <c r="O22" s="800" t="s">
        <v>728</v>
      </c>
    </row>
    <row r="23" spans="1:15" ht="17.25" x14ac:dyDescent="0.3">
      <c r="A23" s="818" t="s">
        <v>685</v>
      </c>
      <c r="B23" s="808" t="str">
        <f t="shared" si="4"/>
        <v>H0-1 Test</v>
      </c>
      <c r="C23" s="177"/>
      <c r="D23" s="799" t="s">
        <v>706</v>
      </c>
      <c r="E23" s="799" t="s">
        <v>706</v>
      </c>
      <c r="F23" s="799" t="s">
        <v>706</v>
      </c>
      <c r="G23" s="799" t="s">
        <v>706</v>
      </c>
      <c r="H23" s="801" t="s">
        <v>712</v>
      </c>
      <c r="I23" s="801" t="s">
        <v>712</v>
      </c>
      <c r="J23" s="801" t="s">
        <v>712</v>
      </c>
      <c r="K23" s="801" t="s">
        <v>712</v>
      </c>
      <c r="L23" s="801" t="s">
        <v>712</v>
      </c>
      <c r="M23" s="801" t="s">
        <v>712</v>
      </c>
      <c r="N23" s="801" t="s">
        <v>712</v>
      </c>
      <c r="O23" s="801" t="s">
        <v>712</v>
      </c>
    </row>
    <row r="24" spans="1:15" ht="17.25" x14ac:dyDescent="0.3">
      <c r="A24" s="818" t="s">
        <v>699</v>
      </c>
      <c r="B24" s="808" t="str">
        <f t="shared" si="4"/>
        <v>H1 Tests1st Test</v>
      </c>
      <c r="C24" s="177" t="s">
        <v>702</v>
      </c>
      <c r="D24" s="799" t="s">
        <v>406</v>
      </c>
      <c r="E24" s="799" t="s">
        <v>406</v>
      </c>
      <c r="F24" s="799" t="s">
        <v>390</v>
      </c>
      <c r="G24" s="799" t="s">
        <v>390</v>
      </c>
      <c r="H24" s="799" t="s">
        <v>390</v>
      </c>
      <c r="I24" s="799" t="s">
        <v>390</v>
      </c>
      <c r="J24" s="799" t="s">
        <v>390</v>
      </c>
      <c r="K24" s="799" t="s">
        <v>390</v>
      </c>
      <c r="L24" s="799" t="s">
        <v>404</v>
      </c>
      <c r="M24" s="799" t="s">
        <v>404</v>
      </c>
      <c r="N24" s="799" t="s">
        <v>404</v>
      </c>
      <c r="O24" s="799" t="s">
        <v>404</v>
      </c>
    </row>
    <row r="25" spans="1:15" ht="17.25" x14ac:dyDescent="0.3">
      <c r="A25" s="21" t="str">
        <f>A24</f>
        <v>H1 Tests</v>
      </c>
      <c r="B25" s="808" t="str">
        <f t="shared" si="4"/>
        <v>H1 Tests2nd Test</v>
      </c>
      <c r="C25" s="177" t="s">
        <v>703</v>
      </c>
      <c r="D25" s="799" t="s">
        <v>706</v>
      </c>
      <c r="E25" s="799" t="s">
        <v>706</v>
      </c>
      <c r="F25" s="799" t="s">
        <v>404</v>
      </c>
      <c r="G25" s="799" t="s">
        <v>404</v>
      </c>
      <c r="H25" s="799" t="s">
        <v>404</v>
      </c>
      <c r="I25" s="799" t="s">
        <v>404</v>
      </c>
      <c r="J25" s="799" t="s">
        <v>404</v>
      </c>
      <c r="K25" s="799" t="s">
        <v>404</v>
      </c>
      <c r="L25" s="799" t="s">
        <v>405</v>
      </c>
      <c r="M25" s="799" t="s">
        <v>405</v>
      </c>
      <c r="N25" s="799" t="s">
        <v>405</v>
      </c>
      <c r="O25" s="799" t="s">
        <v>405</v>
      </c>
    </row>
    <row r="26" spans="1:15" ht="17.25" x14ac:dyDescent="0.3">
      <c r="A26" s="21" t="str">
        <f>A24</f>
        <v>H1 Tests</v>
      </c>
      <c r="B26" s="808" t="str">
        <f t="shared" si="4"/>
        <v>H1 Tests3rd Test</v>
      </c>
      <c r="C26" s="177" t="s">
        <v>704</v>
      </c>
      <c r="D26" s="799" t="s">
        <v>706</v>
      </c>
      <c r="E26" s="799" t="s">
        <v>706</v>
      </c>
      <c r="F26" s="799" t="s">
        <v>706</v>
      </c>
      <c r="G26" s="799" t="s">
        <v>706</v>
      </c>
      <c r="H26" s="799" t="s">
        <v>706</v>
      </c>
      <c r="I26" s="799" t="s">
        <v>706</v>
      </c>
      <c r="J26" s="799" t="s">
        <v>706</v>
      </c>
      <c r="K26" s="799" t="s">
        <v>706</v>
      </c>
      <c r="L26" s="800" t="s">
        <v>729</v>
      </c>
      <c r="M26" s="800" t="s">
        <v>729</v>
      </c>
      <c r="N26" s="800" t="s">
        <v>729</v>
      </c>
      <c r="O26" s="800" t="s">
        <v>729</v>
      </c>
    </row>
    <row r="27" spans="1:15" ht="17.25" x14ac:dyDescent="0.3">
      <c r="A27" s="818" t="s">
        <v>700</v>
      </c>
      <c r="B27" s="808" t="str">
        <f t="shared" si="4"/>
        <v>H2 Tests1st Test</v>
      </c>
      <c r="C27" s="177" t="s">
        <v>702</v>
      </c>
      <c r="D27" s="799" t="s">
        <v>713</v>
      </c>
      <c r="E27" s="799" t="s">
        <v>713</v>
      </c>
      <c r="F27" s="799" t="s">
        <v>714</v>
      </c>
      <c r="G27" s="799" t="s">
        <v>714</v>
      </c>
      <c r="H27" s="801" t="s">
        <v>714</v>
      </c>
      <c r="I27" s="801" t="s">
        <v>714</v>
      </c>
      <c r="J27" s="801" t="s">
        <v>714</v>
      </c>
      <c r="K27" s="801" t="s">
        <v>714</v>
      </c>
      <c r="L27" s="801" t="s">
        <v>715</v>
      </c>
      <c r="M27" s="801" t="s">
        <v>715</v>
      </c>
      <c r="N27" s="801" t="s">
        <v>715</v>
      </c>
      <c r="O27" s="801" t="s">
        <v>715</v>
      </c>
    </row>
    <row r="28" spans="1:15" ht="17.25" x14ac:dyDescent="0.3">
      <c r="A28" s="21" t="str">
        <f>A27</f>
        <v>H2 Tests</v>
      </c>
      <c r="B28" s="808" t="str">
        <f t="shared" si="4"/>
        <v>H2 Tests2nd Test</v>
      </c>
      <c r="C28" s="177" t="s">
        <v>703</v>
      </c>
      <c r="D28" s="799" t="s">
        <v>706</v>
      </c>
      <c r="E28" s="799" t="s">
        <v>706</v>
      </c>
      <c r="F28" s="800" t="s">
        <v>731</v>
      </c>
      <c r="G28" s="800" t="s">
        <v>731</v>
      </c>
      <c r="H28" s="801" t="s">
        <v>716</v>
      </c>
      <c r="I28" s="801" t="s">
        <v>716</v>
      </c>
      <c r="J28" s="801" t="s">
        <v>716</v>
      </c>
      <c r="K28" s="801" t="s">
        <v>716</v>
      </c>
      <c r="L28" s="800" t="s">
        <v>730</v>
      </c>
      <c r="M28" s="800" t="s">
        <v>730</v>
      </c>
      <c r="N28" s="800" t="s">
        <v>730</v>
      </c>
      <c r="O28" s="800" t="s">
        <v>730</v>
      </c>
    </row>
    <row r="29" spans="1:15" ht="17.25" x14ac:dyDescent="0.3">
      <c r="A29" s="818" t="s">
        <v>701</v>
      </c>
      <c r="B29" s="808" t="str">
        <f t="shared" si="4"/>
        <v>H3 Tests1st Test</v>
      </c>
      <c r="C29" s="177" t="s">
        <v>702</v>
      </c>
      <c r="D29" s="799" t="s">
        <v>717</v>
      </c>
      <c r="E29" s="799" t="s">
        <v>717</v>
      </c>
      <c r="F29" s="799" t="s">
        <v>718</v>
      </c>
      <c r="G29" s="799" t="s">
        <v>718</v>
      </c>
      <c r="H29" s="801" t="s">
        <v>718</v>
      </c>
      <c r="I29" s="801" t="s">
        <v>718</v>
      </c>
      <c r="J29" s="801" t="s">
        <v>718</v>
      </c>
      <c r="K29" s="801" t="s">
        <v>718</v>
      </c>
      <c r="L29" s="801" t="s">
        <v>718</v>
      </c>
      <c r="M29" s="801" t="s">
        <v>718</v>
      </c>
      <c r="N29" s="801" t="s">
        <v>718</v>
      </c>
      <c r="O29" s="801" t="s">
        <v>718</v>
      </c>
    </row>
    <row r="30" spans="1:15" ht="17.25" x14ac:dyDescent="0.3">
      <c r="A30" s="21" t="str">
        <f>A29</f>
        <v>H3 Tests</v>
      </c>
      <c r="B30" s="808" t="str">
        <f t="shared" si="4"/>
        <v>H3 Tests2nd Test</v>
      </c>
      <c r="C30" s="177" t="s">
        <v>703</v>
      </c>
      <c r="D30" s="799" t="s">
        <v>706</v>
      </c>
      <c r="E30" s="799" t="s">
        <v>706</v>
      </c>
      <c r="F30" s="799" t="s">
        <v>719</v>
      </c>
      <c r="G30" s="799" t="s">
        <v>719</v>
      </c>
      <c r="H30" s="801" t="s">
        <v>719</v>
      </c>
      <c r="I30" s="801" t="s">
        <v>719</v>
      </c>
      <c r="J30" s="801" t="s">
        <v>719</v>
      </c>
      <c r="K30" s="801" t="s">
        <v>719</v>
      </c>
      <c r="L30" s="801" t="s">
        <v>706</v>
      </c>
      <c r="M30" s="801" t="s">
        <v>706</v>
      </c>
      <c r="N30" s="801" t="s">
        <v>706</v>
      </c>
      <c r="O30" s="801" t="s">
        <v>706</v>
      </c>
    </row>
    <row r="31" spans="1:15" ht="17.25" x14ac:dyDescent="0.3">
      <c r="A31" s="818" t="s">
        <v>690</v>
      </c>
      <c r="B31" s="808" t="str">
        <f t="shared" si="4"/>
        <v>Optional H0C-1 Test</v>
      </c>
      <c r="C31" s="177"/>
      <c r="D31" s="799" t="s">
        <v>706</v>
      </c>
      <c r="E31" s="799" t="s">
        <v>706</v>
      </c>
      <c r="F31" s="799" t="s">
        <v>706</v>
      </c>
      <c r="G31" s="799" t="s">
        <v>706</v>
      </c>
      <c r="H31" s="799" t="s">
        <v>706</v>
      </c>
      <c r="I31" s="799" t="s">
        <v>706</v>
      </c>
      <c r="J31" s="799" t="s">
        <v>706</v>
      </c>
      <c r="K31" s="799" t="s">
        <v>706</v>
      </c>
      <c r="L31" s="800" t="s">
        <v>734</v>
      </c>
      <c r="M31" s="800" t="s">
        <v>734</v>
      </c>
      <c r="N31" s="800" t="s">
        <v>734</v>
      </c>
      <c r="O31" s="800" t="s">
        <v>734</v>
      </c>
    </row>
    <row r="32" spans="1:15" ht="17.25" x14ac:dyDescent="0.3">
      <c r="A32" s="818" t="s">
        <v>697</v>
      </c>
      <c r="B32" s="808" t="str">
        <f t="shared" si="4"/>
        <v>Optional H1C Tests1st Test</v>
      </c>
      <c r="C32" s="177" t="s">
        <v>702</v>
      </c>
      <c r="D32" s="799" t="s">
        <v>706</v>
      </c>
      <c r="E32" s="799" t="s">
        <v>706</v>
      </c>
      <c r="F32" s="800" t="s">
        <v>732</v>
      </c>
      <c r="G32" s="800" t="s">
        <v>732</v>
      </c>
      <c r="H32" s="800" t="s">
        <v>733</v>
      </c>
      <c r="I32" s="800" t="s">
        <v>733</v>
      </c>
      <c r="J32" s="800" t="s">
        <v>733</v>
      </c>
      <c r="K32" s="800" t="s">
        <v>733</v>
      </c>
      <c r="L32" s="800" t="s">
        <v>732</v>
      </c>
      <c r="M32" s="800" t="s">
        <v>732</v>
      </c>
      <c r="N32" s="800" t="s">
        <v>732</v>
      </c>
      <c r="O32" s="800" t="s">
        <v>732</v>
      </c>
    </row>
    <row r="33" spans="1:15" ht="17.25" x14ac:dyDescent="0.3">
      <c r="A33" s="21" t="str">
        <f>A32</f>
        <v>Optional H1C Tests</v>
      </c>
      <c r="B33" s="808" t="str">
        <f t="shared" si="4"/>
        <v>Optional H1C Tests2nd Test</v>
      </c>
      <c r="C33" s="177" t="s">
        <v>703</v>
      </c>
      <c r="D33" s="799" t="s">
        <v>706</v>
      </c>
      <c r="E33" s="799" t="s">
        <v>706</v>
      </c>
      <c r="F33" s="799" t="s">
        <v>706</v>
      </c>
      <c r="G33" s="799" t="s">
        <v>706</v>
      </c>
      <c r="H33" s="800" t="s">
        <v>732</v>
      </c>
      <c r="I33" s="800" t="s">
        <v>732</v>
      </c>
      <c r="J33" s="800" t="s">
        <v>732</v>
      </c>
      <c r="K33" s="800" t="s">
        <v>732</v>
      </c>
      <c r="L33" s="801" t="s">
        <v>706</v>
      </c>
      <c r="M33" s="801" t="s">
        <v>706</v>
      </c>
      <c r="N33" s="801" t="s">
        <v>706</v>
      </c>
      <c r="O33" s="801" t="s">
        <v>706</v>
      </c>
    </row>
    <row r="34" spans="1:15" ht="17.25" x14ac:dyDescent="0.25">
      <c r="A34" s="818" t="s">
        <v>686</v>
      </c>
    </row>
  </sheetData>
  <sheetProtection algorithmName="SHA-512" hashValue="ltenlMp4gfo4rDfAvGLSyPZdf4S62chh7Ez+u+Ir1ELkqaLWSXvkMZN6UzJ6gsgYGL1s4vQF/RPdSc5puu5Rlg==" saltValue="WjPCDg43ha1xl3kPFaZ4kg==" spinCount="100000" sheet="1" objects="1" scenarios="1" selectLockedCells="1" selectUnlockedCells="1"/>
  <hyperlinks>
    <hyperlink ref="A11" location="'A Tests'!A1" display="A Tests" xr:uid="{00000000-0004-0000-1A00-000000000000}"/>
    <hyperlink ref="A13" location="'B Tests'!A1" display="B Tests" xr:uid="{00000000-0004-0000-1A00-000001000000}"/>
    <hyperlink ref="A15" location="'F1 Test'!A1" display="F1 Test" xr:uid="{00000000-0004-0000-1A00-000002000000}"/>
    <hyperlink ref="A16" location="'Ev Test'!A1" display="Ev Test" xr:uid="{00000000-0004-0000-1A00-000003000000}"/>
    <hyperlink ref="A17" location="'Optional C Tests'!A1" display="Optional C Tests" xr:uid="{00000000-0004-0000-1A00-000004000000}"/>
    <hyperlink ref="A19" location="'Optional D Tests'!A1" display="Optional D Tests" xr:uid="{00000000-0004-0000-1A00-000005000000}"/>
    <hyperlink ref="A21" location="'Optional G1 Test'!A1" display="Optional G1 Test" xr:uid="{00000000-0004-0000-1A00-000006000000}"/>
    <hyperlink ref="A22" location="'Optional I1 Test '!A1" display="Optional I1 Test" xr:uid="{00000000-0004-0000-1A00-000007000000}"/>
    <hyperlink ref="A23" location="'H0-1 Test'!A1" display="H0-1 Test" xr:uid="{00000000-0004-0000-1A00-000008000000}"/>
    <hyperlink ref="A24" location="'H1 Tests'!A1" display="H1 Tests" xr:uid="{00000000-0004-0000-1A00-000009000000}"/>
    <hyperlink ref="A27" location="'H2 Tests'!A1" display="H2 Tests" xr:uid="{00000000-0004-0000-1A00-00000A000000}"/>
    <hyperlink ref="A29" location="'H3 Tests'!A1" display="H3 Tests" xr:uid="{00000000-0004-0000-1A00-00000B000000}"/>
    <hyperlink ref="A31" location="'Optional H0C-1 Test'!A1" display="Optional H0C-1 Test" xr:uid="{00000000-0004-0000-1A00-00000C000000}"/>
    <hyperlink ref="A32" location="'Optional H1C Tests'!A1" display="Optional H1C Tests" xr:uid="{00000000-0004-0000-1A00-00000D000000}"/>
    <hyperlink ref="A34" location="'Off Mode Test'!A1" display="Off Mode Test" xr:uid="{00000000-0004-0000-1A00-00000E000000}"/>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K41"/>
  <sheetViews>
    <sheetView workbookViewId="0">
      <selection activeCell="E3" sqref="E3:F3"/>
    </sheetView>
  </sheetViews>
  <sheetFormatPr defaultColWidth="9.140625" defaultRowHeight="16.5" x14ac:dyDescent="0.3"/>
  <cols>
    <col min="1" max="1" width="5.5703125" style="205" customWidth="1"/>
    <col min="2" max="2" width="30.7109375" style="206" bestFit="1" customWidth="1"/>
    <col min="3" max="3" width="56" style="206" bestFit="1" customWidth="1"/>
    <col min="4" max="4" width="38.7109375" style="205" bestFit="1" customWidth="1"/>
    <col min="5" max="5" width="38.42578125" style="205" customWidth="1"/>
    <col min="6" max="6" width="26.7109375" style="205" customWidth="1"/>
    <col min="7" max="7" width="45.5703125" style="205" bestFit="1" customWidth="1"/>
    <col min="8" max="8" width="47.42578125" style="205" bestFit="1" customWidth="1"/>
    <col min="9" max="9" width="7.5703125" style="205" customWidth="1"/>
    <col min="10" max="10" width="7.7109375" style="205" customWidth="1"/>
    <col min="11" max="11" width="3.7109375" style="205" customWidth="1"/>
    <col min="12" max="12" width="13.85546875" style="205" customWidth="1"/>
    <col min="13" max="13" width="26.5703125" style="205" bestFit="1" customWidth="1"/>
    <col min="14" max="14" width="47.7109375" style="205" bestFit="1" customWidth="1"/>
    <col min="15" max="15" width="38.7109375" style="205" bestFit="1" customWidth="1"/>
    <col min="16" max="16" width="37.140625" style="205" bestFit="1" customWidth="1"/>
    <col min="17" max="17" width="20.7109375" style="205" bestFit="1" customWidth="1"/>
    <col min="18" max="18" width="45.5703125" style="205" bestFit="1" customWidth="1"/>
    <col min="19" max="16384" width="9.140625" style="205"/>
  </cols>
  <sheetData>
    <row r="1" spans="1:11" ht="17.25" thickBot="1" x14ac:dyDescent="0.35">
      <c r="A1" s="1"/>
      <c r="B1" s="108"/>
      <c r="C1" s="108"/>
      <c r="D1" s="1"/>
      <c r="E1" s="1"/>
      <c r="F1" s="1"/>
      <c r="G1" s="1"/>
      <c r="K1" s="478"/>
    </row>
    <row r="2" spans="1:11" ht="18" thickBot="1" x14ac:dyDescent="0.35">
      <c r="A2" s="1"/>
      <c r="B2" s="1016" t="s">
        <v>449</v>
      </c>
      <c r="C2" s="1017"/>
      <c r="D2" s="1"/>
      <c r="E2" s="1"/>
      <c r="F2" s="1"/>
      <c r="G2" s="1"/>
      <c r="K2" s="478"/>
    </row>
    <row r="3" spans="1:11" x14ac:dyDescent="0.3">
      <c r="A3" s="1"/>
      <c r="B3" s="242" t="s">
        <v>450</v>
      </c>
      <c r="C3" s="243" t="str">
        <f>'Version Control'!C3</f>
        <v>Residential Central Air Conditioners and Heat Pumps</v>
      </c>
      <c r="D3" s="1"/>
      <c r="E3" s="1079" t="s">
        <v>433</v>
      </c>
      <c r="F3" s="1079"/>
      <c r="K3" s="478"/>
    </row>
    <row r="4" spans="1:11" x14ac:dyDescent="0.3">
      <c r="A4" s="1"/>
      <c r="B4" s="244" t="s">
        <v>136</v>
      </c>
      <c r="C4" s="245" t="str">
        <f>'Version Control'!C4</f>
        <v>v2.6</v>
      </c>
      <c r="D4" s="1"/>
      <c r="E4" s="1"/>
      <c r="F4" s="1"/>
      <c r="G4" s="1"/>
      <c r="K4" s="478"/>
    </row>
    <row r="5" spans="1:11" x14ac:dyDescent="0.3">
      <c r="A5" s="1"/>
      <c r="B5" s="244" t="s">
        <v>373</v>
      </c>
      <c r="C5" s="246">
        <f>'Version Control'!C5</f>
        <v>43553</v>
      </c>
      <c r="D5" s="1"/>
      <c r="E5" s="1"/>
      <c r="F5" s="1"/>
      <c r="G5" s="1"/>
      <c r="K5" s="478"/>
    </row>
    <row r="6" spans="1:11" x14ac:dyDescent="0.3">
      <c r="A6" s="1"/>
      <c r="B6" s="247" t="s">
        <v>135</v>
      </c>
      <c r="C6" s="248" t="str">
        <f ca="1">MID(CELL("filename",$A$1), FIND("]", CELL("filename", $A$1))+ 1, 255)</f>
        <v>Drop-Downs</v>
      </c>
      <c r="D6" s="1"/>
      <c r="E6" s="1"/>
      <c r="F6" s="1"/>
      <c r="G6" s="1"/>
      <c r="K6" s="478"/>
    </row>
    <row r="7" spans="1:11" ht="33" x14ac:dyDescent="0.3">
      <c r="A7" s="1"/>
      <c r="B7" s="249" t="s">
        <v>134</v>
      </c>
      <c r="C7" s="250" t="str">
        <f ca="1">MID(CELL("FILENAME"),FIND("[",CELL("FILENAME"))+1,FIND("]",CELL("FILENAME"))-FIND("[",CELL("FILENAME"))-1)</f>
        <v>Residential Central Air Conditioners and Heat Pumps_Notebook.xlsx</v>
      </c>
      <c r="D7" s="1"/>
      <c r="E7" s="1"/>
      <c r="F7" s="1"/>
      <c r="G7" s="1"/>
      <c r="K7" s="478"/>
    </row>
    <row r="8" spans="1:11" ht="17.25" thickBot="1" x14ac:dyDescent="0.35">
      <c r="B8" s="251" t="s">
        <v>137</v>
      </c>
      <c r="C8" s="252" t="str">
        <f>'Version Control'!C8</f>
        <v>[MM/DD/YYYY]</v>
      </c>
      <c r="K8" s="478"/>
    </row>
    <row r="9" spans="1:11" x14ac:dyDescent="0.3">
      <c r="K9" s="478"/>
    </row>
    <row r="10" spans="1:11" ht="17.25" x14ac:dyDescent="0.35">
      <c r="B10" s="784" t="s">
        <v>679</v>
      </c>
      <c r="C10" s="785" t="s">
        <v>659</v>
      </c>
      <c r="D10" s="786"/>
      <c r="E10" s="786"/>
      <c r="F10" s="786"/>
      <c r="G10" s="787"/>
      <c r="K10" s="478"/>
    </row>
    <row r="11" spans="1:11" ht="17.25" x14ac:dyDescent="0.35">
      <c r="B11" s="781" t="s">
        <v>661</v>
      </c>
      <c r="C11" s="788">
        <v>0.5</v>
      </c>
      <c r="D11" s="789">
        <v>1</v>
      </c>
      <c r="E11" s="789"/>
      <c r="F11" s="789"/>
      <c r="G11" s="790"/>
      <c r="H11" s="209"/>
      <c r="K11" s="478"/>
    </row>
    <row r="12" spans="1:11" ht="17.25" x14ac:dyDescent="0.35">
      <c r="B12" s="781" t="s">
        <v>775</v>
      </c>
      <c r="C12" s="780" t="s">
        <v>777</v>
      </c>
      <c r="D12" s="780" t="s">
        <v>776</v>
      </c>
      <c r="F12" s="780"/>
      <c r="G12" s="792"/>
      <c r="H12" s="209"/>
      <c r="K12" s="478"/>
    </row>
    <row r="13" spans="1:11" ht="17.25" x14ac:dyDescent="0.35">
      <c r="B13" s="782" t="s">
        <v>403</v>
      </c>
      <c r="C13" s="791" t="s">
        <v>402</v>
      </c>
      <c r="D13" s="780" t="s">
        <v>389</v>
      </c>
      <c r="E13" s="780"/>
      <c r="F13" s="780"/>
      <c r="G13" s="792"/>
      <c r="H13" s="209"/>
      <c r="K13" s="478"/>
    </row>
    <row r="14" spans="1:11" ht="17.25" x14ac:dyDescent="0.35">
      <c r="B14" s="782" t="s">
        <v>671</v>
      </c>
      <c r="C14" s="791" t="s">
        <v>401</v>
      </c>
      <c r="D14" s="780" t="s">
        <v>400</v>
      </c>
      <c r="E14" s="780"/>
      <c r="F14" s="780"/>
      <c r="G14" s="792"/>
      <c r="H14" s="209"/>
      <c r="K14" s="478"/>
    </row>
    <row r="15" spans="1:11" ht="17.25" x14ac:dyDescent="0.35">
      <c r="B15" s="781" t="s">
        <v>392</v>
      </c>
      <c r="C15" s="791" t="s">
        <v>386</v>
      </c>
      <c r="D15" s="780" t="s">
        <v>393</v>
      </c>
      <c r="E15" s="780"/>
      <c r="F15" s="780"/>
      <c r="G15" s="792"/>
      <c r="H15" s="209"/>
      <c r="K15" s="478"/>
    </row>
    <row r="16" spans="1:11" ht="17.25" x14ac:dyDescent="0.35">
      <c r="B16" s="781" t="s">
        <v>684</v>
      </c>
      <c r="C16" s="791" t="s">
        <v>386</v>
      </c>
      <c r="D16" s="780" t="s">
        <v>393</v>
      </c>
      <c r="E16" s="780" t="s">
        <v>598</v>
      </c>
      <c r="F16" s="780"/>
      <c r="G16" s="792"/>
      <c r="H16" s="209"/>
      <c r="K16" s="478"/>
    </row>
    <row r="17" spans="2:11" ht="17.25" x14ac:dyDescent="0.35">
      <c r="B17" s="782" t="s">
        <v>662</v>
      </c>
      <c r="C17" s="791" t="s">
        <v>472</v>
      </c>
      <c r="D17" s="780" t="s">
        <v>394</v>
      </c>
      <c r="E17" s="780" t="s">
        <v>395</v>
      </c>
      <c r="F17" s="780"/>
      <c r="G17" s="792"/>
      <c r="H17" s="209"/>
      <c r="K17" s="478"/>
    </row>
    <row r="18" spans="2:11" ht="17.25" x14ac:dyDescent="0.35">
      <c r="B18" s="782" t="s">
        <v>663</v>
      </c>
      <c r="C18" s="791" t="s">
        <v>584</v>
      </c>
      <c r="D18" s="780" t="s">
        <v>589</v>
      </c>
      <c r="E18" s="780" t="s">
        <v>586</v>
      </c>
      <c r="F18" s="780" t="s">
        <v>582</v>
      </c>
      <c r="G18" s="792"/>
      <c r="H18" s="209"/>
      <c r="K18" s="478"/>
    </row>
    <row r="19" spans="2:11" ht="17.25" x14ac:dyDescent="0.35">
      <c r="B19" s="782" t="s">
        <v>664</v>
      </c>
      <c r="C19" s="791" t="s">
        <v>585</v>
      </c>
      <c r="D19" s="780" t="s">
        <v>590</v>
      </c>
      <c r="E19" s="780" t="s">
        <v>587</v>
      </c>
      <c r="F19" s="780" t="s">
        <v>583</v>
      </c>
      <c r="G19" s="792"/>
      <c r="H19" s="209"/>
      <c r="K19" s="478"/>
    </row>
    <row r="20" spans="2:11" ht="17.25" x14ac:dyDescent="0.35">
      <c r="B20" s="782" t="s">
        <v>665</v>
      </c>
      <c r="C20" s="791" t="s">
        <v>379</v>
      </c>
      <c r="D20" s="780" t="s">
        <v>377</v>
      </c>
      <c r="E20" s="780" t="s">
        <v>378</v>
      </c>
      <c r="F20" s="780"/>
      <c r="G20" s="792"/>
      <c r="H20" s="209"/>
      <c r="K20" s="478"/>
    </row>
    <row r="21" spans="2:11" ht="17.25" x14ac:dyDescent="0.35">
      <c r="B21" s="782" t="s">
        <v>666</v>
      </c>
      <c r="C21" s="791" t="s">
        <v>591</v>
      </c>
      <c r="D21" s="780" t="s">
        <v>396</v>
      </c>
      <c r="E21" s="780"/>
      <c r="F21" s="780"/>
      <c r="G21" s="792"/>
      <c r="H21" s="209"/>
      <c r="K21" s="478"/>
    </row>
    <row r="22" spans="2:11" ht="17.25" x14ac:dyDescent="0.35">
      <c r="B22" s="782" t="s">
        <v>677</v>
      </c>
      <c r="C22" s="791" t="s">
        <v>591</v>
      </c>
      <c r="D22" s="780" t="s">
        <v>396</v>
      </c>
      <c r="E22" s="780" t="s">
        <v>678</v>
      </c>
      <c r="F22" s="780"/>
      <c r="G22" s="792"/>
      <c r="H22" s="209"/>
      <c r="K22" s="478"/>
    </row>
    <row r="23" spans="2:11" ht="17.25" x14ac:dyDescent="0.35">
      <c r="B23" s="782" t="s">
        <v>672</v>
      </c>
      <c r="C23" s="791" t="s">
        <v>397</v>
      </c>
      <c r="D23" s="780" t="s">
        <v>398</v>
      </c>
      <c r="E23" s="780" t="s">
        <v>399</v>
      </c>
      <c r="F23" s="780"/>
      <c r="G23" s="792"/>
      <c r="H23" s="209"/>
      <c r="K23" s="478"/>
    </row>
    <row r="24" spans="2:11" ht="17.25" x14ac:dyDescent="0.35">
      <c r="B24" s="782" t="s">
        <v>670</v>
      </c>
      <c r="C24" s="791" t="s">
        <v>93</v>
      </c>
      <c r="D24" s="780" t="s">
        <v>94</v>
      </c>
      <c r="E24" s="780" t="s">
        <v>95</v>
      </c>
      <c r="F24" s="780" t="s">
        <v>96</v>
      </c>
      <c r="G24" s="792" t="s">
        <v>97</v>
      </c>
      <c r="H24" s="209"/>
      <c r="K24" s="478"/>
    </row>
    <row r="25" spans="2:11" ht="17.25" x14ac:dyDescent="0.35">
      <c r="B25" s="782" t="s">
        <v>669</v>
      </c>
      <c r="C25" s="791" t="s">
        <v>406</v>
      </c>
      <c r="D25" s="780" t="s">
        <v>390</v>
      </c>
      <c r="E25" s="780" t="s">
        <v>404</v>
      </c>
      <c r="F25" s="780" t="s">
        <v>405</v>
      </c>
      <c r="G25" s="792"/>
      <c r="H25" s="209"/>
      <c r="K25" s="478"/>
    </row>
    <row r="26" spans="2:11" ht="17.25" x14ac:dyDescent="0.35">
      <c r="B26" s="782" t="s">
        <v>668</v>
      </c>
      <c r="C26" s="791" t="s">
        <v>674</v>
      </c>
      <c r="D26" s="780"/>
      <c r="E26" s="780"/>
      <c r="F26" s="780"/>
      <c r="G26" s="792"/>
      <c r="H26" s="209"/>
      <c r="K26" s="478"/>
    </row>
    <row r="27" spans="2:11" ht="17.25" x14ac:dyDescent="0.35">
      <c r="B27" s="782" t="s">
        <v>667</v>
      </c>
      <c r="C27" s="791" t="s">
        <v>573</v>
      </c>
      <c r="D27" s="780" t="s">
        <v>574</v>
      </c>
      <c r="E27" s="780" t="s">
        <v>572</v>
      </c>
      <c r="F27" s="780" t="s">
        <v>575</v>
      </c>
      <c r="G27" s="792" t="s">
        <v>576</v>
      </c>
      <c r="H27" s="209"/>
      <c r="K27" s="478"/>
    </row>
    <row r="28" spans="2:11" ht="17.25" x14ac:dyDescent="0.35">
      <c r="B28" s="783" t="s">
        <v>673</v>
      </c>
      <c r="C28" s="793" t="s">
        <v>620</v>
      </c>
      <c r="D28" s="794" t="s">
        <v>621</v>
      </c>
      <c r="E28" s="794"/>
      <c r="F28" s="794"/>
      <c r="G28" s="795"/>
      <c r="H28" s="209"/>
      <c r="K28" s="478"/>
    </row>
    <row r="29" spans="2:11" ht="17.25" x14ac:dyDescent="0.35">
      <c r="B29" s="965"/>
      <c r="C29" s="780"/>
      <c r="D29" s="780"/>
      <c r="E29" s="780"/>
      <c r="F29" s="780"/>
      <c r="G29" s="780"/>
      <c r="H29" s="209"/>
      <c r="K29" s="478"/>
    </row>
    <row r="30" spans="2:11" x14ac:dyDescent="0.3">
      <c r="B30" s="779"/>
      <c r="C30" s="780"/>
      <c r="D30" s="780"/>
      <c r="E30" s="780"/>
      <c r="F30" s="780"/>
      <c r="G30" s="780"/>
      <c r="H30" s="209"/>
      <c r="K30" s="478"/>
    </row>
    <row r="31" spans="2:11" x14ac:dyDescent="0.3">
      <c r="B31" s="779"/>
      <c r="C31" s="780"/>
      <c r="D31" s="780"/>
      <c r="E31" s="780"/>
      <c r="F31" s="780"/>
      <c r="G31" s="780"/>
      <c r="H31" s="209"/>
      <c r="K31" s="478"/>
    </row>
    <row r="32" spans="2:11" x14ac:dyDescent="0.3">
      <c r="B32" s="779"/>
      <c r="C32" s="209"/>
      <c r="D32" s="209"/>
      <c r="E32" s="209"/>
      <c r="F32" s="209"/>
      <c r="G32" s="209"/>
      <c r="H32" s="209"/>
      <c r="K32" s="478"/>
    </row>
    <row r="33" spans="1:11" x14ac:dyDescent="0.3">
      <c r="B33" s="779"/>
      <c r="C33" s="779"/>
      <c r="D33" s="209"/>
      <c r="E33" s="209"/>
      <c r="F33" s="209"/>
      <c r="G33" s="209"/>
      <c r="K33" s="478"/>
    </row>
    <row r="34" spans="1:11" x14ac:dyDescent="0.3">
      <c r="B34" s="779"/>
      <c r="C34" s="779"/>
      <c r="D34" s="209"/>
      <c r="E34" s="209"/>
      <c r="F34" s="209"/>
      <c r="G34" s="209"/>
      <c r="K34" s="478"/>
    </row>
    <row r="35" spans="1:11" x14ac:dyDescent="0.3">
      <c r="K35" s="478"/>
    </row>
    <row r="36" spans="1:11" x14ac:dyDescent="0.3">
      <c r="K36" s="478"/>
    </row>
    <row r="37" spans="1:11" x14ac:dyDescent="0.3">
      <c r="K37" s="478"/>
    </row>
    <row r="38" spans="1:11" x14ac:dyDescent="0.3">
      <c r="K38" s="478"/>
    </row>
    <row r="39" spans="1:11" x14ac:dyDescent="0.3">
      <c r="A39" s="478"/>
      <c r="H39" s="478"/>
      <c r="I39" s="478"/>
      <c r="J39" s="478"/>
      <c r="K39" s="478"/>
    </row>
    <row r="41" spans="1:11" x14ac:dyDescent="0.3">
      <c r="B41" s="478"/>
      <c r="C41" s="478"/>
      <c r="D41" s="478"/>
      <c r="E41" s="478"/>
      <c r="F41" s="478"/>
      <c r="G41" s="478"/>
    </row>
  </sheetData>
  <sheetProtection algorithmName="SHA-512" hashValue="+n0/X3Oj752sXwcbLcxHjOX92AxdPJeiTOBN7Qo7eNzobiI62O9TrIb/P+HRmlW6HrPLEVq0CiM20ltgklGX+A==" saltValue="CHMTFd4imLibFlPwYTvvuA==" spinCount="100000" sheet="1" objects="1" scenarios="1" selectLockedCells="1"/>
  <sortState ref="F14:F22">
    <sortCondition ref="F17"/>
  </sortState>
  <mergeCells count="2">
    <mergeCell ref="E3:F3"/>
    <mergeCell ref="B2:C2"/>
  </mergeCells>
  <hyperlinks>
    <hyperlink ref="E3" location="Instructions!A1" display="Back to Instructions" xr:uid="{00000000-0004-0000-1B00-000000000000}"/>
    <hyperlink ref="E3:F3" location="Instructions!A1" display="Back to Instructions tab" xr:uid="{00000000-0004-0000-1B00-000001000000}"/>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
  <dimension ref="A1:G46"/>
  <sheetViews>
    <sheetView workbookViewId="0">
      <selection activeCell="E3" sqref="E3"/>
    </sheetView>
  </sheetViews>
  <sheetFormatPr defaultColWidth="9.140625" defaultRowHeight="16.5" x14ac:dyDescent="0.3"/>
  <cols>
    <col min="1" max="1" width="10.28515625" style="233" customWidth="1"/>
    <col min="2" max="2" width="29.85546875" style="240" bestFit="1" customWidth="1"/>
    <col min="3" max="3" width="59.7109375" style="232" customWidth="1"/>
    <col min="4" max="4" width="18.42578125" style="233" bestFit="1" customWidth="1"/>
    <col min="5" max="5" width="25.140625" style="233" bestFit="1" customWidth="1"/>
    <col min="6" max="6" width="9.140625" style="233"/>
    <col min="7" max="7" width="5.140625" style="233" customWidth="1"/>
    <col min="8" max="16384" width="9.140625" style="233"/>
  </cols>
  <sheetData>
    <row r="1" spans="2:7" ht="17.25" thickBot="1" x14ac:dyDescent="0.35">
      <c r="B1" s="232"/>
      <c r="C1" s="233"/>
      <c r="G1" s="465"/>
    </row>
    <row r="2" spans="2:7" ht="18" thickBot="1" x14ac:dyDescent="0.35">
      <c r="B2" s="1016" t="s">
        <v>449</v>
      </c>
      <c r="C2" s="1017"/>
      <c r="G2" s="465"/>
    </row>
    <row r="3" spans="2:7" s="235" customFormat="1" ht="18" customHeight="1" x14ac:dyDescent="0.3">
      <c r="B3" s="242" t="s">
        <v>450</v>
      </c>
      <c r="C3" s="243" t="s">
        <v>471</v>
      </c>
      <c r="D3" s="234"/>
      <c r="E3" s="461" t="s">
        <v>433</v>
      </c>
      <c r="G3" s="466"/>
    </row>
    <row r="4" spans="2:7" x14ac:dyDescent="0.3">
      <c r="B4" s="244" t="s">
        <v>136</v>
      </c>
      <c r="C4" s="245" t="str">
        <f>INDEX(B13:B67,COUNTA(B13:B67),1)</f>
        <v>v2.6</v>
      </c>
      <c r="D4" s="236"/>
      <c r="E4" s="236"/>
      <c r="G4" s="465"/>
    </row>
    <row r="5" spans="2:7" x14ac:dyDescent="0.3">
      <c r="B5" s="244" t="s">
        <v>373</v>
      </c>
      <c r="C5" s="246">
        <f>IF(MAX(B13:C109)=0,"No Revisions Dates Entered",MAX(C13:C109))</f>
        <v>43553</v>
      </c>
      <c r="D5" s="236"/>
      <c r="E5" s="236"/>
      <c r="G5" s="465"/>
    </row>
    <row r="6" spans="2:7" x14ac:dyDescent="0.3">
      <c r="B6" s="247" t="s">
        <v>135</v>
      </c>
      <c r="C6" s="248" t="str">
        <f ca="1">MID(CELL("filename",$A$1), FIND("]", CELL("filename", $A$1))+ 1, 255)</f>
        <v>Version Control</v>
      </c>
      <c r="D6" s="236"/>
      <c r="E6" s="236"/>
      <c r="G6" s="465"/>
    </row>
    <row r="7" spans="2:7" x14ac:dyDescent="0.3">
      <c r="B7" s="249" t="s">
        <v>134</v>
      </c>
      <c r="C7" s="250" t="str">
        <f ca="1">MID(CELL("FILENAME"),FIND("[",CELL("FILENAME"))+1,FIND("]",CELL("FILENAME"))-FIND("[",CELL("FILENAME"))-1)</f>
        <v>Residential Central Air Conditioners and Heat Pumps_Notebook.xlsx</v>
      </c>
      <c r="D7" s="236"/>
      <c r="E7" s="236"/>
      <c r="G7" s="465"/>
    </row>
    <row r="8" spans="2:7" ht="17.25" thickBot="1" x14ac:dyDescent="0.35">
      <c r="B8" s="251" t="s">
        <v>137</v>
      </c>
      <c r="C8" s="252" t="str">
        <f>'General Info and Test Results'!C19</f>
        <v>[MM/DD/YYYY]</v>
      </c>
      <c r="D8" s="236"/>
      <c r="E8" s="236"/>
      <c r="G8" s="465"/>
    </row>
    <row r="9" spans="2:7" x14ac:dyDescent="0.3">
      <c r="B9" s="236"/>
      <c r="C9" s="236"/>
      <c r="D9" s="236"/>
      <c r="E9" s="236"/>
      <c r="G9" s="465"/>
    </row>
    <row r="10" spans="2:7" ht="17.25" thickBot="1" x14ac:dyDescent="0.35">
      <c r="B10" s="236"/>
      <c r="C10" s="236"/>
      <c r="D10" s="236"/>
      <c r="E10" s="236"/>
      <c r="G10" s="465"/>
    </row>
    <row r="11" spans="2:7" ht="18" thickBot="1" x14ac:dyDescent="0.35">
      <c r="B11" s="1016" t="s">
        <v>138</v>
      </c>
      <c r="C11" s="1017"/>
      <c r="D11" s="236"/>
      <c r="E11" s="236"/>
      <c r="G11" s="465"/>
    </row>
    <row r="12" spans="2:7" ht="17.25" x14ac:dyDescent="0.35">
      <c r="B12" s="237" t="s">
        <v>139</v>
      </c>
      <c r="C12" s="238" t="s">
        <v>140</v>
      </c>
      <c r="D12" s="236"/>
      <c r="E12" s="236"/>
      <c r="G12" s="465"/>
    </row>
    <row r="13" spans="2:7" x14ac:dyDescent="0.3">
      <c r="B13" s="87">
        <v>1</v>
      </c>
      <c r="C13" s="239">
        <v>40731</v>
      </c>
      <c r="G13" s="465"/>
    </row>
    <row r="14" spans="2:7" x14ac:dyDescent="0.3">
      <c r="B14" s="87">
        <v>1.1000000000000001</v>
      </c>
      <c r="C14" s="239">
        <v>40793</v>
      </c>
      <c r="G14" s="465"/>
    </row>
    <row r="15" spans="2:7" x14ac:dyDescent="0.3">
      <c r="B15" s="86">
        <v>1.2</v>
      </c>
      <c r="C15" s="239">
        <v>40868</v>
      </c>
      <c r="G15" s="465"/>
    </row>
    <row r="16" spans="2:7" x14ac:dyDescent="0.3">
      <c r="B16" s="86">
        <v>1.3</v>
      </c>
      <c r="C16" s="239">
        <v>41054</v>
      </c>
      <c r="G16" s="465"/>
    </row>
    <row r="17" spans="2:7" x14ac:dyDescent="0.3">
      <c r="B17" s="86">
        <v>1.4</v>
      </c>
      <c r="C17" s="239">
        <v>41082</v>
      </c>
      <c r="G17" s="465"/>
    </row>
    <row r="18" spans="2:7" x14ac:dyDescent="0.3">
      <c r="B18" s="86">
        <v>1.5</v>
      </c>
      <c r="C18" s="239">
        <v>41214</v>
      </c>
      <c r="G18" s="465"/>
    </row>
    <row r="19" spans="2:7" x14ac:dyDescent="0.3">
      <c r="B19" s="86">
        <v>1.6</v>
      </c>
      <c r="C19" s="239">
        <v>41443</v>
      </c>
      <c r="G19" s="465"/>
    </row>
    <row r="20" spans="2:7" x14ac:dyDescent="0.3">
      <c r="B20" s="86" t="s">
        <v>443</v>
      </c>
      <c r="C20" s="239">
        <v>41466</v>
      </c>
      <c r="G20" s="465"/>
    </row>
    <row r="21" spans="2:7" x14ac:dyDescent="0.3">
      <c r="B21" s="86" t="s">
        <v>444</v>
      </c>
      <c r="C21" s="239">
        <v>41488</v>
      </c>
      <c r="G21" s="465"/>
    </row>
    <row r="22" spans="2:7" x14ac:dyDescent="0.3">
      <c r="B22" s="86" t="s">
        <v>467</v>
      </c>
      <c r="C22" s="239">
        <v>41610</v>
      </c>
      <c r="G22" s="465"/>
    </row>
    <row r="23" spans="2:7" x14ac:dyDescent="0.3">
      <c r="B23" s="86" t="s">
        <v>469</v>
      </c>
      <c r="C23" s="239">
        <v>41613</v>
      </c>
      <c r="G23" s="465"/>
    </row>
    <row r="24" spans="2:7" x14ac:dyDescent="0.3">
      <c r="B24" s="86" t="s">
        <v>470</v>
      </c>
      <c r="C24" s="239">
        <v>41864</v>
      </c>
      <c r="G24" s="465"/>
    </row>
    <row r="25" spans="2:7" x14ac:dyDescent="0.3">
      <c r="B25" s="534" t="s">
        <v>475</v>
      </c>
      <c r="C25" s="535">
        <v>42072</v>
      </c>
      <c r="G25" s="465"/>
    </row>
    <row r="26" spans="2:7" x14ac:dyDescent="0.3">
      <c r="B26" s="534" t="s">
        <v>476</v>
      </c>
      <c r="C26" s="535">
        <v>42160</v>
      </c>
      <c r="G26" s="465"/>
    </row>
    <row r="27" spans="2:7" x14ac:dyDescent="0.3">
      <c r="B27" s="534">
        <v>1.8</v>
      </c>
      <c r="C27" s="535">
        <v>42249</v>
      </c>
      <c r="G27" s="465"/>
    </row>
    <row r="28" spans="2:7" x14ac:dyDescent="0.3">
      <c r="B28" s="534">
        <v>1.9</v>
      </c>
      <c r="C28" s="535">
        <v>42292</v>
      </c>
      <c r="G28" s="465"/>
    </row>
    <row r="29" spans="2:7" x14ac:dyDescent="0.3">
      <c r="B29" s="534" t="s">
        <v>479</v>
      </c>
      <c r="C29" s="535">
        <v>42300</v>
      </c>
      <c r="G29" s="465"/>
    </row>
    <row r="30" spans="2:7" x14ac:dyDescent="0.3">
      <c r="B30" s="534" t="s">
        <v>482</v>
      </c>
      <c r="C30" s="535">
        <v>42300</v>
      </c>
      <c r="G30" s="465"/>
    </row>
    <row r="31" spans="2:7" x14ac:dyDescent="0.3">
      <c r="B31" s="534" t="s">
        <v>483</v>
      </c>
      <c r="C31" s="535">
        <v>42313</v>
      </c>
      <c r="G31" s="465"/>
    </row>
    <row r="32" spans="2:7" x14ac:dyDescent="0.3">
      <c r="B32" s="534" t="s">
        <v>484</v>
      </c>
      <c r="C32" s="535">
        <v>42314</v>
      </c>
      <c r="G32" s="465"/>
    </row>
    <row r="33" spans="1:7" x14ac:dyDescent="0.3">
      <c r="B33" s="534" t="s">
        <v>485</v>
      </c>
      <c r="C33" s="535">
        <v>42317</v>
      </c>
      <c r="G33" s="465"/>
    </row>
    <row r="34" spans="1:7" x14ac:dyDescent="0.3">
      <c r="B34" s="534" t="s">
        <v>486</v>
      </c>
      <c r="C34" s="535">
        <v>42383</v>
      </c>
      <c r="G34" s="465"/>
    </row>
    <row r="35" spans="1:7" x14ac:dyDescent="0.3">
      <c r="B35" s="534" t="s">
        <v>489</v>
      </c>
      <c r="C35" s="535">
        <v>42485</v>
      </c>
      <c r="G35" s="465"/>
    </row>
    <row r="36" spans="1:7" x14ac:dyDescent="0.3">
      <c r="B36" s="534" t="s">
        <v>496</v>
      </c>
      <c r="C36" s="535">
        <v>42500</v>
      </c>
      <c r="G36" s="465"/>
    </row>
    <row r="37" spans="1:7" x14ac:dyDescent="0.3">
      <c r="B37" s="534" t="s">
        <v>545</v>
      </c>
      <c r="C37" s="535">
        <v>42590</v>
      </c>
      <c r="G37" s="465"/>
    </row>
    <row r="38" spans="1:7" x14ac:dyDescent="0.3">
      <c r="B38" s="534" t="s">
        <v>527</v>
      </c>
      <c r="C38" s="535">
        <v>42592</v>
      </c>
      <c r="G38" s="465"/>
    </row>
    <row r="39" spans="1:7" x14ac:dyDescent="0.3">
      <c r="B39" s="534" t="s">
        <v>569</v>
      </c>
      <c r="C39" s="535">
        <v>42653</v>
      </c>
      <c r="G39" s="465"/>
    </row>
    <row r="40" spans="1:7" x14ac:dyDescent="0.3">
      <c r="B40" s="534" t="s">
        <v>602</v>
      </c>
      <c r="C40" s="535">
        <v>42745</v>
      </c>
      <c r="G40" s="465"/>
    </row>
    <row r="41" spans="1:7" x14ac:dyDescent="0.3">
      <c r="B41" s="534" t="s">
        <v>675</v>
      </c>
      <c r="C41" s="535">
        <v>43130</v>
      </c>
      <c r="G41" s="465"/>
    </row>
    <row r="42" spans="1:7" x14ac:dyDescent="0.3">
      <c r="B42" s="534" t="s">
        <v>768</v>
      </c>
      <c r="C42" s="535">
        <v>43200</v>
      </c>
      <c r="G42" s="465"/>
    </row>
    <row r="43" spans="1:7" x14ac:dyDescent="0.3">
      <c r="B43" s="534" t="s">
        <v>772</v>
      </c>
      <c r="C43" s="535">
        <v>43313</v>
      </c>
      <c r="G43" s="465"/>
    </row>
    <row r="44" spans="1:7" ht="17.25" thickBot="1" x14ac:dyDescent="0.35">
      <c r="B44" s="469" t="s">
        <v>783</v>
      </c>
      <c r="C44" s="470">
        <v>43553</v>
      </c>
      <c r="G44" s="465"/>
    </row>
    <row r="45" spans="1:7" x14ac:dyDescent="0.3">
      <c r="G45" s="465"/>
    </row>
    <row r="46" spans="1:7" x14ac:dyDescent="0.3">
      <c r="A46" s="465"/>
      <c r="B46" s="467"/>
      <c r="C46" s="468"/>
      <c r="D46" s="465"/>
      <c r="E46" s="465"/>
      <c r="F46" s="465"/>
      <c r="G46" s="465"/>
    </row>
  </sheetData>
  <sheetProtection algorithmName="SHA-512" hashValue="eWpDMfIn2HhsCmeqQ3ARPHpAJQah0dMc2VAKfkUuePluaTWFaMWSBoc5FzF9hdjPm/nApa2tlAwlTKL4vQEFfg==" saltValue="TZrWgigq1ME6F0iDiIWklg==" spinCount="100000" sheet="1" objects="1" scenarios="1" selectLockedCells="1"/>
  <customSheetViews>
    <customSheetView guid="{2A4C6EB9-430A-44F2-86C8-15B50360FC3B}" scale="80" showGridLines="0">
      <selection activeCell="L32" sqref="L32:L48"/>
      <pageMargins left="0.7" right="0.7" top="0.75" bottom="0.75" header="0.3" footer="0.3"/>
      <pageSetup orientation="portrait" r:id="rId1"/>
    </customSheetView>
    <customSheetView guid="{B3BD5AF3-9A64-4EA7-AE1F-3CC326849B8F}" scale="80" showGridLines="0">
      <selection activeCell="L32" sqref="L32:L48"/>
      <pageMargins left="0.7" right="0.7" top="0.75" bottom="0.75" header="0.3" footer="0.3"/>
      <pageSetup orientation="portrait" r:id="rId2"/>
    </customSheetView>
  </customSheetViews>
  <mergeCells count="2">
    <mergeCell ref="B2:C2"/>
    <mergeCell ref="B11:C11"/>
  </mergeCells>
  <phoneticPr fontId="27" type="noConversion"/>
  <hyperlinks>
    <hyperlink ref="E3" location="Instructions!A1" display="Back to Instructions" xr:uid="{00000000-0004-0000-1C00-000000000000}"/>
    <hyperlink ref="E3" location="Instructions!A1" display="Back to Instructions tab" xr:uid="{00000000-0004-0000-1C00-00000100000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70C0"/>
  </sheetPr>
  <dimension ref="A1:J67"/>
  <sheetViews>
    <sheetView workbookViewId="0">
      <selection activeCell="C14" sqref="C14"/>
    </sheetView>
  </sheetViews>
  <sheetFormatPr defaultColWidth="10.42578125" defaultRowHeight="16.5" x14ac:dyDescent="0.25"/>
  <cols>
    <col min="1" max="1" width="2.7109375" style="214" customWidth="1"/>
    <col min="2" max="2" width="30.28515625" style="214" customWidth="1"/>
    <col min="3" max="3" width="47.140625" style="214" customWidth="1"/>
    <col min="4" max="4" width="26.7109375" style="214" customWidth="1"/>
    <col min="5" max="5" width="50.85546875" style="214" customWidth="1"/>
    <col min="6" max="6" width="14.7109375" style="214" customWidth="1"/>
    <col min="7" max="7" width="25.42578125" style="214" bestFit="1" customWidth="1"/>
    <col min="8" max="8" width="31.5703125" style="214" bestFit="1" customWidth="1"/>
    <col min="9" max="9" width="3.28515625" style="214" customWidth="1"/>
    <col min="10" max="10" width="2.5703125" style="218" customWidth="1"/>
    <col min="11" max="16384" width="10.42578125" style="214"/>
  </cols>
  <sheetData>
    <row r="1" spans="2:10" ht="17.25" thickBot="1" x14ac:dyDescent="0.3">
      <c r="J1" s="163"/>
    </row>
    <row r="2" spans="2:10" ht="18" thickBot="1" x14ac:dyDescent="0.3">
      <c r="B2" s="1016" t="s">
        <v>449</v>
      </c>
      <c r="C2" s="1017"/>
      <c r="J2" s="215"/>
    </row>
    <row r="3" spans="2:10" s="216" customFormat="1" ht="33" customHeight="1" x14ac:dyDescent="0.3">
      <c r="B3" s="483" t="s">
        <v>450</v>
      </c>
      <c r="C3" s="484" t="str">
        <f>'Version Control'!C3</f>
        <v>Residential Central Air Conditioners and Heat Pumps</v>
      </c>
      <c r="E3" s="532" t="s">
        <v>433</v>
      </c>
      <c r="F3"/>
      <c r="J3" s="217"/>
    </row>
    <row r="4" spans="2:10" x14ac:dyDescent="0.3">
      <c r="B4" s="244" t="s">
        <v>136</v>
      </c>
      <c r="C4" s="245" t="str">
        <f>'Version Control'!C4</f>
        <v>v2.6</v>
      </c>
      <c r="J4" s="215"/>
    </row>
    <row r="5" spans="2:10" x14ac:dyDescent="0.3">
      <c r="B5" s="244" t="s">
        <v>373</v>
      </c>
      <c r="C5" s="246">
        <f>'Version Control'!C5</f>
        <v>43553</v>
      </c>
      <c r="J5" s="215"/>
    </row>
    <row r="6" spans="2:10" x14ac:dyDescent="0.3">
      <c r="B6" s="247" t="s">
        <v>135</v>
      </c>
      <c r="C6" s="248" t="str">
        <f ca="1">MID(CELL("filename",$A$1), FIND("]", CELL("filename", $A$1))+ 1, 255)</f>
        <v>Instrumentation</v>
      </c>
      <c r="J6" s="215"/>
    </row>
    <row r="7" spans="2:10" ht="35.25" customHeight="1" x14ac:dyDescent="0.25">
      <c r="B7" s="249" t="s">
        <v>134</v>
      </c>
      <c r="C7" s="250" t="str">
        <f ca="1">MID(CELL("FILENAME"),FIND("[",CELL("FILENAME"))+1,FIND("]",CELL("FILENAME"))-FIND("[",CELL("FILENAME"))-1)</f>
        <v>Residential Central Air Conditioners and Heat Pumps_Notebook.xlsx</v>
      </c>
      <c r="J7" s="215"/>
    </row>
    <row r="8" spans="2:10" ht="17.25" thickBot="1" x14ac:dyDescent="0.35">
      <c r="B8" s="251" t="s">
        <v>137</v>
      </c>
      <c r="C8" s="252" t="str">
        <f>'Version Control'!C8</f>
        <v>[MM/DD/YYYY]</v>
      </c>
      <c r="J8" s="215"/>
    </row>
    <row r="9" spans="2:10" x14ac:dyDescent="0.25">
      <c r="J9" s="215"/>
    </row>
    <row r="10" spans="2:10" ht="17.25" thickBot="1" x14ac:dyDescent="0.3">
      <c r="J10" s="215"/>
    </row>
    <row r="11" spans="2:10" ht="18" thickBot="1" x14ac:dyDescent="0.3">
      <c r="B11" s="1004" t="s">
        <v>370</v>
      </c>
      <c r="C11" s="1005"/>
      <c r="D11" s="1005"/>
      <c r="E11" s="1005"/>
      <c r="F11" s="1005"/>
      <c r="G11" s="1005"/>
      <c r="H11" s="1006"/>
      <c r="J11" s="215"/>
    </row>
    <row r="12" spans="2:10" ht="17.25" x14ac:dyDescent="0.25">
      <c r="B12" s="479" t="s">
        <v>293</v>
      </c>
      <c r="C12" s="480" t="s">
        <v>294</v>
      </c>
      <c r="D12" s="480" t="s">
        <v>295</v>
      </c>
      <c r="E12" s="480" t="s">
        <v>296</v>
      </c>
      <c r="F12" s="481" t="s">
        <v>150</v>
      </c>
      <c r="G12" s="480" t="s">
        <v>151</v>
      </c>
      <c r="H12" s="482" t="s">
        <v>152</v>
      </c>
      <c r="I12" s="38"/>
      <c r="J12" s="215"/>
    </row>
    <row r="13" spans="2:10" x14ac:dyDescent="0.25">
      <c r="B13" s="485"/>
      <c r="C13" s="486"/>
      <c r="D13" s="486"/>
      <c r="E13" s="486"/>
      <c r="F13" s="486"/>
      <c r="G13" s="487"/>
      <c r="H13" s="488"/>
      <c r="J13" s="215"/>
    </row>
    <row r="14" spans="2:10" x14ac:dyDescent="0.25">
      <c r="B14" s="485"/>
      <c r="C14" s="486"/>
      <c r="D14" s="486"/>
      <c r="E14" s="486"/>
      <c r="F14" s="486"/>
      <c r="G14" s="487"/>
      <c r="H14" s="488"/>
      <c r="J14" s="215"/>
    </row>
    <row r="15" spans="2:10" x14ac:dyDescent="0.25">
      <c r="B15" s="485"/>
      <c r="C15" s="486"/>
      <c r="D15" s="486"/>
      <c r="E15" s="486"/>
      <c r="F15" s="486"/>
      <c r="G15" s="487"/>
      <c r="H15" s="488"/>
      <c r="J15" s="215"/>
    </row>
    <row r="16" spans="2:10" x14ac:dyDescent="0.25">
      <c r="B16" s="485"/>
      <c r="C16" s="486"/>
      <c r="D16" s="486"/>
      <c r="E16" s="486"/>
      <c r="F16" s="486"/>
      <c r="G16" s="487"/>
      <c r="H16" s="488"/>
      <c r="J16" s="215"/>
    </row>
    <row r="17" spans="2:10" x14ac:dyDescent="0.25">
      <c r="B17" s="485"/>
      <c r="C17" s="486"/>
      <c r="D17" s="486"/>
      <c r="E17" s="486"/>
      <c r="F17" s="486"/>
      <c r="G17" s="487"/>
      <c r="H17" s="488"/>
      <c r="J17" s="215"/>
    </row>
    <row r="18" spans="2:10" x14ac:dyDescent="0.25">
      <c r="B18" s="485"/>
      <c r="C18" s="486"/>
      <c r="D18" s="486"/>
      <c r="E18" s="486"/>
      <c r="F18" s="486"/>
      <c r="G18" s="487"/>
      <c r="H18" s="488"/>
      <c r="J18" s="215"/>
    </row>
    <row r="19" spans="2:10" x14ac:dyDescent="0.25">
      <c r="B19" s="485"/>
      <c r="C19" s="486"/>
      <c r="D19" s="486"/>
      <c r="E19" s="486"/>
      <c r="F19" s="486"/>
      <c r="G19" s="487"/>
      <c r="H19" s="488"/>
      <c r="J19" s="215"/>
    </row>
    <row r="20" spans="2:10" x14ac:dyDescent="0.25">
      <c r="B20" s="485"/>
      <c r="C20" s="486"/>
      <c r="D20" s="486"/>
      <c r="E20" s="486"/>
      <c r="F20" s="486"/>
      <c r="G20" s="487"/>
      <c r="H20" s="488"/>
      <c r="J20" s="215"/>
    </row>
    <row r="21" spans="2:10" x14ac:dyDescent="0.25">
      <c r="B21" s="485"/>
      <c r="C21" s="486"/>
      <c r="D21" s="486"/>
      <c r="E21" s="486"/>
      <c r="F21" s="486"/>
      <c r="G21" s="487"/>
      <c r="H21" s="488"/>
      <c r="J21" s="215"/>
    </row>
    <row r="22" spans="2:10" x14ac:dyDescent="0.25">
      <c r="B22" s="485"/>
      <c r="C22" s="486"/>
      <c r="D22" s="486"/>
      <c r="E22" s="486"/>
      <c r="F22" s="486"/>
      <c r="G22" s="487"/>
      <c r="H22" s="488"/>
      <c r="J22" s="215"/>
    </row>
    <row r="23" spans="2:10" x14ac:dyDescent="0.25">
      <c r="B23" s="485"/>
      <c r="C23" s="486"/>
      <c r="D23" s="486"/>
      <c r="E23" s="486"/>
      <c r="F23" s="486"/>
      <c r="G23" s="487"/>
      <c r="H23" s="488"/>
      <c r="J23" s="215"/>
    </row>
    <row r="24" spans="2:10" x14ac:dyDescent="0.25">
      <c r="B24" s="485"/>
      <c r="C24" s="486"/>
      <c r="D24" s="486"/>
      <c r="E24" s="486"/>
      <c r="F24" s="486"/>
      <c r="G24" s="487"/>
      <c r="H24" s="488"/>
      <c r="J24" s="215"/>
    </row>
    <row r="25" spans="2:10" x14ac:dyDescent="0.25">
      <c r="B25" s="485"/>
      <c r="C25" s="486"/>
      <c r="D25" s="486"/>
      <c r="E25" s="486"/>
      <c r="F25" s="486"/>
      <c r="G25" s="487"/>
      <c r="H25" s="488"/>
      <c r="J25" s="215"/>
    </row>
    <row r="26" spans="2:10" x14ac:dyDescent="0.25">
      <c r="B26" s="485"/>
      <c r="C26" s="486"/>
      <c r="D26" s="486"/>
      <c r="E26" s="486"/>
      <c r="F26" s="486"/>
      <c r="G26" s="487"/>
      <c r="H26" s="488"/>
      <c r="J26" s="215"/>
    </row>
    <row r="27" spans="2:10" x14ac:dyDescent="0.25">
      <c r="B27" s="485"/>
      <c r="C27" s="486"/>
      <c r="D27" s="486"/>
      <c r="E27" s="486"/>
      <c r="F27" s="486"/>
      <c r="G27" s="487"/>
      <c r="H27" s="488"/>
      <c r="J27" s="215"/>
    </row>
    <row r="28" spans="2:10" x14ac:dyDescent="0.25">
      <c r="B28" s="485"/>
      <c r="C28" s="486"/>
      <c r="D28" s="486"/>
      <c r="E28" s="486"/>
      <c r="F28" s="486"/>
      <c r="G28" s="487"/>
      <c r="H28" s="488"/>
      <c r="J28" s="215"/>
    </row>
    <row r="29" spans="2:10" x14ac:dyDescent="0.25">
      <c r="B29" s="485"/>
      <c r="C29" s="486"/>
      <c r="D29" s="486"/>
      <c r="E29" s="486"/>
      <c r="F29" s="486"/>
      <c r="G29" s="487"/>
      <c r="H29" s="488"/>
      <c r="J29" s="215"/>
    </row>
    <row r="30" spans="2:10" x14ac:dyDescent="0.25">
      <c r="B30" s="485"/>
      <c r="C30" s="486"/>
      <c r="D30" s="486"/>
      <c r="E30" s="486"/>
      <c r="F30" s="486"/>
      <c r="G30" s="487"/>
      <c r="H30" s="488"/>
      <c r="J30" s="215"/>
    </row>
    <row r="31" spans="2:10" x14ac:dyDescent="0.25">
      <c r="B31" s="485"/>
      <c r="C31" s="486"/>
      <c r="D31" s="486"/>
      <c r="E31" s="486"/>
      <c r="F31" s="486"/>
      <c r="G31" s="487"/>
      <c r="H31" s="488"/>
      <c r="J31" s="215"/>
    </row>
    <row r="32" spans="2:10" x14ac:dyDescent="0.25">
      <c r="B32" s="485"/>
      <c r="C32" s="486"/>
      <c r="D32" s="486"/>
      <c r="E32" s="486"/>
      <c r="F32" s="486"/>
      <c r="G32" s="487"/>
      <c r="H32" s="488"/>
      <c r="J32" s="215"/>
    </row>
    <row r="33" spans="2:10" x14ac:dyDescent="0.25">
      <c r="B33" s="485"/>
      <c r="C33" s="486"/>
      <c r="D33" s="486"/>
      <c r="E33" s="486"/>
      <c r="F33" s="486"/>
      <c r="G33" s="487"/>
      <c r="H33" s="488"/>
      <c r="J33" s="215"/>
    </row>
    <row r="34" spans="2:10" x14ac:dyDescent="0.25">
      <c r="B34" s="485"/>
      <c r="C34" s="486"/>
      <c r="D34" s="486"/>
      <c r="E34" s="486"/>
      <c r="F34" s="486"/>
      <c r="G34" s="487"/>
      <c r="H34" s="488"/>
      <c r="J34" s="215"/>
    </row>
    <row r="35" spans="2:10" x14ac:dyDescent="0.25">
      <c r="B35" s="485"/>
      <c r="C35" s="486"/>
      <c r="D35" s="486"/>
      <c r="E35" s="486"/>
      <c r="F35" s="489"/>
      <c r="G35" s="487"/>
      <c r="H35" s="488"/>
      <c r="J35" s="215"/>
    </row>
    <row r="36" spans="2:10" x14ac:dyDescent="0.25">
      <c r="B36" s="485"/>
      <c r="C36" s="486"/>
      <c r="D36" s="486"/>
      <c r="E36" s="486"/>
      <c r="F36" s="489"/>
      <c r="G36" s="487"/>
      <c r="H36" s="488"/>
      <c r="J36" s="215"/>
    </row>
    <row r="37" spans="2:10" x14ac:dyDescent="0.25">
      <c r="B37" s="485"/>
      <c r="C37" s="486"/>
      <c r="D37" s="486"/>
      <c r="E37" s="486"/>
      <c r="F37" s="486"/>
      <c r="G37" s="487"/>
      <c r="H37" s="488"/>
      <c r="J37" s="215"/>
    </row>
    <row r="38" spans="2:10" x14ac:dyDescent="0.25">
      <c r="B38" s="485"/>
      <c r="C38" s="486"/>
      <c r="D38" s="486"/>
      <c r="E38" s="486"/>
      <c r="F38" s="486"/>
      <c r="G38" s="487"/>
      <c r="H38" s="488"/>
      <c r="J38" s="215"/>
    </row>
    <row r="39" spans="2:10" x14ac:dyDescent="0.25">
      <c r="B39" s="485"/>
      <c r="C39" s="486"/>
      <c r="D39" s="486"/>
      <c r="E39" s="486"/>
      <c r="F39" s="486"/>
      <c r="G39" s="487"/>
      <c r="H39" s="488"/>
      <c r="J39" s="215"/>
    </row>
    <row r="40" spans="2:10" x14ac:dyDescent="0.25">
      <c r="B40" s="485"/>
      <c r="C40" s="486"/>
      <c r="D40" s="486"/>
      <c r="E40" s="486"/>
      <c r="F40" s="486"/>
      <c r="G40" s="487"/>
      <c r="H40" s="488"/>
      <c r="J40" s="215"/>
    </row>
    <row r="41" spans="2:10" x14ac:dyDescent="0.25">
      <c r="B41" s="485"/>
      <c r="C41" s="486"/>
      <c r="D41" s="486"/>
      <c r="E41" s="486"/>
      <c r="F41" s="486"/>
      <c r="G41" s="487"/>
      <c r="H41" s="488"/>
      <c r="J41" s="215"/>
    </row>
    <row r="42" spans="2:10" x14ac:dyDescent="0.25">
      <c r="B42" s="485"/>
      <c r="C42" s="486"/>
      <c r="D42" s="486"/>
      <c r="E42" s="486"/>
      <c r="F42" s="486"/>
      <c r="G42" s="487"/>
      <c r="H42" s="488"/>
      <c r="J42" s="215"/>
    </row>
    <row r="43" spans="2:10" x14ac:dyDescent="0.25">
      <c r="B43" s="485"/>
      <c r="C43" s="486"/>
      <c r="D43" s="486"/>
      <c r="E43" s="486"/>
      <c r="F43" s="486"/>
      <c r="G43" s="487"/>
      <c r="H43" s="488"/>
      <c r="J43" s="215"/>
    </row>
    <row r="44" spans="2:10" s="30" customFormat="1" ht="17.25" x14ac:dyDescent="0.25">
      <c r="B44" s="485"/>
      <c r="C44" s="486"/>
      <c r="D44" s="486"/>
      <c r="E44" s="486"/>
      <c r="F44" s="486"/>
      <c r="G44" s="487"/>
      <c r="H44" s="488"/>
      <c r="J44" s="215"/>
    </row>
    <row r="45" spans="2:10" s="23" customFormat="1" x14ac:dyDescent="0.25">
      <c r="B45" s="485"/>
      <c r="C45" s="486"/>
      <c r="D45" s="486"/>
      <c r="E45" s="486"/>
      <c r="F45" s="486"/>
      <c r="G45" s="487"/>
      <c r="H45" s="488"/>
      <c r="J45" s="215"/>
    </row>
    <row r="46" spans="2:10" s="23" customFormat="1" x14ac:dyDescent="0.25">
      <c r="B46" s="485"/>
      <c r="C46" s="486"/>
      <c r="D46" s="486"/>
      <c r="E46" s="486"/>
      <c r="F46" s="486"/>
      <c r="G46" s="487"/>
      <c r="H46" s="488"/>
      <c r="J46" s="215"/>
    </row>
    <row r="47" spans="2:10" s="23" customFormat="1" ht="17.25" thickBot="1" x14ac:dyDescent="0.3">
      <c r="B47" s="491"/>
      <c r="C47" s="490"/>
      <c r="D47" s="490"/>
      <c r="E47" s="490"/>
      <c r="F47" s="490"/>
      <c r="G47" s="552"/>
      <c r="H47" s="553"/>
      <c r="J47" s="215"/>
    </row>
    <row r="48" spans="2:10" s="23" customFormat="1" ht="15" customHeight="1" thickBot="1" x14ac:dyDescent="0.3">
      <c r="B48" s="214"/>
      <c r="C48" s="214"/>
      <c r="D48" s="214"/>
      <c r="E48" s="214"/>
      <c r="F48" s="214"/>
      <c r="G48" s="214"/>
      <c r="H48" s="214"/>
      <c r="J48" s="215"/>
    </row>
    <row r="49" spans="2:10" s="23" customFormat="1" ht="18" thickBot="1" x14ac:dyDescent="0.3">
      <c r="B49" s="1060" t="s">
        <v>297</v>
      </c>
      <c r="C49" s="1061"/>
      <c r="D49" s="1061"/>
      <c r="E49" s="1061"/>
      <c r="F49" s="1061"/>
      <c r="G49" s="1061"/>
      <c r="H49" s="1062"/>
      <c r="J49" s="215"/>
    </row>
    <row r="50" spans="2:10" s="23" customFormat="1" x14ac:dyDescent="0.25">
      <c r="B50" s="48"/>
      <c r="C50" s="36"/>
      <c r="D50" s="36"/>
      <c r="E50" s="36"/>
      <c r="F50" s="36"/>
      <c r="G50" s="36"/>
      <c r="H50" s="49"/>
      <c r="J50" s="215"/>
    </row>
    <row r="51" spans="2:10" s="23" customFormat="1" ht="18" x14ac:dyDescent="0.25">
      <c r="B51" s="48"/>
      <c r="C51" s="55"/>
      <c r="D51" s="54"/>
      <c r="E51" s="202" t="s">
        <v>312</v>
      </c>
      <c r="F51" s="492" t="s">
        <v>473</v>
      </c>
      <c r="G51" s="75"/>
      <c r="H51" s="49"/>
      <c r="J51" s="215"/>
    </row>
    <row r="52" spans="2:10" s="23" customFormat="1" x14ac:dyDescent="0.25">
      <c r="B52" s="48"/>
      <c r="C52" s="36"/>
      <c r="D52" s="36"/>
      <c r="E52" s="36"/>
      <c r="F52" s="36"/>
      <c r="G52" s="36"/>
      <c r="H52" s="49"/>
      <c r="J52" s="215"/>
    </row>
    <row r="53" spans="2:10" s="23" customFormat="1" x14ac:dyDescent="0.25">
      <c r="B53" s="48" t="s">
        <v>34</v>
      </c>
      <c r="C53" s="36"/>
      <c r="D53" s="36"/>
      <c r="E53" s="36"/>
      <c r="F53" s="36"/>
      <c r="G53" s="36"/>
      <c r="H53" s="49"/>
      <c r="J53" s="215"/>
    </row>
    <row r="54" spans="2:10" s="23" customFormat="1" x14ac:dyDescent="0.25">
      <c r="B54" s="1048"/>
      <c r="C54" s="1049"/>
      <c r="D54" s="1049"/>
      <c r="E54" s="1049"/>
      <c r="F54" s="1049"/>
      <c r="G54" s="1049"/>
      <c r="H54" s="1050"/>
      <c r="J54" s="215"/>
    </row>
    <row r="55" spans="2:10" s="23" customFormat="1" ht="15" customHeight="1" x14ac:dyDescent="0.25">
      <c r="B55" s="1051"/>
      <c r="C55" s="1052"/>
      <c r="D55" s="1052"/>
      <c r="E55" s="1052"/>
      <c r="F55" s="1052"/>
      <c r="G55" s="1052"/>
      <c r="H55" s="1053"/>
      <c r="J55" s="215"/>
    </row>
    <row r="56" spans="2:10" s="23" customFormat="1" x14ac:dyDescent="0.25">
      <c r="B56" s="1051"/>
      <c r="C56" s="1052"/>
      <c r="D56" s="1052"/>
      <c r="E56" s="1052"/>
      <c r="F56" s="1052"/>
      <c r="G56" s="1052"/>
      <c r="H56" s="1053"/>
      <c r="J56" s="215"/>
    </row>
    <row r="57" spans="2:10" s="23" customFormat="1" x14ac:dyDescent="0.25">
      <c r="B57" s="1051"/>
      <c r="C57" s="1052"/>
      <c r="D57" s="1052"/>
      <c r="E57" s="1052"/>
      <c r="F57" s="1052"/>
      <c r="G57" s="1052"/>
      <c r="H57" s="1053"/>
      <c r="J57" s="215"/>
    </row>
    <row r="58" spans="2:10" s="23" customFormat="1" x14ac:dyDescent="0.25">
      <c r="B58" s="1054"/>
      <c r="C58" s="1055"/>
      <c r="D58" s="1055"/>
      <c r="E58" s="1055"/>
      <c r="F58" s="1055"/>
      <c r="G58" s="1055"/>
      <c r="H58" s="1056"/>
      <c r="J58" s="215"/>
    </row>
    <row r="59" spans="2:10" s="23" customFormat="1" x14ac:dyDescent="0.25">
      <c r="B59" s="48"/>
      <c r="C59" s="36"/>
      <c r="D59" s="36"/>
      <c r="E59" s="36"/>
      <c r="F59" s="36"/>
      <c r="G59" s="36"/>
      <c r="H59" s="49"/>
      <c r="J59" s="215"/>
    </row>
    <row r="60" spans="2:10" s="23" customFormat="1" x14ac:dyDescent="0.25">
      <c r="B60" s="48" t="s">
        <v>35</v>
      </c>
      <c r="C60" s="36"/>
      <c r="D60" s="36"/>
      <c r="E60" s="36"/>
      <c r="F60" s="36"/>
      <c r="G60" s="36"/>
      <c r="H60" s="49"/>
      <c r="J60" s="215"/>
    </row>
    <row r="61" spans="2:10" x14ac:dyDescent="0.25">
      <c r="B61" s="1048"/>
      <c r="C61" s="1049"/>
      <c r="D61" s="1049"/>
      <c r="E61" s="1049"/>
      <c r="F61" s="1049"/>
      <c r="G61" s="1049"/>
      <c r="H61" s="1050"/>
      <c r="J61" s="215"/>
    </row>
    <row r="62" spans="2:10" s="218" customFormat="1" x14ac:dyDescent="0.25">
      <c r="B62" s="1051"/>
      <c r="C62" s="1052"/>
      <c r="D62" s="1052"/>
      <c r="E62" s="1052"/>
      <c r="F62" s="1052"/>
      <c r="G62" s="1052"/>
      <c r="H62" s="1053"/>
      <c r="J62" s="215"/>
    </row>
    <row r="63" spans="2:10" x14ac:dyDescent="0.25">
      <c r="B63" s="1051"/>
      <c r="C63" s="1052"/>
      <c r="D63" s="1052"/>
      <c r="E63" s="1052"/>
      <c r="F63" s="1052"/>
      <c r="G63" s="1052"/>
      <c r="H63" s="1053"/>
      <c r="J63" s="604"/>
    </row>
    <row r="64" spans="2:10" x14ac:dyDescent="0.25">
      <c r="B64" s="1051"/>
      <c r="C64" s="1052"/>
      <c r="D64" s="1052"/>
      <c r="E64" s="1052"/>
      <c r="F64" s="1052"/>
      <c r="G64" s="1052"/>
      <c r="H64" s="1053"/>
      <c r="J64" s="604"/>
    </row>
    <row r="65" spans="1:10" ht="17.25" thickBot="1" x14ac:dyDescent="0.3">
      <c r="B65" s="1057"/>
      <c r="C65" s="1058"/>
      <c r="D65" s="1058"/>
      <c r="E65" s="1058"/>
      <c r="F65" s="1058"/>
      <c r="G65" s="1058"/>
      <c r="H65" s="1059"/>
      <c r="J65" s="604"/>
    </row>
    <row r="66" spans="1:10" x14ac:dyDescent="0.25">
      <c r="J66" s="604"/>
    </row>
    <row r="67" spans="1:10" x14ac:dyDescent="0.25">
      <c r="A67" s="215"/>
      <c r="B67" s="215"/>
      <c r="C67" s="215"/>
      <c r="D67" s="215"/>
      <c r="E67" s="215"/>
      <c r="F67" s="215"/>
      <c r="G67" s="215"/>
      <c r="H67" s="215"/>
      <c r="I67" s="215"/>
      <c r="J67" s="604"/>
    </row>
  </sheetData>
  <sheetProtection algorithmName="SHA-512" hashValue="s8rUG/Gnru3yxRPi1f6RuDEwFlbJjVq2I/ZyWpYGQFBrYw0OYPjc3EnZPEPCIRgkHTPZj0hVLciaPTMBJ+oqiA==" saltValue="YWjgbwGqDKFT9D81q7BVBA==" spinCount="100000" sheet="1" objects="1" scenarios="1" selectLockedCells="1"/>
  <protectedRanges>
    <protectedRange sqref="B13:H47" name="Range1"/>
  </protectedRanges>
  <customSheetViews>
    <customSheetView guid="{2A4C6EB9-430A-44F2-86C8-15B50360FC3B}" scale="80" showGridLines="0">
      <selection activeCell="G34" sqref="G34"/>
      <pageMargins left="0.7" right="0.7" top="0.75" bottom="0.75" header="0.3" footer="0.3"/>
      <pageSetup orientation="portrait" r:id="rId1"/>
    </customSheetView>
    <customSheetView guid="{B3BD5AF3-9A64-4EA7-AE1F-3CC326849B8F}" scale="80" showGridLines="0">
      <selection activeCell="C6" sqref="C6"/>
      <pageMargins left="0.7" right="0.7" top="0.75" bottom="0.75" header="0.3" footer="0.3"/>
      <pageSetup orientation="portrait" r:id="rId2"/>
    </customSheetView>
  </customSheetViews>
  <mergeCells count="5">
    <mergeCell ref="B54:H58"/>
    <mergeCell ref="B61:H65"/>
    <mergeCell ref="B2:C2"/>
    <mergeCell ref="B11:H11"/>
    <mergeCell ref="B49:H49"/>
  </mergeCells>
  <phoneticPr fontId="27" type="noConversion"/>
  <hyperlinks>
    <hyperlink ref="F51" location="Photos!J60" display="the Photos tab (Photo Box #5)" xr:uid="{00000000-0004-0000-0200-000000000000}"/>
    <hyperlink ref="E3" location="Instructions!A1" display="Back to Instructions" xr:uid="{00000000-0004-0000-0200-000001000000}"/>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0070C0"/>
  </sheetPr>
  <dimension ref="A1:O142"/>
  <sheetViews>
    <sheetView zoomScaleNormal="100" workbookViewId="0">
      <selection activeCell="B56" sqref="B56:M78"/>
    </sheetView>
  </sheetViews>
  <sheetFormatPr defaultColWidth="9.140625" defaultRowHeight="16.5" x14ac:dyDescent="0.25"/>
  <cols>
    <col min="1" max="1" width="2.7109375" style="23" customWidth="1"/>
    <col min="2" max="2" width="57.7109375" style="23" customWidth="1"/>
    <col min="3" max="3" width="56" style="23" customWidth="1"/>
    <col min="4" max="5" width="9.140625" style="23"/>
    <col min="6" max="6" width="21.85546875" style="23" customWidth="1"/>
    <col min="7" max="12" width="9.140625" style="23"/>
    <col min="13" max="13" width="15.140625" style="23" customWidth="1"/>
    <col min="14" max="14" width="4.140625" style="23" customWidth="1"/>
    <col min="15" max="15" width="2" style="44" customWidth="1"/>
    <col min="16" max="16384" width="9.140625" style="23"/>
  </cols>
  <sheetData>
    <row r="1" spans="1:15" s="219" customFormat="1" ht="18" thickBot="1" x14ac:dyDescent="0.3">
      <c r="A1" s="30"/>
      <c r="O1" s="163"/>
    </row>
    <row r="2" spans="1:15" s="219" customFormat="1" ht="18" thickBot="1" x14ac:dyDescent="0.3">
      <c r="A2" s="30"/>
      <c r="B2" s="1016" t="s">
        <v>449</v>
      </c>
      <c r="C2" s="1017"/>
      <c r="O2" s="220"/>
    </row>
    <row r="3" spans="1:15" s="219" customFormat="1" ht="15.75" customHeight="1" x14ac:dyDescent="0.3">
      <c r="A3" s="30"/>
      <c r="B3" s="242" t="s">
        <v>450</v>
      </c>
      <c r="C3" s="243" t="str">
        <f>'Version Control'!C3</f>
        <v>Residential Central Air Conditioners and Heat Pumps</v>
      </c>
      <c r="E3" s="1079" t="s">
        <v>433</v>
      </c>
      <c r="F3" s="1079"/>
      <c r="O3" s="220"/>
    </row>
    <row r="4" spans="1:15" s="219" customFormat="1" ht="17.25" x14ac:dyDescent="0.3">
      <c r="A4" s="30"/>
      <c r="B4" s="244" t="s">
        <v>136</v>
      </c>
      <c r="C4" s="245" t="str">
        <f>'Version Control'!C4</f>
        <v>v2.6</v>
      </c>
      <c r="O4" s="220"/>
    </row>
    <row r="5" spans="1:15" s="219" customFormat="1" ht="17.25" x14ac:dyDescent="0.3">
      <c r="A5" s="30"/>
      <c r="B5" s="244" t="s">
        <v>373</v>
      </c>
      <c r="C5" s="246">
        <f>'Version Control'!C5</f>
        <v>43553</v>
      </c>
      <c r="O5" s="220"/>
    </row>
    <row r="6" spans="1:15" s="219" customFormat="1" ht="17.25" x14ac:dyDescent="0.3">
      <c r="A6" s="30"/>
      <c r="B6" s="247" t="s">
        <v>135</v>
      </c>
      <c r="C6" s="248" t="str">
        <f ca="1">MID(CELL("filename",$A$1), FIND("]", CELL("filename", $A$1))+ 1, 255)</f>
        <v>Setup</v>
      </c>
      <c r="O6" s="220"/>
    </row>
    <row r="7" spans="1:15" s="219" customFormat="1" ht="36" customHeight="1" x14ac:dyDescent="0.25">
      <c r="A7" s="221"/>
      <c r="B7" s="249" t="s">
        <v>134</v>
      </c>
      <c r="C7" s="250" t="str">
        <f ca="1">MID(CELL("FILENAME"),FIND("[",CELL("FILENAME"))+1,FIND("]",CELL("FILENAME"))-FIND("[",CELL("FILENAME"))-1)</f>
        <v>Residential Central Air Conditioners and Heat Pumps_Notebook.xlsx</v>
      </c>
      <c r="O7" s="220"/>
    </row>
    <row r="8" spans="1:15" s="219" customFormat="1" ht="17.25" thickBot="1" x14ac:dyDescent="0.35">
      <c r="A8" s="221"/>
      <c r="B8" s="251" t="s">
        <v>137</v>
      </c>
      <c r="C8" s="252" t="str">
        <f>'Version Control'!C8</f>
        <v>[MM/DD/YYYY]</v>
      </c>
      <c r="O8" s="220"/>
    </row>
    <row r="9" spans="1:15" s="219" customFormat="1" x14ac:dyDescent="0.25">
      <c r="O9" s="220"/>
    </row>
    <row r="10" spans="1:15" ht="17.25" thickBot="1" x14ac:dyDescent="0.3">
      <c r="O10" s="37"/>
    </row>
    <row r="11" spans="1:15" s="30" customFormat="1" ht="18" thickBot="1" x14ac:dyDescent="0.3">
      <c r="B11" s="1060" t="s">
        <v>371</v>
      </c>
      <c r="C11" s="1061"/>
      <c r="D11" s="1061"/>
      <c r="E11" s="1061"/>
      <c r="F11" s="1061"/>
      <c r="G11" s="1061"/>
      <c r="H11" s="1061"/>
      <c r="I11" s="1061"/>
      <c r="J11" s="1061"/>
      <c r="K11" s="1061"/>
      <c r="L11" s="1061"/>
      <c r="M11" s="1062"/>
      <c r="O11" s="31"/>
    </row>
    <row r="12" spans="1:15" ht="55.5" customHeight="1" x14ac:dyDescent="0.25">
      <c r="B12" s="619" t="s">
        <v>501</v>
      </c>
      <c r="C12" s="620"/>
      <c r="D12" s="597"/>
      <c r="E12" s="597"/>
      <c r="F12" s="597"/>
      <c r="G12" s="597"/>
      <c r="H12" s="597"/>
      <c r="I12" s="597"/>
      <c r="J12" s="597"/>
      <c r="K12" s="597"/>
      <c r="L12" s="597"/>
      <c r="M12" s="621"/>
      <c r="O12" s="37"/>
    </row>
    <row r="13" spans="1:15" ht="66" customHeight="1" x14ac:dyDescent="0.25">
      <c r="B13" s="1077" t="s">
        <v>502</v>
      </c>
      <c r="C13" s="1075"/>
      <c r="D13" s="1075"/>
      <c r="E13" s="1075"/>
      <c r="F13" s="1075"/>
      <c r="G13" s="1075"/>
      <c r="H13" s="1075"/>
      <c r="I13" s="1075"/>
      <c r="J13" s="1075"/>
      <c r="K13" s="1075"/>
      <c r="L13" s="1075"/>
      <c r="M13" s="1076"/>
      <c r="O13" s="37"/>
    </row>
    <row r="14" spans="1:15" x14ac:dyDescent="0.25">
      <c r="B14" s="1077"/>
      <c r="C14" s="1075"/>
      <c r="D14" s="1075"/>
      <c r="E14" s="1075"/>
      <c r="F14" s="1075"/>
      <c r="G14" s="1075"/>
      <c r="H14" s="1075"/>
      <c r="I14" s="1075"/>
      <c r="J14" s="1075"/>
      <c r="K14" s="1075"/>
      <c r="L14" s="1075"/>
      <c r="M14" s="1076"/>
      <c r="O14" s="37"/>
    </row>
    <row r="15" spans="1:15" x14ac:dyDescent="0.25">
      <c r="B15" s="1077"/>
      <c r="C15" s="1075"/>
      <c r="D15" s="1075"/>
      <c r="E15" s="1075"/>
      <c r="F15" s="1075"/>
      <c r="G15" s="1075"/>
      <c r="H15" s="1075"/>
      <c r="I15" s="1075"/>
      <c r="J15" s="1075"/>
      <c r="K15" s="1075"/>
      <c r="L15" s="1075"/>
      <c r="M15" s="1076"/>
      <c r="O15" s="37"/>
    </row>
    <row r="16" spans="1:15" x14ac:dyDescent="0.25">
      <c r="B16" s="1077"/>
      <c r="C16" s="1075"/>
      <c r="D16" s="1075"/>
      <c r="E16" s="1075"/>
      <c r="F16" s="1075"/>
      <c r="G16" s="1075"/>
      <c r="H16" s="1075"/>
      <c r="I16" s="1075"/>
      <c r="J16" s="1075"/>
      <c r="K16" s="1075"/>
      <c r="L16" s="1075"/>
      <c r="M16" s="1076"/>
      <c r="O16" s="37"/>
    </row>
    <row r="17" spans="1:15" x14ac:dyDescent="0.25">
      <c r="B17" s="962" t="s">
        <v>773</v>
      </c>
      <c r="C17" s="961"/>
      <c r="D17" s="963"/>
      <c r="E17" s="963"/>
      <c r="F17" s="963"/>
      <c r="G17" s="963"/>
      <c r="H17" s="963"/>
      <c r="I17" s="963"/>
      <c r="J17" s="963"/>
      <c r="K17" s="963"/>
      <c r="L17" s="963"/>
      <c r="M17" s="964"/>
      <c r="O17" s="37"/>
    </row>
    <row r="18" spans="1:15" x14ac:dyDescent="0.25">
      <c r="B18" s="962" t="s">
        <v>774</v>
      </c>
      <c r="C18" s="961"/>
      <c r="D18" s="963"/>
      <c r="E18" s="963"/>
      <c r="F18" s="963"/>
      <c r="G18" s="963"/>
      <c r="H18" s="963"/>
      <c r="I18" s="963"/>
      <c r="J18" s="963"/>
      <c r="K18" s="963"/>
      <c r="L18" s="963"/>
      <c r="M18" s="964"/>
      <c r="O18" s="37"/>
    </row>
    <row r="19" spans="1:15" x14ac:dyDescent="0.25">
      <c r="B19" s="962" t="str">
        <f>IF($C$17="Circular","Diameter of the air inlet opening?","Width of the air inlet opening?")</f>
        <v>Width of the air inlet opening?</v>
      </c>
      <c r="C19" s="961"/>
      <c r="D19" s="36" t="s">
        <v>546</v>
      </c>
      <c r="E19" s="967" t="s">
        <v>782</v>
      </c>
      <c r="F19" s="963"/>
      <c r="G19" s="963"/>
      <c r="H19" s="963"/>
      <c r="I19" s="963"/>
      <c r="J19" s="963"/>
      <c r="K19" s="963"/>
      <c r="L19" s="963"/>
      <c r="M19" s="964"/>
      <c r="O19" s="37"/>
    </row>
    <row r="20" spans="1:15" x14ac:dyDescent="0.25">
      <c r="B20" s="962" t="s">
        <v>778</v>
      </c>
      <c r="C20" s="961"/>
      <c r="D20" s="36" t="s">
        <v>546</v>
      </c>
      <c r="E20" s="963"/>
      <c r="F20" s="963"/>
      <c r="G20" s="963"/>
      <c r="H20" s="963"/>
      <c r="I20" s="963"/>
      <c r="J20" s="963"/>
      <c r="K20" s="963"/>
      <c r="L20" s="963"/>
      <c r="M20" s="964"/>
      <c r="O20" s="37"/>
    </row>
    <row r="21" spans="1:15" x14ac:dyDescent="0.25">
      <c r="B21" s="962" t="str">
        <f>IF($C$18="Circular","Diameter of the air inlet opening?","Width of the air inlet opening?")</f>
        <v>Width of the air inlet opening?</v>
      </c>
      <c r="C21" s="961"/>
      <c r="D21" s="36" t="s">
        <v>546</v>
      </c>
      <c r="E21" s="963"/>
      <c r="F21" s="963"/>
      <c r="G21" s="963"/>
      <c r="H21" s="963"/>
      <c r="I21" s="963"/>
      <c r="J21" s="963"/>
      <c r="K21" s="963"/>
      <c r="L21" s="963"/>
      <c r="M21" s="964"/>
      <c r="O21" s="37"/>
    </row>
    <row r="22" spans="1:15" x14ac:dyDescent="0.25">
      <c r="B22" s="962" t="s">
        <v>779</v>
      </c>
      <c r="C22" s="961"/>
      <c r="D22" s="36" t="s">
        <v>546</v>
      </c>
      <c r="E22" s="963"/>
      <c r="F22" s="963"/>
      <c r="G22" s="963"/>
      <c r="H22" s="963"/>
      <c r="I22" s="963"/>
      <c r="J22" s="963"/>
      <c r="K22" s="963"/>
      <c r="L22" s="963"/>
      <c r="M22" s="964"/>
      <c r="O22" s="37"/>
    </row>
    <row r="23" spans="1:15" x14ac:dyDescent="0.25">
      <c r="B23" s="618" t="s">
        <v>552</v>
      </c>
      <c r="C23" s="617"/>
      <c r="D23" s="36" t="s">
        <v>546</v>
      </c>
      <c r="E23" s="966" t="str">
        <f>IF($C$17="","Please select opening geometry!",IF(OR(AND($C$17="Rectangular",$C$19=$C$23,$C$20=$C$24),AND($C$17="Circular",$C$19=$C$23,$C$23=$C$24)),"Well done!","Please MATCH dimensions!"))</f>
        <v>Please select opening geometry!</v>
      </c>
      <c r="F23" s="966"/>
      <c r="G23" s="36"/>
      <c r="H23" s="36"/>
      <c r="I23" s="36"/>
      <c r="J23" s="36"/>
      <c r="K23" s="36"/>
      <c r="L23" s="36"/>
      <c r="M23" s="49"/>
      <c r="O23" s="37"/>
    </row>
    <row r="24" spans="1:15" ht="15.6" customHeight="1" x14ac:dyDescent="0.25">
      <c r="B24" s="618" t="s">
        <v>551</v>
      </c>
      <c r="C24" s="617"/>
      <c r="D24" s="36" t="s">
        <v>546</v>
      </c>
      <c r="E24" s="36" t="s">
        <v>780</v>
      </c>
      <c r="F24" s="36"/>
      <c r="G24" s="36"/>
      <c r="H24" s="36"/>
      <c r="I24" s="36"/>
      <c r="J24" s="36"/>
      <c r="K24" s="36"/>
      <c r="L24" s="36"/>
      <c r="M24" s="49"/>
      <c r="O24" s="37"/>
    </row>
    <row r="25" spans="1:15" x14ac:dyDescent="0.25">
      <c r="B25" s="618" t="s">
        <v>549</v>
      </c>
      <c r="C25" s="617"/>
      <c r="D25" s="36" t="s">
        <v>546</v>
      </c>
      <c r="E25" s="36"/>
      <c r="F25" s="36"/>
      <c r="G25" s="36"/>
      <c r="H25" s="36"/>
      <c r="I25" s="36"/>
      <c r="J25" s="36"/>
      <c r="K25" s="36"/>
      <c r="L25" s="36"/>
      <c r="M25" s="49"/>
      <c r="O25" s="37"/>
    </row>
    <row r="26" spans="1:15" x14ac:dyDescent="0.25">
      <c r="B26" s="618" t="s">
        <v>550</v>
      </c>
      <c r="C26" s="617"/>
      <c r="D26" s="36" t="s">
        <v>546</v>
      </c>
      <c r="E26" s="36"/>
      <c r="F26" s="36"/>
      <c r="G26" s="36"/>
      <c r="H26" s="36"/>
      <c r="I26" s="36"/>
      <c r="J26" s="36"/>
      <c r="K26" s="36"/>
      <c r="L26" s="36"/>
      <c r="M26" s="49"/>
      <c r="O26" s="37"/>
    </row>
    <row r="27" spans="1:15" x14ac:dyDescent="0.25">
      <c r="B27" s="618" t="s">
        <v>554</v>
      </c>
      <c r="C27" s="617"/>
      <c r="D27" s="36" t="s">
        <v>546</v>
      </c>
      <c r="E27" s="966" t="str">
        <f>IF($C$18="","Please select opening geometry!",IF(OR(AND($C$18="Rectangular",$C$21=$C$27,$C$22=$C$28),AND($C$18="Circular",$C$21=$C$27,$C$27=$C$28)),"Well done!","Please MATCH dimensions!"))</f>
        <v>Please select opening geometry!</v>
      </c>
      <c r="F27" s="966"/>
      <c r="G27" s="36"/>
      <c r="H27" s="36"/>
      <c r="I27" s="36"/>
      <c r="J27" s="36"/>
      <c r="K27" s="36"/>
      <c r="L27" s="36"/>
      <c r="M27" s="49"/>
      <c r="O27" s="37"/>
    </row>
    <row r="28" spans="1:15" x14ac:dyDescent="0.25">
      <c r="B28" s="618" t="s">
        <v>553</v>
      </c>
      <c r="C28" s="617"/>
      <c r="D28" s="36" t="s">
        <v>546</v>
      </c>
      <c r="E28" s="36" t="s">
        <v>780</v>
      </c>
      <c r="F28" s="36"/>
      <c r="G28" s="36"/>
      <c r="H28" s="36"/>
      <c r="I28" s="36"/>
      <c r="J28" s="36"/>
      <c r="K28" s="36"/>
      <c r="L28" s="36"/>
      <c r="M28" s="49"/>
      <c r="O28" s="37"/>
    </row>
    <row r="29" spans="1:15" x14ac:dyDescent="0.25">
      <c r="B29" s="618" t="s">
        <v>570</v>
      </c>
      <c r="C29" s="617"/>
      <c r="D29" s="36" t="s">
        <v>546</v>
      </c>
      <c r="E29" s="36"/>
      <c r="F29" s="36"/>
      <c r="G29" s="36"/>
      <c r="H29" s="36"/>
      <c r="I29" s="36"/>
      <c r="J29" s="36"/>
      <c r="K29" s="36"/>
      <c r="L29" s="36"/>
      <c r="M29" s="49"/>
      <c r="O29" s="37"/>
    </row>
    <row r="30" spans="1:15" s="30" customFormat="1" ht="17.25" x14ac:dyDescent="0.25">
      <c r="A30" s="23"/>
      <c r="B30" s="618" t="s">
        <v>555</v>
      </c>
      <c r="C30" s="617"/>
      <c r="D30" s="36" t="s">
        <v>546</v>
      </c>
      <c r="E30" s="36"/>
      <c r="F30" s="36"/>
      <c r="G30" s="36"/>
      <c r="H30" s="36"/>
      <c r="I30" s="36"/>
      <c r="J30" s="36"/>
      <c r="K30" s="36"/>
      <c r="L30" s="36"/>
      <c r="M30" s="49"/>
      <c r="N30" s="23"/>
      <c r="O30" s="37"/>
    </row>
    <row r="31" spans="1:15" x14ac:dyDescent="0.25">
      <c r="B31" s="618" t="s">
        <v>547</v>
      </c>
      <c r="C31" s="617"/>
      <c r="D31" s="36"/>
      <c r="E31" s="36"/>
      <c r="F31" s="36"/>
      <c r="G31" s="36"/>
      <c r="H31" s="36"/>
      <c r="I31" s="36"/>
      <c r="J31" s="36"/>
      <c r="K31" s="36"/>
      <c r="L31" s="36"/>
      <c r="M31" s="49"/>
      <c r="O31" s="37"/>
    </row>
    <row r="32" spans="1:15" ht="66" customHeight="1" x14ac:dyDescent="0.25">
      <c r="B32" s="618" t="s">
        <v>548</v>
      </c>
      <c r="C32" s="617"/>
      <c r="D32" s="36" t="s">
        <v>556</v>
      </c>
      <c r="E32" s="36"/>
      <c r="F32" s="36"/>
      <c r="G32" s="36"/>
      <c r="H32" s="36"/>
      <c r="I32" s="36"/>
      <c r="J32" s="36"/>
      <c r="K32" s="36"/>
      <c r="L32" s="36"/>
      <c r="M32" s="49"/>
      <c r="O32" s="37"/>
    </row>
    <row r="33" spans="1:15" x14ac:dyDescent="0.25">
      <c r="B33" s="626" t="s">
        <v>592</v>
      </c>
      <c r="C33" s="617"/>
      <c r="D33" s="36"/>
      <c r="E33" s="36"/>
      <c r="F33" s="36"/>
      <c r="G33" s="36"/>
      <c r="H33" s="36"/>
      <c r="I33" s="36"/>
      <c r="J33" s="36"/>
      <c r="K33" s="36"/>
      <c r="L33" s="36"/>
      <c r="M33" s="49"/>
      <c r="O33" s="37"/>
    </row>
    <row r="34" spans="1:15" ht="50.25" thickBot="1" x14ac:dyDescent="0.3">
      <c r="B34" s="563" t="s">
        <v>571</v>
      </c>
      <c r="C34" s="564"/>
      <c r="D34" s="622" t="s">
        <v>546</v>
      </c>
      <c r="E34" s="622"/>
      <c r="F34" s="622"/>
      <c r="G34" s="622"/>
      <c r="H34" s="622"/>
      <c r="I34" s="622"/>
      <c r="J34" s="622"/>
      <c r="K34" s="622"/>
      <c r="L34" s="622"/>
      <c r="M34" s="623"/>
      <c r="O34" s="37"/>
    </row>
    <row r="35" spans="1:15" ht="17.25" thickBot="1" x14ac:dyDescent="0.3">
      <c r="B35" s="36"/>
      <c r="C35" s="61"/>
      <c r="D35" s="61"/>
      <c r="E35" s="61"/>
      <c r="F35" s="61"/>
      <c r="G35" s="61"/>
      <c r="H35" s="61"/>
      <c r="I35" s="61"/>
      <c r="J35" s="61"/>
      <c r="K35" s="61"/>
      <c r="L35" s="61"/>
      <c r="M35" s="62"/>
      <c r="O35" s="37"/>
    </row>
    <row r="36" spans="1:15" ht="18" thickBot="1" x14ac:dyDescent="0.3">
      <c r="A36" s="30"/>
      <c r="B36" s="1060" t="s">
        <v>372</v>
      </c>
      <c r="C36" s="1061"/>
      <c r="D36" s="1061"/>
      <c r="E36" s="1061"/>
      <c r="F36" s="1061"/>
      <c r="G36" s="1061"/>
      <c r="H36" s="1061"/>
      <c r="I36" s="1061"/>
      <c r="J36" s="1061"/>
      <c r="K36" s="1061"/>
      <c r="L36" s="1061"/>
      <c r="M36" s="1062"/>
      <c r="N36" s="30"/>
      <c r="O36" s="31"/>
    </row>
    <row r="37" spans="1:15" ht="66" x14ac:dyDescent="0.25">
      <c r="B37" s="77" t="s">
        <v>537</v>
      </c>
      <c r="C37" s="565"/>
      <c r="D37" s="36"/>
      <c r="E37" s="36"/>
      <c r="F37" s="36"/>
      <c r="G37" s="36"/>
      <c r="H37" s="36"/>
      <c r="I37" s="36"/>
      <c r="J37" s="36"/>
      <c r="K37" s="36"/>
      <c r="L37" s="36"/>
      <c r="M37" s="49"/>
      <c r="O37" s="37"/>
    </row>
    <row r="38" spans="1:15" x14ac:dyDescent="0.25">
      <c r="B38" s="1077" t="s">
        <v>538</v>
      </c>
      <c r="C38" s="1075"/>
      <c r="D38" s="1075"/>
      <c r="E38" s="1075"/>
      <c r="F38" s="1075"/>
      <c r="G38" s="1075"/>
      <c r="H38" s="1075"/>
      <c r="I38" s="1075"/>
      <c r="J38" s="1075"/>
      <c r="K38" s="1075"/>
      <c r="L38" s="1075"/>
      <c r="M38" s="1076"/>
      <c r="O38" s="37"/>
    </row>
    <row r="39" spans="1:15" x14ac:dyDescent="0.25">
      <c r="B39" s="1077"/>
      <c r="C39" s="1075"/>
      <c r="D39" s="1075"/>
      <c r="E39" s="1075"/>
      <c r="F39" s="1075"/>
      <c r="G39" s="1075"/>
      <c r="H39" s="1075"/>
      <c r="I39" s="1075"/>
      <c r="J39" s="1075"/>
      <c r="K39" s="1075"/>
      <c r="L39" s="1075"/>
      <c r="M39" s="1076"/>
      <c r="O39" s="37"/>
    </row>
    <row r="40" spans="1:15" x14ac:dyDescent="0.25">
      <c r="B40" s="1077"/>
      <c r="C40" s="1075"/>
      <c r="D40" s="1075"/>
      <c r="E40" s="1075"/>
      <c r="F40" s="1075"/>
      <c r="G40" s="1075"/>
      <c r="H40" s="1075"/>
      <c r="I40" s="1075"/>
      <c r="J40" s="1075"/>
      <c r="K40" s="1075"/>
      <c r="L40" s="1075"/>
      <c r="M40" s="1076"/>
      <c r="O40" s="37"/>
    </row>
    <row r="41" spans="1:15" ht="72.75" customHeight="1" x14ac:dyDescent="0.25">
      <c r="B41" s="1077"/>
      <c r="C41" s="1075"/>
      <c r="D41" s="1075"/>
      <c r="E41" s="1075"/>
      <c r="F41" s="1075"/>
      <c r="G41" s="1075"/>
      <c r="H41" s="1075"/>
      <c r="I41" s="1075"/>
      <c r="J41" s="1075"/>
      <c r="K41" s="1075"/>
      <c r="L41" s="1075"/>
      <c r="M41" s="1076"/>
      <c r="O41" s="37"/>
    </row>
    <row r="42" spans="1:15" ht="72.75" customHeight="1" thickBot="1" x14ac:dyDescent="0.3">
      <c r="B42" s="563" t="s">
        <v>541</v>
      </c>
      <c r="C42" s="564"/>
      <c r="D42" s="624" t="s">
        <v>563</v>
      </c>
      <c r="E42" s="611"/>
      <c r="F42" s="611"/>
      <c r="G42" s="611"/>
      <c r="H42" s="611"/>
      <c r="I42" s="611"/>
      <c r="J42" s="611"/>
      <c r="K42" s="611"/>
      <c r="L42" s="611"/>
      <c r="M42" s="612"/>
      <c r="O42" s="37"/>
    </row>
    <row r="43" spans="1:15" ht="17.25" thickBot="1" x14ac:dyDescent="0.3">
      <c r="B43" s="558"/>
      <c r="C43" s="613"/>
      <c r="D43" s="613"/>
      <c r="E43" s="613"/>
      <c r="F43" s="613"/>
      <c r="G43" s="613"/>
      <c r="H43" s="613"/>
      <c r="I43" s="613"/>
      <c r="J43" s="613"/>
      <c r="K43" s="613"/>
      <c r="L43" s="613"/>
      <c r="M43" s="613"/>
      <c r="O43" s="37"/>
    </row>
    <row r="44" spans="1:15" ht="18" thickBot="1" x14ac:dyDescent="0.3">
      <c r="B44" s="1080" t="s">
        <v>506</v>
      </c>
      <c r="C44" s="1081"/>
      <c r="D44" s="1081"/>
      <c r="E44" s="1081"/>
      <c r="F44" s="1081"/>
      <c r="G44" s="1081"/>
      <c r="H44" s="1081"/>
      <c r="I44" s="1081"/>
      <c r="J44" s="1081"/>
      <c r="K44" s="1081"/>
      <c r="L44" s="1081"/>
      <c r="M44" s="1082"/>
      <c r="O44" s="37"/>
    </row>
    <row r="45" spans="1:15" ht="50.25" customHeight="1" x14ac:dyDescent="0.25">
      <c r="B45" s="561" t="s">
        <v>544</v>
      </c>
      <c r="C45" s="562"/>
      <c r="D45" s="614"/>
      <c r="E45" s="614"/>
      <c r="F45" s="614"/>
      <c r="G45" s="614"/>
      <c r="H45" s="614"/>
      <c r="I45" s="614"/>
      <c r="J45" s="614"/>
      <c r="K45" s="614"/>
      <c r="L45" s="614"/>
      <c r="M45" s="615"/>
      <c r="O45" s="37"/>
    </row>
    <row r="46" spans="1:15" ht="20.25" customHeight="1" x14ac:dyDescent="0.25">
      <c r="B46" s="627" t="s">
        <v>504</v>
      </c>
      <c r="C46" s="560"/>
      <c r="D46" s="613"/>
      <c r="E46" s="613"/>
      <c r="F46" s="613"/>
      <c r="G46" s="613"/>
      <c r="H46" s="613"/>
      <c r="I46" s="613"/>
      <c r="J46" s="613"/>
      <c r="K46" s="613"/>
      <c r="L46" s="613"/>
      <c r="M46" s="616"/>
      <c r="O46" s="37"/>
    </row>
    <row r="47" spans="1:15" ht="34.5" customHeight="1" x14ac:dyDescent="0.25">
      <c r="B47" s="627" t="s">
        <v>505</v>
      </c>
      <c r="C47" s="1083"/>
      <c r="D47" s="1084"/>
      <c r="E47" s="1084"/>
      <c r="F47" s="1084"/>
      <c r="G47" s="1084"/>
      <c r="H47" s="1084"/>
      <c r="I47" s="1084"/>
      <c r="J47" s="1084"/>
      <c r="K47" s="1084"/>
      <c r="L47" s="1084"/>
      <c r="M47" s="1085"/>
      <c r="O47" s="37"/>
    </row>
    <row r="48" spans="1:15" x14ac:dyDescent="0.25">
      <c r="B48" s="627" t="s">
        <v>543</v>
      </c>
      <c r="C48" s="605"/>
      <c r="D48" s="613"/>
      <c r="E48" s="613"/>
      <c r="F48" s="613"/>
      <c r="G48" s="613"/>
      <c r="H48" s="613"/>
      <c r="I48" s="613"/>
      <c r="J48" s="613"/>
      <c r="K48" s="613"/>
      <c r="L48" s="613"/>
      <c r="M48" s="616"/>
      <c r="O48" s="37"/>
    </row>
    <row r="49" spans="2:15" x14ac:dyDescent="0.25">
      <c r="B49" s="627" t="s">
        <v>542</v>
      </c>
      <c r="C49" s="559"/>
      <c r="D49" s="613" t="s">
        <v>480</v>
      </c>
      <c r="E49" s="613"/>
      <c r="F49" s="613"/>
      <c r="G49" s="613"/>
      <c r="H49" s="613"/>
      <c r="I49" s="613"/>
      <c r="J49" s="613"/>
      <c r="K49" s="613"/>
      <c r="L49" s="613"/>
      <c r="M49" s="616"/>
      <c r="O49" s="37"/>
    </row>
    <row r="50" spans="2:15" x14ac:dyDescent="0.25">
      <c r="B50" s="627" t="s">
        <v>534</v>
      </c>
      <c r="C50" s="559"/>
      <c r="D50" s="613" t="s">
        <v>480</v>
      </c>
      <c r="E50" s="613"/>
      <c r="F50" s="613"/>
      <c r="G50" s="613"/>
      <c r="H50" s="613"/>
      <c r="I50" s="613"/>
      <c r="J50" s="613"/>
      <c r="K50" s="613"/>
      <c r="L50" s="613"/>
      <c r="M50" s="616"/>
      <c r="O50" s="37"/>
    </row>
    <row r="51" spans="2:15" x14ac:dyDescent="0.25">
      <c r="B51" s="627" t="s">
        <v>535</v>
      </c>
      <c r="C51" s="559"/>
      <c r="D51" s="613" t="s">
        <v>480</v>
      </c>
      <c r="E51" s="613"/>
      <c r="F51" s="613"/>
      <c r="G51" s="613"/>
      <c r="H51" s="613"/>
      <c r="I51" s="613"/>
      <c r="J51" s="613"/>
      <c r="K51" s="613"/>
      <c r="L51" s="613"/>
      <c r="M51" s="616"/>
      <c r="O51" s="37"/>
    </row>
    <row r="52" spans="2:15" x14ac:dyDescent="0.25">
      <c r="B52" s="627" t="s">
        <v>567</v>
      </c>
      <c r="C52" s="950"/>
      <c r="D52" s="613" t="s">
        <v>546</v>
      </c>
      <c r="E52" s="613"/>
      <c r="F52" s="613"/>
      <c r="G52" s="613"/>
      <c r="H52" s="613"/>
      <c r="I52" s="613"/>
      <c r="J52" s="613"/>
      <c r="K52" s="613"/>
      <c r="L52" s="613"/>
      <c r="M52" s="616"/>
      <c r="O52" s="37"/>
    </row>
    <row r="53" spans="2:15" x14ac:dyDescent="0.25">
      <c r="B53" s="627" t="s">
        <v>568</v>
      </c>
      <c r="C53" s="950"/>
      <c r="D53" s="613" t="s">
        <v>546</v>
      </c>
      <c r="E53" s="613"/>
      <c r="F53" s="613"/>
      <c r="G53" s="613"/>
      <c r="H53" s="613"/>
      <c r="I53" s="613"/>
      <c r="J53" s="613"/>
      <c r="K53" s="613"/>
      <c r="L53" s="613"/>
      <c r="M53" s="616"/>
      <c r="O53" s="37"/>
    </row>
    <row r="54" spans="2:15" ht="18" x14ac:dyDescent="0.25">
      <c r="B54" s="50" t="s">
        <v>503</v>
      </c>
      <c r="C54" s="36"/>
      <c r="D54" s="36"/>
      <c r="E54" s="36"/>
      <c r="F54" s="36"/>
      <c r="G54" s="36"/>
      <c r="H54" s="36"/>
      <c r="I54" s="36"/>
      <c r="J54" s="36"/>
      <c r="K54" s="36"/>
      <c r="L54" s="36"/>
      <c r="M54" s="49"/>
      <c r="O54" s="37"/>
    </row>
    <row r="55" spans="2:15" ht="19.5" x14ac:dyDescent="0.25">
      <c r="B55" s="51" t="s">
        <v>507</v>
      </c>
      <c r="C55" s="36"/>
      <c r="D55" s="36"/>
      <c r="E55" s="36"/>
      <c r="F55" s="36"/>
      <c r="G55" s="36"/>
      <c r="H55" s="36"/>
      <c r="I55" s="36"/>
      <c r="J55" s="36"/>
      <c r="K55" s="36"/>
      <c r="L55" s="36"/>
      <c r="M55" s="49"/>
      <c r="O55" s="37"/>
    </row>
    <row r="56" spans="2:15" x14ac:dyDescent="0.25">
      <c r="B56" s="1063"/>
      <c r="C56" s="1064"/>
      <c r="D56" s="1064"/>
      <c r="E56" s="1064"/>
      <c r="F56" s="1064"/>
      <c r="G56" s="1064"/>
      <c r="H56" s="1064"/>
      <c r="I56" s="1064"/>
      <c r="J56" s="1064"/>
      <c r="K56" s="1064"/>
      <c r="L56" s="1064"/>
      <c r="M56" s="1065"/>
      <c r="O56" s="37"/>
    </row>
    <row r="57" spans="2:15" x14ac:dyDescent="0.25">
      <c r="B57" s="1066"/>
      <c r="C57" s="1067"/>
      <c r="D57" s="1067"/>
      <c r="E57" s="1067"/>
      <c r="F57" s="1067"/>
      <c r="G57" s="1067"/>
      <c r="H57" s="1067"/>
      <c r="I57" s="1067"/>
      <c r="J57" s="1067"/>
      <c r="K57" s="1067"/>
      <c r="L57" s="1067"/>
      <c r="M57" s="1068"/>
      <c r="O57" s="37"/>
    </row>
    <row r="58" spans="2:15" x14ac:dyDescent="0.25">
      <c r="B58" s="1066"/>
      <c r="C58" s="1067"/>
      <c r="D58" s="1067"/>
      <c r="E58" s="1067"/>
      <c r="F58" s="1067"/>
      <c r="G58" s="1067"/>
      <c r="H58" s="1067"/>
      <c r="I58" s="1067"/>
      <c r="J58" s="1067"/>
      <c r="K58" s="1067"/>
      <c r="L58" s="1067"/>
      <c r="M58" s="1068"/>
      <c r="O58" s="37"/>
    </row>
    <row r="59" spans="2:15" x14ac:dyDescent="0.25">
      <c r="B59" s="1066"/>
      <c r="C59" s="1067"/>
      <c r="D59" s="1067"/>
      <c r="E59" s="1067"/>
      <c r="F59" s="1067"/>
      <c r="G59" s="1067"/>
      <c r="H59" s="1067"/>
      <c r="I59" s="1067"/>
      <c r="J59" s="1067"/>
      <c r="K59" s="1067"/>
      <c r="L59" s="1067"/>
      <c r="M59" s="1068"/>
      <c r="O59" s="37"/>
    </row>
    <row r="60" spans="2:15" x14ac:dyDescent="0.25">
      <c r="B60" s="1066"/>
      <c r="C60" s="1067"/>
      <c r="D60" s="1067"/>
      <c r="E60" s="1067"/>
      <c r="F60" s="1067"/>
      <c r="G60" s="1067"/>
      <c r="H60" s="1067"/>
      <c r="I60" s="1067"/>
      <c r="J60" s="1067"/>
      <c r="K60" s="1067"/>
      <c r="L60" s="1067"/>
      <c r="M60" s="1068"/>
      <c r="O60" s="37"/>
    </row>
    <row r="61" spans="2:15" x14ac:dyDescent="0.25">
      <c r="B61" s="1066"/>
      <c r="C61" s="1067"/>
      <c r="D61" s="1067"/>
      <c r="E61" s="1067"/>
      <c r="F61" s="1067"/>
      <c r="G61" s="1067"/>
      <c r="H61" s="1067"/>
      <c r="I61" s="1067"/>
      <c r="J61" s="1067"/>
      <c r="K61" s="1067"/>
      <c r="L61" s="1067"/>
      <c r="M61" s="1068"/>
      <c r="O61" s="37"/>
    </row>
    <row r="62" spans="2:15" x14ac:dyDescent="0.25">
      <c r="B62" s="1066"/>
      <c r="C62" s="1067"/>
      <c r="D62" s="1067"/>
      <c r="E62" s="1067"/>
      <c r="F62" s="1067"/>
      <c r="G62" s="1067"/>
      <c r="H62" s="1067"/>
      <c r="I62" s="1067"/>
      <c r="J62" s="1067"/>
      <c r="K62" s="1067"/>
      <c r="L62" s="1067"/>
      <c r="M62" s="1068"/>
      <c r="O62" s="37"/>
    </row>
    <row r="63" spans="2:15" x14ac:dyDescent="0.25">
      <c r="B63" s="1066"/>
      <c r="C63" s="1067"/>
      <c r="D63" s="1067"/>
      <c r="E63" s="1067"/>
      <c r="F63" s="1067"/>
      <c r="G63" s="1067"/>
      <c r="H63" s="1067"/>
      <c r="I63" s="1067"/>
      <c r="J63" s="1067"/>
      <c r="K63" s="1067"/>
      <c r="L63" s="1067"/>
      <c r="M63" s="1068"/>
      <c r="O63" s="37"/>
    </row>
    <row r="64" spans="2:15" x14ac:dyDescent="0.25">
      <c r="B64" s="1066"/>
      <c r="C64" s="1067"/>
      <c r="D64" s="1067"/>
      <c r="E64" s="1067"/>
      <c r="F64" s="1067"/>
      <c r="G64" s="1067"/>
      <c r="H64" s="1067"/>
      <c r="I64" s="1067"/>
      <c r="J64" s="1067"/>
      <c r="K64" s="1067"/>
      <c r="L64" s="1067"/>
      <c r="M64" s="1068"/>
      <c r="O64" s="37"/>
    </row>
    <row r="65" spans="2:15" x14ac:dyDescent="0.25">
      <c r="B65" s="1066"/>
      <c r="C65" s="1067"/>
      <c r="D65" s="1067"/>
      <c r="E65" s="1067"/>
      <c r="F65" s="1067"/>
      <c r="G65" s="1067"/>
      <c r="H65" s="1067"/>
      <c r="I65" s="1067"/>
      <c r="J65" s="1067"/>
      <c r="K65" s="1067"/>
      <c r="L65" s="1067"/>
      <c r="M65" s="1068"/>
      <c r="O65" s="37"/>
    </row>
    <row r="66" spans="2:15" x14ac:dyDescent="0.25">
      <c r="B66" s="1066"/>
      <c r="C66" s="1067"/>
      <c r="D66" s="1067"/>
      <c r="E66" s="1067"/>
      <c r="F66" s="1067"/>
      <c r="G66" s="1067"/>
      <c r="H66" s="1067"/>
      <c r="I66" s="1067"/>
      <c r="J66" s="1067"/>
      <c r="K66" s="1067"/>
      <c r="L66" s="1067"/>
      <c r="M66" s="1068"/>
      <c r="O66" s="37"/>
    </row>
    <row r="67" spans="2:15" x14ac:dyDescent="0.25">
      <c r="B67" s="1066"/>
      <c r="C67" s="1067"/>
      <c r="D67" s="1067"/>
      <c r="E67" s="1067"/>
      <c r="F67" s="1067"/>
      <c r="G67" s="1067"/>
      <c r="H67" s="1067"/>
      <c r="I67" s="1067"/>
      <c r="J67" s="1067"/>
      <c r="K67" s="1067"/>
      <c r="L67" s="1067"/>
      <c r="M67" s="1068"/>
      <c r="O67" s="37"/>
    </row>
    <row r="68" spans="2:15" x14ac:dyDescent="0.25">
      <c r="B68" s="1066"/>
      <c r="C68" s="1067"/>
      <c r="D68" s="1067"/>
      <c r="E68" s="1067"/>
      <c r="F68" s="1067"/>
      <c r="G68" s="1067"/>
      <c r="H68" s="1067"/>
      <c r="I68" s="1067"/>
      <c r="J68" s="1067"/>
      <c r="K68" s="1067"/>
      <c r="L68" s="1067"/>
      <c r="M68" s="1068"/>
      <c r="O68" s="37"/>
    </row>
    <row r="69" spans="2:15" x14ac:dyDescent="0.25">
      <c r="B69" s="1066"/>
      <c r="C69" s="1067"/>
      <c r="D69" s="1067"/>
      <c r="E69" s="1067"/>
      <c r="F69" s="1067"/>
      <c r="G69" s="1067"/>
      <c r="H69" s="1067"/>
      <c r="I69" s="1067"/>
      <c r="J69" s="1067"/>
      <c r="K69" s="1067"/>
      <c r="L69" s="1067"/>
      <c r="M69" s="1068"/>
      <c r="O69" s="37"/>
    </row>
    <row r="70" spans="2:15" x14ac:dyDescent="0.25">
      <c r="B70" s="1066"/>
      <c r="C70" s="1067"/>
      <c r="D70" s="1067"/>
      <c r="E70" s="1067"/>
      <c r="F70" s="1067"/>
      <c r="G70" s="1067"/>
      <c r="H70" s="1067"/>
      <c r="I70" s="1067"/>
      <c r="J70" s="1067"/>
      <c r="K70" s="1067"/>
      <c r="L70" s="1067"/>
      <c r="M70" s="1068"/>
      <c r="O70" s="37"/>
    </row>
    <row r="71" spans="2:15" x14ac:dyDescent="0.25">
      <c r="B71" s="1066"/>
      <c r="C71" s="1067"/>
      <c r="D71" s="1067"/>
      <c r="E71" s="1067"/>
      <c r="F71" s="1067"/>
      <c r="G71" s="1067"/>
      <c r="H71" s="1067"/>
      <c r="I71" s="1067"/>
      <c r="J71" s="1067"/>
      <c r="K71" s="1067"/>
      <c r="L71" s="1067"/>
      <c r="M71" s="1068"/>
      <c r="O71" s="37"/>
    </row>
    <row r="72" spans="2:15" x14ac:dyDescent="0.25">
      <c r="B72" s="1066"/>
      <c r="C72" s="1067"/>
      <c r="D72" s="1067"/>
      <c r="E72" s="1067"/>
      <c r="F72" s="1067"/>
      <c r="G72" s="1067"/>
      <c r="H72" s="1067"/>
      <c r="I72" s="1067"/>
      <c r="J72" s="1067"/>
      <c r="K72" s="1067"/>
      <c r="L72" s="1067"/>
      <c r="M72" s="1068"/>
      <c r="O72" s="37"/>
    </row>
    <row r="73" spans="2:15" x14ac:dyDescent="0.25">
      <c r="B73" s="1066"/>
      <c r="C73" s="1067"/>
      <c r="D73" s="1067"/>
      <c r="E73" s="1067"/>
      <c r="F73" s="1067"/>
      <c r="G73" s="1067"/>
      <c r="H73" s="1067"/>
      <c r="I73" s="1067"/>
      <c r="J73" s="1067"/>
      <c r="K73" s="1067"/>
      <c r="L73" s="1067"/>
      <c r="M73" s="1068"/>
      <c r="O73" s="37"/>
    </row>
    <row r="74" spans="2:15" x14ac:dyDescent="0.25">
      <c r="B74" s="1066"/>
      <c r="C74" s="1067"/>
      <c r="D74" s="1067"/>
      <c r="E74" s="1067"/>
      <c r="F74" s="1067"/>
      <c r="G74" s="1067"/>
      <c r="H74" s="1067"/>
      <c r="I74" s="1067"/>
      <c r="J74" s="1067"/>
      <c r="K74" s="1067"/>
      <c r="L74" s="1067"/>
      <c r="M74" s="1068"/>
      <c r="O74" s="37"/>
    </row>
    <row r="75" spans="2:15" ht="20.25" customHeight="1" x14ac:dyDescent="0.25">
      <c r="B75" s="1066"/>
      <c r="C75" s="1067"/>
      <c r="D75" s="1067"/>
      <c r="E75" s="1067"/>
      <c r="F75" s="1067"/>
      <c r="G75" s="1067"/>
      <c r="H75" s="1067"/>
      <c r="I75" s="1067"/>
      <c r="J75" s="1067"/>
      <c r="K75" s="1067"/>
      <c r="L75" s="1067"/>
      <c r="M75" s="1068"/>
      <c r="O75" s="37"/>
    </row>
    <row r="76" spans="2:15" ht="18" customHeight="1" x14ac:dyDescent="0.25">
      <c r="B76" s="1066"/>
      <c r="C76" s="1067"/>
      <c r="D76" s="1067"/>
      <c r="E76" s="1067"/>
      <c r="F76" s="1067"/>
      <c r="G76" s="1067"/>
      <c r="H76" s="1067"/>
      <c r="I76" s="1067"/>
      <c r="J76" s="1067"/>
      <c r="K76" s="1067"/>
      <c r="L76" s="1067"/>
      <c r="M76" s="1068"/>
      <c r="O76" s="37"/>
    </row>
    <row r="77" spans="2:15" x14ac:dyDescent="0.25">
      <c r="B77" s="1066"/>
      <c r="C77" s="1067"/>
      <c r="D77" s="1067"/>
      <c r="E77" s="1067"/>
      <c r="F77" s="1067"/>
      <c r="G77" s="1067"/>
      <c r="H77" s="1067"/>
      <c r="I77" s="1067"/>
      <c r="J77" s="1067"/>
      <c r="K77" s="1067"/>
      <c r="L77" s="1067"/>
      <c r="M77" s="1068"/>
      <c r="O77" s="37"/>
    </row>
    <row r="78" spans="2:15" ht="17.25" thickBot="1" x14ac:dyDescent="0.3">
      <c r="B78" s="1072"/>
      <c r="C78" s="1073"/>
      <c r="D78" s="1073"/>
      <c r="E78" s="1073"/>
      <c r="F78" s="1073"/>
      <c r="G78" s="1073"/>
      <c r="H78" s="1073"/>
      <c r="I78" s="1073"/>
      <c r="J78" s="1073"/>
      <c r="K78" s="1073"/>
      <c r="L78" s="1073"/>
      <c r="M78" s="1074"/>
      <c r="O78" s="37"/>
    </row>
    <row r="79" spans="2:15" ht="17.25" thickBot="1" x14ac:dyDescent="0.3">
      <c r="O79" s="37"/>
    </row>
    <row r="80" spans="2:15" ht="18" thickBot="1" x14ac:dyDescent="0.3">
      <c r="B80" s="1060" t="s">
        <v>616</v>
      </c>
      <c r="C80" s="1061"/>
      <c r="D80" s="1061"/>
      <c r="E80" s="1061"/>
      <c r="F80" s="1061"/>
      <c r="G80" s="1061"/>
      <c r="H80" s="1061"/>
      <c r="I80" s="1061"/>
      <c r="J80" s="1061"/>
      <c r="K80" s="1061"/>
      <c r="L80" s="1061"/>
      <c r="M80" s="1062"/>
      <c r="O80" s="37"/>
    </row>
    <row r="81" spans="1:15" ht="36" x14ac:dyDescent="0.25">
      <c r="B81" s="718" t="s">
        <v>612</v>
      </c>
      <c r="C81" s="714" t="s">
        <v>613</v>
      </c>
      <c r="D81" s="1086" t="s">
        <v>605</v>
      </c>
      <c r="E81" s="1086"/>
      <c r="F81" s="1086"/>
      <c r="G81" s="613"/>
      <c r="H81" s="613"/>
      <c r="I81" s="613"/>
      <c r="J81" s="613"/>
      <c r="K81" s="613"/>
      <c r="L81" s="613"/>
      <c r="M81" s="616"/>
      <c r="O81" s="37"/>
    </row>
    <row r="82" spans="1:15" x14ac:dyDescent="0.25">
      <c r="B82" s="716" t="s">
        <v>611</v>
      </c>
      <c r="C82" s="715"/>
      <c r="D82" s="1086"/>
      <c r="E82" s="1086"/>
      <c r="F82" s="1086"/>
      <c r="G82" s="613"/>
      <c r="H82" s="613"/>
      <c r="I82" s="613"/>
      <c r="J82" s="613"/>
      <c r="K82" s="613"/>
      <c r="L82" s="613"/>
      <c r="M82" s="616"/>
      <c r="O82" s="37"/>
    </row>
    <row r="83" spans="1:15" x14ac:dyDescent="0.25">
      <c r="B83" s="716" t="s">
        <v>606</v>
      </c>
      <c r="C83" s="715"/>
      <c r="D83" s="1086"/>
      <c r="E83" s="1086"/>
      <c r="F83" s="1086"/>
      <c r="G83" s="613"/>
      <c r="H83" s="613"/>
      <c r="I83" s="613"/>
      <c r="J83" s="613"/>
      <c r="K83" s="613"/>
      <c r="L83" s="613"/>
      <c r="M83" s="616"/>
      <c r="O83" s="37"/>
    </row>
    <row r="84" spans="1:15" x14ac:dyDescent="0.25">
      <c r="B84" s="716" t="s">
        <v>607</v>
      </c>
      <c r="C84" s="715"/>
      <c r="D84" s="1086"/>
      <c r="E84" s="1086"/>
      <c r="F84" s="1086"/>
      <c r="G84" s="613"/>
      <c r="H84" s="613"/>
      <c r="I84" s="613"/>
      <c r="J84" s="613"/>
      <c r="K84" s="613"/>
      <c r="L84" s="613"/>
      <c r="M84" s="616"/>
      <c r="O84" s="37"/>
    </row>
    <row r="85" spans="1:15" x14ac:dyDescent="0.25">
      <c r="B85" s="716" t="s">
        <v>608</v>
      </c>
      <c r="C85" s="715"/>
      <c r="D85" s="1087"/>
      <c r="E85" s="1087"/>
      <c r="F85" s="1087"/>
      <c r="G85" s="613"/>
      <c r="H85" s="613"/>
      <c r="I85" s="613"/>
      <c r="J85" s="613"/>
      <c r="K85" s="613"/>
      <c r="L85" s="613"/>
      <c r="M85" s="616"/>
      <c r="O85" s="37"/>
    </row>
    <row r="86" spans="1:15" x14ac:dyDescent="0.25">
      <c r="B86" s="716" t="s">
        <v>609</v>
      </c>
      <c r="C86" s="715"/>
      <c r="D86" s="1087"/>
      <c r="E86" s="1087"/>
      <c r="F86" s="1087"/>
      <c r="G86" s="613"/>
      <c r="H86" s="613"/>
      <c r="I86" s="613"/>
      <c r="J86" s="613"/>
      <c r="K86" s="613"/>
      <c r="L86" s="613"/>
      <c r="M86" s="616"/>
      <c r="O86" s="37"/>
    </row>
    <row r="87" spans="1:15" s="30" customFormat="1" ht="17.25" x14ac:dyDescent="0.25">
      <c r="A87" s="23"/>
      <c r="B87" s="716" t="s">
        <v>610</v>
      </c>
      <c r="C87" s="715"/>
      <c r="D87" s="613"/>
      <c r="E87" s="613"/>
      <c r="F87" s="613"/>
      <c r="G87" s="613"/>
      <c r="H87" s="613"/>
      <c r="I87" s="613"/>
      <c r="J87" s="613"/>
      <c r="K87" s="613"/>
      <c r="L87" s="613"/>
      <c r="M87" s="616"/>
      <c r="N87" s="23"/>
      <c r="O87" s="37"/>
    </row>
    <row r="88" spans="1:15" x14ac:dyDescent="0.25">
      <c r="B88" s="717"/>
      <c r="C88" s="613"/>
      <c r="D88" s="613"/>
      <c r="E88" s="613"/>
      <c r="F88" s="613"/>
      <c r="G88" s="613"/>
      <c r="H88" s="613"/>
      <c r="I88" s="613"/>
      <c r="J88" s="613"/>
      <c r="K88" s="613"/>
      <c r="L88" s="613"/>
      <c r="M88" s="616"/>
      <c r="O88" s="37"/>
    </row>
    <row r="89" spans="1:15" ht="33" x14ac:dyDescent="0.25">
      <c r="B89" s="716" t="s">
        <v>615</v>
      </c>
      <c r="C89" s="721"/>
      <c r="D89" s="719" t="s">
        <v>618</v>
      </c>
      <c r="E89" s="613"/>
      <c r="F89" s="613"/>
      <c r="G89" s="613"/>
      <c r="H89" s="613"/>
      <c r="I89" s="613"/>
      <c r="J89" s="613"/>
      <c r="K89" s="613"/>
      <c r="L89" s="613"/>
      <c r="M89" s="616"/>
      <c r="O89" s="37"/>
    </row>
    <row r="90" spans="1:15" x14ac:dyDescent="0.25">
      <c r="B90" s="716" t="s">
        <v>614</v>
      </c>
      <c r="C90" s="559"/>
      <c r="D90" s="613"/>
      <c r="E90" s="613"/>
      <c r="F90" s="613"/>
      <c r="G90" s="613"/>
      <c r="H90" s="613"/>
      <c r="I90" s="613"/>
      <c r="J90" s="613"/>
      <c r="K90" s="613"/>
      <c r="L90" s="613"/>
      <c r="M90" s="616"/>
      <c r="O90" s="37"/>
    </row>
    <row r="91" spans="1:15" ht="51.75" thickBot="1" x14ac:dyDescent="0.3">
      <c r="B91" s="563" t="s">
        <v>617</v>
      </c>
      <c r="C91" s="720" t="str">
        <f>IF(OR(D85="",D86="",C90="",C89=""),"",
IF(C90=INDEX(Expansion_Device_Setups,1),C89*(C85*(D85="No")+C86*(D86="No")+C83+C84-C82),
IF(C90=INDEX(Expansion_Device_Setups,2),C89*(C85*(D85="No")+C86*(D86="No")))))</f>
        <v/>
      </c>
      <c r="D91" s="624" t="s">
        <v>619</v>
      </c>
      <c r="E91" s="611"/>
      <c r="F91" s="611"/>
      <c r="G91" s="611"/>
      <c r="H91" s="611"/>
      <c r="I91" s="611"/>
      <c r="J91" s="611"/>
      <c r="K91" s="611"/>
      <c r="L91" s="611"/>
      <c r="M91" s="612"/>
      <c r="O91" s="37"/>
    </row>
    <row r="92" spans="1:15" ht="17.25" thickBot="1" x14ac:dyDescent="0.3">
      <c r="O92" s="37"/>
    </row>
    <row r="93" spans="1:15" ht="18" thickBot="1" x14ac:dyDescent="0.3">
      <c r="A93" s="30"/>
      <c r="B93" s="1060" t="s">
        <v>603</v>
      </c>
      <c r="C93" s="1061"/>
      <c r="D93" s="1061"/>
      <c r="E93" s="1061"/>
      <c r="F93" s="1061"/>
      <c r="G93" s="1061"/>
      <c r="H93" s="1061"/>
      <c r="I93" s="1061"/>
      <c r="J93" s="1061"/>
      <c r="K93" s="1061"/>
      <c r="L93" s="1061"/>
      <c r="M93" s="1062"/>
      <c r="N93" s="30"/>
      <c r="O93" s="31"/>
    </row>
    <row r="94" spans="1:15" x14ac:dyDescent="0.25">
      <c r="B94" s="48"/>
      <c r="C94" s="36"/>
      <c r="D94" s="36"/>
      <c r="E94" s="36"/>
      <c r="F94" s="36"/>
      <c r="G94" s="36"/>
      <c r="H94" s="36"/>
      <c r="I94" s="36"/>
      <c r="J94" s="36"/>
      <c r="K94" s="36"/>
      <c r="L94" s="36"/>
      <c r="M94" s="49"/>
      <c r="O94" s="37"/>
    </row>
    <row r="95" spans="1:15" ht="17.25" x14ac:dyDescent="0.25">
      <c r="B95" s="52"/>
      <c r="C95" s="53" t="s">
        <v>311</v>
      </c>
      <c r="D95" s="1078" t="s">
        <v>604</v>
      </c>
      <c r="E95" s="1078"/>
      <c r="F95" s="1078"/>
      <c r="G95" s="1078"/>
      <c r="H95" s="75"/>
      <c r="I95" s="36"/>
      <c r="J95" s="36"/>
      <c r="K95" s="36"/>
      <c r="L95" s="36"/>
      <c r="M95" s="49"/>
      <c r="O95" s="37"/>
    </row>
    <row r="96" spans="1:15" x14ac:dyDescent="0.25">
      <c r="B96" s="48"/>
      <c r="C96" s="36"/>
      <c r="D96" s="36"/>
      <c r="E96" s="36"/>
      <c r="F96" s="36"/>
      <c r="G96" s="36"/>
      <c r="H96" s="36"/>
      <c r="I96" s="36"/>
      <c r="J96" s="36"/>
      <c r="K96" s="36"/>
      <c r="L96" s="36"/>
      <c r="M96" s="49"/>
      <c r="O96" s="37"/>
    </row>
    <row r="97" spans="2:15" x14ac:dyDescent="0.25">
      <c r="B97" s="48" t="s">
        <v>313</v>
      </c>
      <c r="C97" s="36"/>
      <c r="D97" s="36"/>
      <c r="E97" s="36"/>
      <c r="F97" s="36"/>
      <c r="G97" s="36"/>
      <c r="H97" s="36"/>
      <c r="I97" s="36"/>
      <c r="J97" s="36"/>
      <c r="K97" s="36"/>
      <c r="L97" s="36"/>
      <c r="M97" s="49"/>
      <c r="O97" s="37"/>
    </row>
    <row r="98" spans="2:15" x14ac:dyDescent="0.25">
      <c r="B98" s="48" t="s">
        <v>36</v>
      </c>
      <c r="C98" s="36"/>
      <c r="D98" s="36"/>
      <c r="E98" s="36"/>
      <c r="F98" s="36"/>
      <c r="G98" s="36"/>
      <c r="H98" s="36"/>
      <c r="I98" s="36"/>
      <c r="J98" s="36"/>
      <c r="K98" s="36"/>
      <c r="L98" s="36"/>
      <c r="M98" s="49"/>
      <c r="O98" s="37"/>
    </row>
    <row r="99" spans="2:15" x14ac:dyDescent="0.25">
      <c r="B99" s="48" t="s">
        <v>37</v>
      </c>
      <c r="C99" s="36"/>
      <c r="D99" s="36"/>
      <c r="E99" s="36"/>
      <c r="F99" s="36"/>
      <c r="G99" s="36"/>
      <c r="H99" s="36"/>
      <c r="I99" s="36"/>
      <c r="J99" s="36"/>
      <c r="K99" s="36"/>
      <c r="L99" s="36"/>
      <c r="M99" s="49"/>
      <c r="O99" s="37"/>
    </row>
    <row r="100" spans="2:15" x14ac:dyDescent="0.25">
      <c r="B100" s="1063"/>
      <c r="C100" s="1064"/>
      <c r="D100" s="1064"/>
      <c r="E100" s="1064"/>
      <c r="F100" s="1064"/>
      <c r="G100" s="1064"/>
      <c r="H100" s="1064"/>
      <c r="I100" s="1064"/>
      <c r="J100" s="1064"/>
      <c r="K100" s="1064"/>
      <c r="L100" s="1064"/>
      <c r="M100" s="1065"/>
      <c r="O100" s="37"/>
    </row>
    <row r="101" spans="2:15" x14ac:dyDescent="0.25">
      <c r="B101" s="1066"/>
      <c r="C101" s="1067"/>
      <c r="D101" s="1067"/>
      <c r="E101" s="1067"/>
      <c r="F101" s="1067"/>
      <c r="G101" s="1067"/>
      <c r="H101" s="1067"/>
      <c r="I101" s="1067"/>
      <c r="J101" s="1067"/>
      <c r="K101" s="1067"/>
      <c r="L101" s="1067"/>
      <c r="M101" s="1068"/>
      <c r="O101" s="37"/>
    </row>
    <row r="102" spans="2:15" x14ac:dyDescent="0.25">
      <c r="B102" s="1066"/>
      <c r="C102" s="1067"/>
      <c r="D102" s="1067"/>
      <c r="E102" s="1067"/>
      <c r="F102" s="1067"/>
      <c r="G102" s="1067"/>
      <c r="H102" s="1067"/>
      <c r="I102" s="1067"/>
      <c r="J102" s="1067"/>
      <c r="K102" s="1067"/>
      <c r="L102" s="1067"/>
      <c r="M102" s="1068"/>
      <c r="O102" s="37"/>
    </row>
    <row r="103" spans="2:15" x14ac:dyDescent="0.25">
      <c r="B103" s="1066"/>
      <c r="C103" s="1067"/>
      <c r="D103" s="1067"/>
      <c r="E103" s="1067"/>
      <c r="F103" s="1067"/>
      <c r="G103" s="1067"/>
      <c r="H103" s="1067"/>
      <c r="I103" s="1067"/>
      <c r="J103" s="1067"/>
      <c r="K103" s="1067"/>
      <c r="L103" s="1067"/>
      <c r="M103" s="1068"/>
      <c r="O103" s="37"/>
    </row>
    <row r="104" spans="2:15" x14ac:dyDescent="0.25">
      <c r="B104" s="1066"/>
      <c r="C104" s="1067"/>
      <c r="D104" s="1067"/>
      <c r="E104" s="1067"/>
      <c r="F104" s="1067"/>
      <c r="G104" s="1067"/>
      <c r="H104" s="1067"/>
      <c r="I104" s="1067"/>
      <c r="J104" s="1067"/>
      <c r="K104" s="1067"/>
      <c r="L104" s="1067"/>
      <c r="M104" s="1068"/>
      <c r="O104" s="37"/>
    </row>
    <row r="105" spans="2:15" x14ac:dyDescent="0.25">
      <c r="B105" s="1066"/>
      <c r="C105" s="1067"/>
      <c r="D105" s="1067"/>
      <c r="E105" s="1067"/>
      <c r="F105" s="1067"/>
      <c r="G105" s="1067"/>
      <c r="H105" s="1067"/>
      <c r="I105" s="1067"/>
      <c r="J105" s="1067"/>
      <c r="K105" s="1067"/>
      <c r="L105" s="1067"/>
      <c r="M105" s="1068"/>
      <c r="O105" s="37"/>
    </row>
    <row r="106" spans="2:15" x14ac:dyDescent="0.25">
      <c r="B106" s="1066"/>
      <c r="C106" s="1067"/>
      <c r="D106" s="1067"/>
      <c r="E106" s="1067"/>
      <c r="F106" s="1067"/>
      <c r="G106" s="1067"/>
      <c r="H106" s="1067"/>
      <c r="I106" s="1067"/>
      <c r="J106" s="1067"/>
      <c r="K106" s="1067"/>
      <c r="L106" s="1067"/>
      <c r="M106" s="1068"/>
      <c r="O106" s="37"/>
    </row>
    <row r="107" spans="2:15" x14ac:dyDescent="0.25">
      <c r="B107" s="1066"/>
      <c r="C107" s="1067"/>
      <c r="D107" s="1067"/>
      <c r="E107" s="1067"/>
      <c r="F107" s="1067"/>
      <c r="G107" s="1067"/>
      <c r="H107" s="1067"/>
      <c r="I107" s="1067"/>
      <c r="J107" s="1067"/>
      <c r="K107" s="1067"/>
      <c r="L107" s="1067"/>
      <c r="M107" s="1068"/>
      <c r="O107" s="37"/>
    </row>
    <row r="108" spans="2:15" x14ac:dyDescent="0.25">
      <c r="B108" s="1066"/>
      <c r="C108" s="1067"/>
      <c r="D108" s="1067"/>
      <c r="E108" s="1067"/>
      <c r="F108" s="1067"/>
      <c r="G108" s="1067"/>
      <c r="H108" s="1067"/>
      <c r="I108" s="1067"/>
      <c r="J108" s="1067"/>
      <c r="K108" s="1067"/>
      <c r="L108" s="1067"/>
      <c r="M108" s="1068"/>
      <c r="O108" s="37"/>
    </row>
    <row r="109" spans="2:15" x14ac:dyDescent="0.25">
      <c r="B109" s="1066"/>
      <c r="C109" s="1067"/>
      <c r="D109" s="1067"/>
      <c r="E109" s="1067"/>
      <c r="F109" s="1067"/>
      <c r="G109" s="1067"/>
      <c r="H109" s="1067"/>
      <c r="I109" s="1067"/>
      <c r="J109" s="1067"/>
      <c r="K109" s="1067"/>
      <c r="L109" s="1067"/>
      <c r="M109" s="1068"/>
      <c r="O109" s="37"/>
    </row>
    <row r="110" spans="2:15" x14ac:dyDescent="0.25">
      <c r="B110" s="1069"/>
      <c r="C110" s="1070"/>
      <c r="D110" s="1070"/>
      <c r="E110" s="1070"/>
      <c r="F110" s="1070"/>
      <c r="G110" s="1070"/>
      <c r="H110" s="1070"/>
      <c r="I110" s="1070"/>
      <c r="J110" s="1070"/>
      <c r="K110" s="1070"/>
      <c r="L110" s="1070"/>
      <c r="M110" s="1071"/>
      <c r="O110" s="37"/>
    </row>
    <row r="111" spans="2:15" x14ac:dyDescent="0.25">
      <c r="B111" s="48"/>
      <c r="C111" s="36"/>
      <c r="D111" s="36"/>
      <c r="E111" s="36"/>
      <c r="F111" s="36"/>
      <c r="G111" s="36"/>
      <c r="H111" s="36"/>
      <c r="I111" s="36"/>
      <c r="J111" s="36"/>
      <c r="K111" s="36"/>
      <c r="L111" s="36"/>
      <c r="M111" s="49"/>
      <c r="O111" s="37"/>
    </row>
    <row r="112" spans="2:15" x14ac:dyDescent="0.25">
      <c r="B112" s="48" t="s">
        <v>298</v>
      </c>
      <c r="C112" s="36"/>
      <c r="D112" s="36"/>
      <c r="E112" s="36"/>
      <c r="F112" s="36"/>
      <c r="G112" s="36"/>
      <c r="H112" s="36"/>
      <c r="I112" s="36"/>
      <c r="J112" s="36"/>
      <c r="K112" s="36"/>
      <c r="L112" s="36"/>
      <c r="M112" s="49"/>
      <c r="O112" s="37"/>
    </row>
    <row r="113" spans="2:15" x14ac:dyDescent="0.25">
      <c r="B113" s="1063"/>
      <c r="C113" s="1064"/>
      <c r="D113" s="1064"/>
      <c r="E113" s="1064"/>
      <c r="F113" s="1064"/>
      <c r="G113" s="1064"/>
      <c r="H113" s="1064"/>
      <c r="I113" s="1064"/>
      <c r="J113" s="1064"/>
      <c r="K113" s="1064"/>
      <c r="L113" s="1064"/>
      <c r="M113" s="1065"/>
      <c r="O113" s="37"/>
    </row>
    <row r="114" spans="2:15" x14ac:dyDescent="0.25">
      <c r="B114" s="1066"/>
      <c r="C114" s="1067"/>
      <c r="D114" s="1067"/>
      <c r="E114" s="1067"/>
      <c r="F114" s="1067"/>
      <c r="G114" s="1067"/>
      <c r="H114" s="1067"/>
      <c r="I114" s="1067"/>
      <c r="J114" s="1067"/>
      <c r="K114" s="1067"/>
      <c r="L114" s="1067"/>
      <c r="M114" s="1068"/>
      <c r="O114" s="37"/>
    </row>
    <row r="115" spans="2:15" x14ac:dyDescent="0.25">
      <c r="B115" s="1066"/>
      <c r="C115" s="1067"/>
      <c r="D115" s="1067"/>
      <c r="E115" s="1067"/>
      <c r="F115" s="1067"/>
      <c r="G115" s="1067"/>
      <c r="H115" s="1067"/>
      <c r="I115" s="1067"/>
      <c r="J115" s="1067"/>
      <c r="K115" s="1067"/>
      <c r="L115" s="1067"/>
      <c r="M115" s="1068"/>
      <c r="O115" s="37"/>
    </row>
    <row r="116" spans="2:15" x14ac:dyDescent="0.25">
      <c r="B116" s="1066"/>
      <c r="C116" s="1067"/>
      <c r="D116" s="1067"/>
      <c r="E116" s="1067"/>
      <c r="F116" s="1067"/>
      <c r="G116" s="1067"/>
      <c r="H116" s="1067"/>
      <c r="I116" s="1067"/>
      <c r="J116" s="1067"/>
      <c r="K116" s="1067"/>
      <c r="L116" s="1067"/>
      <c r="M116" s="1068"/>
      <c r="O116" s="37"/>
    </row>
    <row r="117" spans="2:15" x14ac:dyDescent="0.25">
      <c r="B117" s="1066"/>
      <c r="C117" s="1067"/>
      <c r="D117" s="1067"/>
      <c r="E117" s="1067"/>
      <c r="F117" s="1067"/>
      <c r="G117" s="1067"/>
      <c r="H117" s="1067"/>
      <c r="I117" s="1067"/>
      <c r="J117" s="1067"/>
      <c r="K117" s="1067"/>
      <c r="L117" s="1067"/>
      <c r="M117" s="1068"/>
      <c r="O117" s="37"/>
    </row>
    <row r="118" spans="2:15" x14ac:dyDescent="0.25">
      <c r="B118" s="1066"/>
      <c r="C118" s="1067"/>
      <c r="D118" s="1067"/>
      <c r="E118" s="1067"/>
      <c r="F118" s="1067"/>
      <c r="G118" s="1067"/>
      <c r="H118" s="1067"/>
      <c r="I118" s="1067"/>
      <c r="J118" s="1067"/>
      <c r="K118" s="1067"/>
      <c r="L118" s="1067"/>
      <c r="M118" s="1068"/>
      <c r="O118" s="37"/>
    </row>
    <row r="119" spans="2:15" x14ac:dyDescent="0.25">
      <c r="B119" s="1066"/>
      <c r="C119" s="1067"/>
      <c r="D119" s="1067"/>
      <c r="E119" s="1067"/>
      <c r="F119" s="1067"/>
      <c r="G119" s="1067"/>
      <c r="H119" s="1067"/>
      <c r="I119" s="1067"/>
      <c r="J119" s="1067"/>
      <c r="K119" s="1067"/>
      <c r="L119" s="1067"/>
      <c r="M119" s="1068"/>
      <c r="O119" s="37"/>
    </row>
    <row r="120" spans="2:15" x14ac:dyDescent="0.25">
      <c r="B120" s="1066"/>
      <c r="C120" s="1067"/>
      <c r="D120" s="1067"/>
      <c r="E120" s="1067"/>
      <c r="F120" s="1067"/>
      <c r="G120" s="1067"/>
      <c r="H120" s="1067"/>
      <c r="I120" s="1067"/>
      <c r="J120" s="1067"/>
      <c r="K120" s="1067"/>
      <c r="L120" s="1067"/>
      <c r="M120" s="1068"/>
      <c r="O120" s="37"/>
    </row>
    <row r="121" spans="2:15" x14ac:dyDescent="0.25">
      <c r="B121" s="1066"/>
      <c r="C121" s="1067"/>
      <c r="D121" s="1067"/>
      <c r="E121" s="1067"/>
      <c r="F121" s="1067"/>
      <c r="G121" s="1067"/>
      <c r="H121" s="1067"/>
      <c r="I121" s="1067"/>
      <c r="J121" s="1067"/>
      <c r="K121" s="1067"/>
      <c r="L121" s="1067"/>
      <c r="M121" s="1068"/>
      <c r="O121" s="37"/>
    </row>
    <row r="122" spans="2:15" x14ac:dyDescent="0.25">
      <c r="B122" s="1066"/>
      <c r="C122" s="1067"/>
      <c r="D122" s="1067"/>
      <c r="E122" s="1067"/>
      <c r="F122" s="1067"/>
      <c r="G122" s="1067"/>
      <c r="H122" s="1067"/>
      <c r="I122" s="1067"/>
      <c r="J122" s="1067"/>
      <c r="K122" s="1067"/>
      <c r="L122" s="1067"/>
      <c r="M122" s="1068"/>
      <c r="O122" s="37"/>
    </row>
    <row r="123" spans="2:15" x14ac:dyDescent="0.25">
      <c r="B123" s="1066"/>
      <c r="C123" s="1067"/>
      <c r="D123" s="1067"/>
      <c r="E123" s="1067"/>
      <c r="F123" s="1067"/>
      <c r="G123" s="1067"/>
      <c r="H123" s="1067"/>
      <c r="I123" s="1067"/>
      <c r="J123" s="1067"/>
      <c r="K123" s="1067"/>
      <c r="L123" s="1067"/>
      <c r="M123" s="1068"/>
      <c r="O123" s="37"/>
    </row>
    <row r="124" spans="2:15" x14ac:dyDescent="0.25">
      <c r="B124" s="1069"/>
      <c r="C124" s="1070"/>
      <c r="D124" s="1070"/>
      <c r="E124" s="1070"/>
      <c r="F124" s="1070"/>
      <c r="G124" s="1070"/>
      <c r="H124" s="1070"/>
      <c r="I124" s="1070"/>
      <c r="J124" s="1070"/>
      <c r="K124" s="1070"/>
      <c r="L124" s="1070"/>
      <c r="M124" s="1071"/>
      <c r="O124" s="37"/>
    </row>
    <row r="125" spans="2:15" x14ac:dyDescent="0.25">
      <c r="B125" s="48"/>
      <c r="C125" s="36"/>
      <c r="D125" s="36"/>
      <c r="E125" s="36"/>
      <c r="F125" s="36"/>
      <c r="G125" s="36"/>
      <c r="H125" s="36"/>
      <c r="I125" s="36"/>
      <c r="J125" s="36"/>
      <c r="K125" s="36"/>
      <c r="L125" s="36"/>
      <c r="M125" s="49"/>
      <c r="O125" s="37"/>
    </row>
    <row r="126" spans="2:15" x14ac:dyDescent="0.25">
      <c r="B126" s="48" t="s">
        <v>38</v>
      </c>
      <c r="C126" s="36"/>
      <c r="D126" s="36"/>
      <c r="E126" s="36"/>
      <c r="F126" s="36"/>
      <c r="G126" s="36"/>
      <c r="H126" s="36"/>
      <c r="I126" s="36"/>
      <c r="J126" s="36"/>
      <c r="K126" s="36"/>
      <c r="L126" s="36"/>
      <c r="M126" s="49"/>
      <c r="O126" s="37"/>
    </row>
    <row r="127" spans="2:15" x14ac:dyDescent="0.25">
      <c r="B127" s="1063"/>
      <c r="C127" s="1064"/>
      <c r="D127" s="1064"/>
      <c r="E127" s="1064"/>
      <c r="F127" s="1064"/>
      <c r="G127" s="1064"/>
      <c r="H127" s="1064"/>
      <c r="I127" s="1064"/>
      <c r="J127" s="1064"/>
      <c r="K127" s="1064"/>
      <c r="L127" s="1064"/>
      <c r="M127" s="1065"/>
      <c r="O127" s="37"/>
    </row>
    <row r="128" spans="2:15" x14ac:dyDescent="0.25">
      <c r="B128" s="1066"/>
      <c r="C128" s="1067"/>
      <c r="D128" s="1067"/>
      <c r="E128" s="1067"/>
      <c r="F128" s="1067"/>
      <c r="G128" s="1067"/>
      <c r="H128" s="1067"/>
      <c r="I128" s="1067"/>
      <c r="J128" s="1067"/>
      <c r="K128" s="1067"/>
      <c r="L128" s="1067"/>
      <c r="M128" s="1068"/>
      <c r="O128" s="37"/>
    </row>
    <row r="129" spans="1:15" x14ac:dyDescent="0.25">
      <c r="B129" s="1066"/>
      <c r="C129" s="1067"/>
      <c r="D129" s="1067"/>
      <c r="E129" s="1067"/>
      <c r="F129" s="1067"/>
      <c r="G129" s="1067"/>
      <c r="H129" s="1067"/>
      <c r="I129" s="1067"/>
      <c r="J129" s="1067"/>
      <c r="K129" s="1067"/>
      <c r="L129" s="1067"/>
      <c r="M129" s="1068"/>
      <c r="O129" s="37"/>
    </row>
    <row r="130" spans="1:15" x14ac:dyDescent="0.25">
      <c r="B130" s="1066"/>
      <c r="C130" s="1067"/>
      <c r="D130" s="1067"/>
      <c r="E130" s="1067"/>
      <c r="F130" s="1067"/>
      <c r="G130" s="1067"/>
      <c r="H130" s="1067"/>
      <c r="I130" s="1067"/>
      <c r="J130" s="1067"/>
      <c r="K130" s="1067"/>
      <c r="L130" s="1067"/>
      <c r="M130" s="1068"/>
      <c r="O130" s="37"/>
    </row>
    <row r="131" spans="1:15" x14ac:dyDescent="0.25">
      <c r="B131" s="1066"/>
      <c r="C131" s="1067"/>
      <c r="D131" s="1067"/>
      <c r="E131" s="1067"/>
      <c r="F131" s="1067"/>
      <c r="G131" s="1067"/>
      <c r="H131" s="1067"/>
      <c r="I131" s="1067"/>
      <c r="J131" s="1067"/>
      <c r="K131" s="1067"/>
      <c r="L131" s="1067"/>
      <c r="M131" s="1068"/>
      <c r="O131" s="37"/>
    </row>
    <row r="132" spans="1:15" x14ac:dyDescent="0.25">
      <c r="B132" s="1066"/>
      <c r="C132" s="1067"/>
      <c r="D132" s="1067"/>
      <c r="E132" s="1067"/>
      <c r="F132" s="1067"/>
      <c r="G132" s="1067"/>
      <c r="H132" s="1067"/>
      <c r="I132" s="1067"/>
      <c r="J132" s="1067"/>
      <c r="K132" s="1067"/>
      <c r="L132" s="1067"/>
      <c r="M132" s="1068"/>
      <c r="O132" s="37"/>
    </row>
    <row r="133" spans="1:15" x14ac:dyDescent="0.25">
      <c r="B133" s="1066"/>
      <c r="C133" s="1067"/>
      <c r="D133" s="1067"/>
      <c r="E133" s="1067"/>
      <c r="F133" s="1067"/>
      <c r="G133" s="1067"/>
      <c r="H133" s="1067"/>
      <c r="I133" s="1067"/>
      <c r="J133" s="1067"/>
      <c r="K133" s="1067"/>
      <c r="L133" s="1067"/>
      <c r="M133" s="1068"/>
      <c r="O133" s="37"/>
    </row>
    <row r="134" spans="1:15" x14ac:dyDescent="0.25">
      <c r="B134" s="1066"/>
      <c r="C134" s="1067"/>
      <c r="D134" s="1067"/>
      <c r="E134" s="1067"/>
      <c r="F134" s="1067"/>
      <c r="G134" s="1067"/>
      <c r="H134" s="1067"/>
      <c r="I134" s="1067"/>
      <c r="J134" s="1067"/>
      <c r="K134" s="1067"/>
      <c r="L134" s="1067"/>
      <c r="M134" s="1068"/>
      <c r="O134" s="37"/>
    </row>
    <row r="135" spans="1:15" x14ac:dyDescent="0.25">
      <c r="B135" s="1066"/>
      <c r="C135" s="1067"/>
      <c r="D135" s="1067"/>
      <c r="E135" s="1067"/>
      <c r="F135" s="1067"/>
      <c r="G135" s="1067"/>
      <c r="H135" s="1067"/>
      <c r="I135" s="1067"/>
      <c r="J135" s="1067"/>
      <c r="K135" s="1067"/>
      <c r="L135" s="1067"/>
      <c r="M135" s="1068"/>
      <c r="O135" s="37"/>
    </row>
    <row r="136" spans="1:15" s="44" customFormat="1" x14ac:dyDescent="0.25">
      <c r="A136" s="23"/>
      <c r="B136" s="1066"/>
      <c r="C136" s="1067"/>
      <c r="D136" s="1067"/>
      <c r="E136" s="1067"/>
      <c r="F136" s="1067"/>
      <c r="G136" s="1067"/>
      <c r="H136" s="1067"/>
      <c r="I136" s="1067"/>
      <c r="J136" s="1067"/>
      <c r="K136" s="1067"/>
      <c r="L136" s="1067"/>
      <c r="M136" s="1068"/>
      <c r="N136" s="23"/>
      <c r="O136" s="37"/>
    </row>
    <row r="137" spans="1:15" x14ac:dyDescent="0.25">
      <c r="B137" s="1066"/>
      <c r="C137" s="1067"/>
      <c r="D137" s="1067"/>
      <c r="E137" s="1067"/>
      <c r="F137" s="1067"/>
      <c r="G137" s="1067"/>
      <c r="H137" s="1067"/>
      <c r="I137" s="1067"/>
      <c r="J137" s="1067"/>
      <c r="K137" s="1067"/>
      <c r="L137" s="1067"/>
      <c r="M137" s="1068"/>
      <c r="O137" s="37"/>
    </row>
    <row r="138" spans="1:15" x14ac:dyDescent="0.25">
      <c r="B138" s="1066"/>
      <c r="C138" s="1067"/>
      <c r="D138" s="1067"/>
      <c r="E138" s="1067"/>
      <c r="F138" s="1067"/>
      <c r="G138" s="1067"/>
      <c r="H138" s="1067"/>
      <c r="I138" s="1067"/>
      <c r="J138" s="1067"/>
      <c r="K138" s="1067"/>
      <c r="L138" s="1067"/>
      <c r="M138" s="1068"/>
      <c r="O138" s="37"/>
    </row>
    <row r="139" spans="1:15" x14ac:dyDescent="0.25">
      <c r="B139" s="1066"/>
      <c r="C139" s="1067"/>
      <c r="D139" s="1067"/>
      <c r="E139" s="1067"/>
      <c r="F139" s="1067"/>
      <c r="G139" s="1067"/>
      <c r="H139" s="1067"/>
      <c r="I139" s="1067"/>
      <c r="J139" s="1067"/>
      <c r="K139" s="1067"/>
      <c r="L139" s="1067"/>
      <c r="M139" s="1068"/>
      <c r="O139" s="37"/>
    </row>
    <row r="140" spans="1:15" ht="17.25" thickBot="1" x14ac:dyDescent="0.3">
      <c r="B140" s="1072"/>
      <c r="C140" s="1073"/>
      <c r="D140" s="1073"/>
      <c r="E140" s="1073"/>
      <c r="F140" s="1073"/>
      <c r="G140" s="1073"/>
      <c r="H140" s="1073"/>
      <c r="I140" s="1073"/>
      <c r="J140" s="1073"/>
      <c r="K140" s="1073"/>
      <c r="L140" s="1073"/>
      <c r="M140" s="1074"/>
      <c r="O140" s="37"/>
    </row>
    <row r="141" spans="1:15" x14ac:dyDescent="0.25">
      <c r="O141" s="37"/>
    </row>
    <row r="142" spans="1:15" x14ac:dyDescent="0.25">
      <c r="A142" s="37"/>
      <c r="B142" s="37"/>
      <c r="C142" s="37"/>
      <c r="D142" s="37"/>
      <c r="E142" s="37"/>
      <c r="F142" s="37"/>
      <c r="G142" s="37"/>
      <c r="H142" s="37"/>
      <c r="I142" s="37"/>
      <c r="J142" s="37"/>
      <c r="K142" s="37"/>
      <c r="L142" s="37"/>
      <c r="M142" s="37"/>
      <c r="N142" s="37"/>
      <c r="O142" s="37"/>
    </row>
  </sheetData>
  <sheetProtection algorithmName="SHA-512" hashValue="bbIX0LQCA7vm4GxcGGbuZQAZBtpMIL2K/W+H+Y0nwx8nIOpzG6rADrmm30srdL1AmaILKoORDn2n8RSP0zmRfQ==" saltValue="bphibsoQN0P2KVyZC4xn+w==" spinCount="100000" sheet="1" objects="1" scenarios="1" selectLockedCells="1"/>
  <dataConsolidate/>
  <customSheetViews>
    <customSheetView guid="{2A4C6EB9-430A-44F2-86C8-15B50360FC3B}" scale="80" showGridLines="0" topLeftCell="A57">
      <selection activeCell="B71" sqref="B71"/>
      <pageMargins left="0.7" right="0.7" top="0.75" bottom="0.75" header="0.3" footer="0.3"/>
      <pageSetup orientation="portrait" horizontalDpi="200" verticalDpi="200" r:id="rId1"/>
    </customSheetView>
    <customSheetView guid="{B3BD5AF3-9A64-4EA7-AE1F-3CC326849B8F}" scale="80" showGridLines="0">
      <selection activeCell="B12" sqref="B12"/>
      <pageMargins left="0.7" right="0.7" top="0.75" bottom="0.75" header="0.3" footer="0.3"/>
      <pageSetup orientation="portrait" horizontalDpi="200" verticalDpi="200" r:id="rId2"/>
    </customSheetView>
  </customSheetViews>
  <mergeCells count="20">
    <mergeCell ref="E3:F3"/>
    <mergeCell ref="B11:M11"/>
    <mergeCell ref="B2:C2"/>
    <mergeCell ref="B36:M36"/>
    <mergeCell ref="B93:M93"/>
    <mergeCell ref="B44:M44"/>
    <mergeCell ref="C47:M47"/>
    <mergeCell ref="B80:M80"/>
    <mergeCell ref="D81:F84"/>
    <mergeCell ref="D85:F85"/>
    <mergeCell ref="D86:F86"/>
    <mergeCell ref="B100:M110"/>
    <mergeCell ref="B113:M124"/>
    <mergeCell ref="B127:M140"/>
    <mergeCell ref="C38:M41"/>
    <mergeCell ref="C13:M16"/>
    <mergeCell ref="B56:M78"/>
    <mergeCell ref="B13:B16"/>
    <mergeCell ref="B38:B41"/>
    <mergeCell ref="D95:G95"/>
  </mergeCells>
  <phoneticPr fontId="27" type="noConversion"/>
  <conditionalFormatting sqref="C20">
    <cfRule type="expression" dxfId="81" priority="7">
      <formula>$C$17="Circular"</formula>
    </cfRule>
  </conditionalFormatting>
  <conditionalFormatting sqref="C22">
    <cfRule type="expression" dxfId="80" priority="6">
      <formula>$C$18="Circular"</formula>
    </cfRule>
  </conditionalFormatting>
  <conditionalFormatting sqref="E23:F23">
    <cfRule type="expression" dxfId="79" priority="2">
      <formula>$E$23="Well done!"</formula>
    </cfRule>
  </conditionalFormatting>
  <conditionalFormatting sqref="E27:F27">
    <cfRule type="expression" dxfId="78" priority="1">
      <formula>$E$27="Well done!"</formula>
    </cfRule>
  </conditionalFormatting>
  <dataValidations count="3">
    <dataValidation type="list" showInputMessage="1" showErrorMessage="1" sqref="C37 C12" xr:uid="{00000000-0002-0000-0300-000000000000}">
      <formula1>Yes_No</formula1>
    </dataValidation>
    <dataValidation type="list" allowBlank="1" showInputMessage="1" showErrorMessage="1" sqref="C31 C33 D85:F86" xr:uid="{00000000-0002-0000-0300-000001000000}">
      <formula1>Yes_No</formula1>
    </dataValidation>
    <dataValidation type="list" allowBlank="1" showInputMessage="1" showErrorMessage="1" sqref="C90" xr:uid="{00000000-0002-0000-0300-000002000000}">
      <formula1>Expansion_Device_Setups</formula1>
    </dataValidation>
  </dataValidations>
  <hyperlinks>
    <hyperlink ref="D95" location="Photos!B128" display="the 'Photos' tab (Photo Box #8 through #10)" xr:uid="{00000000-0004-0000-0300-000000000000}"/>
    <hyperlink ref="E3" location="Instructions!A1" display="Back to Instructions" xr:uid="{00000000-0004-0000-0300-000001000000}"/>
    <hyperlink ref="E3:F3" location="Instructions!A1" display="Back to Instructions tab" xr:uid="{00000000-0004-0000-0300-000002000000}"/>
    <hyperlink ref="D95:G95" location="Photos!B156" display="the 'Photos' tab (Photo Box #12 through #14)" xr:uid="{00000000-0004-0000-0300-000003000000}"/>
    <hyperlink ref="E19" location="Photos!A1" display="*Please take pics of unit openings and include in Photos tab" xr:uid="{6D935C9E-BAE7-4610-8354-944DE381DD65}"/>
  </hyperlinks>
  <pageMargins left="0.7" right="0.7" top="0.75" bottom="0.75" header="0.3" footer="0.3"/>
  <pageSetup orientation="portrait" horizontalDpi="200" verticalDpi="200" r:id="rId3"/>
  <extLst>
    <ext xmlns:x14="http://schemas.microsoft.com/office/spreadsheetml/2009/9/main" uri="{CCE6A557-97BC-4b89-ADB6-D9C93CAAB3DF}">
      <x14:dataValidations xmlns:xm="http://schemas.microsoft.com/office/excel/2006/main" count="1">
        <x14:dataValidation type="list" allowBlank="1" showInputMessage="1" showErrorMessage="1" xr:uid="{DD523604-B503-4E46-B8A6-9587EAC1CA6C}">
          <x14:formula1>
            <xm:f>'Drop-Downs'!$C$12:$D$12</xm:f>
          </x14:formula1>
          <xm:sqref>C17:C18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0070C0"/>
  </sheetPr>
  <dimension ref="A1:AC203"/>
  <sheetViews>
    <sheetView zoomScale="70" zoomScaleNormal="70" workbookViewId="0">
      <selection activeCell="B14" sqref="B14:AA34"/>
    </sheetView>
  </sheetViews>
  <sheetFormatPr defaultColWidth="9.140625" defaultRowHeight="16.5" x14ac:dyDescent="0.25"/>
  <cols>
    <col min="1" max="1" width="2.7109375" style="219" customWidth="1"/>
    <col min="2" max="2" width="32.7109375" style="219" customWidth="1"/>
    <col min="3" max="3" width="71.42578125" style="219" customWidth="1"/>
    <col min="4" max="4" width="6.85546875" style="219" customWidth="1"/>
    <col min="5" max="5" width="9.140625" style="219"/>
    <col min="6" max="6" width="56.140625" style="219" customWidth="1"/>
    <col min="7" max="7" width="34.28515625" style="219" customWidth="1"/>
    <col min="8" max="8" width="14.28515625" style="219" customWidth="1"/>
    <col min="9" max="9" width="12.28515625" style="219" customWidth="1"/>
    <col min="10" max="10" width="11.85546875" style="223" customWidth="1"/>
    <col min="11" max="28" width="9.140625" style="219"/>
    <col min="29" max="29" width="4.140625" style="219" customWidth="1"/>
    <col min="30" max="16384" width="9.140625" style="219"/>
  </cols>
  <sheetData>
    <row r="1" spans="1:29" ht="17.25" thickBot="1" x14ac:dyDescent="0.3">
      <c r="J1" s="110"/>
      <c r="AC1" s="222"/>
    </row>
    <row r="2" spans="1:29" ht="18" thickBot="1" x14ac:dyDescent="0.3">
      <c r="A2" s="214"/>
      <c r="B2" s="1016" t="s">
        <v>449</v>
      </c>
      <c r="C2" s="1017"/>
      <c r="E2" s="1079" t="s">
        <v>433</v>
      </c>
      <c r="F2" s="1079"/>
      <c r="AC2" s="222"/>
    </row>
    <row r="3" spans="1:29" x14ac:dyDescent="0.3">
      <c r="A3" s="214"/>
      <c r="B3" s="242" t="s">
        <v>450</v>
      </c>
      <c r="C3" s="243" t="str">
        <f>'Version Control'!C3</f>
        <v>Residential Central Air Conditioners and Heat Pumps</v>
      </c>
      <c r="AC3" s="222"/>
    </row>
    <row r="4" spans="1:29" x14ac:dyDescent="0.3">
      <c r="A4" s="214"/>
      <c r="B4" s="244" t="s">
        <v>136</v>
      </c>
      <c r="C4" s="245" t="str">
        <f>'Version Control'!C4</f>
        <v>v2.6</v>
      </c>
      <c r="AC4" s="222"/>
    </row>
    <row r="5" spans="1:29" x14ac:dyDescent="0.3">
      <c r="A5" s="214"/>
      <c r="B5" s="244" t="s">
        <v>373</v>
      </c>
      <c r="C5" s="246">
        <f>'Version Control'!C5</f>
        <v>43553</v>
      </c>
      <c r="E5" s="527"/>
      <c r="AC5" s="222"/>
    </row>
    <row r="6" spans="1:29" x14ac:dyDescent="0.3">
      <c r="A6" s="214"/>
      <c r="B6" s="247" t="s">
        <v>135</v>
      </c>
      <c r="C6" s="248" t="str">
        <f ca="1">MID(CELL("filename",$A$1), FIND("]", CELL("filename", $A$1))+ 1, 255)</f>
        <v>Photos</v>
      </c>
      <c r="AC6" s="222"/>
    </row>
    <row r="7" spans="1:29" ht="36" customHeight="1" x14ac:dyDescent="0.25">
      <c r="A7" s="214"/>
      <c r="B7" s="249" t="s">
        <v>134</v>
      </c>
      <c r="C7" s="250" t="str">
        <f ca="1">MID(CELL("FILENAME"),FIND("[",CELL("FILENAME"))+1,FIND("]",CELL("FILENAME"))-FIND("[",CELL("FILENAME"))-1)</f>
        <v>Residential Central Air Conditioners and Heat Pumps_Notebook.xlsx</v>
      </c>
      <c r="AC7" s="222"/>
    </row>
    <row r="8" spans="1:29" ht="17.25" thickBot="1" x14ac:dyDescent="0.35">
      <c r="A8" s="214"/>
      <c r="B8" s="251" t="s">
        <v>137</v>
      </c>
      <c r="C8" s="252" t="str">
        <f>'Version Control'!C8</f>
        <v>[MM/DD/YYYY]</v>
      </c>
      <c r="AC8" s="222"/>
    </row>
    <row r="9" spans="1:29" x14ac:dyDescent="0.25">
      <c r="A9" s="214"/>
      <c r="B9" s="88"/>
      <c r="C9" s="211"/>
      <c r="AC9" s="222"/>
    </row>
    <row r="10" spans="1:29" x14ac:dyDescent="0.25">
      <c r="AC10" s="222"/>
    </row>
    <row r="11" spans="1:29" ht="20.25" x14ac:dyDescent="0.25">
      <c r="B11" s="224" t="s">
        <v>310</v>
      </c>
      <c r="C11" s="225"/>
      <c r="AC11" s="222"/>
    </row>
    <row r="12" spans="1:29" ht="17.25" thickBot="1" x14ac:dyDescent="0.3">
      <c r="AC12" s="222"/>
    </row>
    <row r="13" spans="1:29" s="30" customFormat="1" ht="18" thickBot="1" x14ac:dyDescent="0.3">
      <c r="B13" s="1060" t="s">
        <v>781</v>
      </c>
      <c r="C13" s="1061"/>
      <c r="D13" s="1061"/>
      <c r="E13" s="1061"/>
      <c r="F13" s="1061"/>
      <c r="G13" s="1061"/>
      <c r="H13" s="1061"/>
      <c r="I13" s="1061"/>
      <c r="J13" s="1061"/>
      <c r="K13" s="1061"/>
      <c r="L13" s="1061"/>
      <c r="M13" s="1061"/>
      <c r="N13" s="1061"/>
      <c r="O13" s="1061"/>
      <c r="P13" s="1061"/>
      <c r="Q13" s="1061"/>
      <c r="R13" s="1061"/>
      <c r="S13" s="1061"/>
      <c r="T13" s="1061"/>
      <c r="U13" s="1061"/>
      <c r="V13" s="1061"/>
      <c r="W13" s="1061"/>
      <c r="X13" s="1061"/>
      <c r="Y13" s="1061"/>
      <c r="Z13" s="1061"/>
      <c r="AA13" s="1062"/>
      <c r="AC13" s="207"/>
    </row>
    <row r="14" spans="1:29" x14ac:dyDescent="0.25">
      <c r="B14" s="1097"/>
      <c r="C14" s="1098"/>
      <c r="D14" s="1098"/>
      <c r="E14" s="1098"/>
      <c r="F14" s="1098"/>
      <c r="G14" s="1098"/>
      <c r="H14" s="1098"/>
      <c r="I14" s="1098"/>
      <c r="J14" s="1098"/>
      <c r="K14" s="1098"/>
      <c r="L14" s="1098"/>
      <c r="M14" s="1098"/>
      <c r="N14" s="1098"/>
      <c r="O14" s="1098"/>
      <c r="P14" s="1098"/>
      <c r="Q14" s="1098"/>
      <c r="R14" s="1098"/>
      <c r="S14" s="1098"/>
      <c r="T14" s="1098"/>
      <c r="U14" s="1098"/>
      <c r="V14" s="1098"/>
      <c r="W14" s="1098"/>
      <c r="X14" s="1098"/>
      <c r="Y14" s="1098"/>
      <c r="Z14" s="1098"/>
      <c r="AA14" s="1099"/>
      <c r="AC14" s="222"/>
    </row>
    <row r="15" spans="1:29" x14ac:dyDescent="0.25">
      <c r="B15" s="1100"/>
      <c r="C15" s="1101"/>
      <c r="D15" s="1101"/>
      <c r="E15" s="1101"/>
      <c r="F15" s="1101"/>
      <c r="G15" s="1101"/>
      <c r="H15" s="1101"/>
      <c r="I15" s="1101"/>
      <c r="J15" s="1101"/>
      <c r="K15" s="1101"/>
      <c r="L15" s="1101"/>
      <c r="M15" s="1101"/>
      <c r="N15" s="1101"/>
      <c r="O15" s="1101"/>
      <c r="P15" s="1101"/>
      <c r="Q15" s="1101"/>
      <c r="R15" s="1101"/>
      <c r="S15" s="1101"/>
      <c r="T15" s="1101"/>
      <c r="U15" s="1101"/>
      <c r="V15" s="1101"/>
      <c r="W15" s="1101"/>
      <c r="X15" s="1101"/>
      <c r="Y15" s="1101"/>
      <c r="Z15" s="1101"/>
      <c r="AA15" s="1102"/>
      <c r="AC15" s="222"/>
    </row>
    <row r="16" spans="1:29" x14ac:dyDescent="0.25">
      <c r="B16" s="1100"/>
      <c r="C16" s="1101"/>
      <c r="D16" s="1101"/>
      <c r="E16" s="1101"/>
      <c r="F16" s="1101"/>
      <c r="G16" s="1101"/>
      <c r="H16" s="1101"/>
      <c r="I16" s="1101"/>
      <c r="J16" s="1101"/>
      <c r="K16" s="1101"/>
      <c r="L16" s="1101"/>
      <c r="M16" s="1101"/>
      <c r="N16" s="1101"/>
      <c r="O16" s="1101"/>
      <c r="P16" s="1101"/>
      <c r="Q16" s="1101"/>
      <c r="R16" s="1101"/>
      <c r="S16" s="1101"/>
      <c r="T16" s="1101"/>
      <c r="U16" s="1101"/>
      <c r="V16" s="1101"/>
      <c r="W16" s="1101"/>
      <c r="X16" s="1101"/>
      <c r="Y16" s="1101"/>
      <c r="Z16" s="1101"/>
      <c r="AA16" s="1102"/>
      <c r="AC16" s="222"/>
    </row>
    <row r="17" spans="2:29" x14ac:dyDescent="0.25">
      <c r="B17" s="1100"/>
      <c r="C17" s="1101"/>
      <c r="D17" s="1101"/>
      <c r="E17" s="1101"/>
      <c r="F17" s="1101"/>
      <c r="G17" s="1101"/>
      <c r="H17" s="1101"/>
      <c r="I17" s="1101"/>
      <c r="J17" s="1101"/>
      <c r="K17" s="1101"/>
      <c r="L17" s="1101"/>
      <c r="M17" s="1101"/>
      <c r="N17" s="1101"/>
      <c r="O17" s="1101"/>
      <c r="P17" s="1101"/>
      <c r="Q17" s="1101"/>
      <c r="R17" s="1101"/>
      <c r="S17" s="1101"/>
      <c r="T17" s="1101"/>
      <c r="U17" s="1101"/>
      <c r="V17" s="1101"/>
      <c r="W17" s="1101"/>
      <c r="X17" s="1101"/>
      <c r="Y17" s="1101"/>
      <c r="Z17" s="1101"/>
      <c r="AA17" s="1102"/>
      <c r="AC17" s="222"/>
    </row>
    <row r="18" spans="2:29" x14ac:dyDescent="0.25">
      <c r="B18" s="1100"/>
      <c r="C18" s="1101"/>
      <c r="D18" s="1101"/>
      <c r="E18" s="1101"/>
      <c r="F18" s="1101"/>
      <c r="G18" s="1101"/>
      <c r="H18" s="1101"/>
      <c r="I18" s="1101"/>
      <c r="J18" s="1101"/>
      <c r="K18" s="1101"/>
      <c r="L18" s="1101"/>
      <c r="M18" s="1101"/>
      <c r="N18" s="1101"/>
      <c r="O18" s="1101"/>
      <c r="P18" s="1101"/>
      <c r="Q18" s="1101"/>
      <c r="R18" s="1101"/>
      <c r="S18" s="1101"/>
      <c r="T18" s="1101"/>
      <c r="U18" s="1101"/>
      <c r="V18" s="1101"/>
      <c r="W18" s="1101"/>
      <c r="X18" s="1101"/>
      <c r="Y18" s="1101"/>
      <c r="Z18" s="1101"/>
      <c r="AA18" s="1102"/>
      <c r="AC18" s="222"/>
    </row>
    <row r="19" spans="2:29" x14ac:dyDescent="0.25">
      <c r="B19" s="1100"/>
      <c r="C19" s="1101"/>
      <c r="D19" s="1101"/>
      <c r="E19" s="1101"/>
      <c r="F19" s="1101"/>
      <c r="G19" s="1101"/>
      <c r="H19" s="1101"/>
      <c r="I19" s="1101"/>
      <c r="J19" s="1101"/>
      <c r="K19" s="1101"/>
      <c r="L19" s="1101"/>
      <c r="M19" s="1101"/>
      <c r="N19" s="1101"/>
      <c r="O19" s="1101"/>
      <c r="P19" s="1101"/>
      <c r="Q19" s="1101"/>
      <c r="R19" s="1101"/>
      <c r="S19" s="1101"/>
      <c r="T19" s="1101"/>
      <c r="U19" s="1101"/>
      <c r="V19" s="1101"/>
      <c r="W19" s="1101"/>
      <c r="X19" s="1101"/>
      <c r="Y19" s="1101"/>
      <c r="Z19" s="1101"/>
      <c r="AA19" s="1102"/>
      <c r="AC19" s="222"/>
    </row>
    <row r="20" spans="2:29" x14ac:dyDescent="0.25">
      <c r="B20" s="1100"/>
      <c r="C20" s="1101"/>
      <c r="D20" s="1101"/>
      <c r="E20" s="1101"/>
      <c r="F20" s="1101"/>
      <c r="G20" s="1101"/>
      <c r="H20" s="1101"/>
      <c r="I20" s="1101"/>
      <c r="J20" s="1101"/>
      <c r="K20" s="1101"/>
      <c r="L20" s="1101"/>
      <c r="M20" s="1101"/>
      <c r="N20" s="1101"/>
      <c r="O20" s="1101"/>
      <c r="P20" s="1101"/>
      <c r="Q20" s="1101"/>
      <c r="R20" s="1101"/>
      <c r="S20" s="1101"/>
      <c r="T20" s="1101"/>
      <c r="U20" s="1101"/>
      <c r="V20" s="1101"/>
      <c r="W20" s="1101"/>
      <c r="X20" s="1101"/>
      <c r="Y20" s="1101"/>
      <c r="Z20" s="1101"/>
      <c r="AA20" s="1102"/>
      <c r="AC20" s="222"/>
    </row>
    <row r="21" spans="2:29" x14ac:dyDescent="0.25">
      <c r="B21" s="1100"/>
      <c r="C21" s="1101"/>
      <c r="D21" s="1101"/>
      <c r="E21" s="1101"/>
      <c r="F21" s="1101"/>
      <c r="G21" s="1101"/>
      <c r="H21" s="1101"/>
      <c r="I21" s="1101"/>
      <c r="J21" s="1101"/>
      <c r="K21" s="1101"/>
      <c r="L21" s="1101"/>
      <c r="M21" s="1101"/>
      <c r="N21" s="1101"/>
      <c r="O21" s="1101"/>
      <c r="P21" s="1101"/>
      <c r="Q21" s="1101"/>
      <c r="R21" s="1101"/>
      <c r="S21" s="1101"/>
      <c r="T21" s="1101"/>
      <c r="U21" s="1101"/>
      <c r="V21" s="1101"/>
      <c r="W21" s="1101"/>
      <c r="X21" s="1101"/>
      <c r="Y21" s="1101"/>
      <c r="Z21" s="1101"/>
      <c r="AA21" s="1102"/>
      <c r="AC21" s="222"/>
    </row>
    <row r="22" spans="2:29" x14ac:dyDescent="0.25">
      <c r="B22" s="1100"/>
      <c r="C22" s="1101"/>
      <c r="D22" s="1101"/>
      <c r="E22" s="1101"/>
      <c r="F22" s="1101"/>
      <c r="G22" s="1101"/>
      <c r="H22" s="1101"/>
      <c r="I22" s="1101"/>
      <c r="J22" s="1101"/>
      <c r="K22" s="1101"/>
      <c r="L22" s="1101"/>
      <c r="M22" s="1101"/>
      <c r="N22" s="1101"/>
      <c r="O22" s="1101"/>
      <c r="P22" s="1101"/>
      <c r="Q22" s="1101"/>
      <c r="R22" s="1101"/>
      <c r="S22" s="1101"/>
      <c r="T22" s="1101"/>
      <c r="U22" s="1101"/>
      <c r="V22" s="1101"/>
      <c r="W22" s="1101"/>
      <c r="X22" s="1101"/>
      <c r="Y22" s="1101"/>
      <c r="Z22" s="1101"/>
      <c r="AA22" s="1102"/>
      <c r="AC22" s="222"/>
    </row>
    <row r="23" spans="2:29" x14ac:dyDescent="0.25">
      <c r="B23" s="1100"/>
      <c r="C23" s="1101"/>
      <c r="D23" s="1101"/>
      <c r="E23" s="1101"/>
      <c r="F23" s="1101"/>
      <c r="G23" s="1101"/>
      <c r="H23" s="1101"/>
      <c r="I23" s="1101"/>
      <c r="J23" s="1101"/>
      <c r="K23" s="1101"/>
      <c r="L23" s="1101"/>
      <c r="M23" s="1101"/>
      <c r="N23" s="1101"/>
      <c r="O23" s="1101"/>
      <c r="P23" s="1101"/>
      <c r="Q23" s="1101"/>
      <c r="R23" s="1101"/>
      <c r="S23" s="1101"/>
      <c r="T23" s="1101"/>
      <c r="U23" s="1101"/>
      <c r="V23" s="1101"/>
      <c r="W23" s="1101"/>
      <c r="X23" s="1101"/>
      <c r="Y23" s="1101"/>
      <c r="Z23" s="1101"/>
      <c r="AA23" s="1102"/>
      <c r="AC23" s="222"/>
    </row>
    <row r="24" spans="2:29" x14ac:dyDescent="0.25">
      <c r="B24" s="1100"/>
      <c r="C24" s="1101"/>
      <c r="D24" s="1101"/>
      <c r="E24" s="1101"/>
      <c r="F24" s="1101"/>
      <c r="G24" s="1101"/>
      <c r="H24" s="1101"/>
      <c r="I24" s="1101"/>
      <c r="J24" s="1101"/>
      <c r="K24" s="1101"/>
      <c r="L24" s="1101"/>
      <c r="M24" s="1101"/>
      <c r="N24" s="1101"/>
      <c r="O24" s="1101"/>
      <c r="P24" s="1101"/>
      <c r="Q24" s="1101"/>
      <c r="R24" s="1101"/>
      <c r="S24" s="1101"/>
      <c r="T24" s="1101"/>
      <c r="U24" s="1101"/>
      <c r="V24" s="1101"/>
      <c r="W24" s="1101"/>
      <c r="X24" s="1101"/>
      <c r="Y24" s="1101"/>
      <c r="Z24" s="1101"/>
      <c r="AA24" s="1102"/>
      <c r="AC24" s="222"/>
    </row>
    <row r="25" spans="2:29" x14ac:dyDescent="0.25">
      <c r="B25" s="1100"/>
      <c r="C25" s="1101"/>
      <c r="D25" s="1101"/>
      <c r="E25" s="1101"/>
      <c r="F25" s="1101"/>
      <c r="G25" s="1101"/>
      <c r="H25" s="1101"/>
      <c r="I25" s="1101"/>
      <c r="J25" s="1101"/>
      <c r="K25" s="1101"/>
      <c r="L25" s="1101"/>
      <c r="M25" s="1101"/>
      <c r="N25" s="1101"/>
      <c r="O25" s="1101"/>
      <c r="P25" s="1101"/>
      <c r="Q25" s="1101"/>
      <c r="R25" s="1101"/>
      <c r="S25" s="1101"/>
      <c r="T25" s="1101"/>
      <c r="U25" s="1101"/>
      <c r="V25" s="1101"/>
      <c r="W25" s="1101"/>
      <c r="X25" s="1101"/>
      <c r="Y25" s="1101"/>
      <c r="Z25" s="1101"/>
      <c r="AA25" s="1102"/>
      <c r="AC25" s="222"/>
    </row>
    <row r="26" spans="2:29" x14ac:dyDescent="0.25">
      <c r="B26" s="1100"/>
      <c r="C26" s="1101"/>
      <c r="D26" s="1101"/>
      <c r="E26" s="1101"/>
      <c r="F26" s="1101"/>
      <c r="G26" s="1101"/>
      <c r="H26" s="1101"/>
      <c r="I26" s="1101"/>
      <c r="J26" s="1101"/>
      <c r="K26" s="1101"/>
      <c r="L26" s="1101"/>
      <c r="M26" s="1101"/>
      <c r="N26" s="1101"/>
      <c r="O26" s="1101"/>
      <c r="P26" s="1101"/>
      <c r="Q26" s="1101"/>
      <c r="R26" s="1101"/>
      <c r="S26" s="1101"/>
      <c r="T26" s="1101"/>
      <c r="U26" s="1101"/>
      <c r="V26" s="1101"/>
      <c r="W26" s="1101"/>
      <c r="X26" s="1101"/>
      <c r="Y26" s="1101"/>
      <c r="Z26" s="1101"/>
      <c r="AA26" s="1102"/>
      <c r="AC26" s="222"/>
    </row>
    <row r="27" spans="2:29" x14ac:dyDescent="0.25">
      <c r="B27" s="1100"/>
      <c r="C27" s="1101"/>
      <c r="D27" s="1101"/>
      <c r="E27" s="1101"/>
      <c r="F27" s="1101"/>
      <c r="G27" s="1101"/>
      <c r="H27" s="1101"/>
      <c r="I27" s="1101"/>
      <c r="J27" s="1101"/>
      <c r="K27" s="1101"/>
      <c r="L27" s="1101"/>
      <c r="M27" s="1101"/>
      <c r="N27" s="1101"/>
      <c r="O27" s="1101"/>
      <c r="P27" s="1101"/>
      <c r="Q27" s="1101"/>
      <c r="R27" s="1101"/>
      <c r="S27" s="1101"/>
      <c r="T27" s="1101"/>
      <c r="U27" s="1101"/>
      <c r="V27" s="1101"/>
      <c r="W27" s="1101"/>
      <c r="X27" s="1101"/>
      <c r="Y27" s="1101"/>
      <c r="Z27" s="1101"/>
      <c r="AA27" s="1102"/>
      <c r="AC27" s="222"/>
    </row>
    <row r="28" spans="2:29" x14ac:dyDescent="0.25">
      <c r="B28" s="1100"/>
      <c r="C28" s="1101"/>
      <c r="D28" s="1101"/>
      <c r="E28" s="1101"/>
      <c r="F28" s="1101"/>
      <c r="G28" s="1101"/>
      <c r="H28" s="1101"/>
      <c r="I28" s="1101"/>
      <c r="J28" s="1101"/>
      <c r="K28" s="1101"/>
      <c r="L28" s="1101"/>
      <c r="M28" s="1101"/>
      <c r="N28" s="1101"/>
      <c r="O28" s="1101"/>
      <c r="P28" s="1101"/>
      <c r="Q28" s="1101"/>
      <c r="R28" s="1101"/>
      <c r="S28" s="1101"/>
      <c r="T28" s="1101"/>
      <c r="U28" s="1101"/>
      <c r="V28" s="1101"/>
      <c r="W28" s="1101"/>
      <c r="X28" s="1101"/>
      <c r="Y28" s="1101"/>
      <c r="Z28" s="1101"/>
      <c r="AA28" s="1102"/>
      <c r="AC28" s="222"/>
    </row>
    <row r="29" spans="2:29" x14ac:dyDescent="0.25">
      <c r="B29" s="1100"/>
      <c r="C29" s="1101"/>
      <c r="D29" s="1101"/>
      <c r="E29" s="1101"/>
      <c r="F29" s="1101"/>
      <c r="G29" s="1101"/>
      <c r="H29" s="1101"/>
      <c r="I29" s="1101"/>
      <c r="J29" s="1101"/>
      <c r="K29" s="1101"/>
      <c r="L29" s="1101"/>
      <c r="M29" s="1101"/>
      <c r="N29" s="1101"/>
      <c r="O29" s="1101"/>
      <c r="P29" s="1101"/>
      <c r="Q29" s="1101"/>
      <c r="R29" s="1101"/>
      <c r="S29" s="1101"/>
      <c r="T29" s="1101"/>
      <c r="U29" s="1101"/>
      <c r="V29" s="1101"/>
      <c r="W29" s="1101"/>
      <c r="X29" s="1101"/>
      <c r="Y29" s="1101"/>
      <c r="Z29" s="1101"/>
      <c r="AA29" s="1102"/>
      <c r="AC29" s="222"/>
    </row>
    <row r="30" spans="2:29" x14ac:dyDescent="0.25">
      <c r="B30" s="1100"/>
      <c r="C30" s="1101"/>
      <c r="D30" s="1101"/>
      <c r="E30" s="1101"/>
      <c r="F30" s="1101"/>
      <c r="G30" s="1101"/>
      <c r="H30" s="1101"/>
      <c r="I30" s="1101"/>
      <c r="J30" s="1101"/>
      <c r="K30" s="1101"/>
      <c r="L30" s="1101"/>
      <c r="M30" s="1101"/>
      <c r="N30" s="1101"/>
      <c r="O30" s="1101"/>
      <c r="P30" s="1101"/>
      <c r="Q30" s="1101"/>
      <c r="R30" s="1101"/>
      <c r="S30" s="1101"/>
      <c r="T30" s="1101"/>
      <c r="U30" s="1101"/>
      <c r="V30" s="1101"/>
      <c r="W30" s="1101"/>
      <c r="X30" s="1101"/>
      <c r="Y30" s="1101"/>
      <c r="Z30" s="1101"/>
      <c r="AA30" s="1102"/>
      <c r="AC30" s="222"/>
    </row>
    <row r="31" spans="2:29" x14ac:dyDescent="0.25">
      <c r="B31" s="1100"/>
      <c r="C31" s="1101"/>
      <c r="D31" s="1101"/>
      <c r="E31" s="1101"/>
      <c r="F31" s="1101"/>
      <c r="G31" s="1101"/>
      <c r="H31" s="1101"/>
      <c r="I31" s="1101"/>
      <c r="J31" s="1101"/>
      <c r="K31" s="1101"/>
      <c r="L31" s="1101"/>
      <c r="M31" s="1101"/>
      <c r="N31" s="1101"/>
      <c r="O31" s="1101"/>
      <c r="P31" s="1101"/>
      <c r="Q31" s="1101"/>
      <c r="R31" s="1101"/>
      <c r="S31" s="1101"/>
      <c r="T31" s="1101"/>
      <c r="U31" s="1101"/>
      <c r="V31" s="1101"/>
      <c r="W31" s="1101"/>
      <c r="X31" s="1101"/>
      <c r="Y31" s="1101"/>
      <c r="Z31" s="1101"/>
      <c r="AA31" s="1102"/>
      <c r="AC31" s="222"/>
    </row>
    <row r="32" spans="2:29" x14ac:dyDescent="0.25">
      <c r="B32" s="1100"/>
      <c r="C32" s="1101"/>
      <c r="D32" s="1101"/>
      <c r="E32" s="1101"/>
      <c r="F32" s="1101"/>
      <c r="G32" s="1101"/>
      <c r="H32" s="1101"/>
      <c r="I32" s="1101"/>
      <c r="J32" s="1101"/>
      <c r="K32" s="1101"/>
      <c r="L32" s="1101"/>
      <c r="M32" s="1101"/>
      <c r="N32" s="1101"/>
      <c r="O32" s="1101"/>
      <c r="P32" s="1101"/>
      <c r="Q32" s="1101"/>
      <c r="R32" s="1101"/>
      <c r="S32" s="1101"/>
      <c r="T32" s="1101"/>
      <c r="U32" s="1101"/>
      <c r="V32" s="1101"/>
      <c r="W32" s="1101"/>
      <c r="X32" s="1101"/>
      <c r="Y32" s="1101"/>
      <c r="Z32" s="1101"/>
      <c r="AA32" s="1102"/>
      <c r="AC32" s="222"/>
    </row>
    <row r="33" spans="2:29" x14ac:dyDescent="0.25">
      <c r="B33" s="1100"/>
      <c r="C33" s="1101"/>
      <c r="D33" s="1101"/>
      <c r="E33" s="1101"/>
      <c r="F33" s="1101"/>
      <c r="G33" s="1101"/>
      <c r="H33" s="1101"/>
      <c r="I33" s="1101"/>
      <c r="J33" s="1101"/>
      <c r="K33" s="1101"/>
      <c r="L33" s="1101"/>
      <c r="M33" s="1101"/>
      <c r="N33" s="1101"/>
      <c r="O33" s="1101"/>
      <c r="P33" s="1101"/>
      <c r="Q33" s="1101"/>
      <c r="R33" s="1101"/>
      <c r="S33" s="1101"/>
      <c r="T33" s="1101"/>
      <c r="U33" s="1101"/>
      <c r="V33" s="1101"/>
      <c r="W33" s="1101"/>
      <c r="X33" s="1101"/>
      <c r="Y33" s="1101"/>
      <c r="Z33" s="1101"/>
      <c r="AA33" s="1102"/>
      <c r="AC33" s="222"/>
    </row>
    <row r="34" spans="2:29" ht="17.25" thickBot="1" x14ac:dyDescent="0.3">
      <c r="B34" s="1103"/>
      <c r="C34" s="1104"/>
      <c r="D34" s="1104"/>
      <c r="E34" s="1104"/>
      <c r="F34" s="1104"/>
      <c r="G34" s="1104"/>
      <c r="H34" s="1104"/>
      <c r="I34" s="1104"/>
      <c r="J34" s="1104"/>
      <c r="K34" s="1104"/>
      <c r="L34" s="1104"/>
      <c r="M34" s="1104"/>
      <c r="N34" s="1104"/>
      <c r="O34" s="1104"/>
      <c r="P34" s="1104"/>
      <c r="Q34" s="1104"/>
      <c r="R34" s="1104"/>
      <c r="S34" s="1104"/>
      <c r="T34" s="1104"/>
      <c r="U34" s="1104"/>
      <c r="V34" s="1104"/>
      <c r="W34" s="1104"/>
      <c r="X34" s="1104"/>
      <c r="Y34" s="1104"/>
      <c r="Z34" s="1104"/>
      <c r="AA34" s="1105"/>
      <c r="AC34" s="222"/>
    </row>
    <row r="35" spans="2:29" ht="17.25" thickBot="1" x14ac:dyDescent="0.3">
      <c r="AC35" s="222"/>
    </row>
    <row r="36" spans="2:29" s="30" customFormat="1" ht="18" thickBot="1" x14ac:dyDescent="0.3">
      <c r="B36" s="1060" t="s">
        <v>299</v>
      </c>
      <c r="C36" s="1061"/>
      <c r="D36" s="1061"/>
      <c r="E36" s="1061"/>
      <c r="F36" s="1061"/>
      <c r="G36" s="1061"/>
      <c r="H36" s="1062"/>
      <c r="J36" s="1060" t="s">
        <v>300</v>
      </c>
      <c r="K36" s="1061"/>
      <c r="L36" s="1061"/>
      <c r="M36" s="1061"/>
      <c r="N36" s="1061"/>
      <c r="O36" s="1061"/>
      <c r="P36" s="1061"/>
      <c r="Q36" s="1061"/>
      <c r="R36" s="1061"/>
      <c r="S36" s="1061"/>
      <c r="T36" s="1061"/>
      <c r="U36" s="1061"/>
      <c r="V36" s="1061"/>
      <c r="W36" s="1061"/>
      <c r="X36" s="1061"/>
      <c r="Y36" s="1061"/>
      <c r="Z36" s="1061"/>
      <c r="AA36" s="1062"/>
      <c r="AC36" s="207"/>
    </row>
    <row r="37" spans="2:29" x14ac:dyDescent="0.25">
      <c r="B37" s="1106"/>
      <c r="C37" s="1107"/>
      <c r="D37" s="1107"/>
      <c r="E37" s="1107"/>
      <c r="F37" s="1107"/>
      <c r="G37" s="1107"/>
      <c r="H37" s="1108"/>
      <c r="J37" s="1097"/>
      <c r="K37" s="1098"/>
      <c r="L37" s="1098"/>
      <c r="M37" s="1098"/>
      <c r="N37" s="1098"/>
      <c r="O37" s="1098"/>
      <c r="P37" s="1098"/>
      <c r="Q37" s="1098"/>
      <c r="R37" s="1098"/>
      <c r="S37" s="1098"/>
      <c r="T37" s="1098"/>
      <c r="U37" s="1098"/>
      <c r="V37" s="1098"/>
      <c r="W37" s="1098"/>
      <c r="X37" s="1098"/>
      <c r="Y37" s="1098"/>
      <c r="Z37" s="1098"/>
      <c r="AA37" s="1099"/>
      <c r="AC37" s="222"/>
    </row>
    <row r="38" spans="2:29" x14ac:dyDescent="0.25">
      <c r="B38" s="1091"/>
      <c r="C38" s="1092"/>
      <c r="D38" s="1092"/>
      <c r="E38" s="1092"/>
      <c r="F38" s="1092"/>
      <c r="G38" s="1092"/>
      <c r="H38" s="1093"/>
      <c r="J38" s="1100"/>
      <c r="K38" s="1101"/>
      <c r="L38" s="1101"/>
      <c r="M38" s="1101"/>
      <c r="N38" s="1101"/>
      <c r="O38" s="1101"/>
      <c r="P38" s="1101"/>
      <c r="Q38" s="1101"/>
      <c r="R38" s="1101"/>
      <c r="S38" s="1101"/>
      <c r="T38" s="1101"/>
      <c r="U38" s="1101"/>
      <c r="V38" s="1101"/>
      <c r="W38" s="1101"/>
      <c r="X38" s="1101"/>
      <c r="Y38" s="1101"/>
      <c r="Z38" s="1101"/>
      <c r="AA38" s="1102"/>
      <c r="AC38" s="222"/>
    </row>
    <row r="39" spans="2:29" x14ac:dyDescent="0.25">
      <c r="B39" s="1091"/>
      <c r="C39" s="1092"/>
      <c r="D39" s="1092"/>
      <c r="E39" s="1092"/>
      <c r="F39" s="1092"/>
      <c r="G39" s="1092"/>
      <c r="H39" s="1093"/>
      <c r="J39" s="1100"/>
      <c r="K39" s="1101"/>
      <c r="L39" s="1101"/>
      <c r="M39" s="1101"/>
      <c r="N39" s="1101"/>
      <c r="O39" s="1101"/>
      <c r="P39" s="1101"/>
      <c r="Q39" s="1101"/>
      <c r="R39" s="1101"/>
      <c r="S39" s="1101"/>
      <c r="T39" s="1101"/>
      <c r="U39" s="1101"/>
      <c r="V39" s="1101"/>
      <c r="W39" s="1101"/>
      <c r="X39" s="1101"/>
      <c r="Y39" s="1101"/>
      <c r="Z39" s="1101"/>
      <c r="AA39" s="1102"/>
      <c r="AC39" s="222"/>
    </row>
    <row r="40" spans="2:29" x14ac:dyDescent="0.25">
      <c r="B40" s="1091"/>
      <c r="C40" s="1092"/>
      <c r="D40" s="1092"/>
      <c r="E40" s="1092"/>
      <c r="F40" s="1092"/>
      <c r="G40" s="1092"/>
      <c r="H40" s="1093"/>
      <c r="J40" s="1100"/>
      <c r="K40" s="1101"/>
      <c r="L40" s="1101"/>
      <c r="M40" s="1101"/>
      <c r="N40" s="1101"/>
      <c r="O40" s="1101"/>
      <c r="P40" s="1101"/>
      <c r="Q40" s="1101"/>
      <c r="R40" s="1101"/>
      <c r="S40" s="1101"/>
      <c r="T40" s="1101"/>
      <c r="U40" s="1101"/>
      <c r="V40" s="1101"/>
      <c r="W40" s="1101"/>
      <c r="X40" s="1101"/>
      <c r="Y40" s="1101"/>
      <c r="Z40" s="1101"/>
      <c r="AA40" s="1102"/>
      <c r="AC40" s="222"/>
    </row>
    <row r="41" spans="2:29" x14ac:dyDescent="0.25">
      <c r="B41" s="1091"/>
      <c r="C41" s="1092"/>
      <c r="D41" s="1092"/>
      <c r="E41" s="1092"/>
      <c r="F41" s="1092"/>
      <c r="G41" s="1092"/>
      <c r="H41" s="1093"/>
      <c r="J41" s="1100"/>
      <c r="K41" s="1101"/>
      <c r="L41" s="1101"/>
      <c r="M41" s="1101"/>
      <c r="N41" s="1101"/>
      <c r="O41" s="1101"/>
      <c r="P41" s="1101"/>
      <c r="Q41" s="1101"/>
      <c r="R41" s="1101"/>
      <c r="S41" s="1101"/>
      <c r="T41" s="1101"/>
      <c r="U41" s="1101"/>
      <c r="V41" s="1101"/>
      <c r="W41" s="1101"/>
      <c r="X41" s="1101"/>
      <c r="Y41" s="1101"/>
      <c r="Z41" s="1101"/>
      <c r="AA41" s="1102"/>
      <c r="AC41" s="222"/>
    </row>
    <row r="42" spans="2:29" x14ac:dyDescent="0.25">
      <c r="B42" s="1091"/>
      <c r="C42" s="1092"/>
      <c r="D42" s="1092"/>
      <c r="E42" s="1092"/>
      <c r="F42" s="1092"/>
      <c r="G42" s="1092"/>
      <c r="H42" s="1093"/>
      <c r="J42" s="1100"/>
      <c r="K42" s="1101"/>
      <c r="L42" s="1101"/>
      <c r="M42" s="1101"/>
      <c r="N42" s="1101"/>
      <c r="O42" s="1101"/>
      <c r="P42" s="1101"/>
      <c r="Q42" s="1101"/>
      <c r="R42" s="1101"/>
      <c r="S42" s="1101"/>
      <c r="T42" s="1101"/>
      <c r="U42" s="1101"/>
      <c r="V42" s="1101"/>
      <c r="W42" s="1101"/>
      <c r="X42" s="1101"/>
      <c r="Y42" s="1101"/>
      <c r="Z42" s="1101"/>
      <c r="AA42" s="1102"/>
      <c r="AC42" s="222"/>
    </row>
    <row r="43" spans="2:29" x14ac:dyDescent="0.25">
      <c r="B43" s="1091"/>
      <c r="C43" s="1092"/>
      <c r="D43" s="1092"/>
      <c r="E43" s="1092"/>
      <c r="F43" s="1092"/>
      <c r="G43" s="1092"/>
      <c r="H43" s="1093"/>
      <c r="J43" s="1100"/>
      <c r="K43" s="1101"/>
      <c r="L43" s="1101"/>
      <c r="M43" s="1101"/>
      <c r="N43" s="1101"/>
      <c r="O43" s="1101"/>
      <c r="P43" s="1101"/>
      <c r="Q43" s="1101"/>
      <c r="R43" s="1101"/>
      <c r="S43" s="1101"/>
      <c r="T43" s="1101"/>
      <c r="U43" s="1101"/>
      <c r="V43" s="1101"/>
      <c r="W43" s="1101"/>
      <c r="X43" s="1101"/>
      <c r="Y43" s="1101"/>
      <c r="Z43" s="1101"/>
      <c r="AA43" s="1102"/>
      <c r="AC43" s="222"/>
    </row>
    <row r="44" spans="2:29" x14ac:dyDescent="0.25">
      <c r="B44" s="1091"/>
      <c r="C44" s="1092"/>
      <c r="D44" s="1092"/>
      <c r="E44" s="1092"/>
      <c r="F44" s="1092"/>
      <c r="G44" s="1092"/>
      <c r="H44" s="1093"/>
      <c r="J44" s="1100"/>
      <c r="K44" s="1101"/>
      <c r="L44" s="1101"/>
      <c r="M44" s="1101"/>
      <c r="N44" s="1101"/>
      <c r="O44" s="1101"/>
      <c r="P44" s="1101"/>
      <c r="Q44" s="1101"/>
      <c r="R44" s="1101"/>
      <c r="S44" s="1101"/>
      <c r="T44" s="1101"/>
      <c r="U44" s="1101"/>
      <c r="V44" s="1101"/>
      <c r="W44" s="1101"/>
      <c r="X44" s="1101"/>
      <c r="Y44" s="1101"/>
      <c r="Z44" s="1101"/>
      <c r="AA44" s="1102"/>
      <c r="AC44" s="222"/>
    </row>
    <row r="45" spans="2:29" x14ac:dyDescent="0.25">
      <c r="B45" s="1091"/>
      <c r="C45" s="1092"/>
      <c r="D45" s="1092"/>
      <c r="E45" s="1092"/>
      <c r="F45" s="1092"/>
      <c r="G45" s="1092"/>
      <c r="H45" s="1093"/>
      <c r="J45" s="1100"/>
      <c r="K45" s="1101"/>
      <c r="L45" s="1101"/>
      <c r="M45" s="1101"/>
      <c r="N45" s="1101"/>
      <c r="O45" s="1101"/>
      <c r="P45" s="1101"/>
      <c r="Q45" s="1101"/>
      <c r="R45" s="1101"/>
      <c r="S45" s="1101"/>
      <c r="T45" s="1101"/>
      <c r="U45" s="1101"/>
      <c r="V45" s="1101"/>
      <c r="W45" s="1101"/>
      <c r="X45" s="1101"/>
      <c r="Y45" s="1101"/>
      <c r="Z45" s="1101"/>
      <c r="AA45" s="1102"/>
      <c r="AC45" s="222"/>
    </row>
    <row r="46" spans="2:29" x14ac:dyDescent="0.25">
      <c r="B46" s="1091"/>
      <c r="C46" s="1092"/>
      <c r="D46" s="1092"/>
      <c r="E46" s="1092"/>
      <c r="F46" s="1092"/>
      <c r="G46" s="1092"/>
      <c r="H46" s="1093"/>
      <c r="J46" s="1100"/>
      <c r="K46" s="1101"/>
      <c r="L46" s="1101"/>
      <c r="M46" s="1101"/>
      <c r="N46" s="1101"/>
      <c r="O46" s="1101"/>
      <c r="P46" s="1101"/>
      <c r="Q46" s="1101"/>
      <c r="R46" s="1101"/>
      <c r="S46" s="1101"/>
      <c r="T46" s="1101"/>
      <c r="U46" s="1101"/>
      <c r="V46" s="1101"/>
      <c r="W46" s="1101"/>
      <c r="X46" s="1101"/>
      <c r="Y46" s="1101"/>
      <c r="Z46" s="1101"/>
      <c r="AA46" s="1102"/>
      <c r="AC46" s="222"/>
    </row>
    <row r="47" spans="2:29" x14ac:dyDescent="0.25">
      <c r="B47" s="1091"/>
      <c r="C47" s="1092"/>
      <c r="D47" s="1092"/>
      <c r="E47" s="1092"/>
      <c r="F47" s="1092"/>
      <c r="G47" s="1092"/>
      <c r="H47" s="1093"/>
      <c r="J47" s="1100"/>
      <c r="K47" s="1101"/>
      <c r="L47" s="1101"/>
      <c r="M47" s="1101"/>
      <c r="N47" s="1101"/>
      <c r="O47" s="1101"/>
      <c r="P47" s="1101"/>
      <c r="Q47" s="1101"/>
      <c r="R47" s="1101"/>
      <c r="S47" s="1101"/>
      <c r="T47" s="1101"/>
      <c r="U47" s="1101"/>
      <c r="V47" s="1101"/>
      <c r="W47" s="1101"/>
      <c r="X47" s="1101"/>
      <c r="Y47" s="1101"/>
      <c r="Z47" s="1101"/>
      <c r="AA47" s="1102"/>
      <c r="AC47" s="222"/>
    </row>
    <row r="48" spans="2:29" x14ac:dyDescent="0.25">
      <c r="B48" s="1091"/>
      <c r="C48" s="1092"/>
      <c r="D48" s="1092"/>
      <c r="E48" s="1092"/>
      <c r="F48" s="1092"/>
      <c r="G48" s="1092"/>
      <c r="H48" s="1093"/>
      <c r="J48" s="1100"/>
      <c r="K48" s="1101"/>
      <c r="L48" s="1101"/>
      <c r="M48" s="1101"/>
      <c r="N48" s="1101"/>
      <c r="O48" s="1101"/>
      <c r="P48" s="1101"/>
      <c r="Q48" s="1101"/>
      <c r="R48" s="1101"/>
      <c r="S48" s="1101"/>
      <c r="T48" s="1101"/>
      <c r="U48" s="1101"/>
      <c r="V48" s="1101"/>
      <c r="W48" s="1101"/>
      <c r="X48" s="1101"/>
      <c r="Y48" s="1101"/>
      <c r="Z48" s="1101"/>
      <c r="AA48" s="1102"/>
      <c r="AC48" s="222"/>
    </row>
    <row r="49" spans="2:29" x14ac:dyDescent="0.25">
      <c r="B49" s="1091"/>
      <c r="C49" s="1092"/>
      <c r="D49" s="1092"/>
      <c r="E49" s="1092"/>
      <c r="F49" s="1092"/>
      <c r="G49" s="1092"/>
      <c r="H49" s="1093"/>
      <c r="J49" s="1100"/>
      <c r="K49" s="1101"/>
      <c r="L49" s="1101"/>
      <c r="M49" s="1101"/>
      <c r="N49" s="1101"/>
      <c r="O49" s="1101"/>
      <c r="P49" s="1101"/>
      <c r="Q49" s="1101"/>
      <c r="R49" s="1101"/>
      <c r="S49" s="1101"/>
      <c r="T49" s="1101"/>
      <c r="U49" s="1101"/>
      <c r="V49" s="1101"/>
      <c r="W49" s="1101"/>
      <c r="X49" s="1101"/>
      <c r="Y49" s="1101"/>
      <c r="Z49" s="1101"/>
      <c r="AA49" s="1102"/>
      <c r="AC49" s="222"/>
    </row>
    <row r="50" spans="2:29" x14ac:dyDescent="0.25">
      <c r="B50" s="1091"/>
      <c r="C50" s="1092"/>
      <c r="D50" s="1092"/>
      <c r="E50" s="1092"/>
      <c r="F50" s="1092"/>
      <c r="G50" s="1092"/>
      <c r="H50" s="1093"/>
      <c r="J50" s="1100"/>
      <c r="K50" s="1101"/>
      <c r="L50" s="1101"/>
      <c r="M50" s="1101"/>
      <c r="N50" s="1101"/>
      <c r="O50" s="1101"/>
      <c r="P50" s="1101"/>
      <c r="Q50" s="1101"/>
      <c r="R50" s="1101"/>
      <c r="S50" s="1101"/>
      <c r="T50" s="1101"/>
      <c r="U50" s="1101"/>
      <c r="V50" s="1101"/>
      <c r="W50" s="1101"/>
      <c r="X50" s="1101"/>
      <c r="Y50" s="1101"/>
      <c r="Z50" s="1101"/>
      <c r="AA50" s="1102"/>
      <c r="AC50" s="222"/>
    </row>
    <row r="51" spans="2:29" x14ac:dyDescent="0.25">
      <c r="B51" s="1091"/>
      <c r="C51" s="1092"/>
      <c r="D51" s="1092"/>
      <c r="E51" s="1092"/>
      <c r="F51" s="1092"/>
      <c r="G51" s="1092"/>
      <c r="H51" s="1093"/>
      <c r="J51" s="1100"/>
      <c r="K51" s="1101"/>
      <c r="L51" s="1101"/>
      <c r="M51" s="1101"/>
      <c r="N51" s="1101"/>
      <c r="O51" s="1101"/>
      <c r="P51" s="1101"/>
      <c r="Q51" s="1101"/>
      <c r="R51" s="1101"/>
      <c r="S51" s="1101"/>
      <c r="T51" s="1101"/>
      <c r="U51" s="1101"/>
      <c r="V51" s="1101"/>
      <c r="W51" s="1101"/>
      <c r="X51" s="1101"/>
      <c r="Y51" s="1101"/>
      <c r="Z51" s="1101"/>
      <c r="AA51" s="1102"/>
      <c r="AC51" s="222"/>
    </row>
    <row r="52" spans="2:29" x14ac:dyDescent="0.25">
      <c r="B52" s="1091"/>
      <c r="C52" s="1092"/>
      <c r="D52" s="1092"/>
      <c r="E52" s="1092"/>
      <c r="F52" s="1092"/>
      <c r="G52" s="1092"/>
      <c r="H52" s="1093"/>
      <c r="J52" s="1100"/>
      <c r="K52" s="1101"/>
      <c r="L52" s="1101"/>
      <c r="M52" s="1101"/>
      <c r="N52" s="1101"/>
      <c r="O52" s="1101"/>
      <c r="P52" s="1101"/>
      <c r="Q52" s="1101"/>
      <c r="R52" s="1101"/>
      <c r="S52" s="1101"/>
      <c r="T52" s="1101"/>
      <c r="U52" s="1101"/>
      <c r="V52" s="1101"/>
      <c r="W52" s="1101"/>
      <c r="X52" s="1101"/>
      <c r="Y52" s="1101"/>
      <c r="Z52" s="1101"/>
      <c r="AA52" s="1102"/>
      <c r="AC52" s="222"/>
    </row>
    <row r="53" spans="2:29" x14ac:dyDescent="0.25">
      <c r="B53" s="1091"/>
      <c r="C53" s="1092"/>
      <c r="D53" s="1092"/>
      <c r="E53" s="1092"/>
      <c r="F53" s="1092"/>
      <c r="G53" s="1092"/>
      <c r="H53" s="1093"/>
      <c r="J53" s="1100"/>
      <c r="K53" s="1101"/>
      <c r="L53" s="1101"/>
      <c r="M53" s="1101"/>
      <c r="N53" s="1101"/>
      <c r="O53" s="1101"/>
      <c r="P53" s="1101"/>
      <c r="Q53" s="1101"/>
      <c r="R53" s="1101"/>
      <c r="S53" s="1101"/>
      <c r="T53" s="1101"/>
      <c r="U53" s="1101"/>
      <c r="V53" s="1101"/>
      <c r="W53" s="1101"/>
      <c r="X53" s="1101"/>
      <c r="Y53" s="1101"/>
      <c r="Z53" s="1101"/>
      <c r="AA53" s="1102"/>
      <c r="AC53" s="222"/>
    </row>
    <row r="54" spans="2:29" x14ac:dyDescent="0.25">
      <c r="B54" s="1091"/>
      <c r="C54" s="1092"/>
      <c r="D54" s="1092"/>
      <c r="E54" s="1092"/>
      <c r="F54" s="1092"/>
      <c r="G54" s="1092"/>
      <c r="H54" s="1093"/>
      <c r="J54" s="1100"/>
      <c r="K54" s="1101"/>
      <c r="L54" s="1101"/>
      <c r="M54" s="1101"/>
      <c r="N54" s="1101"/>
      <c r="O54" s="1101"/>
      <c r="P54" s="1101"/>
      <c r="Q54" s="1101"/>
      <c r="R54" s="1101"/>
      <c r="S54" s="1101"/>
      <c r="T54" s="1101"/>
      <c r="U54" s="1101"/>
      <c r="V54" s="1101"/>
      <c r="W54" s="1101"/>
      <c r="X54" s="1101"/>
      <c r="Y54" s="1101"/>
      <c r="Z54" s="1101"/>
      <c r="AA54" s="1102"/>
      <c r="AC54" s="222"/>
    </row>
    <row r="55" spans="2:29" x14ac:dyDescent="0.25">
      <c r="B55" s="1091"/>
      <c r="C55" s="1092"/>
      <c r="D55" s="1092"/>
      <c r="E55" s="1092"/>
      <c r="F55" s="1092"/>
      <c r="G55" s="1092"/>
      <c r="H55" s="1093"/>
      <c r="J55" s="1100"/>
      <c r="K55" s="1101"/>
      <c r="L55" s="1101"/>
      <c r="M55" s="1101"/>
      <c r="N55" s="1101"/>
      <c r="O55" s="1101"/>
      <c r="P55" s="1101"/>
      <c r="Q55" s="1101"/>
      <c r="R55" s="1101"/>
      <c r="S55" s="1101"/>
      <c r="T55" s="1101"/>
      <c r="U55" s="1101"/>
      <c r="V55" s="1101"/>
      <c r="W55" s="1101"/>
      <c r="X55" s="1101"/>
      <c r="Y55" s="1101"/>
      <c r="Z55" s="1101"/>
      <c r="AA55" s="1102"/>
      <c r="AC55" s="222"/>
    </row>
    <row r="56" spans="2:29" x14ac:dyDescent="0.25">
      <c r="B56" s="1091"/>
      <c r="C56" s="1092"/>
      <c r="D56" s="1092"/>
      <c r="E56" s="1092"/>
      <c r="F56" s="1092"/>
      <c r="G56" s="1092"/>
      <c r="H56" s="1093"/>
      <c r="J56" s="1100"/>
      <c r="K56" s="1101"/>
      <c r="L56" s="1101"/>
      <c r="M56" s="1101"/>
      <c r="N56" s="1101"/>
      <c r="O56" s="1101"/>
      <c r="P56" s="1101"/>
      <c r="Q56" s="1101"/>
      <c r="R56" s="1101"/>
      <c r="S56" s="1101"/>
      <c r="T56" s="1101"/>
      <c r="U56" s="1101"/>
      <c r="V56" s="1101"/>
      <c r="W56" s="1101"/>
      <c r="X56" s="1101"/>
      <c r="Y56" s="1101"/>
      <c r="Z56" s="1101"/>
      <c r="AA56" s="1102"/>
      <c r="AC56" s="222"/>
    </row>
    <row r="57" spans="2:29" ht="17.25" thickBot="1" x14ac:dyDescent="0.3">
      <c r="B57" s="1094"/>
      <c r="C57" s="1095"/>
      <c r="D57" s="1095"/>
      <c r="E57" s="1095"/>
      <c r="F57" s="1095"/>
      <c r="G57" s="1095"/>
      <c r="H57" s="1096"/>
      <c r="J57" s="1103"/>
      <c r="K57" s="1104"/>
      <c r="L57" s="1104"/>
      <c r="M57" s="1104"/>
      <c r="N57" s="1104"/>
      <c r="O57" s="1104"/>
      <c r="P57" s="1104"/>
      <c r="Q57" s="1104"/>
      <c r="R57" s="1104"/>
      <c r="S57" s="1104"/>
      <c r="T57" s="1104"/>
      <c r="U57" s="1104"/>
      <c r="V57" s="1104"/>
      <c r="W57" s="1104"/>
      <c r="X57" s="1104"/>
      <c r="Y57" s="1104"/>
      <c r="Z57" s="1104"/>
      <c r="AA57" s="1105"/>
      <c r="AC57" s="222"/>
    </row>
    <row r="58" spans="2:29" ht="17.25" thickBot="1" x14ac:dyDescent="0.3">
      <c r="J58" s="219"/>
      <c r="AC58" s="222"/>
    </row>
    <row r="59" spans="2:29" s="39" customFormat="1" ht="37.5" customHeight="1" thickBot="1" x14ac:dyDescent="0.3">
      <c r="B59" s="1060" t="s">
        <v>528</v>
      </c>
      <c r="C59" s="1061"/>
      <c r="D59" s="1061"/>
      <c r="E59" s="1061"/>
      <c r="F59" s="1061"/>
      <c r="G59" s="1061"/>
      <c r="H59" s="1062"/>
      <c r="J59" s="1118" t="s">
        <v>536</v>
      </c>
      <c r="K59" s="1119"/>
      <c r="L59" s="1119"/>
      <c r="M59" s="1119"/>
      <c r="N59" s="1119"/>
      <c r="O59" s="1119"/>
      <c r="P59" s="1119"/>
      <c r="Q59" s="1119"/>
      <c r="R59" s="1119"/>
      <c r="S59" s="1119"/>
      <c r="T59" s="1119"/>
      <c r="U59" s="1119"/>
      <c r="V59" s="1119"/>
      <c r="W59" s="1119"/>
      <c r="X59" s="1119"/>
      <c r="Y59" s="1119"/>
      <c r="Z59" s="1119"/>
      <c r="AA59" s="1120"/>
      <c r="AC59" s="208"/>
    </row>
    <row r="60" spans="2:29" x14ac:dyDescent="0.25">
      <c r="B60" s="1109"/>
      <c r="C60" s="1110"/>
      <c r="D60" s="1110"/>
      <c r="E60" s="1110"/>
      <c r="F60" s="1110"/>
      <c r="G60" s="1110"/>
      <c r="H60" s="1111"/>
      <c r="J60" s="1109"/>
      <c r="K60" s="1110"/>
      <c r="L60" s="1110"/>
      <c r="M60" s="1110"/>
      <c r="N60" s="1110"/>
      <c r="O60" s="1110"/>
      <c r="P60" s="1110"/>
      <c r="Q60" s="1110"/>
      <c r="R60" s="1110"/>
      <c r="S60" s="1110"/>
      <c r="T60" s="1110"/>
      <c r="U60" s="1110"/>
      <c r="V60" s="1110"/>
      <c r="W60" s="1110"/>
      <c r="X60" s="1110"/>
      <c r="Y60" s="1110"/>
      <c r="Z60" s="1110"/>
      <c r="AA60" s="1111"/>
      <c r="AC60" s="222"/>
    </row>
    <row r="61" spans="2:29" x14ac:dyDescent="0.25">
      <c r="B61" s="1112"/>
      <c r="C61" s="1113"/>
      <c r="D61" s="1113"/>
      <c r="E61" s="1113"/>
      <c r="F61" s="1113"/>
      <c r="G61" s="1113"/>
      <c r="H61" s="1114"/>
      <c r="J61" s="1112"/>
      <c r="K61" s="1113"/>
      <c r="L61" s="1113"/>
      <c r="M61" s="1113"/>
      <c r="N61" s="1113"/>
      <c r="O61" s="1113"/>
      <c r="P61" s="1113"/>
      <c r="Q61" s="1113"/>
      <c r="R61" s="1113"/>
      <c r="S61" s="1113"/>
      <c r="T61" s="1113"/>
      <c r="U61" s="1113"/>
      <c r="V61" s="1113"/>
      <c r="W61" s="1113"/>
      <c r="X61" s="1113"/>
      <c r="Y61" s="1113"/>
      <c r="Z61" s="1113"/>
      <c r="AA61" s="1114"/>
      <c r="AC61" s="222"/>
    </row>
    <row r="62" spans="2:29" x14ac:dyDescent="0.25">
      <c r="B62" s="1112"/>
      <c r="C62" s="1113"/>
      <c r="D62" s="1113"/>
      <c r="E62" s="1113"/>
      <c r="F62" s="1113"/>
      <c r="G62" s="1113"/>
      <c r="H62" s="1114"/>
      <c r="J62" s="1112"/>
      <c r="K62" s="1113"/>
      <c r="L62" s="1113"/>
      <c r="M62" s="1113"/>
      <c r="N62" s="1113"/>
      <c r="O62" s="1113"/>
      <c r="P62" s="1113"/>
      <c r="Q62" s="1113"/>
      <c r="R62" s="1113"/>
      <c r="S62" s="1113"/>
      <c r="T62" s="1113"/>
      <c r="U62" s="1113"/>
      <c r="V62" s="1113"/>
      <c r="W62" s="1113"/>
      <c r="X62" s="1113"/>
      <c r="Y62" s="1113"/>
      <c r="Z62" s="1113"/>
      <c r="AA62" s="1114"/>
      <c r="AC62" s="222"/>
    </row>
    <row r="63" spans="2:29" x14ac:dyDescent="0.25">
      <c r="B63" s="1112"/>
      <c r="C63" s="1113"/>
      <c r="D63" s="1113"/>
      <c r="E63" s="1113"/>
      <c r="F63" s="1113"/>
      <c r="G63" s="1113"/>
      <c r="H63" s="1114"/>
      <c r="J63" s="1112"/>
      <c r="K63" s="1113"/>
      <c r="L63" s="1113"/>
      <c r="M63" s="1113"/>
      <c r="N63" s="1113"/>
      <c r="O63" s="1113"/>
      <c r="P63" s="1113"/>
      <c r="Q63" s="1113"/>
      <c r="R63" s="1113"/>
      <c r="S63" s="1113"/>
      <c r="T63" s="1113"/>
      <c r="U63" s="1113"/>
      <c r="V63" s="1113"/>
      <c r="W63" s="1113"/>
      <c r="X63" s="1113"/>
      <c r="Y63" s="1113"/>
      <c r="Z63" s="1113"/>
      <c r="AA63" s="1114"/>
      <c r="AC63" s="222"/>
    </row>
    <row r="64" spans="2:29" x14ac:dyDescent="0.25">
      <c r="B64" s="1112"/>
      <c r="C64" s="1113"/>
      <c r="D64" s="1113"/>
      <c r="E64" s="1113"/>
      <c r="F64" s="1113"/>
      <c r="G64" s="1113"/>
      <c r="H64" s="1114"/>
      <c r="J64" s="1112"/>
      <c r="K64" s="1113"/>
      <c r="L64" s="1113"/>
      <c r="M64" s="1113"/>
      <c r="N64" s="1113"/>
      <c r="O64" s="1113"/>
      <c r="P64" s="1113"/>
      <c r="Q64" s="1113"/>
      <c r="R64" s="1113"/>
      <c r="S64" s="1113"/>
      <c r="T64" s="1113"/>
      <c r="U64" s="1113"/>
      <c r="V64" s="1113"/>
      <c r="W64" s="1113"/>
      <c r="X64" s="1113"/>
      <c r="Y64" s="1113"/>
      <c r="Z64" s="1113"/>
      <c r="AA64" s="1114"/>
      <c r="AC64" s="222"/>
    </row>
    <row r="65" spans="2:29" x14ac:dyDescent="0.25">
      <c r="B65" s="1112"/>
      <c r="C65" s="1113"/>
      <c r="D65" s="1113"/>
      <c r="E65" s="1113"/>
      <c r="F65" s="1113"/>
      <c r="G65" s="1113"/>
      <c r="H65" s="1114"/>
      <c r="J65" s="1112"/>
      <c r="K65" s="1113"/>
      <c r="L65" s="1113"/>
      <c r="M65" s="1113"/>
      <c r="N65" s="1113"/>
      <c r="O65" s="1113"/>
      <c r="P65" s="1113"/>
      <c r="Q65" s="1113"/>
      <c r="R65" s="1113"/>
      <c r="S65" s="1113"/>
      <c r="T65" s="1113"/>
      <c r="U65" s="1113"/>
      <c r="V65" s="1113"/>
      <c r="W65" s="1113"/>
      <c r="X65" s="1113"/>
      <c r="Y65" s="1113"/>
      <c r="Z65" s="1113"/>
      <c r="AA65" s="1114"/>
      <c r="AC65" s="222"/>
    </row>
    <row r="66" spans="2:29" x14ac:dyDescent="0.25">
      <c r="B66" s="1112"/>
      <c r="C66" s="1113"/>
      <c r="D66" s="1113"/>
      <c r="E66" s="1113"/>
      <c r="F66" s="1113"/>
      <c r="G66" s="1113"/>
      <c r="H66" s="1114"/>
      <c r="J66" s="1112"/>
      <c r="K66" s="1113"/>
      <c r="L66" s="1113"/>
      <c r="M66" s="1113"/>
      <c r="N66" s="1113"/>
      <c r="O66" s="1113"/>
      <c r="P66" s="1113"/>
      <c r="Q66" s="1113"/>
      <c r="R66" s="1113"/>
      <c r="S66" s="1113"/>
      <c r="T66" s="1113"/>
      <c r="U66" s="1113"/>
      <c r="V66" s="1113"/>
      <c r="W66" s="1113"/>
      <c r="X66" s="1113"/>
      <c r="Y66" s="1113"/>
      <c r="Z66" s="1113"/>
      <c r="AA66" s="1114"/>
      <c r="AC66" s="222"/>
    </row>
    <row r="67" spans="2:29" x14ac:dyDescent="0.25">
      <c r="B67" s="1112"/>
      <c r="C67" s="1113"/>
      <c r="D67" s="1113"/>
      <c r="E67" s="1113"/>
      <c r="F67" s="1113"/>
      <c r="G67" s="1113"/>
      <c r="H67" s="1114"/>
      <c r="J67" s="1112"/>
      <c r="K67" s="1113"/>
      <c r="L67" s="1113"/>
      <c r="M67" s="1113"/>
      <c r="N67" s="1113"/>
      <c r="O67" s="1113"/>
      <c r="P67" s="1113"/>
      <c r="Q67" s="1113"/>
      <c r="R67" s="1113"/>
      <c r="S67" s="1113"/>
      <c r="T67" s="1113"/>
      <c r="U67" s="1113"/>
      <c r="V67" s="1113"/>
      <c r="W67" s="1113"/>
      <c r="X67" s="1113"/>
      <c r="Y67" s="1113"/>
      <c r="Z67" s="1113"/>
      <c r="AA67" s="1114"/>
      <c r="AC67" s="222"/>
    </row>
    <row r="68" spans="2:29" x14ac:dyDescent="0.25">
      <c r="B68" s="1112"/>
      <c r="C68" s="1113"/>
      <c r="D68" s="1113"/>
      <c r="E68" s="1113"/>
      <c r="F68" s="1113"/>
      <c r="G68" s="1113"/>
      <c r="H68" s="1114"/>
      <c r="J68" s="1112"/>
      <c r="K68" s="1113"/>
      <c r="L68" s="1113"/>
      <c r="M68" s="1113"/>
      <c r="N68" s="1113"/>
      <c r="O68" s="1113"/>
      <c r="P68" s="1113"/>
      <c r="Q68" s="1113"/>
      <c r="R68" s="1113"/>
      <c r="S68" s="1113"/>
      <c r="T68" s="1113"/>
      <c r="U68" s="1113"/>
      <c r="V68" s="1113"/>
      <c r="W68" s="1113"/>
      <c r="X68" s="1113"/>
      <c r="Y68" s="1113"/>
      <c r="Z68" s="1113"/>
      <c r="AA68" s="1114"/>
      <c r="AC68" s="222"/>
    </row>
    <row r="69" spans="2:29" x14ac:dyDescent="0.25">
      <c r="B69" s="1112"/>
      <c r="C69" s="1113"/>
      <c r="D69" s="1113"/>
      <c r="E69" s="1113"/>
      <c r="F69" s="1113"/>
      <c r="G69" s="1113"/>
      <c r="H69" s="1114"/>
      <c r="J69" s="1112"/>
      <c r="K69" s="1113"/>
      <c r="L69" s="1113"/>
      <c r="M69" s="1113"/>
      <c r="N69" s="1113"/>
      <c r="O69" s="1113"/>
      <c r="P69" s="1113"/>
      <c r="Q69" s="1113"/>
      <c r="R69" s="1113"/>
      <c r="S69" s="1113"/>
      <c r="T69" s="1113"/>
      <c r="U69" s="1113"/>
      <c r="V69" s="1113"/>
      <c r="W69" s="1113"/>
      <c r="X69" s="1113"/>
      <c r="Y69" s="1113"/>
      <c r="Z69" s="1113"/>
      <c r="AA69" s="1114"/>
      <c r="AC69" s="222"/>
    </row>
    <row r="70" spans="2:29" x14ac:dyDescent="0.25">
      <c r="B70" s="1112"/>
      <c r="C70" s="1113"/>
      <c r="D70" s="1113"/>
      <c r="E70" s="1113"/>
      <c r="F70" s="1113"/>
      <c r="G70" s="1113"/>
      <c r="H70" s="1114"/>
      <c r="J70" s="1112"/>
      <c r="K70" s="1113"/>
      <c r="L70" s="1113"/>
      <c r="M70" s="1113"/>
      <c r="N70" s="1113"/>
      <c r="O70" s="1113"/>
      <c r="P70" s="1113"/>
      <c r="Q70" s="1113"/>
      <c r="R70" s="1113"/>
      <c r="S70" s="1113"/>
      <c r="T70" s="1113"/>
      <c r="U70" s="1113"/>
      <c r="V70" s="1113"/>
      <c r="W70" s="1113"/>
      <c r="X70" s="1113"/>
      <c r="Y70" s="1113"/>
      <c r="Z70" s="1113"/>
      <c r="AA70" s="1114"/>
      <c r="AC70" s="222"/>
    </row>
    <row r="71" spans="2:29" x14ac:dyDescent="0.25">
      <c r="B71" s="1112"/>
      <c r="C71" s="1113"/>
      <c r="D71" s="1113"/>
      <c r="E71" s="1113"/>
      <c r="F71" s="1113"/>
      <c r="G71" s="1113"/>
      <c r="H71" s="1114"/>
      <c r="J71" s="1112"/>
      <c r="K71" s="1113"/>
      <c r="L71" s="1113"/>
      <c r="M71" s="1113"/>
      <c r="N71" s="1113"/>
      <c r="O71" s="1113"/>
      <c r="P71" s="1113"/>
      <c r="Q71" s="1113"/>
      <c r="R71" s="1113"/>
      <c r="S71" s="1113"/>
      <c r="T71" s="1113"/>
      <c r="U71" s="1113"/>
      <c r="V71" s="1113"/>
      <c r="W71" s="1113"/>
      <c r="X71" s="1113"/>
      <c r="Y71" s="1113"/>
      <c r="Z71" s="1113"/>
      <c r="AA71" s="1114"/>
      <c r="AC71" s="222"/>
    </row>
    <row r="72" spans="2:29" x14ac:dyDescent="0.25">
      <c r="B72" s="1112"/>
      <c r="C72" s="1113"/>
      <c r="D72" s="1113"/>
      <c r="E72" s="1113"/>
      <c r="F72" s="1113"/>
      <c r="G72" s="1113"/>
      <c r="H72" s="1114"/>
      <c r="J72" s="1112"/>
      <c r="K72" s="1113"/>
      <c r="L72" s="1113"/>
      <c r="M72" s="1113"/>
      <c r="N72" s="1113"/>
      <c r="O72" s="1113"/>
      <c r="P72" s="1113"/>
      <c r="Q72" s="1113"/>
      <c r="R72" s="1113"/>
      <c r="S72" s="1113"/>
      <c r="T72" s="1113"/>
      <c r="U72" s="1113"/>
      <c r="V72" s="1113"/>
      <c r="W72" s="1113"/>
      <c r="X72" s="1113"/>
      <c r="Y72" s="1113"/>
      <c r="Z72" s="1113"/>
      <c r="AA72" s="1114"/>
      <c r="AC72" s="222"/>
    </row>
    <row r="73" spans="2:29" x14ac:dyDescent="0.25">
      <c r="B73" s="1112"/>
      <c r="C73" s="1113"/>
      <c r="D73" s="1113"/>
      <c r="E73" s="1113"/>
      <c r="F73" s="1113"/>
      <c r="G73" s="1113"/>
      <c r="H73" s="1114"/>
      <c r="J73" s="1112"/>
      <c r="K73" s="1113"/>
      <c r="L73" s="1113"/>
      <c r="M73" s="1113"/>
      <c r="N73" s="1113"/>
      <c r="O73" s="1113"/>
      <c r="P73" s="1113"/>
      <c r="Q73" s="1113"/>
      <c r="R73" s="1113"/>
      <c r="S73" s="1113"/>
      <c r="T73" s="1113"/>
      <c r="U73" s="1113"/>
      <c r="V73" s="1113"/>
      <c r="W73" s="1113"/>
      <c r="X73" s="1113"/>
      <c r="Y73" s="1113"/>
      <c r="Z73" s="1113"/>
      <c r="AA73" s="1114"/>
      <c r="AC73" s="222"/>
    </row>
    <row r="74" spans="2:29" x14ac:dyDescent="0.25">
      <c r="B74" s="1112"/>
      <c r="C74" s="1113"/>
      <c r="D74" s="1113"/>
      <c r="E74" s="1113"/>
      <c r="F74" s="1113"/>
      <c r="G74" s="1113"/>
      <c r="H74" s="1114"/>
      <c r="J74" s="1112"/>
      <c r="K74" s="1113"/>
      <c r="L74" s="1113"/>
      <c r="M74" s="1113"/>
      <c r="N74" s="1113"/>
      <c r="O74" s="1113"/>
      <c r="P74" s="1113"/>
      <c r="Q74" s="1113"/>
      <c r="R74" s="1113"/>
      <c r="S74" s="1113"/>
      <c r="T74" s="1113"/>
      <c r="U74" s="1113"/>
      <c r="V74" s="1113"/>
      <c r="W74" s="1113"/>
      <c r="X74" s="1113"/>
      <c r="Y74" s="1113"/>
      <c r="Z74" s="1113"/>
      <c r="AA74" s="1114"/>
      <c r="AC74" s="222"/>
    </row>
    <row r="75" spans="2:29" x14ac:dyDescent="0.25">
      <c r="B75" s="1112"/>
      <c r="C75" s="1113"/>
      <c r="D75" s="1113"/>
      <c r="E75" s="1113"/>
      <c r="F75" s="1113"/>
      <c r="G75" s="1113"/>
      <c r="H75" s="1114"/>
      <c r="J75" s="1112"/>
      <c r="K75" s="1113"/>
      <c r="L75" s="1113"/>
      <c r="M75" s="1113"/>
      <c r="N75" s="1113"/>
      <c r="O75" s="1113"/>
      <c r="P75" s="1113"/>
      <c r="Q75" s="1113"/>
      <c r="R75" s="1113"/>
      <c r="S75" s="1113"/>
      <c r="T75" s="1113"/>
      <c r="U75" s="1113"/>
      <c r="V75" s="1113"/>
      <c r="W75" s="1113"/>
      <c r="X75" s="1113"/>
      <c r="Y75" s="1113"/>
      <c r="Z75" s="1113"/>
      <c r="AA75" s="1114"/>
      <c r="AC75" s="222"/>
    </row>
    <row r="76" spans="2:29" x14ac:dyDescent="0.25">
      <c r="B76" s="1112"/>
      <c r="C76" s="1113"/>
      <c r="D76" s="1113"/>
      <c r="E76" s="1113"/>
      <c r="F76" s="1113"/>
      <c r="G76" s="1113"/>
      <c r="H76" s="1114"/>
      <c r="J76" s="1112"/>
      <c r="K76" s="1113"/>
      <c r="L76" s="1113"/>
      <c r="M76" s="1113"/>
      <c r="N76" s="1113"/>
      <c r="O76" s="1113"/>
      <c r="P76" s="1113"/>
      <c r="Q76" s="1113"/>
      <c r="R76" s="1113"/>
      <c r="S76" s="1113"/>
      <c r="T76" s="1113"/>
      <c r="U76" s="1113"/>
      <c r="V76" s="1113"/>
      <c r="W76" s="1113"/>
      <c r="X76" s="1113"/>
      <c r="Y76" s="1113"/>
      <c r="Z76" s="1113"/>
      <c r="AA76" s="1114"/>
      <c r="AC76" s="222"/>
    </row>
    <row r="77" spans="2:29" x14ac:dyDescent="0.25">
      <c r="B77" s="1112"/>
      <c r="C77" s="1113"/>
      <c r="D77" s="1113"/>
      <c r="E77" s="1113"/>
      <c r="F77" s="1113"/>
      <c r="G77" s="1113"/>
      <c r="H77" s="1114"/>
      <c r="J77" s="1112"/>
      <c r="K77" s="1113"/>
      <c r="L77" s="1113"/>
      <c r="M77" s="1113"/>
      <c r="N77" s="1113"/>
      <c r="O77" s="1113"/>
      <c r="P77" s="1113"/>
      <c r="Q77" s="1113"/>
      <c r="R77" s="1113"/>
      <c r="S77" s="1113"/>
      <c r="T77" s="1113"/>
      <c r="U77" s="1113"/>
      <c r="V77" s="1113"/>
      <c r="W77" s="1113"/>
      <c r="X77" s="1113"/>
      <c r="Y77" s="1113"/>
      <c r="Z77" s="1113"/>
      <c r="AA77" s="1114"/>
      <c r="AC77" s="222"/>
    </row>
    <row r="78" spans="2:29" x14ac:dyDescent="0.25">
      <c r="B78" s="1112"/>
      <c r="C78" s="1113"/>
      <c r="D78" s="1113"/>
      <c r="E78" s="1113"/>
      <c r="F78" s="1113"/>
      <c r="G78" s="1113"/>
      <c r="H78" s="1114"/>
      <c r="J78" s="1112"/>
      <c r="K78" s="1113"/>
      <c r="L78" s="1113"/>
      <c r="M78" s="1113"/>
      <c r="N78" s="1113"/>
      <c r="O78" s="1113"/>
      <c r="P78" s="1113"/>
      <c r="Q78" s="1113"/>
      <c r="R78" s="1113"/>
      <c r="S78" s="1113"/>
      <c r="T78" s="1113"/>
      <c r="U78" s="1113"/>
      <c r="V78" s="1113"/>
      <c r="W78" s="1113"/>
      <c r="X78" s="1113"/>
      <c r="Y78" s="1113"/>
      <c r="Z78" s="1113"/>
      <c r="AA78" s="1114"/>
      <c r="AC78" s="222"/>
    </row>
    <row r="79" spans="2:29" x14ac:dyDescent="0.25">
      <c r="B79" s="1112"/>
      <c r="C79" s="1113"/>
      <c r="D79" s="1113"/>
      <c r="E79" s="1113"/>
      <c r="F79" s="1113"/>
      <c r="G79" s="1113"/>
      <c r="H79" s="1114"/>
      <c r="J79" s="1112"/>
      <c r="K79" s="1113"/>
      <c r="L79" s="1113"/>
      <c r="M79" s="1113"/>
      <c r="N79" s="1113"/>
      <c r="O79" s="1113"/>
      <c r="P79" s="1113"/>
      <c r="Q79" s="1113"/>
      <c r="R79" s="1113"/>
      <c r="S79" s="1113"/>
      <c r="T79" s="1113"/>
      <c r="U79" s="1113"/>
      <c r="V79" s="1113"/>
      <c r="W79" s="1113"/>
      <c r="X79" s="1113"/>
      <c r="Y79" s="1113"/>
      <c r="Z79" s="1113"/>
      <c r="AA79" s="1114"/>
      <c r="AC79" s="222"/>
    </row>
    <row r="80" spans="2:29" x14ac:dyDescent="0.25">
      <c r="B80" s="1112"/>
      <c r="C80" s="1113"/>
      <c r="D80" s="1113"/>
      <c r="E80" s="1113"/>
      <c r="F80" s="1113"/>
      <c r="G80" s="1113"/>
      <c r="H80" s="1114"/>
      <c r="J80" s="1112"/>
      <c r="K80" s="1113"/>
      <c r="L80" s="1113"/>
      <c r="M80" s="1113"/>
      <c r="N80" s="1113"/>
      <c r="O80" s="1113"/>
      <c r="P80" s="1113"/>
      <c r="Q80" s="1113"/>
      <c r="R80" s="1113"/>
      <c r="S80" s="1113"/>
      <c r="T80" s="1113"/>
      <c r="U80" s="1113"/>
      <c r="V80" s="1113"/>
      <c r="W80" s="1113"/>
      <c r="X80" s="1113"/>
      <c r="Y80" s="1113"/>
      <c r="Z80" s="1113"/>
      <c r="AA80" s="1114"/>
      <c r="AC80" s="222"/>
    </row>
    <row r="81" spans="2:29" ht="17.25" thickBot="1" x14ac:dyDescent="0.3">
      <c r="B81" s="1115"/>
      <c r="C81" s="1116"/>
      <c r="D81" s="1116"/>
      <c r="E81" s="1116"/>
      <c r="F81" s="1116"/>
      <c r="G81" s="1116"/>
      <c r="H81" s="1117"/>
      <c r="J81" s="1115"/>
      <c r="K81" s="1116"/>
      <c r="L81" s="1116"/>
      <c r="M81" s="1116"/>
      <c r="N81" s="1116"/>
      <c r="O81" s="1116"/>
      <c r="P81" s="1116"/>
      <c r="Q81" s="1116"/>
      <c r="R81" s="1116"/>
      <c r="S81" s="1116"/>
      <c r="T81" s="1116"/>
      <c r="U81" s="1116"/>
      <c r="V81" s="1116"/>
      <c r="W81" s="1116"/>
      <c r="X81" s="1116"/>
      <c r="Y81" s="1116"/>
      <c r="Z81" s="1116"/>
      <c r="AA81" s="1117"/>
      <c r="AC81" s="222"/>
    </row>
    <row r="82" spans="2:29" ht="17.25" thickBot="1" x14ac:dyDescent="0.3">
      <c r="B82" s="226"/>
      <c r="C82" s="226"/>
      <c r="D82" s="226"/>
      <c r="J82" s="219"/>
      <c r="AC82" s="222"/>
    </row>
    <row r="83" spans="2:29" s="30" customFormat="1" ht="18" thickBot="1" x14ac:dyDescent="0.3">
      <c r="B83" s="1060" t="s">
        <v>301</v>
      </c>
      <c r="C83" s="1061"/>
      <c r="D83" s="1061"/>
      <c r="E83" s="1061"/>
      <c r="F83" s="1061"/>
      <c r="G83" s="1061"/>
      <c r="H83" s="1062"/>
      <c r="J83" s="1060" t="s">
        <v>302</v>
      </c>
      <c r="K83" s="1061"/>
      <c r="L83" s="1061"/>
      <c r="M83" s="1061"/>
      <c r="N83" s="1061"/>
      <c r="O83" s="1061"/>
      <c r="P83" s="1061"/>
      <c r="Q83" s="1061"/>
      <c r="R83" s="1061"/>
      <c r="S83" s="1061"/>
      <c r="T83" s="1061"/>
      <c r="U83" s="1061"/>
      <c r="V83" s="1061"/>
      <c r="W83" s="1061"/>
      <c r="X83" s="1061"/>
      <c r="Y83" s="1061"/>
      <c r="Z83" s="1061"/>
      <c r="AA83" s="1062"/>
      <c r="AC83" s="207"/>
    </row>
    <row r="84" spans="2:29" x14ac:dyDescent="0.25">
      <c r="B84" s="1109"/>
      <c r="C84" s="1110"/>
      <c r="D84" s="1110"/>
      <c r="E84" s="1110"/>
      <c r="F84" s="1110"/>
      <c r="G84" s="1110"/>
      <c r="H84" s="1111"/>
      <c r="J84" s="1106"/>
      <c r="K84" s="1107"/>
      <c r="L84" s="1107"/>
      <c r="M84" s="1107"/>
      <c r="N84" s="1107"/>
      <c r="O84" s="1107"/>
      <c r="P84" s="1107"/>
      <c r="Q84" s="1107"/>
      <c r="R84" s="1107"/>
      <c r="S84" s="1107"/>
      <c r="T84" s="1107"/>
      <c r="U84" s="1107"/>
      <c r="V84" s="1107"/>
      <c r="W84" s="1107"/>
      <c r="X84" s="1107"/>
      <c r="Y84" s="1107"/>
      <c r="Z84" s="1107"/>
      <c r="AA84" s="1108"/>
      <c r="AC84" s="222"/>
    </row>
    <row r="85" spans="2:29" x14ac:dyDescent="0.25">
      <c r="B85" s="1112"/>
      <c r="C85" s="1113"/>
      <c r="D85" s="1113"/>
      <c r="E85" s="1113"/>
      <c r="F85" s="1113"/>
      <c r="G85" s="1113"/>
      <c r="H85" s="1114"/>
      <c r="J85" s="1091"/>
      <c r="K85" s="1092"/>
      <c r="L85" s="1092"/>
      <c r="M85" s="1092"/>
      <c r="N85" s="1092"/>
      <c r="O85" s="1092"/>
      <c r="P85" s="1092"/>
      <c r="Q85" s="1092"/>
      <c r="R85" s="1092"/>
      <c r="S85" s="1092"/>
      <c r="T85" s="1092"/>
      <c r="U85" s="1092"/>
      <c r="V85" s="1092"/>
      <c r="W85" s="1092"/>
      <c r="X85" s="1092"/>
      <c r="Y85" s="1092"/>
      <c r="Z85" s="1092"/>
      <c r="AA85" s="1093"/>
      <c r="AC85" s="222"/>
    </row>
    <row r="86" spans="2:29" x14ac:dyDescent="0.25">
      <c r="B86" s="1112"/>
      <c r="C86" s="1113"/>
      <c r="D86" s="1113"/>
      <c r="E86" s="1113"/>
      <c r="F86" s="1113"/>
      <c r="G86" s="1113"/>
      <c r="H86" s="1114"/>
      <c r="J86" s="1091"/>
      <c r="K86" s="1092"/>
      <c r="L86" s="1092"/>
      <c r="M86" s="1092"/>
      <c r="N86" s="1092"/>
      <c r="O86" s="1092"/>
      <c r="P86" s="1092"/>
      <c r="Q86" s="1092"/>
      <c r="R86" s="1092"/>
      <c r="S86" s="1092"/>
      <c r="T86" s="1092"/>
      <c r="U86" s="1092"/>
      <c r="V86" s="1092"/>
      <c r="W86" s="1092"/>
      <c r="X86" s="1092"/>
      <c r="Y86" s="1092"/>
      <c r="Z86" s="1092"/>
      <c r="AA86" s="1093"/>
      <c r="AC86" s="222"/>
    </row>
    <row r="87" spans="2:29" x14ac:dyDescent="0.25">
      <c r="B87" s="1112"/>
      <c r="C87" s="1113"/>
      <c r="D87" s="1113"/>
      <c r="E87" s="1113"/>
      <c r="F87" s="1113"/>
      <c r="G87" s="1113"/>
      <c r="H87" s="1114"/>
      <c r="J87" s="1091"/>
      <c r="K87" s="1092"/>
      <c r="L87" s="1092"/>
      <c r="M87" s="1092"/>
      <c r="N87" s="1092"/>
      <c r="O87" s="1092"/>
      <c r="P87" s="1092"/>
      <c r="Q87" s="1092"/>
      <c r="R87" s="1092"/>
      <c r="S87" s="1092"/>
      <c r="T87" s="1092"/>
      <c r="U87" s="1092"/>
      <c r="V87" s="1092"/>
      <c r="W87" s="1092"/>
      <c r="X87" s="1092"/>
      <c r="Y87" s="1092"/>
      <c r="Z87" s="1092"/>
      <c r="AA87" s="1093"/>
      <c r="AC87" s="222"/>
    </row>
    <row r="88" spans="2:29" x14ac:dyDescent="0.25">
      <c r="B88" s="1112"/>
      <c r="C88" s="1113"/>
      <c r="D88" s="1113"/>
      <c r="E88" s="1113"/>
      <c r="F88" s="1113"/>
      <c r="G88" s="1113"/>
      <c r="H88" s="1114"/>
      <c r="J88" s="1091"/>
      <c r="K88" s="1092"/>
      <c r="L88" s="1092"/>
      <c r="M88" s="1092"/>
      <c r="N88" s="1092"/>
      <c r="O88" s="1092"/>
      <c r="P88" s="1092"/>
      <c r="Q88" s="1092"/>
      <c r="R88" s="1092"/>
      <c r="S88" s="1092"/>
      <c r="T88" s="1092"/>
      <c r="U88" s="1092"/>
      <c r="V88" s="1092"/>
      <c r="W88" s="1092"/>
      <c r="X88" s="1092"/>
      <c r="Y88" s="1092"/>
      <c r="Z88" s="1092"/>
      <c r="AA88" s="1093"/>
      <c r="AC88" s="222"/>
    </row>
    <row r="89" spans="2:29" x14ac:dyDescent="0.25">
      <c r="B89" s="1112"/>
      <c r="C89" s="1113"/>
      <c r="D89" s="1113"/>
      <c r="E89" s="1113"/>
      <c r="F89" s="1113"/>
      <c r="G89" s="1113"/>
      <c r="H89" s="1114"/>
      <c r="J89" s="1091"/>
      <c r="K89" s="1092"/>
      <c r="L89" s="1092"/>
      <c r="M89" s="1092"/>
      <c r="N89" s="1092"/>
      <c r="O89" s="1092"/>
      <c r="P89" s="1092"/>
      <c r="Q89" s="1092"/>
      <c r="R89" s="1092"/>
      <c r="S89" s="1092"/>
      <c r="T89" s="1092"/>
      <c r="U89" s="1092"/>
      <c r="V89" s="1092"/>
      <c r="W89" s="1092"/>
      <c r="X89" s="1092"/>
      <c r="Y89" s="1092"/>
      <c r="Z89" s="1092"/>
      <c r="AA89" s="1093"/>
      <c r="AC89" s="222"/>
    </row>
    <row r="90" spans="2:29" x14ac:dyDescent="0.25">
      <c r="B90" s="1112"/>
      <c r="C90" s="1113"/>
      <c r="D90" s="1113"/>
      <c r="E90" s="1113"/>
      <c r="F90" s="1113"/>
      <c r="G90" s="1113"/>
      <c r="H90" s="1114"/>
      <c r="J90" s="1091"/>
      <c r="K90" s="1092"/>
      <c r="L90" s="1092"/>
      <c r="M90" s="1092"/>
      <c r="N90" s="1092"/>
      <c r="O90" s="1092"/>
      <c r="P90" s="1092"/>
      <c r="Q90" s="1092"/>
      <c r="R90" s="1092"/>
      <c r="S90" s="1092"/>
      <c r="T90" s="1092"/>
      <c r="U90" s="1092"/>
      <c r="V90" s="1092"/>
      <c r="W90" s="1092"/>
      <c r="X90" s="1092"/>
      <c r="Y90" s="1092"/>
      <c r="Z90" s="1092"/>
      <c r="AA90" s="1093"/>
      <c r="AC90" s="222"/>
    </row>
    <row r="91" spans="2:29" x14ac:dyDescent="0.25">
      <c r="B91" s="1112"/>
      <c r="C91" s="1113"/>
      <c r="D91" s="1113"/>
      <c r="E91" s="1113"/>
      <c r="F91" s="1113"/>
      <c r="G91" s="1113"/>
      <c r="H91" s="1114"/>
      <c r="J91" s="1091"/>
      <c r="K91" s="1092"/>
      <c r="L91" s="1092"/>
      <c r="M91" s="1092"/>
      <c r="N91" s="1092"/>
      <c r="O91" s="1092"/>
      <c r="P91" s="1092"/>
      <c r="Q91" s="1092"/>
      <c r="R91" s="1092"/>
      <c r="S91" s="1092"/>
      <c r="T91" s="1092"/>
      <c r="U91" s="1092"/>
      <c r="V91" s="1092"/>
      <c r="W91" s="1092"/>
      <c r="X91" s="1092"/>
      <c r="Y91" s="1092"/>
      <c r="Z91" s="1092"/>
      <c r="AA91" s="1093"/>
      <c r="AC91" s="222"/>
    </row>
    <row r="92" spans="2:29" x14ac:dyDescent="0.25">
      <c r="B92" s="1112"/>
      <c r="C92" s="1113"/>
      <c r="D92" s="1113"/>
      <c r="E92" s="1113"/>
      <c r="F92" s="1113"/>
      <c r="G92" s="1113"/>
      <c r="H92" s="1114"/>
      <c r="J92" s="1091"/>
      <c r="K92" s="1092"/>
      <c r="L92" s="1092"/>
      <c r="M92" s="1092"/>
      <c r="N92" s="1092"/>
      <c r="O92" s="1092"/>
      <c r="P92" s="1092"/>
      <c r="Q92" s="1092"/>
      <c r="R92" s="1092"/>
      <c r="S92" s="1092"/>
      <c r="T92" s="1092"/>
      <c r="U92" s="1092"/>
      <c r="V92" s="1092"/>
      <c r="W92" s="1092"/>
      <c r="X92" s="1092"/>
      <c r="Y92" s="1092"/>
      <c r="Z92" s="1092"/>
      <c r="AA92" s="1093"/>
      <c r="AC92" s="222"/>
    </row>
    <row r="93" spans="2:29" x14ac:dyDescent="0.25">
      <c r="B93" s="1112"/>
      <c r="C93" s="1113"/>
      <c r="D93" s="1113"/>
      <c r="E93" s="1113"/>
      <c r="F93" s="1113"/>
      <c r="G93" s="1113"/>
      <c r="H93" s="1114"/>
      <c r="J93" s="1091"/>
      <c r="K93" s="1092"/>
      <c r="L93" s="1092"/>
      <c r="M93" s="1092"/>
      <c r="N93" s="1092"/>
      <c r="O93" s="1092"/>
      <c r="P93" s="1092"/>
      <c r="Q93" s="1092"/>
      <c r="R93" s="1092"/>
      <c r="S93" s="1092"/>
      <c r="T93" s="1092"/>
      <c r="U93" s="1092"/>
      <c r="V93" s="1092"/>
      <c r="W93" s="1092"/>
      <c r="X93" s="1092"/>
      <c r="Y93" s="1092"/>
      <c r="Z93" s="1092"/>
      <c r="AA93" s="1093"/>
      <c r="AC93" s="222"/>
    </row>
    <row r="94" spans="2:29" x14ac:dyDescent="0.25">
      <c r="B94" s="1112"/>
      <c r="C94" s="1113"/>
      <c r="D94" s="1113"/>
      <c r="E94" s="1113"/>
      <c r="F94" s="1113"/>
      <c r="G94" s="1113"/>
      <c r="H94" s="1114"/>
      <c r="J94" s="1091"/>
      <c r="K94" s="1092"/>
      <c r="L94" s="1092"/>
      <c r="M94" s="1092"/>
      <c r="N94" s="1092"/>
      <c r="O94" s="1092"/>
      <c r="P94" s="1092"/>
      <c r="Q94" s="1092"/>
      <c r="R94" s="1092"/>
      <c r="S94" s="1092"/>
      <c r="T94" s="1092"/>
      <c r="U94" s="1092"/>
      <c r="V94" s="1092"/>
      <c r="W94" s="1092"/>
      <c r="X94" s="1092"/>
      <c r="Y94" s="1092"/>
      <c r="Z94" s="1092"/>
      <c r="AA94" s="1093"/>
      <c r="AC94" s="222"/>
    </row>
    <row r="95" spans="2:29" x14ac:dyDescent="0.25">
      <c r="B95" s="1112"/>
      <c r="C95" s="1113"/>
      <c r="D95" s="1113"/>
      <c r="E95" s="1113"/>
      <c r="F95" s="1113"/>
      <c r="G95" s="1113"/>
      <c r="H95" s="1114"/>
      <c r="J95" s="1091"/>
      <c r="K95" s="1092"/>
      <c r="L95" s="1092"/>
      <c r="M95" s="1092"/>
      <c r="N95" s="1092"/>
      <c r="O95" s="1092"/>
      <c r="P95" s="1092"/>
      <c r="Q95" s="1092"/>
      <c r="R95" s="1092"/>
      <c r="S95" s="1092"/>
      <c r="T95" s="1092"/>
      <c r="U95" s="1092"/>
      <c r="V95" s="1092"/>
      <c r="W95" s="1092"/>
      <c r="X95" s="1092"/>
      <c r="Y95" s="1092"/>
      <c r="Z95" s="1092"/>
      <c r="AA95" s="1093"/>
      <c r="AC95" s="222"/>
    </row>
    <row r="96" spans="2:29" x14ac:dyDescent="0.25">
      <c r="B96" s="1112"/>
      <c r="C96" s="1113"/>
      <c r="D96" s="1113"/>
      <c r="E96" s="1113"/>
      <c r="F96" s="1113"/>
      <c r="G96" s="1113"/>
      <c r="H96" s="1114"/>
      <c r="J96" s="1091"/>
      <c r="K96" s="1092"/>
      <c r="L96" s="1092"/>
      <c r="M96" s="1092"/>
      <c r="N96" s="1092"/>
      <c r="O96" s="1092"/>
      <c r="P96" s="1092"/>
      <c r="Q96" s="1092"/>
      <c r="R96" s="1092"/>
      <c r="S96" s="1092"/>
      <c r="T96" s="1092"/>
      <c r="U96" s="1092"/>
      <c r="V96" s="1092"/>
      <c r="W96" s="1092"/>
      <c r="X96" s="1092"/>
      <c r="Y96" s="1092"/>
      <c r="Z96" s="1092"/>
      <c r="AA96" s="1093"/>
      <c r="AC96" s="222"/>
    </row>
    <row r="97" spans="2:29" x14ac:dyDescent="0.25">
      <c r="B97" s="1112"/>
      <c r="C97" s="1113"/>
      <c r="D97" s="1113"/>
      <c r="E97" s="1113"/>
      <c r="F97" s="1113"/>
      <c r="G97" s="1113"/>
      <c r="H97" s="1114"/>
      <c r="J97" s="1091"/>
      <c r="K97" s="1092"/>
      <c r="L97" s="1092"/>
      <c r="M97" s="1092"/>
      <c r="N97" s="1092"/>
      <c r="O97" s="1092"/>
      <c r="P97" s="1092"/>
      <c r="Q97" s="1092"/>
      <c r="R97" s="1092"/>
      <c r="S97" s="1092"/>
      <c r="T97" s="1092"/>
      <c r="U97" s="1092"/>
      <c r="V97" s="1092"/>
      <c r="W97" s="1092"/>
      <c r="X97" s="1092"/>
      <c r="Y97" s="1092"/>
      <c r="Z97" s="1092"/>
      <c r="AA97" s="1093"/>
      <c r="AC97" s="222"/>
    </row>
    <row r="98" spans="2:29" x14ac:dyDescent="0.25">
      <c r="B98" s="1112"/>
      <c r="C98" s="1113"/>
      <c r="D98" s="1113"/>
      <c r="E98" s="1113"/>
      <c r="F98" s="1113"/>
      <c r="G98" s="1113"/>
      <c r="H98" s="1114"/>
      <c r="J98" s="1091"/>
      <c r="K98" s="1092"/>
      <c r="L98" s="1092"/>
      <c r="M98" s="1092"/>
      <c r="N98" s="1092"/>
      <c r="O98" s="1092"/>
      <c r="P98" s="1092"/>
      <c r="Q98" s="1092"/>
      <c r="R98" s="1092"/>
      <c r="S98" s="1092"/>
      <c r="T98" s="1092"/>
      <c r="U98" s="1092"/>
      <c r="V98" s="1092"/>
      <c r="W98" s="1092"/>
      <c r="X98" s="1092"/>
      <c r="Y98" s="1092"/>
      <c r="Z98" s="1092"/>
      <c r="AA98" s="1093"/>
      <c r="AC98" s="222"/>
    </row>
    <row r="99" spans="2:29" x14ac:dyDescent="0.25">
      <c r="B99" s="1112"/>
      <c r="C99" s="1113"/>
      <c r="D99" s="1113"/>
      <c r="E99" s="1113"/>
      <c r="F99" s="1113"/>
      <c r="G99" s="1113"/>
      <c r="H99" s="1114"/>
      <c r="J99" s="1091"/>
      <c r="K99" s="1092"/>
      <c r="L99" s="1092"/>
      <c r="M99" s="1092"/>
      <c r="N99" s="1092"/>
      <c r="O99" s="1092"/>
      <c r="P99" s="1092"/>
      <c r="Q99" s="1092"/>
      <c r="R99" s="1092"/>
      <c r="S99" s="1092"/>
      <c r="T99" s="1092"/>
      <c r="U99" s="1092"/>
      <c r="V99" s="1092"/>
      <c r="W99" s="1092"/>
      <c r="X99" s="1092"/>
      <c r="Y99" s="1092"/>
      <c r="Z99" s="1092"/>
      <c r="AA99" s="1093"/>
      <c r="AC99" s="222"/>
    </row>
    <row r="100" spans="2:29" x14ac:dyDescent="0.25">
      <c r="B100" s="1112"/>
      <c r="C100" s="1113"/>
      <c r="D100" s="1113"/>
      <c r="E100" s="1113"/>
      <c r="F100" s="1113"/>
      <c r="G100" s="1113"/>
      <c r="H100" s="1114"/>
      <c r="J100" s="1091"/>
      <c r="K100" s="1092"/>
      <c r="L100" s="1092"/>
      <c r="M100" s="1092"/>
      <c r="N100" s="1092"/>
      <c r="O100" s="1092"/>
      <c r="P100" s="1092"/>
      <c r="Q100" s="1092"/>
      <c r="R100" s="1092"/>
      <c r="S100" s="1092"/>
      <c r="T100" s="1092"/>
      <c r="U100" s="1092"/>
      <c r="V100" s="1092"/>
      <c r="W100" s="1092"/>
      <c r="X100" s="1092"/>
      <c r="Y100" s="1092"/>
      <c r="Z100" s="1092"/>
      <c r="AA100" s="1093"/>
      <c r="AC100" s="222"/>
    </row>
    <row r="101" spans="2:29" x14ac:dyDescent="0.25">
      <c r="B101" s="1112"/>
      <c r="C101" s="1113"/>
      <c r="D101" s="1113"/>
      <c r="E101" s="1113"/>
      <c r="F101" s="1113"/>
      <c r="G101" s="1113"/>
      <c r="H101" s="1114"/>
      <c r="J101" s="1091"/>
      <c r="K101" s="1092"/>
      <c r="L101" s="1092"/>
      <c r="M101" s="1092"/>
      <c r="N101" s="1092"/>
      <c r="O101" s="1092"/>
      <c r="P101" s="1092"/>
      <c r="Q101" s="1092"/>
      <c r="R101" s="1092"/>
      <c r="S101" s="1092"/>
      <c r="T101" s="1092"/>
      <c r="U101" s="1092"/>
      <c r="V101" s="1092"/>
      <c r="W101" s="1092"/>
      <c r="X101" s="1092"/>
      <c r="Y101" s="1092"/>
      <c r="Z101" s="1092"/>
      <c r="AA101" s="1093"/>
      <c r="AC101" s="222"/>
    </row>
    <row r="102" spans="2:29" x14ac:dyDescent="0.25">
      <c r="B102" s="1112"/>
      <c r="C102" s="1113"/>
      <c r="D102" s="1113"/>
      <c r="E102" s="1113"/>
      <c r="F102" s="1113"/>
      <c r="G102" s="1113"/>
      <c r="H102" s="1114"/>
      <c r="J102" s="1091"/>
      <c r="K102" s="1092"/>
      <c r="L102" s="1092"/>
      <c r="M102" s="1092"/>
      <c r="N102" s="1092"/>
      <c r="O102" s="1092"/>
      <c r="P102" s="1092"/>
      <c r="Q102" s="1092"/>
      <c r="R102" s="1092"/>
      <c r="S102" s="1092"/>
      <c r="T102" s="1092"/>
      <c r="U102" s="1092"/>
      <c r="V102" s="1092"/>
      <c r="W102" s="1092"/>
      <c r="X102" s="1092"/>
      <c r="Y102" s="1092"/>
      <c r="Z102" s="1092"/>
      <c r="AA102" s="1093"/>
      <c r="AC102" s="222"/>
    </row>
    <row r="103" spans="2:29" x14ac:dyDescent="0.25">
      <c r="B103" s="1112"/>
      <c r="C103" s="1113"/>
      <c r="D103" s="1113"/>
      <c r="E103" s="1113"/>
      <c r="F103" s="1113"/>
      <c r="G103" s="1113"/>
      <c r="H103" s="1114"/>
      <c r="J103" s="1091"/>
      <c r="K103" s="1092"/>
      <c r="L103" s="1092"/>
      <c r="M103" s="1092"/>
      <c r="N103" s="1092"/>
      <c r="O103" s="1092"/>
      <c r="P103" s="1092"/>
      <c r="Q103" s="1092"/>
      <c r="R103" s="1092"/>
      <c r="S103" s="1092"/>
      <c r="T103" s="1092"/>
      <c r="U103" s="1092"/>
      <c r="V103" s="1092"/>
      <c r="W103" s="1092"/>
      <c r="X103" s="1092"/>
      <c r="Y103" s="1092"/>
      <c r="Z103" s="1092"/>
      <c r="AA103" s="1093"/>
      <c r="AC103" s="222"/>
    </row>
    <row r="104" spans="2:29" x14ac:dyDescent="0.25">
      <c r="B104" s="1112"/>
      <c r="C104" s="1113"/>
      <c r="D104" s="1113"/>
      <c r="E104" s="1113"/>
      <c r="F104" s="1113"/>
      <c r="G104" s="1113"/>
      <c r="H104" s="1114"/>
      <c r="J104" s="1091"/>
      <c r="K104" s="1092"/>
      <c r="L104" s="1092"/>
      <c r="M104" s="1092"/>
      <c r="N104" s="1092"/>
      <c r="O104" s="1092"/>
      <c r="P104" s="1092"/>
      <c r="Q104" s="1092"/>
      <c r="R104" s="1092"/>
      <c r="S104" s="1092"/>
      <c r="T104" s="1092"/>
      <c r="U104" s="1092"/>
      <c r="V104" s="1092"/>
      <c r="W104" s="1092"/>
      <c r="X104" s="1092"/>
      <c r="Y104" s="1092"/>
      <c r="Z104" s="1092"/>
      <c r="AA104" s="1093"/>
      <c r="AC104" s="222"/>
    </row>
    <row r="105" spans="2:29" ht="17.25" thickBot="1" x14ac:dyDescent="0.3">
      <c r="B105" s="1115"/>
      <c r="C105" s="1116"/>
      <c r="D105" s="1116"/>
      <c r="E105" s="1116"/>
      <c r="F105" s="1116"/>
      <c r="G105" s="1116"/>
      <c r="H105" s="1117"/>
      <c r="J105" s="1094"/>
      <c r="K105" s="1095"/>
      <c r="L105" s="1095"/>
      <c r="M105" s="1095"/>
      <c r="N105" s="1095"/>
      <c r="O105" s="1095"/>
      <c r="P105" s="1095"/>
      <c r="Q105" s="1095"/>
      <c r="R105" s="1095"/>
      <c r="S105" s="1095"/>
      <c r="T105" s="1095"/>
      <c r="U105" s="1095"/>
      <c r="V105" s="1095"/>
      <c r="W105" s="1095"/>
      <c r="X105" s="1095"/>
      <c r="Y105" s="1095"/>
      <c r="Z105" s="1095"/>
      <c r="AA105" s="1096"/>
      <c r="AC105" s="222"/>
    </row>
    <row r="106" spans="2:29" ht="17.25" thickBot="1" x14ac:dyDescent="0.3">
      <c r="J106" s="219"/>
      <c r="AC106" s="222"/>
    </row>
    <row r="107" spans="2:29" s="30" customFormat="1" ht="18" thickBot="1" x14ac:dyDescent="0.3">
      <c r="B107" s="1060" t="s">
        <v>579</v>
      </c>
      <c r="C107" s="1061"/>
      <c r="D107" s="1061"/>
      <c r="E107" s="1061"/>
      <c r="F107" s="1061"/>
      <c r="G107" s="1061"/>
      <c r="H107" s="1062"/>
      <c r="J107" s="1060" t="s">
        <v>557</v>
      </c>
      <c r="K107" s="1061"/>
      <c r="L107" s="1061"/>
      <c r="M107" s="1061"/>
      <c r="N107" s="1061"/>
      <c r="O107" s="1061"/>
      <c r="P107" s="1061"/>
      <c r="Q107" s="1061"/>
      <c r="R107" s="1061"/>
      <c r="S107" s="1061"/>
      <c r="T107" s="1061"/>
      <c r="U107" s="1061"/>
      <c r="V107" s="1061"/>
      <c r="W107" s="1061"/>
      <c r="X107" s="1061"/>
      <c r="Y107" s="1061"/>
      <c r="Z107" s="1061"/>
      <c r="AA107" s="1062"/>
      <c r="AC107" s="207"/>
    </row>
    <row r="108" spans="2:29" x14ac:dyDescent="0.25">
      <c r="B108" s="1109"/>
      <c r="C108" s="1110"/>
      <c r="D108" s="1110"/>
      <c r="E108" s="1110"/>
      <c r="F108" s="1110"/>
      <c r="G108" s="1110"/>
      <c r="H108" s="1111"/>
      <c r="J108" s="1106"/>
      <c r="K108" s="1107"/>
      <c r="L108" s="1107"/>
      <c r="M108" s="1107"/>
      <c r="N108" s="1107"/>
      <c r="O108" s="1107"/>
      <c r="P108" s="1107"/>
      <c r="Q108" s="1107"/>
      <c r="R108" s="1107"/>
      <c r="S108" s="1107"/>
      <c r="T108" s="1107"/>
      <c r="U108" s="1107"/>
      <c r="V108" s="1107"/>
      <c r="W108" s="1107"/>
      <c r="X108" s="1107"/>
      <c r="Y108" s="1107"/>
      <c r="Z108" s="1107"/>
      <c r="AA108" s="1108"/>
      <c r="AC108" s="222"/>
    </row>
    <row r="109" spans="2:29" x14ac:dyDescent="0.25">
      <c r="B109" s="1112"/>
      <c r="C109" s="1113"/>
      <c r="D109" s="1113"/>
      <c r="E109" s="1113"/>
      <c r="F109" s="1113"/>
      <c r="G109" s="1113"/>
      <c r="H109" s="1114"/>
      <c r="J109" s="1091"/>
      <c r="K109" s="1092"/>
      <c r="L109" s="1092"/>
      <c r="M109" s="1092"/>
      <c r="N109" s="1092"/>
      <c r="O109" s="1092"/>
      <c r="P109" s="1092"/>
      <c r="Q109" s="1092"/>
      <c r="R109" s="1092"/>
      <c r="S109" s="1092"/>
      <c r="T109" s="1092"/>
      <c r="U109" s="1092"/>
      <c r="V109" s="1092"/>
      <c r="W109" s="1092"/>
      <c r="X109" s="1092"/>
      <c r="Y109" s="1092"/>
      <c r="Z109" s="1092"/>
      <c r="AA109" s="1093"/>
      <c r="AC109" s="222"/>
    </row>
    <row r="110" spans="2:29" x14ac:dyDescent="0.25">
      <c r="B110" s="1112"/>
      <c r="C110" s="1113"/>
      <c r="D110" s="1113"/>
      <c r="E110" s="1113"/>
      <c r="F110" s="1113"/>
      <c r="G110" s="1113"/>
      <c r="H110" s="1114"/>
      <c r="J110" s="1091"/>
      <c r="K110" s="1092"/>
      <c r="L110" s="1092"/>
      <c r="M110" s="1092"/>
      <c r="N110" s="1092"/>
      <c r="O110" s="1092"/>
      <c r="P110" s="1092"/>
      <c r="Q110" s="1092"/>
      <c r="R110" s="1092"/>
      <c r="S110" s="1092"/>
      <c r="T110" s="1092"/>
      <c r="U110" s="1092"/>
      <c r="V110" s="1092"/>
      <c r="W110" s="1092"/>
      <c r="X110" s="1092"/>
      <c r="Y110" s="1092"/>
      <c r="Z110" s="1092"/>
      <c r="AA110" s="1093"/>
      <c r="AC110" s="222"/>
    </row>
    <row r="111" spans="2:29" x14ac:dyDescent="0.25">
      <c r="B111" s="1112"/>
      <c r="C111" s="1113"/>
      <c r="D111" s="1113"/>
      <c r="E111" s="1113"/>
      <c r="F111" s="1113"/>
      <c r="G111" s="1113"/>
      <c r="H111" s="1114"/>
      <c r="J111" s="1091"/>
      <c r="K111" s="1092"/>
      <c r="L111" s="1092"/>
      <c r="M111" s="1092"/>
      <c r="N111" s="1092"/>
      <c r="O111" s="1092"/>
      <c r="P111" s="1092"/>
      <c r="Q111" s="1092"/>
      <c r="R111" s="1092"/>
      <c r="S111" s="1092"/>
      <c r="T111" s="1092"/>
      <c r="U111" s="1092"/>
      <c r="V111" s="1092"/>
      <c r="W111" s="1092"/>
      <c r="X111" s="1092"/>
      <c r="Y111" s="1092"/>
      <c r="Z111" s="1092"/>
      <c r="AA111" s="1093"/>
      <c r="AC111" s="222"/>
    </row>
    <row r="112" spans="2:29" x14ac:dyDescent="0.25">
      <c r="B112" s="1112"/>
      <c r="C112" s="1113"/>
      <c r="D112" s="1113"/>
      <c r="E112" s="1113"/>
      <c r="F112" s="1113"/>
      <c r="G112" s="1113"/>
      <c r="H112" s="1114"/>
      <c r="J112" s="1091"/>
      <c r="K112" s="1092"/>
      <c r="L112" s="1092"/>
      <c r="M112" s="1092"/>
      <c r="N112" s="1092"/>
      <c r="O112" s="1092"/>
      <c r="P112" s="1092"/>
      <c r="Q112" s="1092"/>
      <c r="R112" s="1092"/>
      <c r="S112" s="1092"/>
      <c r="T112" s="1092"/>
      <c r="U112" s="1092"/>
      <c r="V112" s="1092"/>
      <c r="W112" s="1092"/>
      <c r="X112" s="1092"/>
      <c r="Y112" s="1092"/>
      <c r="Z112" s="1092"/>
      <c r="AA112" s="1093"/>
      <c r="AC112" s="222"/>
    </row>
    <row r="113" spans="2:29" x14ac:dyDescent="0.25">
      <c r="B113" s="1112"/>
      <c r="C113" s="1113"/>
      <c r="D113" s="1113"/>
      <c r="E113" s="1113"/>
      <c r="F113" s="1113"/>
      <c r="G113" s="1113"/>
      <c r="H113" s="1114"/>
      <c r="J113" s="1091"/>
      <c r="K113" s="1092"/>
      <c r="L113" s="1092"/>
      <c r="M113" s="1092"/>
      <c r="N113" s="1092"/>
      <c r="O113" s="1092"/>
      <c r="P113" s="1092"/>
      <c r="Q113" s="1092"/>
      <c r="R113" s="1092"/>
      <c r="S113" s="1092"/>
      <c r="T113" s="1092"/>
      <c r="U113" s="1092"/>
      <c r="V113" s="1092"/>
      <c r="W113" s="1092"/>
      <c r="X113" s="1092"/>
      <c r="Y113" s="1092"/>
      <c r="Z113" s="1092"/>
      <c r="AA113" s="1093"/>
      <c r="AC113" s="222"/>
    </row>
    <row r="114" spans="2:29" x14ac:dyDescent="0.25">
      <c r="B114" s="1112"/>
      <c r="C114" s="1113"/>
      <c r="D114" s="1113"/>
      <c r="E114" s="1113"/>
      <c r="F114" s="1113"/>
      <c r="G114" s="1113"/>
      <c r="H114" s="1114"/>
      <c r="J114" s="1091"/>
      <c r="K114" s="1092"/>
      <c r="L114" s="1092"/>
      <c r="M114" s="1092"/>
      <c r="N114" s="1092"/>
      <c r="O114" s="1092"/>
      <c r="P114" s="1092"/>
      <c r="Q114" s="1092"/>
      <c r="R114" s="1092"/>
      <c r="S114" s="1092"/>
      <c r="T114" s="1092"/>
      <c r="U114" s="1092"/>
      <c r="V114" s="1092"/>
      <c r="W114" s="1092"/>
      <c r="X114" s="1092"/>
      <c r="Y114" s="1092"/>
      <c r="Z114" s="1092"/>
      <c r="AA114" s="1093"/>
      <c r="AC114" s="222"/>
    </row>
    <row r="115" spans="2:29" x14ac:dyDescent="0.25">
      <c r="B115" s="1112"/>
      <c r="C115" s="1113"/>
      <c r="D115" s="1113"/>
      <c r="E115" s="1113"/>
      <c r="F115" s="1113"/>
      <c r="G115" s="1113"/>
      <c r="H115" s="1114"/>
      <c r="J115" s="1091"/>
      <c r="K115" s="1092"/>
      <c r="L115" s="1092"/>
      <c r="M115" s="1092"/>
      <c r="N115" s="1092"/>
      <c r="O115" s="1092"/>
      <c r="P115" s="1092"/>
      <c r="Q115" s="1092"/>
      <c r="R115" s="1092"/>
      <c r="S115" s="1092"/>
      <c r="T115" s="1092"/>
      <c r="U115" s="1092"/>
      <c r="V115" s="1092"/>
      <c r="W115" s="1092"/>
      <c r="X115" s="1092"/>
      <c r="Y115" s="1092"/>
      <c r="Z115" s="1092"/>
      <c r="AA115" s="1093"/>
      <c r="AC115" s="222"/>
    </row>
    <row r="116" spans="2:29" x14ac:dyDescent="0.25">
      <c r="B116" s="1112"/>
      <c r="C116" s="1113"/>
      <c r="D116" s="1113"/>
      <c r="E116" s="1113"/>
      <c r="F116" s="1113"/>
      <c r="G116" s="1113"/>
      <c r="H116" s="1114"/>
      <c r="J116" s="1091"/>
      <c r="K116" s="1092"/>
      <c r="L116" s="1092"/>
      <c r="M116" s="1092"/>
      <c r="N116" s="1092"/>
      <c r="O116" s="1092"/>
      <c r="P116" s="1092"/>
      <c r="Q116" s="1092"/>
      <c r="R116" s="1092"/>
      <c r="S116" s="1092"/>
      <c r="T116" s="1092"/>
      <c r="U116" s="1092"/>
      <c r="V116" s="1092"/>
      <c r="W116" s="1092"/>
      <c r="X116" s="1092"/>
      <c r="Y116" s="1092"/>
      <c r="Z116" s="1092"/>
      <c r="AA116" s="1093"/>
      <c r="AC116" s="222"/>
    </row>
    <row r="117" spans="2:29" x14ac:dyDescent="0.25">
      <c r="B117" s="1112"/>
      <c r="C117" s="1113"/>
      <c r="D117" s="1113"/>
      <c r="E117" s="1113"/>
      <c r="F117" s="1113"/>
      <c r="G117" s="1113"/>
      <c r="H117" s="1114"/>
      <c r="J117" s="1091"/>
      <c r="K117" s="1092"/>
      <c r="L117" s="1092"/>
      <c r="M117" s="1092"/>
      <c r="N117" s="1092"/>
      <c r="O117" s="1092"/>
      <c r="P117" s="1092"/>
      <c r="Q117" s="1092"/>
      <c r="R117" s="1092"/>
      <c r="S117" s="1092"/>
      <c r="T117" s="1092"/>
      <c r="U117" s="1092"/>
      <c r="V117" s="1092"/>
      <c r="W117" s="1092"/>
      <c r="X117" s="1092"/>
      <c r="Y117" s="1092"/>
      <c r="Z117" s="1092"/>
      <c r="AA117" s="1093"/>
      <c r="AC117" s="222"/>
    </row>
    <row r="118" spans="2:29" x14ac:dyDescent="0.25">
      <c r="B118" s="1112"/>
      <c r="C118" s="1113"/>
      <c r="D118" s="1113"/>
      <c r="E118" s="1113"/>
      <c r="F118" s="1113"/>
      <c r="G118" s="1113"/>
      <c r="H118" s="1114"/>
      <c r="J118" s="1091"/>
      <c r="K118" s="1092"/>
      <c r="L118" s="1092"/>
      <c r="M118" s="1092"/>
      <c r="N118" s="1092"/>
      <c r="O118" s="1092"/>
      <c r="P118" s="1092"/>
      <c r="Q118" s="1092"/>
      <c r="R118" s="1092"/>
      <c r="S118" s="1092"/>
      <c r="T118" s="1092"/>
      <c r="U118" s="1092"/>
      <c r="V118" s="1092"/>
      <c r="W118" s="1092"/>
      <c r="X118" s="1092"/>
      <c r="Y118" s="1092"/>
      <c r="Z118" s="1092"/>
      <c r="AA118" s="1093"/>
      <c r="AC118" s="222"/>
    </row>
    <row r="119" spans="2:29" x14ac:dyDescent="0.25">
      <c r="B119" s="1112"/>
      <c r="C119" s="1113"/>
      <c r="D119" s="1113"/>
      <c r="E119" s="1113"/>
      <c r="F119" s="1113"/>
      <c r="G119" s="1113"/>
      <c r="H119" s="1114"/>
      <c r="J119" s="1091"/>
      <c r="K119" s="1092"/>
      <c r="L119" s="1092"/>
      <c r="M119" s="1092"/>
      <c r="N119" s="1092"/>
      <c r="O119" s="1092"/>
      <c r="P119" s="1092"/>
      <c r="Q119" s="1092"/>
      <c r="R119" s="1092"/>
      <c r="S119" s="1092"/>
      <c r="T119" s="1092"/>
      <c r="U119" s="1092"/>
      <c r="V119" s="1092"/>
      <c r="W119" s="1092"/>
      <c r="X119" s="1092"/>
      <c r="Y119" s="1092"/>
      <c r="Z119" s="1092"/>
      <c r="AA119" s="1093"/>
      <c r="AC119" s="222"/>
    </row>
    <row r="120" spans="2:29" x14ac:dyDescent="0.25">
      <c r="B120" s="1112"/>
      <c r="C120" s="1113"/>
      <c r="D120" s="1113"/>
      <c r="E120" s="1113"/>
      <c r="F120" s="1113"/>
      <c r="G120" s="1113"/>
      <c r="H120" s="1114"/>
      <c r="J120" s="1091"/>
      <c r="K120" s="1092"/>
      <c r="L120" s="1092"/>
      <c r="M120" s="1092"/>
      <c r="N120" s="1092"/>
      <c r="O120" s="1092"/>
      <c r="P120" s="1092"/>
      <c r="Q120" s="1092"/>
      <c r="R120" s="1092"/>
      <c r="S120" s="1092"/>
      <c r="T120" s="1092"/>
      <c r="U120" s="1092"/>
      <c r="V120" s="1092"/>
      <c r="W120" s="1092"/>
      <c r="X120" s="1092"/>
      <c r="Y120" s="1092"/>
      <c r="Z120" s="1092"/>
      <c r="AA120" s="1093"/>
      <c r="AC120" s="222"/>
    </row>
    <row r="121" spans="2:29" x14ac:dyDescent="0.25">
      <c r="B121" s="1112"/>
      <c r="C121" s="1113"/>
      <c r="D121" s="1113"/>
      <c r="E121" s="1113"/>
      <c r="F121" s="1113"/>
      <c r="G121" s="1113"/>
      <c r="H121" s="1114"/>
      <c r="J121" s="1091"/>
      <c r="K121" s="1092"/>
      <c r="L121" s="1092"/>
      <c r="M121" s="1092"/>
      <c r="N121" s="1092"/>
      <c r="O121" s="1092"/>
      <c r="P121" s="1092"/>
      <c r="Q121" s="1092"/>
      <c r="R121" s="1092"/>
      <c r="S121" s="1092"/>
      <c r="T121" s="1092"/>
      <c r="U121" s="1092"/>
      <c r="V121" s="1092"/>
      <c r="W121" s="1092"/>
      <c r="X121" s="1092"/>
      <c r="Y121" s="1092"/>
      <c r="Z121" s="1092"/>
      <c r="AA121" s="1093"/>
      <c r="AC121" s="222"/>
    </row>
    <row r="122" spans="2:29" x14ac:dyDescent="0.25">
      <c r="B122" s="1112"/>
      <c r="C122" s="1113"/>
      <c r="D122" s="1113"/>
      <c r="E122" s="1113"/>
      <c r="F122" s="1113"/>
      <c r="G122" s="1113"/>
      <c r="H122" s="1114"/>
      <c r="J122" s="1091"/>
      <c r="K122" s="1092"/>
      <c r="L122" s="1092"/>
      <c r="M122" s="1092"/>
      <c r="N122" s="1092"/>
      <c r="O122" s="1092"/>
      <c r="P122" s="1092"/>
      <c r="Q122" s="1092"/>
      <c r="R122" s="1092"/>
      <c r="S122" s="1092"/>
      <c r="T122" s="1092"/>
      <c r="U122" s="1092"/>
      <c r="V122" s="1092"/>
      <c r="W122" s="1092"/>
      <c r="X122" s="1092"/>
      <c r="Y122" s="1092"/>
      <c r="Z122" s="1092"/>
      <c r="AA122" s="1093"/>
      <c r="AC122" s="222"/>
    </row>
    <row r="123" spans="2:29" x14ac:dyDescent="0.25">
      <c r="B123" s="1112"/>
      <c r="C123" s="1113"/>
      <c r="D123" s="1113"/>
      <c r="E123" s="1113"/>
      <c r="F123" s="1113"/>
      <c r="G123" s="1113"/>
      <c r="H123" s="1114"/>
      <c r="J123" s="1091"/>
      <c r="K123" s="1092"/>
      <c r="L123" s="1092"/>
      <c r="M123" s="1092"/>
      <c r="N123" s="1092"/>
      <c r="O123" s="1092"/>
      <c r="P123" s="1092"/>
      <c r="Q123" s="1092"/>
      <c r="R123" s="1092"/>
      <c r="S123" s="1092"/>
      <c r="T123" s="1092"/>
      <c r="U123" s="1092"/>
      <c r="V123" s="1092"/>
      <c r="W123" s="1092"/>
      <c r="X123" s="1092"/>
      <c r="Y123" s="1092"/>
      <c r="Z123" s="1092"/>
      <c r="AA123" s="1093"/>
      <c r="AC123" s="222"/>
    </row>
    <row r="124" spans="2:29" x14ac:dyDescent="0.25">
      <c r="B124" s="1112"/>
      <c r="C124" s="1113"/>
      <c r="D124" s="1113"/>
      <c r="E124" s="1113"/>
      <c r="F124" s="1113"/>
      <c r="G124" s="1113"/>
      <c r="H124" s="1114"/>
      <c r="J124" s="1091"/>
      <c r="K124" s="1092"/>
      <c r="L124" s="1092"/>
      <c r="M124" s="1092"/>
      <c r="N124" s="1092"/>
      <c r="O124" s="1092"/>
      <c r="P124" s="1092"/>
      <c r="Q124" s="1092"/>
      <c r="R124" s="1092"/>
      <c r="S124" s="1092"/>
      <c r="T124" s="1092"/>
      <c r="U124" s="1092"/>
      <c r="V124" s="1092"/>
      <c r="W124" s="1092"/>
      <c r="X124" s="1092"/>
      <c r="Y124" s="1092"/>
      <c r="Z124" s="1092"/>
      <c r="AA124" s="1093"/>
      <c r="AC124" s="222"/>
    </row>
    <row r="125" spans="2:29" x14ac:dyDescent="0.25">
      <c r="B125" s="1112"/>
      <c r="C125" s="1113"/>
      <c r="D125" s="1113"/>
      <c r="E125" s="1113"/>
      <c r="F125" s="1113"/>
      <c r="G125" s="1113"/>
      <c r="H125" s="1114"/>
      <c r="J125" s="1091"/>
      <c r="K125" s="1092"/>
      <c r="L125" s="1092"/>
      <c r="M125" s="1092"/>
      <c r="N125" s="1092"/>
      <c r="O125" s="1092"/>
      <c r="P125" s="1092"/>
      <c r="Q125" s="1092"/>
      <c r="R125" s="1092"/>
      <c r="S125" s="1092"/>
      <c r="T125" s="1092"/>
      <c r="U125" s="1092"/>
      <c r="V125" s="1092"/>
      <c r="W125" s="1092"/>
      <c r="X125" s="1092"/>
      <c r="Y125" s="1092"/>
      <c r="Z125" s="1092"/>
      <c r="AA125" s="1093"/>
      <c r="AC125" s="222"/>
    </row>
    <row r="126" spans="2:29" x14ac:dyDescent="0.25">
      <c r="B126" s="1112"/>
      <c r="C126" s="1113"/>
      <c r="D126" s="1113"/>
      <c r="E126" s="1113"/>
      <c r="F126" s="1113"/>
      <c r="G126" s="1113"/>
      <c r="H126" s="1114"/>
      <c r="J126" s="1091"/>
      <c r="K126" s="1092"/>
      <c r="L126" s="1092"/>
      <c r="M126" s="1092"/>
      <c r="N126" s="1092"/>
      <c r="O126" s="1092"/>
      <c r="P126" s="1092"/>
      <c r="Q126" s="1092"/>
      <c r="R126" s="1092"/>
      <c r="S126" s="1092"/>
      <c r="T126" s="1092"/>
      <c r="U126" s="1092"/>
      <c r="V126" s="1092"/>
      <c r="W126" s="1092"/>
      <c r="X126" s="1092"/>
      <c r="Y126" s="1092"/>
      <c r="Z126" s="1092"/>
      <c r="AA126" s="1093"/>
      <c r="AC126" s="222"/>
    </row>
    <row r="127" spans="2:29" x14ac:dyDescent="0.25">
      <c r="B127" s="1112"/>
      <c r="C127" s="1113"/>
      <c r="D127" s="1113"/>
      <c r="E127" s="1113"/>
      <c r="F127" s="1113"/>
      <c r="G127" s="1113"/>
      <c r="H127" s="1114"/>
      <c r="J127" s="1091"/>
      <c r="K127" s="1092"/>
      <c r="L127" s="1092"/>
      <c r="M127" s="1092"/>
      <c r="N127" s="1092"/>
      <c r="O127" s="1092"/>
      <c r="P127" s="1092"/>
      <c r="Q127" s="1092"/>
      <c r="R127" s="1092"/>
      <c r="S127" s="1092"/>
      <c r="T127" s="1092"/>
      <c r="U127" s="1092"/>
      <c r="V127" s="1092"/>
      <c r="W127" s="1092"/>
      <c r="X127" s="1092"/>
      <c r="Y127" s="1092"/>
      <c r="Z127" s="1092"/>
      <c r="AA127" s="1093"/>
      <c r="AC127" s="222"/>
    </row>
    <row r="128" spans="2:29" x14ac:dyDescent="0.25">
      <c r="B128" s="1112"/>
      <c r="C128" s="1113"/>
      <c r="D128" s="1113"/>
      <c r="E128" s="1113"/>
      <c r="F128" s="1113"/>
      <c r="G128" s="1113"/>
      <c r="H128" s="1114"/>
      <c r="J128" s="1091"/>
      <c r="K128" s="1092"/>
      <c r="L128" s="1092"/>
      <c r="M128" s="1092"/>
      <c r="N128" s="1092"/>
      <c r="O128" s="1092"/>
      <c r="P128" s="1092"/>
      <c r="Q128" s="1092"/>
      <c r="R128" s="1092"/>
      <c r="S128" s="1092"/>
      <c r="T128" s="1092"/>
      <c r="U128" s="1092"/>
      <c r="V128" s="1092"/>
      <c r="W128" s="1092"/>
      <c r="X128" s="1092"/>
      <c r="Y128" s="1092"/>
      <c r="Z128" s="1092"/>
      <c r="AA128" s="1093"/>
      <c r="AC128" s="222"/>
    </row>
    <row r="129" spans="2:29" ht="17.25" thickBot="1" x14ac:dyDescent="0.3">
      <c r="B129" s="1115"/>
      <c r="C129" s="1116"/>
      <c r="D129" s="1116"/>
      <c r="E129" s="1116"/>
      <c r="F129" s="1116"/>
      <c r="G129" s="1116"/>
      <c r="H129" s="1117"/>
      <c r="J129" s="1094"/>
      <c r="K129" s="1095"/>
      <c r="L129" s="1095"/>
      <c r="M129" s="1095"/>
      <c r="N129" s="1095"/>
      <c r="O129" s="1095"/>
      <c r="P129" s="1095"/>
      <c r="Q129" s="1095"/>
      <c r="R129" s="1095"/>
      <c r="S129" s="1095"/>
      <c r="T129" s="1095"/>
      <c r="U129" s="1095"/>
      <c r="V129" s="1095"/>
      <c r="W129" s="1095"/>
      <c r="X129" s="1095"/>
      <c r="Y129" s="1095"/>
      <c r="Z129" s="1095"/>
      <c r="AA129" s="1096"/>
      <c r="AC129" s="222"/>
    </row>
    <row r="130" spans="2:29" ht="17.25" thickBot="1" x14ac:dyDescent="0.3">
      <c r="J130" s="219"/>
      <c r="AC130" s="222"/>
    </row>
    <row r="131" spans="2:29" ht="47.25" customHeight="1" thickBot="1" x14ac:dyDescent="0.3">
      <c r="B131" s="1088" t="s">
        <v>561</v>
      </c>
      <c r="C131" s="1089"/>
      <c r="D131" s="1089"/>
      <c r="E131" s="1089"/>
      <c r="F131" s="1089"/>
      <c r="G131" s="1089"/>
      <c r="H131" s="1090"/>
      <c r="J131" s="1088" t="s">
        <v>562</v>
      </c>
      <c r="K131" s="1089"/>
      <c r="L131" s="1089"/>
      <c r="M131" s="1089"/>
      <c r="N131" s="1089"/>
      <c r="O131" s="1089"/>
      <c r="P131" s="1089"/>
      <c r="Q131" s="1089"/>
      <c r="R131" s="1089"/>
      <c r="S131" s="1089"/>
      <c r="T131" s="1089"/>
      <c r="U131" s="1089"/>
      <c r="V131" s="1089"/>
      <c r="W131" s="1089"/>
      <c r="X131" s="1089"/>
      <c r="Y131" s="1089"/>
      <c r="Z131" s="1089"/>
      <c r="AA131" s="1090"/>
      <c r="AC131" s="222"/>
    </row>
    <row r="132" spans="2:29" x14ac:dyDescent="0.25">
      <c r="B132" s="1109"/>
      <c r="C132" s="1110"/>
      <c r="D132" s="1110"/>
      <c r="E132" s="1110"/>
      <c r="F132" s="1110"/>
      <c r="G132" s="1110"/>
      <c r="H132" s="1111"/>
      <c r="J132" s="1091"/>
      <c r="K132" s="1092"/>
      <c r="L132" s="1092"/>
      <c r="M132" s="1092"/>
      <c r="N132" s="1092"/>
      <c r="O132" s="1092"/>
      <c r="P132" s="1092"/>
      <c r="Q132" s="1092"/>
      <c r="R132" s="1092"/>
      <c r="S132" s="1092"/>
      <c r="T132" s="1092"/>
      <c r="U132" s="1092"/>
      <c r="V132" s="1092"/>
      <c r="W132" s="1092"/>
      <c r="X132" s="1092"/>
      <c r="Y132" s="1092"/>
      <c r="Z132" s="1092"/>
      <c r="AA132" s="1093"/>
      <c r="AC132" s="222"/>
    </row>
    <row r="133" spans="2:29" x14ac:dyDescent="0.25">
      <c r="B133" s="1112"/>
      <c r="C133" s="1113"/>
      <c r="D133" s="1113"/>
      <c r="E133" s="1113"/>
      <c r="F133" s="1113"/>
      <c r="G133" s="1113"/>
      <c r="H133" s="1114"/>
      <c r="J133" s="1091"/>
      <c r="K133" s="1092"/>
      <c r="L133" s="1092"/>
      <c r="M133" s="1092"/>
      <c r="N133" s="1092"/>
      <c r="O133" s="1092"/>
      <c r="P133" s="1092"/>
      <c r="Q133" s="1092"/>
      <c r="R133" s="1092"/>
      <c r="S133" s="1092"/>
      <c r="T133" s="1092"/>
      <c r="U133" s="1092"/>
      <c r="V133" s="1092"/>
      <c r="W133" s="1092"/>
      <c r="X133" s="1092"/>
      <c r="Y133" s="1092"/>
      <c r="Z133" s="1092"/>
      <c r="AA133" s="1093"/>
      <c r="AC133" s="222"/>
    </row>
    <row r="134" spans="2:29" x14ac:dyDescent="0.25">
      <c r="B134" s="1112"/>
      <c r="C134" s="1113"/>
      <c r="D134" s="1113"/>
      <c r="E134" s="1113"/>
      <c r="F134" s="1113"/>
      <c r="G134" s="1113"/>
      <c r="H134" s="1114"/>
      <c r="J134" s="1091"/>
      <c r="K134" s="1092"/>
      <c r="L134" s="1092"/>
      <c r="M134" s="1092"/>
      <c r="N134" s="1092"/>
      <c r="O134" s="1092"/>
      <c r="P134" s="1092"/>
      <c r="Q134" s="1092"/>
      <c r="R134" s="1092"/>
      <c r="S134" s="1092"/>
      <c r="T134" s="1092"/>
      <c r="U134" s="1092"/>
      <c r="V134" s="1092"/>
      <c r="W134" s="1092"/>
      <c r="X134" s="1092"/>
      <c r="Y134" s="1092"/>
      <c r="Z134" s="1092"/>
      <c r="AA134" s="1093"/>
      <c r="AC134" s="222"/>
    </row>
    <row r="135" spans="2:29" x14ac:dyDescent="0.25">
      <c r="B135" s="1112"/>
      <c r="C135" s="1113"/>
      <c r="D135" s="1113"/>
      <c r="E135" s="1113"/>
      <c r="F135" s="1113"/>
      <c r="G135" s="1113"/>
      <c r="H135" s="1114"/>
      <c r="J135" s="1091"/>
      <c r="K135" s="1092"/>
      <c r="L135" s="1092"/>
      <c r="M135" s="1092"/>
      <c r="N135" s="1092"/>
      <c r="O135" s="1092"/>
      <c r="P135" s="1092"/>
      <c r="Q135" s="1092"/>
      <c r="R135" s="1092"/>
      <c r="S135" s="1092"/>
      <c r="T135" s="1092"/>
      <c r="U135" s="1092"/>
      <c r="V135" s="1092"/>
      <c r="W135" s="1092"/>
      <c r="X135" s="1092"/>
      <c r="Y135" s="1092"/>
      <c r="Z135" s="1092"/>
      <c r="AA135" s="1093"/>
      <c r="AC135" s="222"/>
    </row>
    <row r="136" spans="2:29" x14ac:dyDescent="0.25">
      <c r="B136" s="1112"/>
      <c r="C136" s="1113"/>
      <c r="D136" s="1113"/>
      <c r="E136" s="1113"/>
      <c r="F136" s="1113"/>
      <c r="G136" s="1113"/>
      <c r="H136" s="1114"/>
      <c r="J136" s="1091"/>
      <c r="K136" s="1092"/>
      <c r="L136" s="1092"/>
      <c r="M136" s="1092"/>
      <c r="N136" s="1092"/>
      <c r="O136" s="1092"/>
      <c r="P136" s="1092"/>
      <c r="Q136" s="1092"/>
      <c r="R136" s="1092"/>
      <c r="S136" s="1092"/>
      <c r="T136" s="1092"/>
      <c r="U136" s="1092"/>
      <c r="V136" s="1092"/>
      <c r="W136" s="1092"/>
      <c r="X136" s="1092"/>
      <c r="Y136" s="1092"/>
      <c r="Z136" s="1092"/>
      <c r="AA136" s="1093"/>
      <c r="AC136" s="222"/>
    </row>
    <row r="137" spans="2:29" x14ac:dyDescent="0.25">
      <c r="B137" s="1112"/>
      <c r="C137" s="1113"/>
      <c r="D137" s="1113"/>
      <c r="E137" s="1113"/>
      <c r="F137" s="1113"/>
      <c r="G137" s="1113"/>
      <c r="H137" s="1114"/>
      <c r="J137" s="1091"/>
      <c r="K137" s="1092"/>
      <c r="L137" s="1092"/>
      <c r="M137" s="1092"/>
      <c r="N137" s="1092"/>
      <c r="O137" s="1092"/>
      <c r="P137" s="1092"/>
      <c r="Q137" s="1092"/>
      <c r="R137" s="1092"/>
      <c r="S137" s="1092"/>
      <c r="T137" s="1092"/>
      <c r="U137" s="1092"/>
      <c r="V137" s="1092"/>
      <c r="W137" s="1092"/>
      <c r="X137" s="1092"/>
      <c r="Y137" s="1092"/>
      <c r="Z137" s="1092"/>
      <c r="AA137" s="1093"/>
      <c r="AC137" s="222"/>
    </row>
    <row r="138" spans="2:29" x14ac:dyDescent="0.25">
      <c r="B138" s="1112"/>
      <c r="C138" s="1113"/>
      <c r="D138" s="1113"/>
      <c r="E138" s="1113"/>
      <c r="F138" s="1113"/>
      <c r="G138" s="1113"/>
      <c r="H138" s="1114"/>
      <c r="J138" s="1091"/>
      <c r="K138" s="1092"/>
      <c r="L138" s="1092"/>
      <c r="M138" s="1092"/>
      <c r="N138" s="1092"/>
      <c r="O138" s="1092"/>
      <c r="P138" s="1092"/>
      <c r="Q138" s="1092"/>
      <c r="R138" s="1092"/>
      <c r="S138" s="1092"/>
      <c r="T138" s="1092"/>
      <c r="U138" s="1092"/>
      <c r="V138" s="1092"/>
      <c r="W138" s="1092"/>
      <c r="X138" s="1092"/>
      <c r="Y138" s="1092"/>
      <c r="Z138" s="1092"/>
      <c r="AA138" s="1093"/>
      <c r="AC138" s="222"/>
    </row>
    <row r="139" spans="2:29" x14ac:dyDescent="0.25">
      <c r="B139" s="1112"/>
      <c r="C139" s="1113"/>
      <c r="D139" s="1113"/>
      <c r="E139" s="1113"/>
      <c r="F139" s="1113"/>
      <c r="G139" s="1113"/>
      <c r="H139" s="1114"/>
      <c r="J139" s="1091"/>
      <c r="K139" s="1092"/>
      <c r="L139" s="1092"/>
      <c r="M139" s="1092"/>
      <c r="N139" s="1092"/>
      <c r="O139" s="1092"/>
      <c r="P139" s="1092"/>
      <c r="Q139" s="1092"/>
      <c r="R139" s="1092"/>
      <c r="S139" s="1092"/>
      <c r="T139" s="1092"/>
      <c r="U139" s="1092"/>
      <c r="V139" s="1092"/>
      <c r="W139" s="1092"/>
      <c r="X139" s="1092"/>
      <c r="Y139" s="1092"/>
      <c r="Z139" s="1092"/>
      <c r="AA139" s="1093"/>
      <c r="AC139" s="222"/>
    </row>
    <row r="140" spans="2:29" x14ac:dyDescent="0.25">
      <c r="B140" s="1112"/>
      <c r="C140" s="1113"/>
      <c r="D140" s="1113"/>
      <c r="E140" s="1113"/>
      <c r="F140" s="1113"/>
      <c r="G140" s="1113"/>
      <c r="H140" s="1114"/>
      <c r="J140" s="1091"/>
      <c r="K140" s="1092"/>
      <c r="L140" s="1092"/>
      <c r="M140" s="1092"/>
      <c r="N140" s="1092"/>
      <c r="O140" s="1092"/>
      <c r="P140" s="1092"/>
      <c r="Q140" s="1092"/>
      <c r="R140" s="1092"/>
      <c r="S140" s="1092"/>
      <c r="T140" s="1092"/>
      <c r="U140" s="1092"/>
      <c r="V140" s="1092"/>
      <c r="W140" s="1092"/>
      <c r="X140" s="1092"/>
      <c r="Y140" s="1092"/>
      <c r="Z140" s="1092"/>
      <c r="AA140" s="1093"/>
      <c r="AC140" s="222"/>
    </row>
    <row r="141" spans="2:29" x14ac:dyDescent="0.25">
      <c r="B141" s="1112"/>
      <c r="C141" s="1113"/>
      <c r="D141" s="1113"/>
      <c r="E141" s="1113"/>
      <c r="F141" s="1113"/>
      <c r="G141" s="1113"/>
      <c r="H141" s="1114"/>
      <c r="J141" s="1091"/>
      <c r="K141" s="1092"/>
      <c r="L141" s="1092"/>
      <c r="M141" s="1092"/>
      <c r="N141" s="1092"/>
      <c r="O141" s="1092"/>
      <c r="P141" s="1092"/>
      <c r="Q141" s="1092"/>
      <c r="R141" s="1092"/>
      <c r="S141" s="1092"/>
      <c r="T141" s="1092"/>
      <c r="U141" s="1092"/>
      <c r="V141" s="1092"/>
      <c r="W141" s="1092"/>
      <c r="X141" s="1092"/>
      <c r="Y141" s="1092"/>
      <c r="Z141" s="1092"/>
      <c r="AA141" s="1093"/>
      <c r="AC141" s="222"/>
    </row>
    <row r="142" spans="2:29" x14ac:dyDescent="0.25">
      <c r="B142" s="1112"/>
      <c r="C142" s="1113"/>
      <c r="D142" s="1113"/>
      <c r="E142" s="1113"/>
      <c r="F142" s="1113"/>
      <c r="G142" s="1113"/>
      <c r="H142" s="1114"/>
      <c r="J142" s="1091"/>
      <c r="K142" s="1092"/>
      <c r="L142" s="1092"/>
      <c r="M142" s="1092"/>
      <c r="N142" s="1092"/>
      <c r="O142" s="1092"/>
      <c r="P142" s="1092"/>
      <c r="Q142" s="1092"/>
      <c r="R142" s="1092"/>
      <c r="S142" s="1092"/>
      <c r="T142" s="1092"/>
      <c r="U142" s="1092"/>
      <c r="V142" s="1092"/>
      <c r="W142" s="1092"/>
      <c r="X142" s="1092"/>
      <c r="Y142" s="1092"/>
      <c r="Z142" s="1092"/>
      <c r="AA142" s="1093"/>
      <c r="AC142" s="222"/>
    </row>
    <row r="143" spans="2:29" x14ac:dyDescent="0.25">
      <c r="B143" s="1112"/>
      <c r="C143" s="1113"/>
      <c r="D143" s="1113"/>
      <c r="E143" s="1113"/>
      <c r="F143" s="1113"/>
      <c r="G143" s="1113"/>
      <c r="H143" s="1114"/>
      <c r="J143" s="1091"/>
      <c r="K143" s="1092"/>
      <c r="L143" s="1092"/>
      <c r="M143" s="1092"/>
      <c r="N143" s="1092"/>
      <c r="O143" s="1092"/>
      <c r="P143" s="1092"/>
      <c r="Q143" s="1092"/>
      <c r="R143" s="1092"/>
      <c r="S143" s="1092"/>
      <c r="T143" s="1092"/>
      <c r="U143" s="1092"/>
      <c r="V143" s="1092"/>
      <c r="W143" s="1092"/>
      <c r="X143" s="1092"/>
      <c r="Y143" s="1092"/>
      <c r="Z143" s="1092"/>
      <c r="AA143" s="1093"/>
      <c r="AC143" s="222"/>
    </row>
    <row r="144" spans="2:29" x14ac:dyDescent="0.25">
      <c r="B144" s="1112"/>
      <c r="C144" s="1113"/>
      <c r="D144" s="1113"/>
      <c r="E144" s="1113"/>
      <c r="F144" s="1113"/>
      <c r="G144" s="1113"/>
      <c r="H144" s="1114"/>
      <c r="J144" s="1091"/>
      <c r="K144" s="1092"/>
      <c r="L144" s="1092"/>
      <c r="M144" s="1092"/>
      <c r="N144" s="1092"/>
      <c r="O144" s="1092"/>
      <c r="P144" s="1092"/>
      <c r="Q144" s="1092"/>
      <c r="R144" s="1092"/>
      <c r="S144" s="1092"/>
      <c r="T144" s="1092"/>
      <c r="U144" s="1092"/>
      <c r="V144" s="1092"/>
      <c r="W144" s="1092"/>
      <c r="X144" s="1092"/>
      <c r="Y144" s="1092"/>
      <c r="Z144" s="1092"/>
      <c r="AA144" s="1093"/>
      <c r="AC144" s="222"/>
    </row>
    <row r="145" spans="2:29" x14ac:dyDescent="0.25">
      <c r="B145" s="1112"/>
      <c r="C145" s="1113"/>
      <c r="D145" s="1113"/>
      <c r="E145" s="1113"/>
      <c r="F145" s="1113"/>
      <c r="G145" s="1113"/>
      <c r="H145" s="1114"/>
      <c r="J145" s="1091"/>
      <c r="K145" s="1092"/>
      <c r="L145" s="1092"/>
      <c r="M145" s="1092"/>
      <c r="N145" s="1092"/>
      <c r="O145" s="1092"/>
      <c r="P145" s="1092"/>
      <c r="Q145" s="1092"/>
      <c r="R145" s="1092"/>
      <c r="S145" s="1092"/>
      <c r="T145" s="1092"/>
      <c r="U145" s="1092"/>
      <c r="V145" s="1092"/>
      <c r="W145" s="1092"/>
      <c r="X145" s="1092"/>
      <c r="Y145" s="1092"/>
      <c r="Z145" s="1092"/>
      <c r="AA145" s="1093"/>
      <c r="AC145" s="222"/>
    </row>
    <row r="146" spans="2:29" x14ac:dyDescent="0.25">
      <c r="B146" s="1112"/>
      <c r="C146" s="1113"/>
      <c r="D146" s="1113"/>
      <c r="E146" s="1113"/>
      <c r="F146" s="1113"/>
      <c r="G146" s="1113"/>
      <c r="H146" s="1114"/>
      <c r="J146" s="1091"/>
      <c r="K146" s="1092"/>
      <c r="L146" s="1092"/>
      <c r="M146" s="1092"/>
      <c r="N146" s="1092"/>
      <c r="O146" s="1092"/>
      <c r="P146" s="1092"/>
      <c r="Q146" s="1092"/>
      <c r="R146" s="1092"/>
      <c r="S146" s="1092"/>
      <c r="T146" s="1092"/>
      <c r="U146" s="1092"/>
      <c r="V146" s="1092"/>
      <c r="W146" s="1092"/>
      <c r="X146" s="1092"/>
      <c r="Y146" s="1092"/>
      <c r="Z146" s="1092"/>
      <c r="AA146" s="1093"/>
      <c r="AC146" s="222"/>
    </row>
    <row r="147" spans="2:29" x14ac:dyDescent="0.25">
      <c r="B147" s="1112"/>
      <c r="C147" s="1113"/>
      <c r="D147" s="1113"/>
      <c r="E147" s="1113"/>
      <c r="F147" s="1113"/>
      <c r="G147" s="1113"/>
      <c r="H147" s="1114"/>
      <c r="J147" s="1091"/>
      <c r="K147" s="1092"/>
      <c r="L147" s="1092"/>
      <c r="M147" s="1092"/>
      <c r="N147" s="1092"/>
      <c r="O147" s="1092"/>
      <c r="P147" s="1092"/>
      <c r="Q147" s="1092"/>
      <c r="R147" s="1092"/>
      <c r="S147" s="1092"/>
      <c r="T147" s="1092"/>
      <c r="U147" s="1092"/>
      <c r="V147" s="1092"/>
      <c r="W147" s="1092"/>
      <c r="X147" s="1092"/>
      <c r="Y147" s="1092"/>
      <c r="Z147" s="1092"/>
      <c r="AA147" s="1093"/>
      <c r="AC147" s="222"/>
    </row>
    <row r="148" spans="2:29" x14ac:dyDescent="0.25">
      <c r="B148" s="1112"/>
      <c r="C148" s="1113"/>
      <c r="D148" s="1113"/>
      <c r="E148" s="1113"/>
      <c r="F148" s="1113"/>
      <c r="G148" s="1113"/>
      <c r="H148" s="1114"/>
      <c r="J148" s="1091"/>
      <c r="K148" s="1092"/>
      <c r="L148" s="1092"/>
      <c r="M148" s="1092"/>
      <c r="N148" s="1092"/>
      <c r="O148" s="1092"/>
      <c r="P148" s="1092"/>
      <c r="Q148" s="1092"/>
      <c r="R148" s="1092"/>
      <c r="S148" s="1092"/>
      <c r="T148" s="1092"/>
      <c r="U148" s="1092"/>
      <c r="V148" s="1092"/>
      <c r="W148" s="1092"/>
      <c r="X148" s="1092"/>
      <c r="Y148" s="1092"/>
      <c r="Z148" s="1092"/>
      <c r="AA148" s="1093"/>
      <c r="AC148" s="222"/>
    </row>
    <row r="149" spans="2:29" x14ac:dyDescent="0.25">
      <c r="B149" s="1112"/>
      <c r="C149" s="1113"/>
      <c r="D149" s="1113"/>
      <c r="E149" s="1113"/>
      <c r="F149" s="1113"/>
      <c r="G149" s="1113"/>
      <c r="H149" s="1114"/>
      <c r="J149" s="1091"/>
      <c r="K149" s="1092"/>
      <c r="L149" s="1092"/>
      <c r="M149" s="1092"/>
      <c r="N149" s="1092"/>
      <c r="O149" s="1092"/>
      <c r="P149" s="1092"/>
      <c r="Q149" s="1092"/>
      <c r="R149" s="1092"/>
      <c r="S149" s="1092"/>
      <c r="T149" s="1092"/>
      <c r="U149" s="1092"/>
      <c r="V149" s="1092"/>
      <c r="W149" s="1092"/>
      <c r="X149" s="1092"/>
      <c r="Y149" s="1092"/>
      <c r="Z149" s="1092"/>
      <c r="AA149" s="1093"/>
      <c r="AC149" s="222"/>
    </row>
    <row r="150" spans="2:29" x14ac:dyDescent="0.25">
      <c r="B150" s="1112"/>
      <c r="C150" s="1113"/>
      <c r="D150" s="1113"/>
      <c r="E150" s="1113"/>
      <c r="F150" s="1113"/>
      <c r="G150" s="1113"/>
      <c r="H150" s="1114"/>
      <c r="J150" s="1091"/>
      <c r="K150" s="1092"/>
      <c r="L150" s="1092"/>
      <c r="M150" s="1092"/>
      <c r="N150" s="1092"/>
      <c r="O150" s="1092"/>
      <c r="P150" s="1092"/>
      <c r="Q150" s="1092"/>
      <c r="R150" s="1092"/>
      <c r="S150" s="1092"/>
      <c r="T150" s="1092"/>
      <c r="U150" s="1092"/>
      <c r="V150" s="1092"/>
      <c r="W150" s="1092"/>
      <c r="X150" s="1092"/>
      <c r="Y150" s="1092"/>
      <c r="Z150" s="1092"/>
      <c r="AA150" s="1093"/>
      <c r="AC150" s="222"/>
    </row>
    <row r="151" spans="2:29" x14ac:dyDescent="0.25">
      <c r="B151" s="1112"/>
      <c r="C151" s="1113"/>
      <c r="D151" s="1113"/>
      <c r="E151" s="1113"/>
      <c r="F151" s="1113"/>
      <c r="G151" s="1113"/>
      <c r="H151" s="1114"/>
      <c r="J151" s="1091"/>
      <c r="K151" s="1092"/>
      <c r="L151" s="1092"/>
      <c r="M151" s="1092"/>
      <c r="N151" s="1092"/>
      <c r="O151" s="1092"/>
      <c r="P151" s="1092"/>
      <c r="Q151" s="1092"/>
      <c r="R151" s="1092"/>
      <c r="S151" s="1092"/>
      <c r="T151" s="1092"/>
      <c r="U151" s="1092"/>
      <c r="V151" s="1092"/>
      <c r="W151" s="1092"/>
      <c r="X151" s="1092"/>
      <c r="Y151" s="1092"/>
      <c r="Z151" s="1092"/>
      <c r="AA151" s="1093"/>
      <c r="AC151" s="222"/>
    </row>
    <row r="152" spans="2:29" x14ac:dyDescent="0.25">
      <c r="B152" s="1112"/>
      <c r="C152" s="1113"/>
      <c r="D152" s="1113"/>
      <c r="E152" s="1113"/>
      <c r="F152" s="1113"/>
      <c r="G152" s="1113"/>
      <c r="H152" s="1114"/>
      <c r="J152" s="1091"/>
      <c r="K152" s="1092"/>
      <c r="L152" s="1092"/>
      <c r="M152" s="1092"/>
      <c r="N152" s="1092"/>
      <c r="O152" s="1092"/>
      <c r="P152" s="1092"/>
      <c r="Q152" s="1092"/>
      <c r="R152" s="1092"/>
      <c r="S152" s="1092"/>
      <c r="T152" s="1092"/>
      <c r="U152" s="1092"/>
      <c r="V152" s="1092"/>
      <c r="W152" s="1092"/>
      <c r="X152" s="1092"/>
      <c r="Y152" s="1092"/>
      <c r="Z152" s="1092"/>
      <c r="AA152" s="1093"/>
      <c r="AC152" s="222"/>
    </row>
    <row r="153" spans="2:29" ht="17.25" thickBot="1" x14ac:dyDescent="0.3">
      <c r="B153" s="1115"/>
      <c r="C153" s="1116"/>
      <c r="D153" s="1116"/>
      <c r="E153" s="1116"/>
      <c r="F153" s="1116"/>
      <c r="G153" s="1116"/>
      <c r="H153" s="1117"/>
      <c r="J153" s="1094"/>
      <c r="K153" s="1095"/>
      <c r="L153" s="1095"/>
      <c r="M153" s="1095"/>
      <c r="N153" s="1095"/>
      <c r="O153" s="1095"/>
      <c r="P153" s="1095"/>
      <c r="Q153" s="1095"/>
      <c r="R153" s="1095"/>
      <c r="S153" s="1095"/>
      <c r="T153" s="1095"/>
      <c r="U153" s="1095"/>
      <c r="V153" s="1095"/>
      <c r="W153" s="1095"/>
      <c r="X153" s="1095"/>
      <c r="Y153" s="1095"/>
      <c r="Z153" s="1095"/>
      <c r="AA153" s="1096"/>
      <c r="AC153" s="222"/>
    </row>
    <row r="154" spans="2:29" ht="17.25" thickBot="1" x14ac:dyDescent="0.3">
      <c r="J154" s="219"/>
      <c r="AC154" s="222"/>
    </row>
    <row r="155" spans="2:29" s="30" customFormat="1" ht="21.75" customHeight="1" thickBot="1" x14ac:dyDescent="0.3">
      <c r="B155" s="1088" t="s">
        <v>558</v>
      </c>
      <c r="C155" s="1089"/>
      <c r="D155" s="1089"/>
      <c r="E155" s="1089"/>
      <c r="F155" s="1089"/>
      <c r="G155" s="1089"/>
      <c r="H155" s="1090"/>
      <c r="J155" s="1060" t="s">
        <v>559</v>
      </c>
      <c r="K155" s="1061"/>
      <c r="L155" s="1061"/>
      <c r="M155" s="1061"/>
      <c r="N155" s="1061"/>
      <c r="O155" s="1061"/>
      <c r="P155" s="1061"/>
      <c r="Q155" s="1061"/>
      <c r="R155" s="1061"/>
      <c r="S155" s="1061"/>
      <c r="T155" s="1061"/>
      <c r="U155" s="1061"/>
      <c r="V155" s="1061"/>
      <c r="W155" s="1061"/>
      <c r="X155" s="1061"/>
      <c r="Y155" s="1061"/>
      <c r="Z155" s="1061"/>
      <c r="AA155" s="1062"/>
      <c r="AC155" s="207"/>
    </row>
    <row r="156" spans="2:29" x14ac:dyDescent="0.25">
      <c r="B156" s="1109"/>
      <c r="C156" s="1110"/>
      <c r="D156" s="1110"/>
      <c r="E156" s="1110"/>
      <c r="F156" s="1110"/>
      <c r="G156" s="1110"/>
      <c r="H156" s="1111"/>
      <c r="J156" s="1109"/>
      <c r="K156" s="1110"/>
      <c r="L156" s="1110"/>
      <c r="M156" s="1110"/>
      <c r="N156" s="1110"/>
      <c r="O156" s="1110"/>
      <c r="P156" s="1110"/>
      <c r="Q156" s="1110"/>
      <c r="R156" s="1110"/>
      <c r="S156" s="1110"/>
      <c r="T156" s="1110"/>
      <c r="U156" s="1110"/>
      <c r="V156" s="1110"/>
      <c r="W156" s="1110"/>
      <c r="X156" s="1110"/>
      <c r="Y156" s="1110"/>
      <c r="Z156" s="1110"/>
      <c r="AA156" s="1111"/>
      <c r="AC156" s="222"/>
    </row>
    <row r="157" spans="2:29" x14ac:dyDescent="0.25">
      <c r="B157" s="1112"/>
      <c r="C157" s="1113"/>
      <c r="D157" s="1113"/>
      <c r="E157" s="1113"/>
      <c r="F157" s="1113"/>
      <c r="G157" s="1113"/>
      <c r="H157" s="1114"/>
      <c r="J157" s="1112"/>
      <c r="K157" s="1113"/>
      <c r="L157" s="1113"/>
      <c r="M157" s="1113"/>
      <c r="N157" s="1113"/>
      <c r="O157" s="1113"/>
      <c r="P157" s="1113"/>
      <c r="Q157" s="1113"/>
      <c r="R157" s="1113"/>
      <c r="S157" s="1113"/>
      <c r="T157" s="1113"/>
      <c r="U157" s="1113"/>
      <c r="V157" s="1113"/>
      <c r="W157" s="1113"/>
      <c r="X157" s="1113"/>
      <c r="Y157" s="1113"/>
      <c r="Z157" s="1113"/>
      <c r="AA157" s="1114"/>
      <c r="AC157" s="222"/>
    </row>
    <row r="158" spans="2:29" x14ac:dyDescent="0.25">
      <c r="B158" s="1112"/>
      <c r="C158" s="1113"/>
      <c r="D158" s="1113"/>
      <c r="E158" s="1113"/>
      <c r="F158" s="1113"/>
      <c r="G158" s="1113"/>
      <c r="H158" s="1114"/>
      <c r="J158" s="1112"/>
      <c r="K158" s="1113"/>
      <c r="L158" s="1113"/>
      <c r="M158" s="1113"/>
      <c r="N158" s="1113"/>
      <c r="O158" s="1113"/>
      <c r="P158" s="1113"/>
      <c r="Q158" s="1113"/>
      <c r="R158" s="1113"/>
      <c r="S158" s="1113"/>
      <c r="T158" s="1113"/>
      <c r="U158" s="1113"/>
      <c r="V158" s="1113"/>
      <c r="W158" s="1113"/>
      <c r="X158" s="1113"/>
      <c r="Y158" s="1113"/>
      <c r="Z158" s="1113"/>
      <c r="AA158" s="1114"/>
      <c r="AC158" s="222"/>
    </row>
    <row r="159" spans="2:29" x14ac:dyDescent="0.25">
      <c r="B159" s="1112"/>
      <c r="C159" s="1113"/>
      <c r="D159" s="1113"/>
      <c r="E159" s="1113"/>
      <c r="F159" s="1113"/>
      <c r="G159" s="1113"/>
      <c r="H159" s="1114"/>
      <c r="J159" s="1112"/>
      <c r="K159" s="1113"/>
      <c r="L159" s="1113"/>
      <c r="M159" s="1113"/>
      <c r="N159" s="1113"/>
      <c r="O159" s="1113"/>
      <c r="P159" s="1113"/>
      <c r="Q159" s="1113"/>
      <c r="R159" s="1113"/>
      <c r="S159" s="1113"/>
      <c r="T159" s="1113"/>
      <c r="U159" s="1113"/>
      <c r="V159" s="1113"/>
      <c r="W159" s="1113"/>
      <c r="X159" s="1113"/>
      <c r="Y159" s="1113"/>
      <c r="Z159" s="1113"/>
      <c r="AA159" s="1114"/>
      <c r="AC159" s="222"/>
    </row>
    <row r="160" spans="2:29" x14ac:dyDescent="0.25">
      <c r="B160" s="1112"/>
      <c r="C160" s="1113"/>
      <c r="D160" s="1113"/>
      <c r="E160" s="1113"/>
      <c r="F160" s="1113"/>
      <c r="G160" s="1113"/>
      <c r="H160" s="1114"/>
      <c r="J160" s="1112"/>
      <c r="K160" s="1113"/>
      <c r="L160" s="1113"/>
      <c r="M160" s="1113"/>
      <c r="N160" s="1113"/>
      <c r="O160" s="1113"/>
      <c r="P160" s="1113"/>
      <c r="Q160" s="1113"/>
      <c r="R160" s="1113"/>
      <c r="S160" s="1113"/>
      <c r="T160" s="1113"/>
      <c r="U160" s="1113"/>
      <c r="V160" s="1113"/>
      <c r="W160" s="1113"/>
      <c r="X160" s="1113"/>
      <c r="Y160" s="1113"/>
      <c r="Z160" s="1113"/>
      <c r="AA160" s="1114"/>
      <c r="AC160" s="222"/>
    </row>
    <row r="161" spans="2:29" x14ac:dyDescent="0.25">
      <c r="B161" s="1112"/>
      <c r="C161" s="1113"/>
      <c r="D161" s="1113"/>
      <c r="E161" s="1113"/>
      <c r="F161" s="1113"/>
      <c r="G161" s="1113"/>
      <c r="H161" s="1114"/>
      <c r="J161" s="1112"/>
      <c r="K161" s="1113"/>
      <c r="L161" s="1113"/>
      <c r="M161" s="1113"/>
      <c r="N161" s="1113"/>
      <c r="O161" s="1113"/>
      <c r="P161" s="1113"/>
      <c r="Q161" s="1113"/>
      <c r="R161" s="1113"/>
      <c r="S161" s="1113"/>
      <c r="T161" s="1113"/>
      <c r="U161" s="1113"/>
      <c r="V161" s="1113"/>
      <c r="W161" s="1113"/>
      <c r="X161" s="1113"/>
      <c r="Y161" s="1113"/>
      <c r="Z161" s="1113"/>
      <c r="AA161" s="1114"/>
      <c r="AC161" s="222"/>
    </row>
    <row r="162" spans="2:29" x14ac:dyDescent="0.25">
      <c r="B162" s="1112"/>
      <c r="C162" s="1113"/>
      <c r="D162" s="1113"/>
      <c r="E162" s="1113"/>
      <c r="F162" s="1113"/>
      <c r="G162" s="1113"/>
      <c r="H162" s="1114"/>
      <c r="J162" s="1112"/>
      <c r="K162" s="1113"/>
      <c r="L162" s="1113"/>
      <c r="M162" s="1113"/>
      <c r="N162" s="1113"/>
      <c r="O162" s="1113"/>
      <c r="P162" s="1113"/>
      <c r="Q162" s="1113"/>
      <c r="R162" s="1113"/>
      <c r="S162" s="1113"/>
      <c r="T162" s="1113"/>
      <c r="U162" s="1113"/>
      <c r="V162" s="1113"/>
      <c r="W162" s="1113"/>
      <c r="X162" s="1113"/>
      <c r="Y162" s="1113"/>
      <c r="Z162" s="1113"/>
      <c r="AA162" s="1114"/>
      <c r="AC162" s="222"/>
    </row>
    <row r="163" spans="2:29" x14ac:dyDescent="0.25">
      <c r="B163" s="1112"/>
      <c r="C163" s="1113"/>
      <c r="D163" s="1113"/>
      <c r="E163" s="1113"/>
      <c r="F163" s="1113"/>
      <c r="G163" s="1113"/>
      <c r="H163" s="1114"/>
      <c r="J163" s="1112"/>
      <c r="K163" s="1113"/>
      <c r="L163" s="1113"/>
      <c r="M163" s="1113"/>
      <c r="N163" s="1113"/>
      <c r="O163" s="1113"/>
      <c r="P163" s="1113"/>
      <c r="Q163" s="1113"/>
      <c r="R163" s="1113"/>
      <c r="S163" s="1113"/>
      <c r="T163" s="1113"/>
      <c r="U163" s="1113"/>
      <c r="V163" s="1113"/>
      <c r="W163" s="1113"/>
      <c r="X163" s="1113"/>
      <c r="Y163" s="1113"/>
      <c r="Z163" s="1113"/>
      <c r="AA163" s="1114"/>
      <c r="AC163" s="222"/>
    </row>
    <row r="164" spans="2:29" x14ac:dyDescent="0.25">
      <c r="B164" s="1112"/>
      <c r="C164" s="1113"/>
      <c r="D164" s="1113"/>
      <c r="E164" s="1113"/>
      <c r="F164" s="1113"/>
      <c r="G164" s="1113"/>
      <c r="H164" s="1114"/>
      <c r="J164" s="1112"/>
      <c r="K164" s="1113"/>
      <c r="L164" s="1113"/>
      <c r="M164" s="1113"/>
      <c r="N164" s="1113"/>
      <c r="O164" s="1113"/>
      <c r="P164" s="1113"/>
      <c r="Q164" s="1113"/>
      <c r="R164" s="1113"/>
      <c r="S164" s="1113"/>
      <c r="T164" s="1113"/>
      <c r="U164" s="1113"/>
      <c r="V164" s="1113"/>
      <c r="W164" s="1113"/>
      <c r="X164" s="1113"/>
      <c r="Y164" s="1113"/>
      <c r="Z164" s="1113"/>
      <c r="AA164" s="1114"/>
      <c r="AC164" s="222"/>
    </row>
    <row r="165" spans="2:29" x14ac:dyDescent="0.25">
      <c r="B165" s="1112"/>
      <c r="C165" s="1113"/>
      <c r="D165" s="1113"/>
      <c r="E165" s="1113"/>
      <c r="F165" s="1113"/>
      <c r="G165" s="1113"/>
      <c r="H165" s="1114"/>
      <c r="J165" s="1112"/>
      <c r="K165" s="1113"/>
      <c r="L165" s="1113"/>
      <c r="M165" s="1113"/>
      <c r="N165" s="1113"/>
      <c r="O165" s="1113"/>
      <c r="P165" s="1113"/>
      <c r="Q165" s="1113"/>
      <c r="R165" s="1113"/>
      <c r="S165" s="1113"/>
      <c r="T165" s="1113"/>
      <c r="U165" s="1113"/>
      <c r="V165" s="1113"/>
      <c r="W165" s="1113"/>
      <c r="X165" s="1113"/>
      <c r="Y165" s="1113"/>
      <c r="Z165" s="1113"/>
      <c r="AA165" s="1114"/>
      <c r="AC165" s="222"/>
    </row>
    <row r="166" spans="2:29" x14ac:dyDescent="0.25">
      <c r="B166" s="1112"/>
      <c r="C166" s="1113"/>
      <c r="D166" s="1113"/>
      <c r="E166" s="1113"/>
      <c r="F166" s="1113"/>
      <c r="G166" s="1113"/>
      <c r="H166" s="1114"/>
      <c r="J166" s="1112"/>
      <c r="K166" s="1113"/>
      <c r="L166" s="1113"/>
      <c r="M166" s="1113"/>
      <c r="N166" s="1113"/>
      <c r="O166" s="1113"/>
      <c r="P166" s="1113"/>
      <c r="Q166" s="1113"/>
      <c r="R166" s="1113"/>
      <c r="S166" s="1113"/>
      <c r="T166" s="1113"/>
      <c r="U166" s="1113"/>
      <c r="V166" s="1113"/>
      <c r="W166" s="1113"/>
      <c r="X166" s="1113"/>
      <c r="Y166" s="1113"/>
      <c r="Z166" s="1113"/>
      <c r="AA166" s="1114"/>
      <c r="AC166" s="222"/>
    </row>
    <row r="167" spans="2:29" x14ac:dyDescent="0.25">
      <c r="B167" s="1112"/>
      <c r="C167" s="1113"/>
      <c r="D167" s="1113"/>
      <c r="E167" s="1113"/>
      <c r="F167" s="1113"/>
      <c r="G167" s="1113"/>
      <c r="H167" s="1114"/>
      <c r="J167" s="1112"/>
      <c r="K167" s="1113"/>
      <c r="L167" s="1113"/>
      <c r="M167" s="1113"/>
      <c r="N167" s="1113"/>
      <c r="O167" s="1113"/>
      <c r="P167" s="1113"/>
      <c r="Q167" s="1113"/>
      <c r="R167" s="1113"/>
      <c r="S167" s="1113"/>
      <c r="T167" s="1113"/>
      <c r="U167" s="1113"/>
      <c r="V167" s="1113"/>
      <c r="W167" s="1113"/>
      <c r="X167" s="1113"/>
      <c r="Y167" s="1113"/>
      <c r="Z167" s="1113"/>
      <c r="AA167" s="1114"/>
      <c r="AC167" s="222"/>
    </row>
    <row r="168" spans="2:29" x14ac:dyDescent="0.25">
      <c r="B168" s="1112"/>
      <c r="C168" s="1113"/>
      <c r="D168" s="1113"/>
      <c r="E168" s="1113"/>
      <c r="F168" s="1113"/>
      <c r="G168" s="1113"/>
      <c r="H168" s="1114"/>
      <c r="J168" s="1112"/>
      <c r="K168" s="1113"/>
      <c r="L168" s="1113"/>
      <c r="M168" s="1113"/>
      <c r="N168" s="1113"/>
      <c r="O168" s="1113"/>
      <c r="P168" s="1113"/>
      <c r="Q168" s="1113"/>
      <c r="R168" s="1113"/>
      <c r="S168" s="1113"/>
      <c r="T168" s="1113"/>
      <c r="U168" s="1113"/>
      <c r="V168" s="1113"/>
      <c r="W168" s="1113"/>
      <c r="X168" s="1113"/>
      <c r="Y168" s="1113"/>
      <c r="Z168" s="1113"/>
      <c r="AA168" s="1114"/>
      <c r="AC168" s="222"/>
    </row>
    <row r="169" spans="2:29" x14ac:dyDescent="0.25">
      <c r="B169" s="1112"/>
      <c r="C169" s="1113"/>
      <c r="D169" s="1113"/>
      <c r="E169" s="1113"/>
      <c r="F169" s="1113"/>
      <c r="G169" s="1113"/>
      <c r="H169" s="1114"/>
      <c r="J169" s="1112"/>
      <c r="K169" s="1113"/>
      <c r="L169" s="1113"/>
      <c r="M169" s="1113"/>
      <c r="N169" s="1113"/>
      <c r="O169" s="1113"/>
      <c r="P169" s="1113"/>
      <c r="Q169" s="1113"/>
      <c r="R169" s="1113"/>
      <c r="S169" s="1113"/>
      <c r="T169" s="1113"/>
      <c r="U169" s="1113"/>
      <c r="V169" s="1113"/>
      <c r="W169" s="1113"/>
      <c r="X169" s="1113"/>
      <c r="Y169" s="1113"/>
      <c r="Z169" s="1113"/>
      <c r="AA169" s="1114"/>
      <c r="AC169" s="222"/>
    </row>
    <row r="170" spans="2:29" x14ac:dyDescent="0.25">
      <c r="B170" s="1112"/>
      <c r="C170" s="1113"/>
      <c r="D170" s="1113"/>
      <c r="E170" s="1113"/>
      <c r="F170" s="1113"/>
      <c r="G170" s="1113"/>
      <c r="H170" s="1114"/>
      <c r="J170" s="1112"/>
      <c r="K170" s="1113"/>
      <c r="L170" s="1113"/>
      <c r="M170" s="1113"/>
      <c r="N170" s="1113"/>
      <c r="O170" s="1113"/>
      <c r="P170" s="1113"/>
      <c r="Q170" s="1113"/>
      <c r="R170" s="1113"/>
      <c r="S170" s="1113"/>
      <c r="T170" s="1113"/>
      <c r="U170" s="1113"/>
      <c r="V170" s="1113"/>
      <c r="W170" s="1113"/>
      <c r="X170" s="1113"/>
      <c r="Y170" s="1113"/>
      <c r="Z170" s="1113"/>
      <c r="AA170" s="1114"/>
      <c r="AC170" s="222"/>
    </row>
    <row r="171" spans="2:29" x14ac:dyDescent="0.25">
      <c r="B171" s="1112"/>
      <c r="C171" s="1113"/>
      <c r="D171" s="1113"/>
      <c r="E171" s="1113"/>
      <c r="F171" s="1113"/>
      <c r="G171" s="1113"/>
      <c r="H171" s="1114"/>
      <c r="J171" s="1112"/>
      <c r="K171" s="1113"/>
      <c r="L171" s="1113"/>
      <c r="M171" s="1113"/>
      <c r="N171" s="1113"/>
      <c r="O171" s="1113"/>
      <c r="P171" s="1113"/>
      <c r="Q171" s="1113"/>
      <c r="R171" s="1113"/>
      <c r="S171" s="1113"/>
      <c r="T171" s="1113"/>
      <c r="U171" s="1113"/>
      <c r="V171" s="1113"/>
      <c r="W171" s="1113"/>
      <c r="X171" s="1113"/>
      <c r="Y171" s="1113"/>
      <c r="Z171" s="1113"/>
      <c r="AA171" s="1114"/>
      <c r="AC171" s="222"/>
    </row>
    <row r="172" spans="2:29" x14ac:dyDescent="0.25">
      <c r="B172" s="1112"/>
      <c r="C172" s="1113"/>
      <c r="D172" s="1113"/>
      <c r="E172" s="1113"/>
      <c r="F172" s="1113"/>
      <c r="G172" s="1113"/>
      <c r="H172" s="1114"/>
      <c r="J172" s="1112"/>
      <c r="K172" s="1113"/>
      <c r="L172" s="1113"/>
      <c r="M172" s="1113"/>
      <c r="N172" s="1113"/>
      <c r="O172" s="1113"/>
      <c r="P172" s="1113"/>
      <c r="Q172" s="1113"/>
      <c r="R172" s="1113"/>
      <c r="S172" s="1113"/>
      <c r="T172" s="1113"/>
      <c r="U172" s="1113"/>
      <c r="V172" s="1113"/>
      <c r="W172" s="1113"/>
      <c r="X172" s="1113"/>
      <c r="Y172" s="1113"/>
      <c r="Z172" s="1113"/>
      <c r="AA172" s="1114"/>
      <c r="AC172" s="222"/>
    </row>
    <row r="173" spans="2:29" x14ac:dyDescent="0.25">
      <c r="B173" s="1112"/>
      <c r="C173" s="1113"/>
      <c r="D173" s="1113"/>
      <c r="E173" s="1113"/>
      <c r="F173" s="1113"/>
      <c r="G173" s="1113"/>
      <c r="H173" s="1114"/>
      <c r="J173" s="1112"/>
      <c r="K173" s="1113"/>
      <c r="L173" s="1113"/>
      <c r="M173" s="1113"/>
      <c r="N173" s="1113"/>
      <c r="O173" s="1113"/>
      <c r="P173" s="1113"/>
      <c r="Q173" s="1113"/>
      <c r="R173" s="1113"/>
      <c r="S173" s="1113"/>
      <c r="T173" s="1113"/>
      <c r="U173" s="1113"/>
      <c r="V173" s="1113"/>
      <c r="W173" s="1113"/>
      <c r="X173" s="1113"/>
      <c r="Y173" s="1113"/>
      <c r="Z173" s="1113"/>
      <c r="AA173" s="1114"/>
      <c r="AC173" s="222"/>
    </row>
    <row r="174" spans="2:29" x14ac:dyDescent="0.25">
      <c r="B174" s="1112"/>
      <c r="C174" s="1113"/>
      <c r="D174" s="1113"/>
      <c r="E174" s="1113"/>
      <c r="F174" s="1113"/>
      <c r="G174" s="1113"/>
      <c r="H174" s="1114"/>
      <c r="J174" s="1112"/>
      <c r="K174" s="1113"/>
      <c r="L174" s="1113"/>
      <c r="M174" s="1113"/>
      <c r="N174" s="1113"/>
      <c r="O174" s="1113"/>
      <c r="P174" s="1113"/>
      <c r="Q174" s="1113"/>
      <c r="R174" s="1113"/>
      <c r="S174" s="1113"/>
      <c r="T174" s="1113"/>
      <c r="U174" s="1113"/>
      <c r="V174" s="1113"/>
      <c r="W174" s="1113"/>
      <c r="X174" s="1113"/>
      <c r="Y174" s="1113"/>
      <c r="Z174" s="1113"/>
      <c r="AA174" s="1114"/>
      <c r="AC174" s="222"/>
    </row>
    <row r="175" spans="2:29" x14ac:dyDescent="0.25">
      <c r="B175" s="1112"/>
      <c r="C175" s="1113"/>
      <c r="D175" s="1113"/>
      <c r="E175" s="1113"/>
      <c r="F175" s="1113"/>
      <c r="G175" s="1113"/>
      <c r="H175" s="1114"/>
      <c r="J175" s="1112"/>
      <c r="K175" s="1113"/>
      <c r="L175" s="1113"/>
      <c r="M175" s="1113"/>
      <c r="N175" s="1113"/>
      <c r="O175" s="1113"/>
      <c r="P175" s="1113"/>
      <c r="Q175" s="1113"/>
      <c r="R175" s="1113"/>
      <c r="S175" s="1113"/>
      <c r="T175" s="1113"/>
      <c r="U175" s="1113"/>
      <c r="V175" s="1113"/>
      <c r="W175" s="1113"/>
      <c r="X175" s="1113"/>
      <c r="Y175" s="1113"/>
      <c r="Z175" s="1113"/>
      <c r="AA175" s="1114"/>
      <c r="AC175" s="222"/>
    </row>
    <row r="176" spans="2:29" x14ac:dyDescent="0.25">
      <c r="B176" s="1112"/>
      <c r="C176" s="1113"/>
      <c r="D176" s="1113"/>
      <c r="E176" s="1113"/>
      <c r="F176" s="1113"/>
      <c r="G176" s="1113"/>
      <c r="H176" s="1114"/>
      <c r="J176" s="1112"/>
      <c r="K176" s="1113"/>
      <c r="L176" s="1113"/>
      <c r="M176" s="1113"/>
      <c r="N176" s="1113"/>
      <c r="O176" s="1113"/>
      <c r="P176" s="1113"/>
      <c r="Q176" s="1113"/>
      <c r="R176" s="1113"/>
      <c r="S176" s="1113"/>
      <c r="T176" s="1113"/>
      <c r="U176" s="1113"/>
      <c r="V176" s="1113"/>
      <c r="W176" s="1113"/>
      <c r="X176" s="1113"/>
      <c r="Y176" s="1113"/>
      <c r="Z176" s="1113"/>
      <c r="AA176" s="1114"/>
      <c r="AC176" s="222"/>
    </row>
    <row r="177" spans="2:29" ht="17.25" thickBot="1" x14ac:dyDescent="0.3">
      <c r="B177" s="1115"/>
      <c r="C177" s="1116"/>
      <c r="D177" s="1116"/>
      <c r="E177" s="1116"/>
      <c r="F177" s="1116"/>
      <c r="G177" s="1116"/>
      <c r="H177" s="1117"/>
      <c r="J177" s="1115"/>
      <c r="K177" s="1116"/>
      <c r="L177" s="1116"/>
      <c r="M177" s="1116"/>
      <c r="N177" s="1116"/>
      <c r="O177" s="1116"/>
      <c r="P177" s="1116"/>
      <c r="Q177" s="1116"/>
      <c r="R177" s="1116"/>
      <c r="S177" s="1116"/>
      <c r="T177" s="1116"/>
      <c r="U177" s="1116"/>
      <c r="V177" s="1116"/>
      <c r="W177" s="1116"/>
      <c r="X177" s="1116"/>
      <c r="Y177" s="1116"/>
      <c r="Z177" s="1116"/>
      <c r="AA177" s="1117"/>
      <c r="AC177" s="222"/>
    </row>
    <row r="178" spans="2:29" ht="17.25" thickBot="1" x14ac:dyDescent="0.3">
      <c r="B178" s="227"/>
      <c r="AC178" s="222"/>
    </row>
    <row r="179" spans="2:29" s="30" customFormat="1" ht="18" thickBot="1" x14ac:dyDescent="0.3">
      <c r="B179" s="1060" t="s">
        <v>560</v>
      </c>
      <c r="C179" s="1061"/>
      <c r="D179" s="1061"/>
      <c r="E179" s="1061"/>
      <c r="F179" s="1061"/>
      <c r="G179" s="1061"/>
      <c r="H179" s="1061"/>
      <c r="I179" s="1061"/>
      <c r="J179" s="1061"/>
      <c r="K179" s="1061"/>
      <c r="L179" s="1061"/>
      <c r="M179" s="1061"/>
      <c r="N179" s="1061"/>
      <c r="O179" s="1061"/>
      <c r="P179" s="1061"/>
      <c r="Q179" s="1061"/>
      <c r="R179" s="1061"/>
      <c r="S179" s="1061"/>
      <c r="T179" s="1061"/>
      <c r="U179" s="1061"/>
      <c r="V179" s="1061"/>
      <c r="W179" s="1061"/>
      <c r="X179" s="1061"/>
      <c r="Y179" s="1061"/>
      <c r="Z179" s="1061"/>
      <c r="AA179" s="1062"/>
      <c r="AC179" s="207"/>
    </row>
    <row r="180" spans="2:29" x14ac:dyDescent="0.25">
      <c r="B180" s="1109"/>
      <c r="C180" s="1110"/>
      <c r="D180" s="1110"/>
      <c r="E180" s="1110"/>
      <c r="F180" s="1110"/>
      <c r="G180" s="1110"/>
      <c r="H180" s="1110"/>
      <c r="I180" s="1110"/>
      <c r="J180" s="1110"/>
      <c r="K180" s="1110"/>
      <c r="L180" s="1110"/>
      <c r="M180" s="1110"/>
      <c r="N180" s="1110"/>
      <c r="O180" s="1110"/>
      <c r="P180" s="1110"/>
      <c r="Q180" s="1110"/>
      <c r="R180" s="1110"/>
      <c r="S180" s="1110"/>
      <c r="T180" s="1110"/>
      <c r="U180" s="1110"/>
      <c r="V180" s="1110"/>
      <c r="W180" s="1110"/>
      <c r="X180" s="1110"/>
      <c r="Y180" s="1110"/>
      <c r="Z180" s="1110"/>
      <c r="AA180" s="1111"/>
      <c r="AC180" s="222"/>
    </row>
    <row r="181" spans="2:29" x14ac:dyDescent="0.25">
      <c r="B181" s="1112"/>
      <c r="C181" s="1113"/>
      <c r="D181" s="1113"/>
      <c r="E181" s="1113"/>
      <c r="F181" s="1113"/>
      <c r="G181" s="1113"/>
      <c r="H181" s="1113"/>
      <c r="I181" s="1113"/>
      <c r="J181" s="1113"/>
      <c r="K181" s="1113"/>
      <c r="L181" s="1113"/>
      <c r="M181" s="1113"/>
      <c r="N181" s="1113"/>
      <c r="O181" s="1113"/>
      <c r="P181" s="1113"/>
      <c r="Q181" s="1113"/>
      <c r="R181" s="1113"/>
      <c r="S181" s="1113"/>
      <c r="T181" s="1113"/>
      <c r="U181" s="1113"/>
      <c r="V181" s="1113"/>
      <c r="W181" s="1113"/>
      <c r="X181" s="1113"/>
      <c r="Y181" s="1113"/>
      <c r="Z181" s="1113"/>
      <c r="AA181" s="1114"/>
      <c r="AC181" s="222"/>
    </row>
    <row r="182" spans="2:29" x14ac:dyDescent="0.25">
      <c r="B182" s="1112"/>
      <c r="C182" s="1113"/>
      <c r="D182" s="1113"/>
      <c r="E182" s="1113"/>
      <c r="F182" s="1113"/>
      <c r="G182" s="1113"/>
      <c r="H182" s="1113"/>
      <c r="I182" s="1113"/>
      <c r="J182" s="1113"/>
      <c r="K182" s="1113"/>
      <c r="L182" s="1113"/>
      <c r="M182" s="1113"/>
      <c r="N182" s="1113"/>
      <c r="O182" s="1113"/>
      <c r="P182" s="1113"/>
      <c r="Q182" s="1113"/>
      <c r="R182" s="1113"/>
      <c r="S182" s="1113"/>
      <c r="T182" s="1113"/>
      <c r="U182" s="1113"/>
      <c r="V182" s="1113"/>
      <c r="W182" s="1113"/>
      <c r="X182" s="1113"/>
      <c r="Y182" s="1113"/>
      <c r="Z182" s="1113"/>
      <c r="AA182" s="1114"/>
      <c r="AC182" s="222"/>
    </row>
    <row r="183" spans="2:29" x14ac:dyDescent="0.25">
      <c r="B183" s="1112"/>
      <c r="C183" s="1113"/>
      <c r="D183" s="1113"/>
      <c r="E183" s="1113"/>
      <c r="F183" s="1113"/>
      <c r="G183" s="1113"/>
      <c r="H183" s="1113"/>
      <c r="I183" s="1113"/>
      <c r="J183" s="1113"/>
      <c r="K183" s="1113"/>
      <c r="L183" s="1113"/>
      <c r="M183" s="1113"/>
      <c r="N183" s="1113"/>
      <c r="O183" s="1113"/>
      <c r="P183" s="1113"/>
      <c r="Q183" s="1113"/>
      <c r="R183" s="1113"/>
      <c r="S183" s="1113"/>
      <c r="T183" s="1113"/>
      <c r="U183" s="1113"/>
      <c r="V183" s="1113"/>
      <c r="W183" s="1113"/>
      <c r="X183" s="1113"/>
      <c r="Y183" s="1113"/>
      <c r="Z183" s="1113"/>
      <c r="AA183" s="1114"/>
      <c r="AC183" s="222"/>
    </row>
    <row r="184" spans="2:29" x14ac:dyDescent="0.25">
      <c r="B184" s="1112"/>
      <c r="C184" s="1113"/>
      <c r="D184" s="1113"/>
      <c r="E184" s="1113"/>
      <c r="F184" s="1113"/>
      <c r="G184" s="1113"/>
      <c r="H184" s="1113"/>
      <c r="I184" s="1113"/>
      <c r="J184" s="1113"/>
      <c r="K184" s="1113"/>
      <c r="L184" s="1113"/>
      <c r="M184" s="1113"/>
      <c r="N184" s="1113"/>
      <c r="O184" s="1113"/>
      <c r="P184" s="1113"/>
      <c r="Q184" s="1113"/>
      <c r="R184" s="1113"/>
      <c r="S184" s="1113"/>
      <c r="T184" s="1113"/>
      <c r="U184" s="1113"/>
      <c r="V184" s="1113"/>
      <c r="W184" s="1113"/>
      <c r="X184" s="1113"/>
      <c r="Y184" s="1113"/>
      <c r="Z184" s="1113"/>
      <c r="AA184" s="1114"/>
      <c r="AC184" s="222"/>
    </row>
    <row r="185" spans="2:29" x14ac:dyDescent="0.25">
      <c r="B185" s="1112"/>
      <c r="C185" s="1113"/>
      <c r="D185" s="1113"/>
      <c r="E185" s="1113"/>
      <c r="F185" s="1113"/>
      <c r="G185" s="1113"/>
      <c r="H185" s="1113"/>
      <c r="I185" s="1113"/>
      <c r="J185" s="1113"/>
      <c r="K185" s="1113"/>
      <c r="L185" s="1113"/>
      <c r="M185" s="1113"/>
      <c r="N185" s="1113"/>
      <c r="O185" s="1113"/>
      <c r="P185" s="1113"/>
      <c r="Q185" s="1113"/>
      <c r="R185" s="1113"/>
      <c r="S185" s="1113"/>
      <c r="T185" s="1113"/>
      <c r="U185" s="1113"/>
      <c r="V185" s="1113"/>
      <c r="W185" s="1113"/>
      <c r="X185" s="1113"/>
      <c r="Y185" s="1113"/>
      <c r="Z185" s="1113"/>
      <c r="AA185" s="1114"/>
      <c r="AC185" s="222"/>
    </row>
    <row r="186" spans="2:29" x14ac:dyDescent="0.25">
      <c r="B186" s="1112"/>
      <c r="C186" s="1113"/>
      <c r="D186" s="1113"/>
      <c r="E186" s="1113"/>
      <c r="F186" s="1113"/>
      <c r="G186" s="1113"/>
      <c r="H186" s="1113"/>
      <c r="I186" s="1113"/>
      <c r="J186" s="1113"/>
      <c r="K186" s="1113"/>
      <c r="L186" s="1113"/>
      <c r="M186" s="1113"/>
      <c r="N186" s="1113"/>
      <c r="O186" s="1113"/>
      <c r="P186" s="1113"/>
      <c r="Q186" s="1113"/>
      <c r="R186" s="1113"/>
      <c r="S186" s="1113"/>
      <c r="T186" s="1113"/>
      <c r="U186" s="1113"/>
      <c r="V186" s="1113"/>
      <c r="W186" s="1113"/>
      <c r="X186" s="1113"/>
      <c r="Y186" s="1113"/>
      <c r="Z186" s="1113"/>
      <c r="AA186" s="1114"/>
      <c r="AC186" s="222"/>
    </row>
    <row r="187" spans="2:29" x14ac:dyDescent="0.25">
      <c r="B187" s="1112"/>
      <c r="C187" s="1113"/>
      <c r="D187" s="1113"/>
      <c r="E187" s="1113"/>
      <c r="F187" s="1113"/>
      <c r="G187" s="1113"/>
      <c r="H187" s="1113"/>
      <c r="I187" s="1113"/>
      <c r="J187" s="1113"/>
      <c r="K187" s="1113"/>
      <c r="L187" s="1113"/>
      <c r="M187" s="1113"/>
      <c r="N187" s="1113"/>
      <c r="O187" s="1113"/>
      <c r="P187" s="1113"/>
      <c r="Q187" s="1113"/>
      <c r="R187" s="1113"/>
      <c r="S187" s="1113"/>
      <c r="T187" s="1113"/>
      <c r="U187" s="1113"/>
      <c r="V187" s="1113"/>
      <c r="W187" s="1113"/>
      <c r="X187" s="1113"/>
      <c r="Y187" s="1113"/>
      <c r="Z187" s="1113"/>
      <c r="AA187" s="1114"/>
      <c r="AC187" s="222"/>
    </row>
    <row r="188" spans="2:29" x14ac:dyDescent="0.25">
      <c r="B188" s="1112"/>
      <c r="C188" s="1113"/>
      <c r="D188" s="1113"/>
      <c r="E188" s="1113"/>
      <c r="F188" s="1113"/>
      <c r="G188" s="1113"/>
      <c r="H188" s="1113"/>
      <c r="I188" s="1113"/>
      <c r="J188" s="1113"/>
      <c r="K188" s="1113"/>
      <c r="L188" s="1113"/>
      <c r="M188" s="1113"/>
      <c r="N188" s="1113"/>
      <c r="O188" s="1113"/>
      <c r="P188" s="1113"/>
      <c r="Q188" s="1113"/>
      <c r="R188" s="1113"/>
      <c r="S188" s="1113"/>
      <c r="T188" s="1113"/>
      <c r="U188" s="1113"/>
      <c r="V188" s="1113"/>
      <c r="W188" s="1113"/>
      <c r="X188" s="1113"/>
      <c r="Y188" s="1113"/>
      <c r="Z188" s="1113"/>
      <c r="AA188" s="1114"/>
      <c r="AC188" s="222"/>
    </row>
    <row r="189" spans="2:29" x14ac:dyDescent="0.25">
      <c r="B189" s="1112"/>
      <c r="C189" s="1113"/>
      <c r="D189" s="1113"/>
      <c r="E189" s="1113"/>
      <c r="F189" s="1113"/>
      <c r="G189" s="1113"/>
      <c r="H189" s="1113"/>
      <c r="I189" s="1113"/>
      <c r="J189" s="1113"/>
      <c r="K189" s="1113"/>
      <c r="L189" s="1113"/>
      <c r="M189" s="1113"/>
      <c r="N189" s="1113"/>
      <c r="O189" s="1113"/>
      <c r="P189" s="1113"/>
      <c r="Q189" s="1113"/>
      <c r="R189" s="1113"/>
      <c r="S189" s="1113"/>
      <c r="T189" s="1113"/>
      <c r="U189" s="1113"/>
      <c r="V189" s="1113"/>
      <c r="W189" s="1113"/>
      <c r="X189" s="1113"/>
      <c r="Y189" s="1113"/>
      <c r="Z189" s="1113"/>
      <c r="AA189" s="1114"/>
      <c r="AC189" s="222"/>
    </row>
    <row r="190" spans="2:29" x14ac:dyDescent="0.25">
      <c r="B190" s="1112"/>
      <c r="C190" s="1113"/>
      <c r="D190" s="1113"/>
      <c r="E190" s="1113"/>
      <c r="F190" s="1113"/>
      <c r="G190" s="1113"/>
      <c r="H190" s="1113"/>
      <c r="I190" s="1113"/>
      <c r="J190" s="1113"/>
      <c r="K190" s="1113"/>
      <c r="L190" s="1113"/>
      <c r="M190" s="1113"/>
      <c r="N190" s="1113"/>
      <c r="O190" s="1113"/>
      <c r="P190" s="1113"/>
      <c r="Q190" s="1113"/>
      <c r="R190" s="1113"/>
      <c r="S190" s="1113"/>
      <c r="T190" s="1113"/>
      <c r="U190" s="1113"/>
      <c r="V190" s="1113"/>
      <c r="W190" s="1113"/>
      <c r="X190" s="1113"/>
      <c r="Y190" s="1113"/>
      <c r="Z190" s="1113"/>
      <c r="AA190" s="1114"/>
      <c r="AC190" s="222"/>
    </row>
    <row r="191" spans="2:29" x14ac:dyDescent="0.25">
      <c r="B191" s="1112"/>
      <c r="C191" s="1113"/>
      <c r="D191" s="1113"/>
      <c r="E191" s="1113"/>
      <c r="F191" s="1113"/>
      <c r="G191" s="1113"/>
      <c r="H191" s="1113"/>
      <c r="I191" s="1113"/>
      <c r="J191" s="1113"/>
      <c r="K191" s="1113"/>
      <c r="L191" s="1113"/>
      <c r="M191" s="1113"/>
      <c r="N191" s="1113"/>
      <c r="O191" s="1113"/>
      <c r="P191" s="1113"/>
      <c r="Q191" s="1113"/>
      <c r="R191" s="1113"/>
      <c r="S191" s="1113"/>
      <c r="T191" s="1113"/>
      <c r="U191" s="1113"/>
      <c r="V191" s="1113"/>
      <c r="W191" s="1113"/>
      <c r="X191" s="1113"/>
      <c r="Y191" s="1113"/>
      <c r="Z191" s="1113"/>
      <c r="AA191" s="1114"/>
      <c r="AC191" s="222"/>
    </row>
    <row r="192" spans="2:29" x14ac:dyDescent="0.25">
      <c r="B192" s="1112"/>
      <c r="C192" s="1113"/>
      <c r="D192" s="1113"/>
      <c r="E192" s="1113"/>
      <c r="F192" s="1113"/>
      <c r="G192" s="1113"/>
      <c r="H192" s="1113"/>
      <c r="I192" s="1113"/>
      <c r="J192" s="1113"/>
      <c r="K192" s="1113"/>
      <c r="L192" s="1113"/>
      <c r="M192" s="1113"/>
      <c r="N192" s="1113"/>
      <c r="O192" s="1113"/>
      <c r="P192" s="1113"/>
      <c r="Q192" s="1113"/>
      <c r="R192" s="1113"/>
      <c r="S192" s="1113"/>
      <c r="T192" s="1113"/>
      <c r="U192" s="1113"/>
      <c r="V192" s="1113"/>
      <c r="W192" s="1113"/>
      <c r="X192" s="1113"/>
      <c r="Y192" s="1113"/>
      <c r="Z192" s="1113"/>
      <c r="AA192" s="1114"/>
      <c r="AC192" s="222"/>
    </row>
    <row r="193" spans="1:29" x14ac:dyDescent="0.25">
      <c r="B193" s="1112"/>
      <c r="C193" s="1113"/>
      <c r="D193" s="1113"/>
      <c r="E193" s="1113"/>
      <c r="F193" s="1113"/>
      <c r="G193" s="1113"/>
      <c r="H193" s="1113"/>
      <c r="I193" s="1113"/>
      <c r="J193" s="1113"/>
      <c r="K193" s="1113"/>
      <c r="L193" s="1113"/>
      <c r="M193" s="1113"/>
      <c r="N193" s="1113"/>
      <c r="O193" s="1113"/>
      <c r="P193" s="1113"/>
      <c r="Q193" s="1113"/>
      <c r="R193" s="1113"/>
      <c r="S193" s="1113"/>
      <c r="T193" s="1113"/>
      <c r="U193" s="1113"/>
      <c r="V193" s="1113"/>
      <c r="W193" s="1113"/>
      <c r="X193" s="1113"/>
      <c r="Y193" s="1113"/>
      <c r="Z193" s="1113"/>
      <c r="AA193" s="1114"/>
      <c r="AC193" s="222"/>
    </row>
    <row r="194" spans="1:29" x14ac:dyDescent="0.25">
      <c r="B194" s="1112"/>
      <c r="C194" s="1113"/>
      <c r="D194" s="1113"/>
      <c r="E194" s="1113"/>
      <c r="F194" s="1113"/>
      <c r="G194" s="1113"/>
      <c r="H194" s="1113"/>
      <c r="I194" s="1113"/>
      <c r="J194" s="1113"/>
      <c r="K194" s="1113"/>
      <c r="L194" s="1113"/>
      <c r="M194" s="1113"/>
      <c r="N194" s="1113"/>
      <c r="O194" s="1113"/>
      <c r="P194" s="1113"/>
      <c r="Q194" s="1113"/>
      <c r="R194" s="1113"/>
      <c r="S194" s="1113"/>
      <c r="T194" s="1113"/>
      <c r="U194" s="1113"/>
      <c r="V194" s="1113"/>
      <c r="W194" s="1113"/>
      <c r="X194" s="1113"/>
      <c r="Y194" s="1113"/>
      <c r="Z194" s="1113"/>
      <c r="AA194" s="1114"/>
      <c r="AC194" s="222"/>
    </row>
    <row r="195" spans="1:29" x14ac:dyDescent="0.25">
      <c r="B195" s="1112"/>
      <c r="C195" s="1113"/>
      <c r="D195" s="1113"/>
      <c r="E195" s="1113"/>
      <c r="F195" s="1113"/>
      <c r="G195" s="1113"/>
      <c r="H195" s="1113"/>
      <c r="I195" s="1113"/>
      <c r="J195" s="1113"/>
      <c r="K195" s="1113"/>
      <c r="L195" s="1113"/>
      <c r="M195" s="1113"/>
      <c r="N195" s="1113"/>
      <c r="O195" s="1113"/>
      <c r="P195" s="1113"/>
      <c r="Q195" s="1113"/>
      <c r="R195" s="1113"/>
      <c r="S195" s="1113"/>
      <c r="T195" s="1113"/>
      <c r="U195" s="1113"/>
      <c r="V195" s="1113"/>
      <c r="W195" s="1113"/>
      <c r="X195" s="1113"/>
      <c r="Y195" s="1113"/>
      <c r="Z195" s="1113"/>
      <c r="AA195" s="1114"/>
      <c r="AC195" s="222"/>
    </row>
    <row r="196" spans="1:29" x14ac:dyDescent="0.25">
      <c r="B196" s="1112"/>
      <c r="C196" s="1113"/>
      <c r="D196" s="1113"/>
      <c r="E196" s="1113"/>
      <c r="F196" s="1113"/>
      <c r="G196" s="1113"/>
      <c r="H196" s="1113"/>
      <c r="I196" s="1113"/>
      <c r="J196" s="1113"/>
      <c r="K196" s="1113"/>
      <c r="L196" s="1113"/>
      <c r="M196" s="1113"/>
      <c r="N196" s="1113"/>
      <c r="O196" s="1113"/>
      <c r="P196" s="1113"/>
      <c r="Q196" s="1113"/>
      <c r="R196" s="1113"/>
      <c r="S196" s="1113"/>
      <c r="T196" s="1113"/>
      <c r="U196" s="1113"/>
      <c r="V196" s="1113"/>
      <c r="W196" s="1113"/>
      <c r="X196" s="1113"/>
      <c r="Y196" s="1113"/>
      <c r="Z196" s="1113"/>
      <c r="AA196" s="1114"/>
      <c r="AC196" s="222"/>
    </row>
    <row r="197" spans="1:29" x14ac:dyDescent="0.25">
      <c r="B197" s="1112"/>
      <c r="C197" s="1113"/>
      <c r="D197" s="1113"/>
      <c r="E197" s="1113"/>
      <c r="F197" s="1113"/>
      <c r="G197" s="1113"/>
      <c r="H197" s="1113"/>
      <c r="I197" s="1113"/>
      <c r="J197" s="1113"/>
      <c r="K197" s="1113"/>
      <c r="L197" s="1113"/>
      <c r="M197" s="1113"/>
      <c r="N197" s="1113"/>
      <c r="O197" s="1113"/>
      <c r="P197" s="1113"/>
      <c r="Q197" s="1113"/>
      <c r="R197" s="1113"/>
      <c r="S197" s="1113"/>
      <c r="T197" s="1113"/>
      <c r="U197" s="1113"/>
      <c r="V197" s="1113"/>
      <c r="W197" s="1113"/>
      <c r="X197" s="1113"/>
      <c r="Y197" s="1113"/>
      <c r="Z197" s="1113"/>
      <c r="AA197" s="1114"/>
      <c r="AC197" s="222"/>
    </row>
    <row r="198" spans="1:29" x14ac:dyDescent="0.25">
      <c r="B198" s="1112"/>
      <c r="C198" s="1113"/>
      <c r="D198" s="1113"/>
      <c r="E198" s="1113"/>
      <c r="F198" s="1113"/>
      <c r="G198" s="1113"/>
      <c r="H198" s="1113"/>
      <c r="I198" s="1113"/>
      <c r="J198" s="1113"/>
      <c r="K198" s="1113"/>
      <c r="L198" s="1113"/>
      <c r="M198" s="1113"/>
      <c r="N198" s="1113"/>
      <c r="O198" s="1113"/>
      <c r="P198" s="1113"/>
      <c r="Q198" s="1113"/>
      <c r="R198" s="1113"/>
      <c r="S198" s="1113"/>
      <c r="T198" s="1113"/>
      <c r="U198" s="1113"/>
      <c r="V198" s="1113"/>
      <c r="W198" s="1113"/>
      <c r="X198" s="1113"/>
      <c r="Y198" s="1113"/>
      <c r="Z198" s="1113"/>
      <c r="AA198" s="1114"/>
      <c r="AC198" s="222"/>
    </row>
    <row r="199" spans="1:29" x14ac:dyDescent="0.25">
      <c r="B199" s="1112"/>
      <c r="C199" s="1113"/>
      <c r="D199" s="1113"/>
      <c r="E199" s="1113"/>
      <c r="F199" s="1113"/>
      <c r="G199" s="1113"/>
      <c r="H199" s="1113"/>
      <c r="I199" s="1113"/>
      <c r="J199" s="1113"/>
      <c r="K199" s="1113"/>
      <c r="L199" s="1113"/>
      <c r="M199" s="1113"/>
      <c r="N199" s="1113"/>
      <c r="O199" s="1113"/>
      <c r="P199" s="1113"/>
      <c r="Q199" s="1113"/>
      <c r="R199" s="1113"/>
      <c r="S199" s="1113"/>
      <c r="T199" s="1113"/>
      <c r="U199" s="1113"/>
      <c r="V199" s="1113"/>
      <c r="W199" s="1113"/>
      <c r="X199" s="1113"/>
      <c r="Y199" s="1113"/>
      <c r="Z199" s="1113"/>
      <c r="AA199" s="1114"/>
      <c r="AC199" s="222"/>
    </row>
    <row r="200" spans="1:29" x14ac:dyDescent="0.25">
      <c r="B200" s="1112"/>
      <c r="C200" s="1113"/>
      <c r="D200" s="1113"/>
      <c r="E200" s="1113"/>
      <c r="F200" s="1113"/>
      <c r="G200" s="1113"/>
      <c r="H200" s="1113"/>
      <c r="I200" s="1113"/>
      <c r="J200" s="1113"/>
      <c r="K200" s="1113"/>
      <c r="L200" s="1113"/>
      <c r="M200" s="1113"/>
      <c r="N200" s="1113"/>
      <c r="O200" s="1113"/>
      <c r="P200" s="1113"/>
      <c r="Q200" s="1113"/>
      <c r="R200" s="1113"/>
      <c r="S200" s="1113"/>
      <c r="T200" s="1113"/>
      <c r="U200" s="1113"/>
      <c r="V200" s="1113"/>
      <c r="W200" s="1113"/>
      <c r="X200" s="1113"/>
      <c r="Y200" s="1113"/>
      <c r="Z200" s="1113"/>
      <c r="AA200" s="1114"/>
      <c r="AC200" s="222"/>
    </row>
    <row r="201" spans="1:29" ht="17.25" thickBot="1" x14ac:dyDescent="0.3">
      <c r="B201" s="1115"/>
      <c r="C201" s="1116"/>
      <c r="D201" s="1116"/>
      <c r="E201" s="1116"/>
      <c r="F201" s="1116"/>
      <c r="G201" s="1116"/>
      <c r="H201" s="1116"/>
      <c r="I201" s="1116"/>
      <c r="J201" s="1116"/>
      <c r="K201" s="1116"/>
      <c r="L201" s="1116"/>
      <c r="M201" s="1116"/>
      <c r="N201" s="1116"/>
      <c r="O201" s="1116"/>
      <c r="P201" s="1116"/>
      <c r="Q201" s="1116"/>
      <c r="R201" s="1116"/>
      <c r="S201" s="1116"/>
      <c r="T201" s="1116"/>
      <c r="U201" s="1116"/>
      <c r="V201" s="1116"/>
      <c r="W201" s="1116"/>
      <c r="X201" s="1116"/>
      <c r="Y201" s="1116"/>
      <c r="Z201" s="1116"/>
      <c r="AA201" s="1117"/>
      <c r="AC201" s="222"/>
    </row>
    <row r="202" spans="1:29" x14ac:dyDescent="0.25">
      <c r="F202" s="227"/>
      <c r="AC202" s="222"/>
    </row>
    <row r="203" spans="1:29" s="223" customFormat="1" x14ac:dyDescent="0.25">
      <c r="A203" s="222"/>
      <c r="B203" s="222"/>
      <c r="C203" s="222"/>
      <c r="D203" s="222"/>
      <c r="E203" s="222"/>
      <c r="F203" s="222"/>
      <c r="G203" s="222"/>
      <c r="H203" s="222"/>
      <c r="I203" s="222"/>
      <c r="J203" s="222"/>
      <c r="K203" s="222"/>
      <c r="L203" s="222"/>
      <c r="M203" s="222"/>
      <c r="N203" s="222"/>
      <c r="O203" s="222"/>
      <c r="P203" s="222"/>
      <c r="Q203" s="222"/>
      <c r="R203" s="222"/>
      <c r="S203" s="222"/>
      <c r="T203" s="222"/>
      <c r="U203" s="222"/>
      <c r="V203" s="222"/>
      <c r="W203" s="222"/>
      <c r="X203" s="222"/>
      <c r="Y203" s="222"/>
      <c r="Z203" s="222"/>
      <c r="AA203" s="222"/>
      <c r="AB203" s="222"/>
      <c r="AC203" s="222"/>
    </row>
  </sheetData>
  <sheetProtection algorithmName="SHA-512" hashValue="RgZViNUYWdZiqtSa+uMTsxDV+TexlomPu6jT5tGAAx33P+TtB9FnyLHWJw9A5irjXX2trd5U61johOleb3nMaA==" saltValue="yfUy1vkPos7TImoRtai1Zw==" spinCount="100000" sheet="1" scenarios="1" selectLockedCells="1"/>
  <customSheetViews>
    <customSheetView guid="{2A4C6EB9-430A-44F2-86C8-15B50360FC3B}" scale="75" showGridLines="0">
      <selection activeCell="J1" sqref="J1:J65536"/>
      <pageMargins left="0.7" right="0.7" top="0.75" bottom="0.75" header="0.3" footer="0.3"/>
      <pageSetup orientation="portrait" r:id="rId1"/>
    </customSheetView>
    <customSheetView guid="{B3BD5AF3-9A64-4EA7-AE1F-3CC326849B8F}" scale="75" showGridLines="0">
      <selection activeCell="C18" sqref="C18"/>
      <pageMargins left="0.7" right="0.7" top="0.75" bottom="0.75" header="0.3" footer="0.3"/>
      <pageSetup orientation="portrait" r:id="rId2"/>
    </customSheetView>
  </customSheetViews>
  <mergeCells count="30">
    <mergeCell ref="B180:AA201"/>
    <mergeCell ref="B179:AA179"/>
    <mergeCell ref="J156:AA177"/>
    <mergeCell ref="J155:AA155"/>
    <mergeCell ref="B59:H59"/>
    <mergeCell ref="B84:H105"/>
    <mergeCell ref="B83:H83"/>
    <mergeCell ref="B156:H177"/>
    <mergeCell ref="B155:H155"/>
    <mergeCell ref="J84:AA105"/>
    <mergeCell ref="J83:AA83"/>
    <mergeCell ref="J108:AA129"/>
    <mergeCell ref="J107:AA107"/>
    <mergeCell ref="B60:H81"/>
    <mergeCell ref="B131:H131"/>
    <mergeCell ref="B132:H153"/>
    <mergeCell ref="J131:AA131"/>
    <mergeCell ref="J132:AA153"/>
    <mergeCell ref="E2:F2"/>
    <mergeCell ref="B14:AA34"/>
    <mergeCell ref="B13:AA13"/>
    <mergeCell ref="B37:H57"/>
    <mergeCell ref="B36:H36"/>
    <mergeCell ref="J36:AA36"/>
    <mergeCell ref="B2:C2"/>
    <mergeCell ref="B108:H129"/>
    <mergeCell ref="B107:H107"/>
    <mergeCell ref="J37:AA57"/>
    <mergeCell ref="J60:AA81"/>
    <mergeCell ref="J59:AA59"/>
  </mergeCells>
  <phoneticPr fontId="27" type="noConversion"/>
  <hyperlinks>
    <hyperlink ref="E2" location="Instructions!A1" display="Back to Instructions" xr:uid="{00000000-0004-0000-0400-000000000000}"/>
    <hyperlink ref="E2:F2" location="Instructions!A1" display="Back to Instructions tab" xr:uid="{00000000-0004-0000-0400-000001000000}"/>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70C0"/>
  </sheetPr>
  <dimension ref="A1:L43"/>
  <sheetViews>
    <sheetView zoomScale="85" zoomScaleNormal="85" workbookViewId="0">
      <selection activeCell="D13" sqref="D13:E13"/>
    </sheetView>
  </sheetViews>
  <sheetFormatPr defaultColWidth="9.140625" defaultRowHeight="16.5" x14ac:dyDescent="0.3"/>
  <cols>
    <col min="1" max="1" width="2.7109375" style="6" customWidth="1"/>
    <col min="2" max="2" width="46.7109375" style="6" customWidth="1"/>
    <col min="3" max="3" width="58.28515625" style="6" customWidth="1"/>
    <col min="4" max="4" width="16.140625" style="6" customWidth="1"/>
    <col min="5" max="5" width="31.140625" style="6" customWidth="1"/>
    <col min="6" max="6" width="9.140625" style="6"/>
    <col min="7" max="7" width="29.7109375" style="6" customWidth="1"/>
    <col min="8" max="10" width="9.140625" style="6"/>
    <col min="11" max="11" width="3" style="6" customWidth="1"/>
    <col min="12" max="12" width="3" style="17" customWidth="1"/>
    <col min="13" max="16384" width="9.140625" style="6"/>
  </cols>
  <sheetData>
    <row r="1" spans="2:12" ht="17.25" thickBot="1" x14ac:dyDescent="0.35">
      <c r="L1" s="163"/>
    </row>
    <row r="2" spans="2:12" ht="18" thickBot="1" x14ac:dyDescent="0.35">
      <c r="B2" s="1016" t="s">
        <v>449</v>
      </c>
      <c r="C2" s="1017"/>
      <c r="L2" s="18"/>
    </row>
    <row r="3" spans="2:12" x14ac:dyDescent="0.3">
      <c r="B3" s="242" t="s">
        <v>450</v>
      </c>
      <c r="C3" s="243" t="str">
        <f>'Version Control'!C3</f>
        <v>Residential Central Air Conditioners and Heat Pumps</v>
      </c>
      <c r="E3" s="1079" t="s">
        <v>433</v>
      </c>
      <c r="F3" s="1079"/>
      <c r="I3" s="9"/>
      <c r="J3" s="13"/>
      <c r="L3" s="18"/>
    </row>
    <row r="4" spans="2:12" x14ac:dyDescent="0.3">
      <c r="B4" s="244" t="s">
        <v>136</v>
      </c>
      <c r="C4" s="245" t="str">
        <f>'Version Control'!C4</f>
        <v>v2.6</v>
      </c>
      <c r="I4" s="9"/>
      <c r="J4" s="13"/>
      <c r="L4" s="18"/>
    </row>
    <row r="5" spans="2:12" x14ac:dyDescent="0.3">
      <c r="B5" s="244" t="s">
        <v>373</v>
      </c>
      <c r="C5" s="246">
        <f>'Version Control'!C5</f>
        <v>43553</v>
      </c>
      <c r="I5" s="9"/>
      <c r="J5" s="13"/>
      <c r="L5" s="18"/>
    </row>
    <row r="6" spans="2:12" x14ac:dyDescent="0.3">
      <c r="B6" s="247" t="s">
        <v>135</v>
      </c>
      <c r="C6" s="248" t="str">
        <f ca="1">MID(CELL("filename",$A$1), FIND("]", CELL("filename", $A$1))+ 1, 255)</f>
        <v>Test Settings</v>
      </c>
      <c r="I6" s="9"/>
      <c r="J6" s="13"/>
      <c r="L6" s="18"/>
    </row>
    <row r="7" spans="2:12" ht="33.75" customHeight="1" x14ac:dyDescent="0.3">
      <c r="B7" s="249" t="s">
        <v>134</v>
      </c>
      <c r="C7" s="250" t="str">
        <f ca="1">MID(CELL("FILENAME"),FIND("[",CELL("FILENAME"))+1,FIND("]",CELL("FILENAME"))-FIND("[",CELL("FILENAME"))-1)</f>
        <v>Residential Central Air Conditioners and Heat Pumps_Notebook.xlsx</v>
      </c>
      <c r="I7" s="9"/>
      <c r="J7" s="13"/>
      <c r="L7" s="18"/>
    </row>
    <row r="8" spans="2:12" ht="17.25" thickBot="1" x14ac:dyDescent="0.35">
      <c r="B8" s="251" t="s">
        <v>137</v>
      </c>
      <c r="C8" s="252" t="str">
        <f>'Version Control'!C8</f>
        <v>[MM/DD/YYYY]</v>
      </c>
      <c r="I8" s="9"/>
      <c r="J8" s="13"/>
      <c r="L8" s="18"/>
    </row>
    <row r="9" spans="2:12" ht="17.25" x14ac:dyDescent="0.35">
      <c r="B9" s="7"/>
      <c r="C9" s="16"/>
      <c r="D9" s="16"/>
      <c r="E9" s="16"/>
      <c r="F9" s="16"/>
      <c r="G9" s="16"/>
      <c r="H9" s="16"/>
      <c r="I9" s="16"/>
      <c r="J9" s="16"/>
      <c r="L9" s="18"/>
    </row>
    <row r="10" spans="2:12" ht="17.25" thickBot="1" x14ac:dyDescent="0.35">
      <c r="L10" s="18"/>
    </row>
    <row r="11" spans="2:12" s="7" customFormat="1" ht="18" thickBot="1" x14ac:dyDescent="0.4">
      <c r="B11" s="1123" t="s">
        <v>380</v>
      </c>
      <c r="C11" s="1124"/>
      <c r="D11" s="1124"/>
      <c r="E11" s="1124"/>
      <c r="F11" s="1124"/>
      <c r="G11" s="1124"/>
      <c r="H11" s="1124"/>
      <c r="I11" s="1124"/>
      <c r="J11" s="1125"/>
      <c r="K11" s="6"/>
      <c r="L11" s="19"/>
    </row>
    <row r="12" spans="2:12" x14ac:dyDescent="0.3">
      <c r="B12" s="2"/>
      <c r="C12" s="8"/>
      <c r="D12" s="36"/>
      <c r="E12" s="8"/>
      <c r="F12" s="8"/>
      <c r="G12" s="8"/>
      <c r="H12" s="8"/>
      <c r="I12" s="8"/>
      <c r="J12" s="3"/>
      <c r="L12" s="18"/>
    </row>
    <row r="13" spans="2:12" ht="18.75" x14ac:dyDescent="0.35">
      <c r="B13" s="1121" t="s">
        <v>314</v>
      </c>
      <c r="C13" s="1122"/>
      <c r="D13" s="1078" t="s">
        <v>474</v>
      </c>
      <c r="E13" s="1078"/>
      <c r="F13" s="56"/>
      <c r="G13" s="8"/>
      <c r="H13" s="8"/>
      <c r="I13" s="8"/>
      <c r="J13" s="3"/>
      <c r="L13" s="18"/>
    </row>
    <row r="14" spans="2:12" x14ac:dyDescent="0.3">
      <c r="B14" s="2"/>
      <c r="C14" s="8"/>
      <c r="D14" s="8"/>
      <c r="E14" s="8"/>
      <c r="F14" s="8"/>
      <c r="G14" s="8"/>
      <c r="H14" s="8"/>
      <c r="I14" s="8"/>
      <c r="J14" s="3"/>
      <c r="L14" s="18"/>
    </row>
    <row r="15" spans="2:12" x14ac:dyDescent="0.3">
      <c r="B15" s="2" t="s">
        <v>39</v>
      </c>
      <c r="C15" s="8"/>
      <c r="D15" s="8"/>
      <c r="E15" s="8"/>
      <c r="F15" s="8"/>
      <c r="G15" s="8"/>
      <c r="H15" s="8"/>
      <c r="I15" s="8"/>
      <c r="J15" s="3"/>
      <c r="L15" s="18"/>
    </row>
    <row r="16" spans="2:12" x14ac:dyDescent="0.3">
      <c r="B16" s="1063"/>
      <c r="C16" s="1064"/>
      <c r="D16" s="1064"/>
      <c r="E16" s="1064"/>
      <c r="F16" s="1064"/>
      <c r="G16" s="1064"/>
      <c r="H16" s="1064"/>
      <c r="I16" s="1064"/>
      <c r="J16" s="1065"/>
      <c r="L16" s="18"/>
    </row>
    <row r="17" spans="2:12" x14ac:dyDescent="0.3">
      <c r="B17" s="1066"/>
      <c r="C17" s="1067"/>
      <c r="D17" s="1067"/>
      <c r="E17" s="1067"/>
      <c r="F17" s="1067"/>
      <c r="G17" s="1067"/>
      <c r="H17" s="1067"/>
      <c r="I17" s="1067"/>
      <c r="J17" s="1068"/>
      <c r="L17" s="18"/>
    </row>
    <row r="18" spans="2:12" x14ac:dyDescent="0.3">
      <c r="B18" s="1066"/>
      <c r="C18" s="1067"/>
      <c r="D18" s="1067"/>
      <c r="E18" s="1067"/>
      <c r="F18" s="1067"/>
      <c r="G18" s="1067"/>
      <c r="H18" s="1067"/>
      <c r="I18" s="1067"/>
      <c r="J18" s="1068"/>
      <c r="L18" s="18"/>
    </row>
    <row r="19" spans="2:12" x14ac:dyDescent="0.3">
      <c r="B19" s="1069"/>
      <c r="C19" s="1070"/>
      <c r="D19" s="1070"/>
      <c r="E19" s="1070"/>
      <c r="F19" s="1070"/>
      <c r="G19" s="1070"/>
      <c r="H19" s="1070"/>
      <c r="I19" s="1070"/>
      <c r="J19" s="1071"/>
      <c r="L19" s="18"/>
    </row>
    <row r="20" spans="2:12" x14ac:dyDescent="0.3">
      <c r="B20" s="2"/>
      <c r="C20" s="8"/>
      <c r="D20" s="8"/>
      <c r="E20" s="8"/>
      <c r="F20" s="8"/>
      <c r="G20" s="8"/>
      <c r="H20" s="8"/>
      <c r="I20" s="8"/>
      <c r="J20" s="3"/>
      <c r="L20" s="18"/>
    </row>
    <row r="21" spans="2:12" x14ac:dyDescent="0.3">
      <c r="B21" s="80" t="s">
        <v>40</v>
      </c>
      <c r="C21" s="79"/>
      <c r="D21" s="8"/>
      <c r="E21" s="8"/>
      <c r="F21" s="8"/>
      <c r="G21" s="8"/>
      <c r="H21" s="8"/>
      <c r="I21" s="8"/>
      <c r="J21" s="3"/>
      <c r="L21" s="18"/>
    </row>
    <row r="22" spans="2:12" x14ac:dyDescent="0.3">
      <c r="B22" s="2"/>
      <c r="C22" s="8"/>
      <c r="D22" s="8"/>
      <c r="E22" s="8"/>
      <c r="F22" s="8"/>
      <c r="G22" s="8"/>
      <c r="H22" s="8"/>
      <c r="I22" s="8"/>
      <c r="J22" s="3"/>
      <c r="L22" s="18"/>
    </row>
    <row r="23" spans="2:12" ht="17.25" x14ac:dyDescent="0.35">
      <c r="B23" s="2"/>
      <c r="C23" s="82" t="s">
        <v>578</v>
      </c>
      <c r="D23" s="1126" t="s">
        <v>577</v>
      </c>
      <c r="E23" s="1127"/>
      <c r="F23" s="82" t="s">
        <v>132</v>
      </c>
      <c r="G23" s="8"/>
      <c r="H23" s="8"/>
      <c r="I23" s="8"/>
      <c r="J23" s="3"/>
      <c r="L23" s="18"/>
    </row>
    <row r="24" spans="2:12" x14ac:dyDescent="0.3">
      <c r="B24" s="67" t="s">
        <v>315</v>
      </c>
      <c r="C24" s="79"/>
      <c r="D24" s="1128"/>
      <c r="E24" s="1129"/>
      <c r="F24" s="241"/>
      <c r="G24" s="8"/>
      <c r="H24" s="8"/>
      <c r="I24" s="8"/>
      <c r="J24" s="3"/>
      <c r="L24" s="18"/>
    </row>
    <row r="25" spans="2:12" x14ac:dyDescent="0.3">
      <c r="B25" s="67" t="s">
        <v>316</v>
      </c>
      <c r="C25" s="79"/>
      <c r="D25" s="1128"/>
      <c r="E25" s="1129"/>
      <c r="F25" s="241"/>
      <c r="G25" s="8"/>
      <c r="H25" s="8"/>
      <c r="I25" s="8"/>
      <c r="J25" s="3"/>
      <c r="L25" s="18"/>
    </row>
    <row r="26" spans="2:12" x14ac:dyDescent="0.3">
      <c r="B26" s="67" t="s">
        <v>533</v>
      </c>
      <c r="C26" s="79"/>
      <c r="D26" s="1128"/>
      <c r="E26" s="1129"/>
      <c r="F26" s="241"/>
      <c r="G26" s="8"/>
      <c r="H26" s="8"/>
      <c r="I26" s="8"/>
      <c r="J26" s="3"/>
      <c r="L26" s="18"/>
    </row>
    <row r="27" spans="2:12" x14ac:dyDescent="0.3">
      <c r="B27" s="67" t="s">
        <v>317</v>
      </c>
      <c r="C27" s="79"/>
      <c r="D27" s="1128"/>
      <c r="E27" s="1129"/>
      <c r="F27" s="241"/>
      <c r="G27" s="8"/>
      <c r="H27" s="8"/>
      <c r="I27" s="8"/>
      <c r="J27" s="3"/>
      <c r="L27" s="18"/>
    </row>
    <row r="28" spans="2:12" ht="19.5" x14ac:dyDescent="0.4">
      <c r="B28" s="57" t="s">
        <v>318</v>
      </c>
      <c r="C28" s="63"/>
      <c r="D28" s="8"/>
      <c r="E28" s="8"/>
      <c r="F28" s="8"/>
      <c r="G28" s="8"/>
      <c r="H28" s="8"/>
      <c r="I28" s="8"/>
      <c r="J28" s="3"/>
      <c r="L28" s="18"/>
    </row>
    <row r="29" spans="2:12" x14ac:dyDescent="0.3">
      <c r="B29" s="2"/>
      <c r="C29" s="8"/>
      <c r="D29" s="8"/>
      <c r="E29" s="8"/>
      <c r="F29" s="8"/>
      <c r="G29" s="8"/>
      <c r="H29" s="8"/>
      <c r="I29" s="8"/>
      <c r="J29" s="3"/>
      <c r="L29" s="18"/>
    </row>
    <row r="30" spans="2:12" ht="17.25" x14ac:dyDescent="0.35">
      <c r="B30" s="2" t="s">
        <v>41</v>
      </c>
      <c r="C30" s="82" t="s">
        <v>42</v>
      </c>
      <c r="D30" s="76"/>
      <c r="E30" s="82" t="s">
        <v>43</v>
      </c>
      <c r="F30" s="76"/>
      <c r="G30" s="82" t="s">
        <v>44</v>
      </c>
      <c r="H30" s="8"/>
      <c r="I30" s="8"/>
      <c r="J30" s="3"/>
      <c r="L30" s="18"/>
    </row>
    <row r="31" spans="2:12" ht="17.25" x14ac:dyDescent="0.35">
      <c r="B31" s="81" t="s">
        <v>508</v>
      </c>
      <c r="C31" s="79"/>
      <c r="D31" s="76"/>
      <c r="E31" s="241"/>
      <c r="F31" s="8"/>
      <c r="G31" s="241"/>
      <c r="H31" s="8"/>
      <c r="I31" s="8"/>
      <c r="J31" s="3"/>
      <c r="L31" s="18"/>
    </row>
    <row r="32" spans="2:12" x14ac:dyDescent="0.3">
      <c r="B32" s="81" t="s">
        <v>45</v>
      </c>
      <c r="C32" s="79"/>
      <c r="D32" s="8"/>
      <c r="E32" s="20"/>
      <c r="F32" s="8"/>
      <c r="G32" s="20"/>
      <c r="H32" s="8"/>
      <c r="I32" s="8"/>
      <c r="J32" s="3"/>
      <c r="L32" s="18"/>
    </row>
    <row r="33" spans="1:12" x14ac:dyDescent="0.3">
      <c r="B33" s="81" t="s">
        <v>319</v>
      </c>
      <c r="C33" s="79"/>
      <c r="D33" s="8"/>
      <c r="E33" s="20"/>
      <c r="F33" s="8"/>
      <c r="G33" s="20"/>
      <c r="H33" s="8"/>
      <c r="I33" s="8"/>
      <c r="J33" s="3"/>
      <c r="L33" s="18"/>
    </row>
    <row r="34" spans="1:12" ht="19.5" x14ac:dyDescent="0.4">
      <c r="B34" s="57" t="s">
        <v>318</v>
      </c>
      <c r="C34" s="8"/>
      <c r="D34" s="8"/>
      <c r="E34" s="9"/>
      <c r="F34" s="8"/>
      <c r="G34" s="8"/>
      <c r="H34" s="8"/>
      <c r="I34" s="8"/>
      <c r="J34" s="3"/>
      <c r="L34" s="18"/>
    </row>
    <row r="35" spans="1:12" ht="19.5" x14ac:dyDescent="0.4">
      <c r="B35" s="57"/>
      <c r="C35" s="8"/>
      <c r="D35" s="8"/>
      <c r="E35" s="9"/>
      <c r="F35" s="8"/>
      <c r="G35" s="8"/>
      <c r="H35" s="8"/>
      <c r="I35" s="8"/>
      <c r="J35" s="3"/>
      <c r="L35" s="18"/>
    </row>
    <row r="36" spans="1:12" x14ac:dyDescent="0.3">
      <c r="B36" s="58" t="s">
        <v>46</v>
      </c>
      <c r="C36" s="59"/>
      <c r="D36" s="8"/>
      <c r="E36" s="8"/>
      <c r="F36" s="8"/>
      <c r="G36" s="8"/>
      <c r="H36" s="8"/>
      <c r="I36" s="8"/>
      <c r="J36" s="3"/>
      <c r="L36" s="18"/>
    </row>
    <row r="37" spans="1:12" x14ac:dyDescent="0.3">
      <c r="B37" s="83" t="s">
        <v>320</v>
      </c>
      <c r="C37" s="84"/>
      <c r="D37" s="84"/>
      <c r="E37" s="84"/>
      <c r="F37" s="84"/>
      <c r="G37" s="84"/>
      <c r="H37" s="84"/>
      <c r="I37" s="84"/>
      <c r="J37" s="85"/>
      <c r="L37" s="18"/>
    </row>
    <row r="38" spans="1:12" x14ac:dyDescent="0.3">
      <c r="B38" s="1063"/>
      <c r="C38" s="1064"/>
      <c r="D38" s="1064"/>
      <c r="E38" s="1064"/>
      <c r="F38" s="1064"/>
      <c r="G38" s="1064"/>
      <c r="H38" s="1064"/>
      <c r="I38" s="1064"/>
      <c r="J38" s="1065"/>
      <c r="L38" s="18"/>
    </row>
    <row r="39" spans="1:12" x14ac:dyDescent="0.3">
      <c r="B39" s="1066"/>
      <c r="C39" s="1067"/>
      <c r="D39" s="1067"/>
      <c r="E39" s="1067"/>
      <c r="F39" s="1067"/>
      <c r="G39" s="1067"/>
      <c r="H39" s="1067"/>
      <c r="I39" s="1067"/>
      <c r="J39" s="1068"/>
      <c r="L39" s="18"/>
    </row>
    <row r="40" spans="1:12" x14ac:dyDescent="0.3">
      <c r="B40" s="1066"/>
      <c r="C40" s="1067"/>
      <c r="D40" s="1067"/>
      <c r="E40" s="1067"/>
      <c r="F40" s="1067"/>
      <c r="G40" s="1067"/>
      <c r="H40" s="1067"/>
      <c r="I40" s="1067"/>
      <c r="J40" s="1068"/>
      <c r="L40" s="18"/>
    </row>
    <row r="41" spans="1:12" ht="17.25" thickBot="1" x14ac:dyDescent="0.35">
      <c r="B41" s="1072"/>
      <c r="C41" s="1073"/>
      <c r="D41" s="1073"/>
      <c r="E41" s="1073"/>
      <c r="F41" s="1073"/>
      <c r="G41" s="1073"/>
      <c r="H41" s="1073"/>
      <c r="I41" s="1073"/>
      <c r="J41" s="1074"/>
      <c r="L41" s="18"/>
    </row>
    <row r="42" spans="1:12" x14ac:dyDescent="0.3">
      <c r="B42" s="8"/>
      <c r="C42" s="8"/>
      <c r="D42" s="8"/>
      <c r="E42" s="8"/>
      <c r="F42" s="8"/>
      <c r="G42" s="8"/>
      <c r="H42" s="8"/>
      <c r="I42" s="8"/>
      <c r="J42" s="8"/>
      <c r="K42" s="8"/>
      <c r="L42" s="18"/>
    </row>
    <row r="43" spans="1:12" s="17" customFormat="1" x14ac:dyDescent="0.3">
      <c r="A43" s="18"/>
      <c r="B43" s="18"/>
      <c r="C43" s="18"/>
      <c r="D43" s="18"/>
      <c r="E43" s="18"/>
      <c r="F43" s="18"/>
      <c r="G43" s="18"/>
      <c r="H43" s="18"/>
      <c r="I43" s="18"/>
      <c r="J43" s="18"/>
      <c r="K43" s="18"/>
      <c r="L43" s="18"/>
    </row>
  </sheetData>
  <sheetProtection algorithmName="SHA-512" hashValue="tY/4fy8bzMHE2D9rpTPSF1mMNcRl4qsGkpXH/U2gEWyTglBRW0kSmFxrbJAB5KgWD9FexSPP5pJcrBto62QHRw==" saltValue="1hL3sR4t8uomlhjVG1uUGw==" spinCount="100000" sheet="1" objects="1" scenarios="1" selectLockedCells="1"/>
  <customSheetViews>
    <customSheetView guid="{2A4C6EB9-430A-44F2-86C8-15B50360FC3B}" scale="80" showGridLines="0">
      <selection activeCell="F2" sqref="F2"/>
      <pageMargins left="0.7" right="0.7" top="0.75" bottom="0.75" header="0.3" footer="0.3"/>
    </customSheetView>
    <customSheetView guid="{B3BD5AF3-9A64-4EA7-AE1F-3CC326849B8F}" scale="80" showGridLines="0">
      <selection activeCell="B29" sqref="B29"/>
      <pageMargins left="0.7" right="0.7" top="0.75" bottom="0.75" header="0.3" footer="0.3"/>
    </customSheetView>
  </customSheetViews>
  <mergeCells count="12">
    <mergeCell ref="B2:C2"/>
    <mergeCell ref="B16:J19"/>
    <mergeCell ref="B38:J41"/>
    <mergeCell ref="B13:C13"/>
    <mergeCell ref="E3:F3"/>
    <mergeCell ref="B11:J11"/>
    <mergeCell ref="D13:E13"/>
    <mergeCell ref="D23:E23"/>
    <mergeCell ref="D24:E24"/>
    <mergeCell ref="D25:E25"/>
    <mergeCell ref="D26:E26"/>
    <mergeCell ref="D27:E27"/>
  </mergeCells>
  <phoneticPr fontId="27" type="noConversion"/>
  <dataValidations count="1">
    <dataValidation type="list" showInputMessage="1" showErrorMessage="1" sqref="C21" xr:uid="{00000000-0002-0000-0500-000000000000}">
      <formula1>Controls_Types</formula1>
    </dataValidation>
  </dataValidations>
  <hyperlinks>
    <hyperlink ref="D13" location="Photos!B80" display="the Photos tab (Photo Box #4)" xr:uid="{00000000-0004-0000-0500-000000000000}"/>
    <hyperlink ref="E3" location="Instructions!A1" display="Back to Instructions" xr:uid="{00000000-0004-0000-0500-000001000000}"/>
    <hyperlink ref="E3:F3" location="Instructions!A1" display="Back to Instructions tab" xr:uid="{00000000-0004-0000-0500-000002000000}"/>
    <hyperlink ref="D13:E13" location="Photos!B108" display="the Photos tab (Photo Box #8)" xr:uid="{00000000-0004-0000-0500-000003000000}"/>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0070C0"/>
  </sheetPr>
  <dimension ref="A1:K236"/>
  <sheetViews>
    <sheetView zoomScale="85" zoomScaleNormal="85" workbookViewId="0">
      <selection activeCell="E26" sqref="E26"/>
    </sheetView>
  </sheetViews>
  <sheetFormatPr defaultColWidth="9.140625" defaultRowHeight="16.5" x14ac:dyDescent="0.3"/>
  <cols>
    <col min="1" max="1" width="2.7109375" style="6" customWidth="1"/>
    <col min="2" max="2" width="30" style="6" customWidth="1"/>
    <col min="3" max="3" width="69.140625" style="6" customWidth="1"/>
    <col min="4" max="6" width="15.7109375" style="6" customWidth="1"/>
    <col min="7" max="7" width="2.7109375" style="6" customWidth="1"/>
    <col min="8" max="8" width="24.7109375" style="6" customWidth="1"/>
    <col min="9" max="9" width="25.7109375" style="6" customWidth="1"/>
    <col min="10" max="10" width="3.85546875" style="97" customWidth="1"/>
    <col min="11" max="11" width="3.140625" style="6" customWidth="1"/>
    <col min="12" max="12" width="6.42578125" style="6" customWidth="1"/>
    <col min="13" max="13" width="6.85546875" style="6" customWidth="1"/>
    <col min="14" max="16384" width="9.140625" style="6"/>
  </cols>
  <sheetData>
    <row r="1" spans="1:11" ht="17.25" thickBot="1" x14ac:dyDescent="0.35">
      <c r="J1" s="110"/>
      <c r="K1" s="18"/>
    </row>
    <row r="2" spans="1:11" s="1" customFormat="1" ht="18.75" customHeight="1" thickBot="1" x14ac:dyDescent="0.4">
      <c r="B2" s="1016" t="s">
        <v>449</v>
      </c>
      <c r="C2" s="1017"/>
      <c r="E2" s="1079" t="s">
        <v>433</v>
      </c>
      <c r="F2" s="1079"/>
      <c r="G2" s="528"/>
      <c r="J2" s="111"/>
      <c r="K2" s="112"/>
    </row>
    <row r="3" spans="1:11" s="1" customFormat="1" ht="17.25" customHeight="1" thickBot="1" x14ac:dyDescent="0.35">
      <c r="B3" s="242" t="s">
        <v>450</v>
      </c>
      <c r="C3" s="243" t="str">
        <f>'Version Control'!C3</f>
        <v>Residential Central Air Conditioners and Heat Pumps</v>
      </c>
      <c r="J3" s="111"/>
      <c r="K3" s="112"/>
    </row>
    <row r="4" spans="1:11" s="1" customFormat="1" ht="18" thickBot="1" x14ac:dyDescent="0.35">
      <c r="B4" s="244" t="s">
        <v>136</v>
      </c>
      <c r="C4" s="245" t="str">
        <f>'Version Control'!C4</f>
        <v>v2.6</v>
      </c>
      <c r="E4" s="754" t="s">
        <v>737</v>
      </c>
      <c r="F4" s="755"/>
      <c r="H4" s="754" t="s">
        <v>286</v>
      </c>
      <c r="I4" s="755"/>
      <c r="J4" s="111"/>
      <c r="K4" s="112"/>
    </row>
    <row r="5" spans="1:11" s="1" customFormat="1" x14ac:dyDescent="0.3">
      <c r="B5" s="244" t="s">
        <v>373</v>
      </c>
      <c r="C5" s="246">
        <f>'Version Control'!C5</f>
        <v>43553</v>
      </c>
      <c r="E5" s="758" t="s">
        <v>702</v>
      </c>
      <c r="F5" s="860" t="e">
        <f ca="1">IF(Product_Type_Input=INDEX(Product_Types,3),"-",INDEX(TestMatrix_Data,MATCH($C$6&amp;$E5,TestMatrix_Rows,0),MATCH($I$6&amp;$I$7&amp;$I$8,TestMatrix_Columns,0)))</f>
        <v>#N/A</v>
      </c>
      <c r="H5" s="758" t="s">
        <v>153</v>
      </c>
      <c r="I5" s="762">
        <f>Product_Type_Input</f>
        <v>0</v>
      </c>
      <c r="J5" s="111"/>
      <c r="K5" s="112"/>
    </row>
    <row r="6" spans="1:11" s="1" customFormat="1" ht="17.25" thickBot="1" x14ac:dyDescent="0.35">
      <c r="B6" s="247" t="s">
        <v>135</v>
      </c>
      <c r="C6" s="248" t="str">
        <f ca="1">MID(CELL("filename",$A$1), FIND("]", CELL("filename", $A$1))+ 1, 255)</f>
        <v>A Tests</v>
      </c>
      <c r="E6" s="821" t="s">
        <v>703</v>
      </c>
      <c r="F6" s="861" t="e">
        <f ca="1">IF(Product_Type_Input=INDEX(Product_Types,3),"-",INDEX(TestMatrix_Data,MATCH($C$6&amp;$E6,TestMatrix_Rows,0),MATCH($I$6&amp;$I$7&amp;$I$8,TestMatrix_Columns,0)))</f>
        <v>#N/A</v>
      </c>
      <c r="H6" s="759" t="s">
        <v>149</v>
      </c>
      <c r="I6" s="763">
        <f>'General Info and Test Results'!C27</f>
        <v>0</v>
      </c>
      <c r="J6" s="111"/>
      <c r="K6" s="112"/>
    </row>
    <row r="7" spans="1:11" s="1" customFormat="1" x14ac:dyDescent="0.3">
      <c r="B7" s="249" t="s">
        <v>134</v>
      </c>
      <c r="C7" s="250" t="str">
        <f ca="1">MID(CELL("FILENAME"),FIND("[",CELL("FILENAME"))+1,FIND("]",CELL("FILENAME"))-FIND("[",CELL("FILENAME"))-1)</f>
        <v>Residential Central Air Conditioners and Heat Pumps_Notebook.xlsx</v>
      </c>
      <c r="H7" s="752" t="s">
        <v>660</v>
      </c>
      <c r="I7" s="763">
        <f>ID_FanType_Input</f>
        <v>0</v>
      </c>
      <c r="J7" s="111"/>
      <c r="K7" s="112"/>
    </row>
    <row r="8" spans="1:11" s="1" customFormat="1" ht="17.25" customHeight="1" thickBot="1" x14ac:dyDescent="0.35">
      <c r="B8" s="251" t="s">
        <v>137</v>
      </c>
      <c r="C8" s="252" t="str">
        <f>'Version Control'!C8</f>
        <v>[MM/DD/YYYY]</v>
      </c>
      <c r="H8" s="753" t="s">
        <v>657</v>
      </c>
      <c r="I8" s="764">
        <f>OD_FanType_Input</f>
        <v>0</v>
      </c>
      <c r="J8" s="111"/>
      <c r="K8" s="112"/>
    </row>
    <row r="9" spans="1:11" s="1" customFormat="1" x14ac:dyDescent="0.3">
      <c r="B9" s="4"/>
      <c r="C9" s="212"/>
      <c r="G9" s="14"/>
      <c r="H9" s="9"/>
      <c r="J9" s="111"/>
      <c r="K9" s="112"/>
    </row>
    <row r="10" spans="1:11" ht="17.25" thickBot="1" x14ac:dyDescent="0.35">
      <c r="E10" s="162"/>
      <c r="F10" s="162"/>
      <c r="G10" s="162"/>
      <c r="H10" s="162"/>
      <c r="K10" s="18"/>
    </row>
    <row r="11" spans="1:11" ht="18.75" thickBot="1" x14ac:dyDescent="0.4">
      <c r="C11" s="1160" t="s">
        <v>339</v>
      </c>
      <c r="D11" s="1161"/>
      <c r="E11" s="1161"/>
      <c r="F11" s="1162"/>
      <c r="G11" s="162"/>
      <c r="H11" s="162"/>
      <c r="K11" s="18"/>
    </row>
    <row r="12" spans="1:11" ht="17.25" x14ac:dyDescent="0.35">
      <c r="C12" s="113" t="s">
        <v>50</v>
      </c>
      <c r="D12" s="770"/>
      <c r="E12" s="771"/>
      <c r="F12" s="772"/>
      <c r="G12" s="162"/>
      <c r="H12" s="162"/>
      <c r="K12" s="18"/>
    </row>
    <row r="13" spans="1:11" ht="33.75" x14ac:dyDescent="0.35">
      <c r="A13" s="8"/>
      <c r="B13" s="5"/>
      <c r="C13" s="347" t="s">
        <v>599</v>
      </c>
      <c r="D13" s="1167"/>
      <c r="E13" s="1167"/>
      <c r="F13" s="1168"/>
      <c r="G13" s="162"/>
      <c r="H13" s="162"/>
      <c r="K13" s="18"/>
    </row>
    <row r="14" spans="1:11" x14ac:dyDescent="0.3">
      <c r="A14" s="8"/>
      <c r="B14" s="8"/>
      <c r="C14" s="127" t="s">
        <v>123</v>
      </c>
      <c r="D14" s="1169">
        <f>'General Info and Test Results'!C36</f>
        <v>0</v>
      </c>
      <c r="E14" s="1169"/>
      <c r="F14" s="1170"/>
      <c r="G14" s="751"/>
      <c r="H14" s="162"/>
      <c r="K14" s="18"/>
    </row>
    <row r="15" spans="1:11" x14ac:dyDescent="0.3">
      <c r="A15" s="8"/>
      <c r="B15" s="8"/>
      <c r="C15" s="127" t="s">
        <v>124</v>
      </c>
      <c r="D15" s="1171"/>
      <c r="E15" s="1171"/>
      <c r="F15" s="1172"/>
      <c r="G15" s="162"/>
      <c r="H15" s="162"/>
      <c r="K15" s="18"/>
    </row>
    <row r="16" spans="1:11" x14ac:dyDescent="0.3">
      <c r="A16" s="8"/>
      <c r="B16" s="8"/>
      <c r="C16" s="127" t="s">
        <v>125</v>
      </c>
      <c r="D16" s="1171"/>
      <c r="E16" s="1171"/>
      <c r="F16" s="1172"/>
      <c r="G16" s="162"/>
      <c r="H16" s="162"/>
      <c r="K16" s="18"/>
    </row>
    <row r="17" spans="1:11" ht="17.25" thickBot="1" x14ac:dyDescent="0.35">
      <c r="A17" s="8"/>
      <c r="B17" s="8"/>
      <c r="C17" s="773" t="s">
        <v>376</v>
      </c>
      <c r="D17" s="1173"/>
      <c r="E17" s="1173"/>
      <c r="F17" s="1174"/>
      <c r="G17" s="162"/>
      <c r="H17" s="162"/>
      <c r="K17" s="18"/>
    </row>
    <row r="18" spans="1:11" s="7" customFormat="1" ht="18" thickBot="1" x14ac:dyDescent="0.4">
      <c r="B18" s="5"/>
      <c r="C18" s="117"/>
      <c r="D18" s="117"/>
      <c r="E18" s="5"/>
      <c r="F18" s="5"/>
      <c r="G18" s="5"/>
      <c r="J18" s="98"/>
      <c r="K18" s="19"/>
    </row>
    <row r="19" spans="1:11" ht="18.75" thickBot="1" x14ac:dyDescent="0.4">
      <c r="A19" s="8"/>
      <c r="B19" s="735" t="str">
        <f>IF(H19="Yes","FREE OUTDOOR AIR TESTS","")</f>
        <v/>
      </c>
      <c r="C19" s="736"/>
      <c r="D19" s="736"/>
      <c r="E19" s="736"/>
      <c r="F19" s="737" t="s">
        <v>658</v>
      </c>
      <c r="G19" s="737"/>
      <c r="H19" s="733" t="str">
        <f>IF($D$84=INDEX(Secondary_Test_Methods,1),"Yes","No")</f>
        <v>No</v>
      </c>
      <c r="K19" s="18"/>
    </row>
    <row r="20" spans="1:11" ht="17.25" customHeight="1" thickBot="1" x14ac:dyDescent="0.35">
      <c r="A20" s="8"/>
      <c r="B20" s="8"/>
      <c r="C20" s="8"/>
      <c r="D20" s="8"/>
      <c r="E20" s="8"/>
      <c r="F20" s="8"/>
      <c r="G20" s="8"/>
      <c r="K20" s="18"/>
    </row>
    <row r="21" spans="1:11" ht="18.75" thickBot="1" x14ac:dyDescent="0.4">
      <c r="B21" s="735" t="e">
        <f ca="1">IF($F$5&lt;&gt;"-","'"&amp;$F$5&amp;" Test' Data to be recorded", "Test Not Applicable")</f>
        <v>#N/A</v>
      </c>
      <c r="C21" s="736"/>
      <c r="D21" s="736"/>
      <c r="E21" s="736"/>
      <c r="F21" s="737"/>
      <c r="G21" s="738"/>
      <c r="K21" s="18"/>
    </row>
    <row r="22" spans="1:11" ht="18" thickBot="1" x14ac:dyDescent="0.4">
      <c r="B22" s="2"/>
      <c r="C22" s="118"/>
      <c r="D22" s="8"/>
      <c r="E22" s="8"/>
      <c r="F22" s="8"/>
      <c r="G22" s="114"/>
      <c r="K22" s="18"/>
    </row>
    <row r="23" spans="1:11" ht="18" thickBot="1" x14ac:dyDescent="0.4">
      <c r="B23" s="2"/>
      <c r="C23" s="1123" t="s">
        <v>53</v>
      </c>
      <c r="D23" s="1124"/>
      <c r="E23" s="1124"/>
      <c r="F23" s="1125"/>
      <c r="G23" s="119"/>
      <c r="K23" s="18"/>
    </row>
    <row r="24" spans="1:11" ht="17.25" x14ac:dyDescent="0.35">
      <c r="B24" s="2"/>
      <c r="C24" s="120"/>
      <c r="D24" s="1141" t="s">
        <v>47</v>
      </c>
      <c r="E24" s="1141"/>
      <c r="F24" s="1142"/>
      <c r="G24" s="3"/>
      <c r="I24" s="121"/>
      <c r="K24" s="18"/>
    </row>
    <row r="25" spans="1:11" ht="19.5" customHeight="1" x14ac:dyDescent="0.35">
      <c r="B25" s="12"/>
      <c r="C25" s="2"/>
      <c r="D25" s="82" t="s">
        <v>54</v>
      </c>
      <c r="E25" s="82" t="s">
        <v>55</v>
      </c>
      <c r="F25" s="122" t="s">
        <v>56</v>
      </c>
      <c r="G25" s="3"/>
      <c r="I25" s="121"/>
      <c r="K25" s="18"/>
    </row>
    <row r="26" spans="1:11" x14ac:dyDescent="0.3">
      <c r="B26" s="2"/>
      <c r="C26" s="115" t="s">
        <v>349</v>
      </c>
      <c r="D26" s="743"/>
      <c r="E26" s="743"/>
      <c r="F26" s="744"/>
      <c r="G26" s="3"/>
      <c r="I26" s="123"/>
      <c r="K26" s="18"/>
    </row>
    <row r="27" spans="1:11" x14ac:dyDescent="0.3">
      <c r="B27" s="2"/>
      <c r="C27" s="115" t="s">
        <v>350</v>
      </c>
      <c r="D27" s="743"/>
      <c r="E27" s="743"/>
      <c r="F27" s="744"/>
      <c r="G27" s="3"/>
      <c r="I27" s="123"/>
      <c r="K27" s="18"/>
    </row>
    <row r="28" spans="1:11" x14ac:dyDescent="0.3">
      <c r="B28" s="2"/>
      <c r="C28" s="115" t="s">
        <v>57</v>
      </c>
      <c r="D28" s="743"/>
      <c r="E28" s="743"/>
      <c r="F28" s="744"/>
      <c r="G28" s="3"/>
      <c r="I28" s="123"/>
      <c r="K28" s="18"/>
    </row>
    <row r="29" spans="1:11" x14ac:dyDescent="0.3">
      <c r="B29" s="2"/>
      <c r="C29" s="115" t="s">
        <v>58</v>
      </c>
      <c r="D29" s="743"/>
      <c r="E29" s="743"/>
      <c r="F29" s="744"/>
      <c r="G29" s="3"/>
      <c r="I29" s="123"/>
      <c r="K29" s="18"/>
    </row>
    <row r="30" spans="1:11" x14ac:dyDescent="0.3">
      <c r="B30" s="2"/>
      <c r="C30" s="115" t="s">
        <v>351</v>
      </c>
      <c r="D30" s="743"/>
      <c r="E30" s="842"/>
      <c r="F30" s="841"/>
      <c r="G30" s="3"/>
      <c r="I30" s="123"/>
      <c r="K30" s="18"/>
    </row>
    <row r="31" spans="1:11" ht="17.25" thickBot="1" x14ac:dyDescent="0.35">
      <c r="B31" s="2"/>
      <c r="C31" s="116" t="s">
        <v>357</v>
      </c>
      <c r="D31" s="745"/>
      <c r="E31" s="843"/>
      <c r="F31" s="264"/>
      <c r="G31" s="3"/>
      <c r="I31" s="123"/>
      <c r="K31" s="18"/>
    </row>
    <row r="32" spans="1:11" ht="17.25" thickBot="1" x14ac:dyDescent="0.35">
      <c r="B32" s="2"/>
      <c r="C32" s="126"/>
      <c r="D32" s="8"/>
      <c r="E32" s="8"/>
      <c r="F32" s="8"/>
      <c r="G32" s="3"/>
      <c r="I32" s="123"/>
      <c r="K32" s="18"/>
    </row>
    <row r="33" spans="2:11" ht="18" thickBot="1" x14ac:dyDescent="0.4">
      <c r="B33" s="2"/>
      <c r="C33" s="1123" t="s">
        <v>59</v>
      </c>
      <c r="D33" s="1124"/>
      <c r="E33" s="1124"/>
      <c r="F33" s="1125"/>
      <c r="G33" s="119"/>
      <c r="I33" s="123"/>
      <c r="K33" s="18"/>
    </row>
    <row r="34" spans="2:11" ht="17.25" x14ac:dyDescent="0.35">
      <c r="B34" s="2"/>
      <c r="C34" s="120"/>
      <c r="D34" s="1141" t="s">
        <v>47</v>
      </c>
      <c r="E34" s="1141"/>
      <c r="F34" s="1142"/>
      <c r="G34" s="119"/>
      <c r="I34" s="123"/>
      <c r="K34" s="18"/>
    </row>
    <row r="35" spans="2:11" ht="17.25" x14ac:dyDescent="0.35">
      <c r="B35" s="12"/>
      <c r="C35" s="127"/>
      <c r="D35" s="47" t="s">
        <v>54</v>
      </c>
      <c r="E35" s="47" t="s">
        <v>55</v>
      </c>
      <c r="F35" s="128" t="s">
        <v>56</v>
      </c>
      <c r="G35" s="119"/>
      <c r="I35" s="123"/>
      <c r="K35" s="18"/>
    </row>
    <row r="36" spans="2:11" x14ac:dyDescent="0.3">
      <c r="B36" s="265"/>
      <c r="C36" s="266" t="s">
        <v>60</v>
      </c>
      <c r="D36" s="259"/>
      <c r="E36" s="259"/>
      <c r="F36" s="257"/>
      <c r="G36" s="267"/>
      <c r="I36" s="123"/>
      <c r="K36" s="18"/>
    </row>
    <row r="37" spans="2:11" x14ac:dyDescent="0.3">
      <c r="B37" s="265"/>
      <c r="C37" s="266" t="s">
        <v>490</v>
      </c>
      <c r="D37" s="259"/>
      <c r="E37" s="259"/>
      <c r="F37" s="257"/>
      <c r="G37" s="267"/>
      <c r="I37" s="123"/>
      <c r="K37" s="18"/>
    </row>
    <row r="38" spans="2:11" x14ac:dyDescent="0.3">
      <c r="B38" s="265"/>
      <c r="C38" s="266" t="s">
        <v>491</v>
      </c>
      <c r="D38" s="259"/>
      <c r="E38" s="259"/>
      <c r="F38" s="257"/>
      <c r="G38" s="267"/>
      <c r="I38" s="123"/>
      <c r="K38" s="18"/>
    </row>
    <row r="39" spans="2:11" x14ac:dyDescent="0.3">
      <c r="B39" s="265"/>
      <c r="C39" s="266" t="s">
        <v>342</v>
      </c>
      <c r="D39" s="259"/>
      <c r="E39" s="259"/>
      <c r="F39" s="257"/>
      <c r="G39" s="267"/>
      <c r="I39" s="123"/>
      <c r="K39" s="18"/>
    </row>
    <row r="40" spans="2:11" ht="17.25" thickBot="1" x14ac:dyDescent="0.35">
      <c r="B40" s="265"/>
      <c r="C40" s="268" t="s">
        <v>344</v>
      </c>
      <c r="D40" s="262"/>
      <c r="E40" s="262"/>
      <c r="F40" s="258"/>
      <c r="G40" s="267"/>
      <c r="I40" s="123"/>
      <c r="K40" s="18"/>
    </row>
    <row r="41" spans="2:11" ht="17.25" thickBot="1" x14ac:dyDescent="0.35">
      <c r="B41" s="265"/>
      <c r="C41" s="260"/>
      <c r="D41" s="260"/>
      <c r="E41" s="260"/>
      <c r="F41" s="260"/>
      <c r="G41" s="261"/>
      <c r="I41" s="123"/>
      <c r="K41" s="18"/>
    </row>
    <row r="42" spans="2:11" ht="18" thickBot="1" x14ac:dyDescent="0.4">
      <c r="B42" s="265"/>
      <c r="C42" s="1143" t="s">
        <v>61</v>
      </c>
      <c r="D42" s="1144"/>
      <c r="E42" s="1144"/>
      <c r="F42" s="1145"/>
      <c r="G42" s="267"/>
      <c r="I42" s="123"/>
      <c r="K42" s="18"/>
    </row>
    <row r="43" spans="2:11" ht="17.25" x14ac:dyDescent="0.35">
      <c r="B43" s="265"/>
      <c r="C43" s="269"/>
      <c r="D43" s="1130" t="s">
        <v>47</v>
      </c>
      <c r="E43" s="1130"/>
      <c r="F43" s="1131"/>
      <c r="G43" s="267"/>
      <c r="I43" s="123"/>
      <c r="K43" s="18"/>
    </row>
    <row r="44" spans="2:11" ht="17.25" x14ac:dyDescent="0.35">
      <c r="B44" s="270"/>
      <c r="C44" s="265"/>
      <c r="D44" s="271" t="s">
        <v>54</v>
      </c>
      <c r="E44" s="271" t="s">
        <v>55</v>
      </c>
      <c r="F44" s="272" t="s">
        <v>56</v>
      </c>
      <c r="G44" s="267"/>
      <c r="I44" s="123"/>
      <c r="K44" s="18"/>
    </row>
    <row r="45" spans="2:11" x14ac:dyDescent="0.3">
      <c r="B45" s="265"/>
      <c r="C45" s="273" t="s">
        <v>62</v>
      </c>
      <c r="D45" s="259"/>
      <c r="E45" s="259"/>
      <c r="F45" s="257"/>
      <c r="G45" s="267"/>
      <c r="I45" s="123"/>
      <c r="K45" s="18"/>
    </row>
    <row r="46" spans="2:11" x14ac:dyDescent="0.3">
      <c r="B46" s="265"/>
      <c r="C46" s="273" t="s">
        <v>63</v>
      </c>
      <c r="D46" s="259"/>
      <c r="E46" s="259"/>
      <c r="F46" s="257"/>
      <c r="G46" s="267"/>
      <c r="I46" s="123"/>
      <c r="K46" s="18"/>
    </row>
    <row r="47" spans="2:11" x14ac:dyDescent="0.3">
      <c r="B47" s="265"/>
      <c r="C47" s="273" t="s">
        <v>64</v>
      </c>
      <c r="D47" s="259"/>
      <c r="E47" s="259"/>
      <c r="F47" s="257"/>
      <c r="G47" s="267"/>
      <c r="I47" s="123"/>
      <c r="K47" s="18"/>
    </row>
    <row r="48" spans="2:11" x14ac:dyDescent="0.3">
      <c r="B48" s="265"/>
      <c r="C48" s="273" t="s">
        <v>65</v>
      </c>
      <c r="D48" s="259"/>
      <c r="E48" s="259"/>
      <c r="F48" s="257"/>
      <c r="G48" s="267"/>
      <c r="I48" s="123"/>
      <c r="K48" s="18"/>
    </row>
    <row r="49" spans="2:11" x14ac:dyDescent="0.3">
      <c r="B49" s="265"/>
      <c r="C49" s="273" t="s">
        <v>66</v>
      </c>
      <c r="D49" s="259"/>
      <c r="E49" s="259"/>
      <c r="F49" s="257"/>
      <c r="G49" s="267"/>
      <c r="I49" s="123"/>
      <c r="K49" s="18"/>
    </row>
    <row r="50" spans="2:11" x14ac:dyDescent="0.3">
      <c r="B50" s="265"/>
      <c r="C50" s="273" t="s">
        <v>67</v>
      </c>
      <c r="D50" s="259"/>
      <c r="E50" s="259"/>
      <c r="F50" s="257"/>
      <c r="G50" s="267"/>
      <c r="I50" s="123"/>
      <c r="K50" s="18"/>
    </row>
    <row r="51" spans="2:11" x14ac:dyDescent="0.3">
      <c r="B51" s="265"/>
      <c r="C51" s="273" t="s">
        <v>68</v>
      </c>
      <c r="D51" s="259"/>
      <c r="E51" s="259"/>
      <c r="F51" s="257"/>
      <c r="G51" s="267"/>
      <c r="I51" s="123"/>
      <c r="K51" s="18"/>
    </row>
    <row r="52" spans="2:11" x14ac:dyDescent="0.3">
      <c r="B52" s="265"/>
      <c r="C52" s="273" t="s">
        <v>69</v>
      </c>
      <c r="D52" s="259"/>
      <c r="E52" s="259"/>
      <c r="F52" s="257"/>
      <c r="G52" s="267"/>
      <c r="I52" s="123"/>
      <c r="K52" s="18"/>
    </row>
    <row r="53" spans="2:11" x14ac:dyDescent="0.3">
      <c r="B53" s="265"/>
      <c r="C53" s="273" t="s">
        <v>70</v>
      </c>
      <c r="D53" s="259"/>
      <c r="E53" s="259"/>
      <c r="F53" s="257"/>
      <c r="G53" s="267"/>
      <c r="I53" s="123"/>
      <c r="K53" s="18"/>
    </row>
    <row r="54" spans="2:11" x14ac:dyDescent="0.3">
      <c r="B54" s="265"/>
      <c r="C54" s="273" t="s">
        <v>71</v>
      </c>
      <c r="D54" s="259"/>
      <c r="E54" s="259"/>
      <c r="F54" s="257"/>
      <c r="G54" s="267"/>
      <c r="I54" s="123"/>
      <c r="K54" s="18"/>
    </row>
    <row r="55" spans="2:11" ht="17.25" thickBot="1" x14ac:dyDescent="0.35">
      <c r="B55" s="265"/>
      <c r="C55" s="274" t="s">
        <v>72</v>
      </c>
      <c r="D55" s="262"/>
      <c r="E55" s="262"/>
      <c r="F55" s="258"/>
      <c r="G55" s="267"/>
      <c r="I55" s="123"/>
      <c r="K55" s="18"/>
    </row>
    <row r="56" spans="2:11" ht="17.25" thickBot="1" x14ac:dyDescent="0.35">
      <c r="B56" s="265"/>
      <c r="C56" s="260"/>
      <c r="D56" s="260"/>
      <c r="E56" s="260"/>
      <c r="F56" s="260"/>
      <c r="G56" s="261"/>
      <c r="I56" s="123"/>
      <c r="K56" s="18"/>
    </row>
    <row r="57" spans="2:11" ht="18" thickBot="1" x14ac:dyDescent="0.4">
      <c r="B57" s="265"/>
      <c r="C57" s="1143" t="s">
        <v>73</v>
      </c>
      <c r="D57" s="1144"/>
      <c r="E57" s="1144"/>
      <c r="F57" s="1145"/>
      <c r="G57" s="267"/>
      <c r="I57" s="123"/>
      <c r="K57" s="18"/>
    </row>
    <row r="58" spans="2:11" ht="17.25" x14ac:dyDescent="0.35">
      <c r="B58" s="265"/>
      <c r="C58" s="269"/>
      <c r="D58" s="1130" t="s">
        <v>47</v>
      </c>
      <c r="E58" s="1130"/>
      <c r="F58" s="1131"/>
      <c r="G58" s="267"/>
      <c r="I58" s="123"/>
      <c r="K58" s="18"/>
    </row>
    <row r="59" spans="2:11" ht="17.25" x14ac:dyDescent="0.35">
      <c r="B59" s="270"/>
      <c r="C59" s="265"/>
      <c r="D59" s="271" t="s">
        <v>54</v>
      </c>
      <c r="E59" s="271" t="s">
        <v>55</v>
      </c>
      <c r="F59" s="272" t="s">
        <v>56</v>
      </c>
      <c r="G59" s="267"/>
      <c r="I59" s="123"/>
      <c r="K59" s="18"/>
    </row>
    <row r="60" spans="2:11" x14ac:dyDescent="0.3">
      <c r="B60" s="265"/>
      <c r="C60" s="273" t="s">
        <v>257</v>
      </c>
      <c r="D60" s="259"/>
      <c r="E60" s="259"/>
      <c r="F60" s="257"/>
      <c r="G60" s="267"/>
      <c r="I60" s="123"/>
      <c r="K60" s="18"/>
    </row>
    <row r="61" spans="2:11" x14ac:dyDescent="0.3">
      <c r="B61" s="265"/>
      <c r="C61" s="273" t="s">
        <v>258</v>
      </c>
      <c r="D61" s="259"/>
      <c r="E61" s="259"/>
      <c r="F61" s="257"/>
      <c r="G61" s="267"/>
      <c r="I61" s="123"/>
      <c r="K61" s="18"/>
    </row>
    <row r="62" spans="2:11" x14ac:dyDescent="0.3">
      <c r="B62" s="265"/>
      <c r="C62" s="273" t="s">
        <v>76</v>
      </c>
      <c r="D62" s="259"/>
      <c r="E62" s="259"/>
      <c r="F62" s="257"/>
      <c r="G62" s="267"/>
      <c r="I62" s="123"/>
      <c r="K62" s="18"/>
    </row>
    <row r="63" spans="2:11" x14ac:dyDescent="0.3">
      <c r="B63" s="265"/>
      <c r="C63" s="273" t="s">
        <v>77</v>
      </c>
      <c r="D63" s="259"/>
      <c r="E63" s="259"/>
      <c r="F63" s="257"/>
      <c r="G63" s="267"/>
      <c r="I63" s="123"/>
      <c r="K63" s="18"/>
    </row>
    <row r="64" spans="2:11" ht="17.25" thickBot="1" x14ac:dyDescent="0.35">
      <c r="B64" s="265"/>
      <c r="C64" s="274" t="s">
        <v>345</v>
      </c>
      <c r="D64" s="262"/>
      <c r="E64" s="262"/>
      <c r="F64" s="258"/>
      <c r="G64" s="267"/>
      <c r="I64" s="123"/>
      <c r="K64" s="18"/>
    </row>
    <row r="65" spans="2:11" ht="17.25" thickBot="1" x14ac:dyDescent="0.35">
      <c r="B65" s="265"/>
      <c r="C65" s="260"/>
      <c r="D65" s="260"/>
      <c r="E65" s="260"/>
      <c r="F65" s="260"/>
      <c r="G65" s="261"/>
      <c r="I65" s="123"/>
      <c r="K65" s="18"/>
    </row>
    <row r="66" spans="2:11" ht="18" thickBot="1" x14ac:dyDescent="0.4">
      <c r="B66" s="265"/>
      <c r="C66" s="1143" t="s">
        <v>78</v>
      </c>
      <c r="D66" s="1144"/>
      <c r="E66" s="1144"/>
      <c r="F66" s="1145"/>
      <c r="G66" s="267"/>
      <c r="I66" s="123"/>
      <c r="K66" s="18"/>
    </row>
    <row r="67" spans="2:11" ht="17.25" x14ac:dyDescent="0.35">
      <c r="B67" s="265"/>
      <c r="C67" s="269"/>
      <c r="D67" s="1130" t="s">
        <v>47</v>
      </c>
      <c r="E67" s="1130"/>
      <c r="F67" s="1131"/>
      <c r="G67" s="267"/>
      <c r="I67" s="123"/>
      <c r="K67" s="18"/>
    </row>
    <row r="68" spans="2:11" ht="17.25" x14ac:dyDescent="0.35">
      <c r="B68" s="275"/>
      <c r="C68" s="265"/>
      <c r="D68" s="271" t="s">
        <v>54</v>
      </c>
      <c r="E68" s="271" t="s">
        <v>55</v>
      </c>
      <c r="F68" s="272" t="s">
        <v>56</v>
      </c>
      <c r="G68" s="267"/>
      <c r="I68" s="123"/>
      <c r="K68" s="18"/>
    </row>
    <row r="69" spans="2:11" x14ac:dyDescent="0.3">
      <c r="B69" s="265"/>
      <c r="C69" s="276" t="s">
        <v>79</v>
      </c>
      <c r="D69" s="259"/>
      <c r="E69" s="259"/>
      <c r="F69" s="257"/>
      <c r="G69" s="267"/>
      <c r="I69" s="123"/>
      <c r="K69" s="18"/>
    </row>
    <row r="70" spans="2:11" x14ac:dyDescent="0.3">
      <c r="B70" s="265"/>
      <c r="C70" s="276" t="s">
        <v>80</v>
      </c>
      <c r="D70" s="259"/>
      <c r="E70" s="259"/>
      <c r="F70" s="257"/>
      <c r="G70" s="267"/>
      <c r="I70" s="123"/>
      <c r="K70" s="18"/>
    </row>
    <row r="71" spans="2:11" x14ac:dyDescent="0.3">
      <c r="B71" s="265"/>
      <c r="C71" s="276" t="s">
        <v>81</v>
      </c>
      <c r="D71" s="259"/>
      <c r="E71" s="259"/>
      <c r="F71" s="257"/>
      <c r="G71" s="267"/>
      <c r="I71" s="123"/>
      <c r="K71" s="18"/>
    </row>
    <row r="72" spans="2:11" x14ac:dyDescent="0.3">
      <c r="B72" s="265"/>
      <c r="C72" s="276" t="s">
        <v>82</v>
      </c>
      <c r="D72" s="259"/>
      <c r="E72" s="259"/>
      <c r="F72" s="257"/>
      <c r="G72" s="267"/>
      <c r="I72" s="123"/>
      <c r="K72" s="18"/>
    </row>
    <row r="73" spans="2:11" x14ac:dyDescent="0.3">
      <c r="B73" s="265"/>
      <c r="C73" s="276" t="s">
        <v>83</v>
      </c>
      <c r="D73" s="259"/>
      <c r="E73" s="259"/>
      <c r="F73" s="257"/>
      <c r="G73" s="267"/>
      <c r="I73" s="123"/>
      <c r="K73" s="18"/>
    </row>
    <row r="74" spans="2:11" x14ac:dyDescent="0.3">
      <c r="B74" s="265"/>
      <c r="C74" s="276" t="s">
        <v>84</v>
      </c>
      <c r="D74" s="259"/>
      <c r="E74" s="259"/>
      <c r="F74" s="257"/>
      <c r="G74" s="267"/>
      <c r="I74" s="123"/>
      <c r="K74" s="18"/>
    </row>
    <row r="75" spans="2:11" x14ac:dyDescent="0.3">
      <c r="B75" s="265"/>
      <c r="C75" s="276" t="s">
        <v>85</v>
      </c>
      <c r="D75" s="259"/>
      <c r="E75" s="259"/>
      <c r="F75" s="257"/>
      <c r="G75" s="267"/>
      <c r="I75" s="123"/>
      <c r="K75" s="18"/>
    </row>
    <row r="76" spans="2:11" ht="17.25" thickBot="1" x14ac:dyDescent="0.35">
      <c r="B76" s="265"/>
      <c r="C76" s="277" t="s">
        <v>86</v>
      </c>
      <c r="D76" s="262"/>
      <c r="E76" s="262"/>
      <c r="F76" s="258"/>
      <c r="G76" s="267"/>
      <c r="I76" s="123"/>
      <c r="K76" s="18"/>
    </row>
    <row r="77" spans="2:11" ht="17.25" thickBot="1" x14ac:dyDescent="0.35">
      <c r="B77" s="265"/>
      <c r="C77" s="260"/>
      <c r="D77" s="260"/>
      <c r="E77" s="260"/>
      <c r="F77" s="260"/>
      <c r="G77" s="261"/>
      <c r="I77" s="123"/>
      <c r="K77" s="18"/>
    </row>
    <row r="78" spans="2:11" ht="18" thickBot="1" x14ac:dyDescent="0.4">
      <c r="B78" s="265"/>
      <c r="C78" s="1143" t="s">
        <v>189</v>
      </c>
      <c r="D78" s="1144"/>
      <c r="E78" s="1144"/>
      <c r="F78" s="1145"/>
      <c r="G78" s="267"/>
      <c r="I78" s="123"/>
      <c r="K78" s="18"/>
    </row>
    <row r="79" spans="2:11" ht="17.25" x14ac:dyDescent="0.35">
      <c r="B79" s="270"/>
      <c r="C79" s="269"/>
      <c r="D79" s="1130" t="s">
        <v>47</v>
      </c>
      <c r="E79" s="1130"/>
      <c r="F79" s="1131"/>
      <c r="G79" s="261"/>
      <c r="I79" s="123"/>
      <c r="K79" s="18"/>
    </row>
    <row r="80" spans="2:11" x14ac:dyDescent="0.3">
      <c r="B80" s="265"/>
      <c r="C80" s="276" t="s">
        <v>188</v>
      </c>
      <c r="D80" s="1134"/>
      <c r="E80" s="1135"/>
      <c r="F80" s="1136"/>
      <c r="G80" s="261"/>
      <c r="I80" s="123"/>
      <c r="K80" s="18"/>
    </row>
    <row r="81" spans="2:11" x14ac:dyDescent="0.3">
      <c r="B81" s="265"/>
      <c r="C81" s="276" t="s">
        <v>187</v>
      </c>
      <c r="D81" s="1134"/>
      <c r="E81" s="1135"/>
      <c r="F81" s="1136"/>
      <c r="G81" s="261"/>
      <c r="I81" s="123"/>
      <c r="K81" s="18"/>
    </row>
    <row r="82" spans="2:11" x14ac:dyDescent="0.3">
      <c r="B82" s="265"/>
      <c r="C82" s="276" t="s">
        <v>259</v>
      </c>
      <c r="D82" s="1134"/>
      <c r="E82" s="1135"/>
      <c r="F82" s="1136"/>
      <c r="G82" s="261"/>
      <c r="I82" s="123"/>
      <c r="K82" s="18"/>
    </row>
    <row r="83" spans="2:11" x14ac:dyDescent="0.3">
      <c r="B83" s="265"/>
      <c r="C83" s="276" t="s">
        <v>89</v>
      </c>
      <c r="D83" s="1146" t="str">
        <f>IF(D80+D82=0,"",D80+D82)</f>
        <v/>
      </c>
      <c r="E83" s="1147"/>
      <c r="F83" s="1148"/>
      <c r="G83" s="261"/>
      <c r="I83" s="129"/>
      <c r="K83" s="18"/>
    </row>
    <row r="84" spans="2:11" x14ac:dyDescent="0.3">
      <c r="B84" s="265"/>
      <c r="C84" s="276" t="s">
        <v>186</v>
      </c>
      <c r="D84" s="1134"/>
      <c r="E84" s="1135"/>
      <c r="F84" s="1136"/>
      <c r="G84" s="261"/>
      <c r="I84" s="129"/>
      <c r="K84" s="18"/>
    </row>
    <row r="85" spans="2:11" x14ac:dyDescent="0.3">
      <c r="B85" s="265"/>
      <c r="C85" s="276" t="s">
        <v>185</v>
      </c>
      <c r="D85" s="1134"/>
      <c r="E85" s="1135"/>
      <c r="F85" s="1136"/>
      <c r="G85" s="261"/>
      <c r="I85" s="129"/>
      <c r="K85" s="18"/>
    </row>
    <row r="86" spans="2:11" x14ac:dyDescent="0.3">
      <c r="B86" s="265"/>
      <c r="C86" s="276" t="s">
        <v>184</v>
      </c>
      <c r="D86" s="1134"/>
      <c r="E86" s="1135"/>
      <c r="F86" s="1136"/>
      <c r="G86" s="261"/>
      <c r="I86" s="129"/>
      <c r="K86" s="18"/>
    </row>
    <row r="87" spans="2:11" x14ac:dyDescent="0.3">
      <c r="B87" s="265"/>
      <c r="C87" s="276" t="s">
        <v>259</v>
      </c>
      <c r="D87" s="1134"/>
      <c r="E87" s="1135"/>
      <c r="F87" s="1136"/>
      <c r="G87" s="261"/>
      <c r="I87" s="129"/>
      <c r="K87" s="18"/>
    </row>
    <row r="88" spans="2:11" ht="17.25" thickBot="1" x14ac:dyDescent="0.35">
      <c r="B88" s="265"/>
      <c r="C88" s="277" t="s">
        <v>89</v>
      </c>
      <c r="D88" s="1157" t="str">
        <f>IF(D85+D87=0,"",D85+D87)</f>
        <v/>
      </c>
      <c r="E88" s="1158"/>
      <c r="F88" s="1159"/>
      <c r="G88" s="261"/>
      <c r="I88" s="130"/>
      <c r="K88" s="18"/>
    </row>
    <row r="89" spans="2:11" ht="17.25" thickBot="1" x14ac:dyDescent="0.35">
      <c r="B89" s="278"/>
      <c r="C89" s="263"/>
      <c r="D89" s="263"/>
      <c r="E89" s="263"/>
      <c r="F89" s="263"/>
      <c r="G89" s="264"/>
      <c r="I89" s="130"/>
      <c r="K89" s="18"/>
    </row>
    <row r="90" spans="2:11" ht="17.25" thickBot="1" x14ac:dyDescent="0.35">
      <c r="B90" s="263"/>
      <c r="C90" s="260"/>
      <c r="D90" s="260"/>
      <c r="E90" s="260"/>
      <c r="F90" s="260"/>
      <c r="G90" s="260"/>
      <c r="K90" s="18"/>
    </row>
    <row r="91" spans="2:11" ht="18.75" thickBot="1" x14ac:dyDescent="0.4">
      <c r="B91" s="748" t="e">
        <f ca="1">IF($F$6&lt;&gt;"-","'"&amp;$F$6&amp;" Test' Data to be recorded", "Test Not Applicable")</f>
        <v>#N/A</v>
      </c>
      <c r="C91" s="749"/>
      <c r="D91" s="749"/>
      <c r="E91" s="749"/>
      <c r="F91" s="749"/>
      <c r="G91" s="750"/>
      <c r="K91" s="18"/>
    </row>
    <row r="92" spans="2:11" ht="18" thickBot="1" x14ac:dyDescent="0.4">
      <c r="B92" s="265"/>
      <c r="C92" s="279"/>
      <c r="D92" s="260"/>
      <c r="E92" s="260"/>
      <c r="F92" s="260"/>
      <c r="G92" s="280"/>
      <c r="K92" s="18"/>
    </row>
    <row r="93" spans="2:11" ht="18" thickBot="1" x14ac:dyDescent="0.4">
      <c r="B93" s="265"/>
      <c r="C93" s="1143" t="s">
        <v>53</v>
      </c>
      <c r="D93" s="1144"/>
      <c r="E93" s="1144"/>
      <c r="F93" s="1145"/>
      <c r="G93" s="261"/>
      <c r="K93" s="18"/>
    </row>
    <row r="94" spans="2:11" ht="17.25" x14ac:dyDescent="0.35">
      <c r="B94" s="265"/>
      <c r="C94" s="269"/>
      <c r="D94" s="1130" t="s">
        <v>47</v>
      </c>
      <c r="E94" s="1130"/>
      <c r="F94" s="1131"/>
      <c r="G94" s="261"/>
      <c r="K94" s="18"/>
    </row>
    <row r="95" spans="2:11" ht="17.25" x14ac:dyDescent="0.35">
      <c r="B95" s="270"/>
      <c r="C95" s="265"/>
      <c r="D95" s="271" t="s">
        <v>54</v>
      </c>
      <c r="E95" s="271" t="s">
        <v>55</v>
      </c>
      <c r="F95" s="272" t="s">
        <v>56</v>
      </c>
      <c r="G95" s="261"/>
      <c r="K95" s="18"/>
    </row>
    <row r="96" spans="2:11" x14ac:dyDescent="0.3">
      <c r="B96" s="265"/>
      <c r="C96" s="266" t="s">
        <v>349</v>
      </c>
      <c r="D96" s="743"/>
      <c r="E96" s="743"/>
      <c r="F96" s="744"/>
      <c r="G96" s="261"/>
      <c r="K96" s="18"/>
    </row>
    <row r="97" spans="2:11" x14ac:dyDescent="0.3">
      <c r="B97" s="265"/>
      <c r="C97" s="266" t="s">
        <v>350</v>
      </c>
      <c r="D97" s="743"/>
      <c r="E97" s="743"/>
      <c r="F97" s="744"/>
      <c r="G97" s="261"/>
      <c r="K97" s="18"/>
    </row>
    <row r="98" spans="2:11" x14ac:dyDescent="0.3">
      <c r="B98" s="265"/>
      <c r="C98" s="266" t="s">
        <v>57</v>
      </c>
      <c r="D98" s="743"/>
      <c r="E98" s="743"/>
      <c r="F98" s="744"/>
      <c r="G98" s="261"/>
      <c r="K98" s="18"/>
    </row>
    <row r="99" spans="2:11" x14ac:dyDescent="0.3">
      <c r="B99" s="265"/>
      <c r="C99" s="266" t="s">
        <v>58</v>
      </c>
      <c r="D99" s="743"/>
      <c r="E99" s="743"/>
      <c r="F99" s="744"/>
      <c r="G99" s="261"/>
      <c r="K99" s="18"/>
    </row>
    <row r="100" spans="2:11" x14ac:dyDescent="0.3">
      <c r="B100" s="265"/>
      <c r="C100" s="266" t="s">
        <v>347</v>
      </c>
      <c r="D100" s="743"/>
      <c r="E100" s="842"/>
      <c r="F100" s="841"/>
      <c r="G100" s="261"/>
      <c r="I100" s="123"/>
      <c r="K100" s="18"/>
    </row>
    <row r="101" spans="2:11" ht="17.25" thickBot="1" x14ac:dyDescent="0.35">
      <c r="B101" s="265"/>
      <c r="C101" s="268" t="s">
        <v>357</v>
      </c>
      <c r="D101" s="745"/>
      <c r="E101" s="843"/>
      <c r="F101" s="264"/>
      <c r="G101" s="261"/>
      <c r="K101" s="18"/>
    </row>
    <row r="102" spans="2:11" ht="17.25" thickBot="1" x14ac:dyDescent="0.35">
      <c r="B102" s="265"/>
      <c r="C102" s="281"/>
      <c r="D102" s="260"/>
      <c r="E102" s="260"/>
      <c r="F102" s="260"/>
      <c r="G102" s="261"/>
      <c r="K102" s="18"/>
    </row>
    <row r="103" spans="2:11" ht="18" thickBot="1" x14ac:dyDescent="0.4">
      <c r="B103" s="265"/>
      <c r="C103" s="1143" t="s">
        <v>59</v>
      </c>
      <c r="D103" s="1144"/>
      <c r="E103" s="1144"/>
      <c r="F103" s="1145"/>
      <c r="G103" s="261"/>
      <c r="K103" s="18"/>
    </row>
    <row r="104" spans="2:11" ht="17.25" x14ac:dyDescent="0.35">
      <c r="B104" s="265"/>
      <c r="C104" s="269"/>
      <c r="D104" s="1130" t="s">
        <v>47</v>
      </c>
      <c r="E104" s="1130"/>
      <c r="F104" s="1131"/>
      <c r="G104" s="261"/>
      <c r="K104" s="18"/>
    </row>
    <row r="105" spans="2:11" ht="17.25" x14ac:dyDescent="0.35">
      <c r="B105" s="270"/>
      <c r="C105" s="282"/>
      <c r="D105" s="271" t="s">
        <v>54</v>
      </c>
      <c r="E105" s="271" t="s">
        <v>55</v>
      </c>
      <c r="F105" s="272" t="s">
        <v>56</v>
      </c>
      <c r="G105" s="261"/>
      <c r="K105" s="18"/>
    </row>
    <row r="106" spans="2:11" x14ac:dyDescent="0.3">
      <c r="B106" s="265"/>
      <c r="C106" s="266" t="s">
        <v>60</v>
      </c>
      <c r="D106" s="743"/>
      <c r="E106" s="743"/>
      <c r="F106" s="744"/>
      <c r="G106" s="261"/>
      <c r="K106" s="18"/>
    </row>
    <row r="107" spans="2:11" x14ac:dyDescent="0.3">
      <c r="B107" s="265"/>
      <c r="C107" s="266" t="s">
        <v>490</v>
      </c>
      <c r="D107" s="743"/>
      <c r="E107" s="743"/>
      <c r="F107" s="744"/>
      <c r="G107" s="261"/>
      <c r="K107" s="18"/>
    </row>
    <row r="108" spans="2:11" x14ac:dyDescent="0.3">
      <c r="B108" s="265"/>
      <c r="C108" s="266" t="s">
        <v>491</v>
      </c>
      <c r="D108" s="743"/>
      <c r="E108" s="743"/>
      <c r="F108" s="744"/>
      <c r="G108" s="261"/>
      <c r="K108" s="18"/>
    </row>
    <row r="109" spans="2:11" x14ac:dyDescent="0.3">
      <c r="B109" s="265"/>
      <c r="C109" s="266" t="s">
        <v>342</v>
      </c>
      <c r="D109" s="743"/>
      <c r="E109" s="743"/>
      <c r="F109" s="744"/>
      <c r="G109" s="261"/>
      <c r="K109" s="18"/>
    </row>
    <row r="110" spans="2:11" ht="17.25" thickBot="1" x14ac:dyDescent="0.35">
      <c r="B110" s="265"/>
      <c r="C110" s="268" t="s">
        <v>344</v>
      </c>
      <c r="D110" s="745"/>
      <c r="E110" s="745"/>
      <c r="F110" s="746"/>
      <c r="G110" s="261"/>
      <c r="K110" s="18"/>
    </row>
    <row r="111" spans="2:11" ht="17.25" thickBot="1" x14ac:dyDescent="0.35">
      <c r="B111" s="265"/>
      <c r="C111" s="260"/>
      <c r="D111" s="260"/>
      <c r="E111" s="260"/>
      <c r="F111" s="260"/>
      <c r="G111" s="261"/>
      <c r="K111" s="18"/>
    </row>
    <row r="112" spans="2:11" ht="18" thickBot="1" x14ac:dyDescent="0.4">
      <c r="B112" s="265"/>
      <c r="C112" s="1143" t="s">
        <v>61</v>
      </c>
      <c r="D112" s="1144"/>
      <c r="E112" s="1144"/>
      <c r="F112" s="1145"/>
      <c r="G112" s="261"/>
      <c r="K112" s="18"/>
    </row>
    <row r="113" spans="2:11" ht="17.25" x14ac:dyDescent="0.35">
      <c r="B113" s="265"/>
      <c r="C113" s="269"/>
      <c r="D113" s="1130" t="s">
        <v>47</v>
      </c>
      <c r="E113" s="1130"/>
      <c r="F113" s="1131"/>
      <c r="G113" s="261"/>
      <c r="K113" s="18"/>
    </row>
    <row r="114" spans="2:11" ht="17.25" x14ac:dyDescent="0.35">
      <c r="B114" s="270"/>
      <c r="C114" s="265"/>
      <c r="D114" s="271" t="s">
        <v>54</v>
      </c>
      <c r="E114" s="271" t="s">
        <v>55</v>
      </c>
      <c r="F114" s="272" t="s">
        <v>56</v>
      </c>
      <c r="G114" s="261"/>
      <c r="K114" s="18"/>
    </row>
    <row r="115" spans="2:11" x14ac:dyDescent="0.3">
      <c r="B115" s="265"/>
      <c r="C115" s="273" t="s">
        <v>62</v>
      </c>
      <c r="D115" s="259"/>
      <c r="E115" s="259"/>
      <c r="F115" s="257"/>
      <c r="G115" s="261"/>
      <c r="K115" s="18"/>
    </row>
    <row r="116" spans="2:11" x14ac:dyDescent="0.3">
      <c r="B116" s="265"/>
      <c r="C116" s="273" t="s">
        <v>63</v>
      </c>
      <c r="D116" s="259"/>
      <c r="E116" s="259"/>
      <c r="F116" s="257"/>
      <c r="G116" s="261"/>
      <c r="K116" s="18"/>
    </row>
    <row r="117" spans="2:11" x14ac:dyDescent="0.3">
      <c r="B117" s="265"/>
      <c r="C117" s="273" t="s">
        <v>64</v>
      </c>
      <c r="D117" s="259"/>
      <c r="E117" s="259"/>
      <c r="F117" s="257"/>
      <c r="G117" s="261"/>
      <c r="K117" s="18"/>
    </row>
    <row r="118" spans="2:11" x14ac:dyDescent="0.3">
      <c r="B118" s="265"/>
      <c r="C118" s="273" t="s">
        <v>65</v>
      </c>
      <c r="D118" s="259"/>
      <c r="E118" s="259"/>
      <c r="F118" s="257"/>
      <c r="G118" s="261"/>
      <c r="K118" s="18"/>
    </row>
    <row r="119" spans="2:11" x14ac:dyDescent="0.3">
      <c r="B119" s="265"/>
      <c r="C119" s="273" t="s">
        <v>66</v>
      </c>
      <c r="D119" s="259"/>
      <c r="E119" s="259"/>
      <c r="F119" s="257"/>
      <c r="G119" s="261"/>
      <c r="K119" s="18"/>
    </row>
    <row r="120" spans="2:11" x14ac:dyDescent="0.3">
      <c r="B120" s="265"/>
      <c r="C120" s="273" t="s">
        <v>67</v>
      </c>
      <c r="D120" s="259"/>
      <c r="E120" s="259"/>
      <c r="F120" s="257"/>
      <c r="G120" s="261"/>
      <c r="K120" s="18"/>
    </row>
    <row r="121" spans="2:11" x14ac:dyDescent="0.3">
      <c r="B121" s="265"/>
      <c r="C121" s="273" t="s">
        <v>68</v>
      </c>
      <c r="D121" s="259"/>
      <c r="E121" s="259"/>
      <c r="F121" s="257"/>
      <c r="G121" s="261"/>
      <c r="K121" s="18"/>
    </row>
    <row r="122" spans="2:11" x14ac:dyDescent="0.3">
      <c r="B122" s="265"/>
      <c r="C122" s="273" t="s">
        <v>69</v>
      </c>
      <c r="D122" s="259"/>
      <c r="E122" s="259"/>
      <c r="F122" s="257"/>
      <c r="G122" s="261"/>
      <c r="K122" s="18"/>
    </row>
    <row r="123" spans="2:11" x14ac:dyDescent="0.3">
      <c r="B123" s="265"/>
      <c r="C123" s="273" t="s">
        <v>70</v>
      </c>
      <c r="D123" s="259"/>
      <c r="E123" s="259"/>
      <c r="F123" s="257"/>
      <c r="G123" s="261"/>
      <c r="K123" s="18"/>
    </row>
    <row r="124" spans="2:11" x14ac:dyDescent="0.3">
      <c r="B124" s="265"/>
      <c r="C124" s="273" t="s">
        <v>71</v>
      </c>
      <c r="D124" s="259"/>
      <c r="E124" s="259"/>
      <c r="F124" s="257"/>
      <c r="G124" s="261"/>
      <c r="K124" s="18"/>
    </row>
    <row r="125" spans="2:11" ht="17.25" thickBot="1" x14ac:dyDescent="0.35">
      <c r="B125" s="265"/>
      <c r="C125" s="274" t="s">
        <v>72</v>
      </c>
      <c r="D125" s="262"/>
      <c r="E125" s="262"/>
      <c r="F125" s="258"/>
      <c r="G125" s="261"/>
      <c r="K125" s="18"/>
    </row>
    <row r="126" spans="2:11" ht="17.25" thickBot="1" x14ac:dyDescent="0.35">
      <c r="B126" s="265"/>
      <c r="C126" s="260"/>
      <c r="D126" s="260"/>
      <c r="E126" s="260"/>
      <c r="F126" s="261"/>
      <c r="G126" s="261"/>
      <c r="K126" s="18"/>
    </row>
    <row r="127" spans="2:11" ht="18" thickBot="1" x14ac:dyDescent="0.4">
      <c r="B127" s="265"/>
      <c r="C127" s="1143" t="s">
        <v>73</v>
      </c>
      <c r="D127" s="1144"/>
      <c r="E127" s="1144"/>
      <c r="F127" s="1145"/>
      <c r="G127" s="261"/>
      <c r="K127" s="18"/>
    </row>
    <row r="128" spans="2:11" ht="17.25" x14ac:dyDescent="0.35">
      <c r="B128" s="265"/>
      <c r="C128" s="269"/>
      <c r="D128" s="1130" t="s">
        <v>47</v>
      </c>
      <c r="E128" s="1130"/>
      <c r="F128" s="1131"/>
      <c r="G128" s="261"/>
      <c r="K128" s="18"/>
    </row>
    <row r="129" spans="2:11" ht="17.25" x14ac:dyDescent="0.35">
      <c r="B129" s="270"/>
      <c r="C129" s="265"/>
      <c r="D129" s="271" t="s">
        <v>54</v>
      </c>
      <c r="E129" s="271" t="s">
        <v>55</v>
      </c>
      <c r="F129" s="272" t="s">
        <v>56</v>
      </c>
      <c r="G129" s="261"/>
      <c r="K129" s="18"/>
    </row>
    <row r="130" spans="2:11" x14ac:dyDescent="0.3">
      <c r="B130" s="265"/>
      <c r="C130" s="273" t="s">
        <v>74</v>
      </c>
      <c r="D130" s="259"/>
      <c r="E130" s="259"/>
      <c r="F130" s="257"/>
      <c r="G130" s="261"/>
      <c r="K130" s="18"/>
    </row>
    <row r="131" spans="2:11" x14ac:dyDescent="0.3">
      <c r="B131" s="265"/>
      <c r="C131" s="273" t="s">
        <v>75</v>
      </c>
      <c r="D131" s="259"/>
      <c r="E131" s="259"/>
      <c r="F131" s="257"/>
      <c r="G131" s="261"/>
      <c r="K131" s="18"/>
    </row>
    <row r="132" spans="2:11" x14ac:dyDescent="0.3">
      <c r="B132" s="265"/>
      <c r="C132" s="273" t="s">
        <v>76</v>
      </c>
      <c r="D132" s="259"/>
      <c r="E132" s="259"/>
      <c r="F132" s="257"/>
      <c r="G132" s="261"/>
      <c r="K132" s="18"/>
    </row>
    <row r="133" spans="2:11" x14ac:dyDescent="0.3">
      <c r="B133" s="265"/>
      <c r="C133" s="273" t="s">
        <v>77</v>
      </c>
      <c r="D133" s="259"/>
      <c r="E133" s="259"/>
      <c r="F133" s="257"/>
      <c r="G133" s="261"/>
      <c r="K133" s="18"/>
    </row>
    <row r="134" spans="2:11" ht="17.25" thickBot="1" x14ac:dyDescent="0.35">
      <c r="B134" s="265"/>
      <c r="C134" s="274" t="s">
        <v>345</v>
      </c>
      <c r="D134" s="262"/>
      <c r="E134" s="262"/>
      <c r="F134" s="258"/>
      <c r="G134" s="261"/>
      <c r="K134" s="18"/>
    </row>
    <row r="135" spans="2:11" ht="17.25" thickBot="1" x14ac:dyDescent="0.35">
      <c r="B135" s="265"/>
      <c r="C135" s="260"/>
      <c r="D135" s="260"/>
      <c r="E135" s="260"/>
      <c r="F135" s="260"/>
      <c r="G135" s="261"/>
      <c r="K135" s="18"/>
    </row>
    <row r="136" spans="2:11" ht="18" thickBot="1" x14ac:dyDescent="0.4">
      <c r="B136" s="265"/>
      <c r="C136" s="1143" t="s">
        <v>78</v>
      </c>
      <c r="D136" s="1144"/>
      <c r="E136" s="1144"/>
      <c r="F136" s="1145"/>
      <c r="G136" s="261"/>
      <c r="K136" s="18"/>
    </row>
    <row r="137" spans="2:11" ht="17.25" x14ac:dyDescent="0.35">
      <c r="B137" s="265"/>
      <c r="C137" s="269"/>
      <c r="D137" s="1130" t="s">
        <v>47</v>
      </c>
      <c r="E137" s="1130"/>
      <c r="F137" s="1131"/>
      <c r="G137" s="261"/>
      <c r="K137" s="18"/>
    </row>
    <row r="138" spans="2:11" ht="17.25" x14ac:dyDescent="0.35">
      <c r="B138" s="275"/>
      <c r="C138" s="265"/>
      <c r="D138" s="271" t="s">
        <v>54</v>
      </c>
      <c r="E138" s="271" t="s">
        <v>55</v>
      </c>
      <c r="F138" s="272" t="s">
        <v>56</v>
      </c>
      <c r="G138" s="261"/>
      <c r="K138" s="18"/>
    </row>
    <row r="139" spans="2:11" x14ac:dyDescent="0.3">
      <c r="B139" s="265"/>
      <c r="C139" s="276" t="s">
        <v>79</v>
      </c>
      <c r="D139" s="259"/>
      <c r="E139" s="259"/>
      <c r="F139" s="257"/>
      <c r="G139" s="261"/>
      <c r="K139" s="18"/>
    </row>
    <row r="140" spans="2:11" x14ac:dyDescent="0.3">
      <c r="B140" s="265"/>
      <c r="C140" s="276" t="s">
        <v>80</v>
      </c>
      <c r="D140" s="259"/>
      <c r="E140" s="259"/>
      <c r="F140" s="257"/>
      <c r="G140" s="261"/>
      <c r="K140" s="18"/>
    </row>
    <row r="141" spans="2:11" x14ac:dyDescent="0.3">
      <c r="B141" s="265"/>
      <c r="C141" s="276" t="s">
        <v>81</v>
      </c>
      <c r="D141" s="259"/>
      <c r="E141" s="259"/>
      <c r="F141" s="257"/>
      <c r="G141" s="261"/>
      <c r="K141" s="18"/>
    </row>
    <row r="142" spans="2:11" x14ac:dyDescent="0.3">
      <c r="B142" s="265"/>
      <c r="C142" s="276" t="s">
        <v>82</v>
      </c>
      <c r="D142" s="259"/>
      <c r="E142" s="259"/>
      <c r="F142" s="257"/>
      <c r="G142" s="261"/>
      <c r="K142" s="18"/>
    </row>
    <row r="143" spans="2:11" x14ac:dyDescent="0.3">
      <c r="B143" s="265"/>
      <c r="C143" s="276" t="s">
        <v>83</v>
      </c>
      <c r="D143" s="259"/>
      <c r="E143" s="259"/>
      <c r="F143" s="257"/>
      <c r="G143" s="261"/>
      <c r="K143" s="18"/>
    </row>
    <row r="144" spans="2:11" x14ac:dyDescent="0.3">
      <c r="B144" s="265"/>
      <c r="C144" s="276" t="s">
        <v>84</v>
      </c>
      <c r="D144" s="259"/>
      <c r="E144" s="259"/>
      <c r="F144" s="257"/>
      <c r="G144" s="261"/>
      <c r="K144" s="18"/>
    </row>
    <row r="145" spans="1:11" x14ac:dyDescent="0.3">
      <c r="B145" s="265"/>
      <c r="C145" s="276" t="s">
        <v>85</v>
      </c>
      <c r="D145" s="259"/>
      <c r="E145" s="259"/>
      <c r="F145" s="257"/>
      <c r="G145" s="261"/>
      <c r="K145" s="18"/>
    </row>
    <row r="146" spans="1:11" ht="17.25" thickBot="1" x14ac:dyDescent="0.35">
      <c r="B146" s="265"/>
      <c r="C146" s="277" t="s">
        <v>86</v>
      </c>
      <c r="D146" s="262"/>
      <c r="E146" s="262"/>
      <c r="F146" s="258"/>
      <c r="G146" s="261"/>
      <c r="K146" s="18"/>
    </row>
    <row r="147" spans="1:11" ht="17.25" thickBot="1" x14ac:dyDescent="0.35">
      <c r="B147" s="265"/>
      <c r="C147" s="260"/>
      <c r="D147" s="260"/>
      <c r="E147" s="260"/>
      <c r="F147" s="283"/>
      <c r="G147" s="261"/>
      <c r="K147" s="18"/>
    </row>
    <row r="148" spans="1:11" ht="18" thickBot="1" x14ac:dyDescent="0.4">
      <c r="B148" s="265"/>
      <c r="C148" s="1143" t="s">
        <v>189</v>
      </c>
      <c r="D148" s="1144"/>
      <c r="E148" s="1144"/>
      <c r="F148" s="1145"/>
      <c r="G148" s="261"/>
      <c r="K148" s="18"/>
    </row>
    <row r="149" spans="1:11" ht="17.25" x14ac:dyDescent="0.35">
      <c r="A149" s="6" t="s">
        <v>352</v>
      </c>
      <c r="B149" s="270"/>
      <c r="C149" s="269"/>
      <c r="D149" s="1130" t="s">
        <v>47</v>
      </c>
      <c r="E149" s="1130"/>
      <c r="F149" s="1131"/>
      <c r="G149" s="261"/>
      <c r="K149" s="18"/>
    </row>
    <row r="150" spans="1:11" x14ac:dyDescent="0.3">
      <c r="B150" s="265"/>
      <c r="C150" s="276" t="s">
        <v>188</v>
      </c>
      <c r="D150" s="1137"/>
      <c r="E150" s="1137"/>
      <c r="F150" s="1138"/>
      <c r="G150" s="261"/>
      <c r="K150" s="18"/>
    </row>
    <row r="151" spans="1:11" x14ac:dyDescent="0.3">
      <c r="B151" s="265"/>
      <c r="C151" s="276" t="s">
        <v>187</v>
      </c>
      <c r="D151" s="1137"/>
      <c r="E151" s="1137"/>
      <c r="F151" s="1138"/>
      <c r="G151" s="261"/>
      <c r="K151" s="18"/>
    </row>
    <row r="152" spans="1:11" x14ac:dyDescent="0.3">
      <c r="B152" s="265"/>
      <c r="C152" s="276" t="s">
        <v>259</v>
      </c>
      <c r="D152" s="1137"/>
      <c r="E152" s="1137"/>
      <c r="F152" s="1138"/>
      <c r="G152" s="261"/>
      <c r="K152" s="18"/>
    </row>
    <row r="153" spans="1:11" ht="17.25" thickBot="1" x14ac:dyDescent="0.35">
      <c r="B153" s="265"/>
      <c r="C153" s="277" t="s">
        <v>89</v>
      </c>
      <c r="D153" s="1139" t="str">
        <f>IF(D150+D152=0,"",D150+D152)</f>
        <v/>
      </c>
      <c r="E153" s="1139"/>
      <c r="F153" s="1140"/>
      <c r="G153" s="261"/>
      <c r="K153" s="18"/>
    </row>
    <row r="154" spans="1:11" ht="17.25" thickBot="1" x14ac:dyDescent="0.35">
      <c r="B154" s="131"/>
      <c r="C154" s="124"/>
      <c r="D154" s="124"/>
      <c r="E154" s="124"/>
      <c r="F154" s="124"/>
      <c r="G154" s="125"/>
      <c r="K154" s="18"/>
    </row>
    <row r="155" spans="1:11" x14ac:dyDescent="0.3">
      <c r="B155" s="8"/>
      <c r="C155" s="8"/>
      <c r="D155" s="8"/>
      <c r="E155" s="8"/>
      <c r="F155" s="8"/>
      <c r="G155" s="8"/>
      <c r="H155" s="8"/>
      <c r="K155" s="18"/>
    </row>
    <row r="156" spans="1:11" ht="17.25" thickBot="1" x14ac:dyDescent="0.35">
      <c r="A156" s="8"/>
      <c r="B156" s="8"/>
      <c r="C156" s="8"/>
      <c r="D156" s="8"/>
      <c r="E156" s="8"/>
      <c r="F156" s="8"/>
      <c r="G156" s="8"/>
      <c r="K156" s="18"/>
    </row>
    <row r="157" spans="1:11" ht="18" thickBot="1" x14ac:dyDescent="0.4">
      <c r="A157" s="8"/>
      <c r="B157" s="8"/>
      <c r="C157" s="1143" t="s">
        <v>452</v>
      </c>
      <c r="D157" s="1144"/>
      <c r="E157" s="1144"/>
      <c r="F157" s="1145"/>
      <c r="G157" s="8"/>
      <c r="K157" s="18"/>
    </row>
    <row r="158" spans="1:11" ht="17.25" x14ac:dyDescent="0.35">
      <c r="A158" s="8"/>
      <c r="B158" s="8"/>
      <c r="C158" s="269"/>
      <c r="D158" s="1130"/>
      <c r="E158" s="1130"/>
      <c r="F158" s="1131"/>
      <c r="G158" s="8"/>
      <c r="K158" s="18"/>
    </row>
    <row r="159" spans="1:11" ht="35.25" customHeight="1" x14ac:dyDescent="0.3">
      <c r="A159" s="8"/>
      <c r="B159" s="8"/>
      <c r="C159" s="460" t="s">
        <v>455</v>
      </c>
      <c r="D159" s="455" t="s">
        <v>451</v>
      </c>
      <c r="E159" s="1155" t="s">
        <v>529</v>
      </c>
      <c r="F159" s="1156"/>
      <c r="G159" s="8"/>
      <c r="K159" s="18"/>
    </row>
    <row r="160" spans="1:11" x14ac:dyDescent="0.3">
      <c r="A160" s="8"/>
      <c r="B160" s="8"/>
      <c r="C160" s="457" t="s">
        <v>453</v>
      </c>
      <c r="D160" s="458" t="str">
        <f>IF(OR(AND('General Info and Test Results'!C27="Single-Speed",'General Info and Test Results'!C29=INDEX(ID_Fan_Types,1)), AND('General Info and Test Results'!C27="Single-Speed",'General Info and Test Results'!C29=INDEX(ID_Fan_Types,3))),'A Tests'!D83/'A Tests'!D31,"")</f>
        <v/>
      </c>
      <c r="E160" s="1132" t="e">
        <f>MROUND(D160,0.025)</f>
        <v>#VALUE!</v>
      </c>
      <c r="F160" s="1133"/>
      <c r="G160" s="8"/>
      <c r="K160" s="18"/>
    </row>
    <row r="161" spans="1:11" x14ac:dyDescent="0.3">
      <c r="A161" s="8"/>
      <c r="B161" s="8"/>
      <c r="C161" s="457" t="s">
        <v>454</v>
      </c>
      <c r="D161" s="458" t="str">
        <f>IF(AND('General Info and Test Results'!C27="Single-Speed",'General Info and Test Results'!C29="Variable Speed"),'A Tests'!D153/'A Tests'!D101,"")</f>
        <v/>
      </c>
      <c r="E161" s="1132" t="e">
        <f>MROUND(D161,0.025)</f>
        <v>#VALUE!</v>
      </c>
      <c r="F161" s="1133"/>
      <c r="G161" s="8"/>
      <c r="K161" s="18"/>
    </row>
    <row r="162" spans="1:11" x14ac:dyDescent="0.3">
      <c r="A162" s="8"/>
      <c r="B162" s="8"/>
      <c r="C162" s="276" t="s">
        <v>456</v>
      </c>
      <c r="D162" s="458" t="str">
        <f>IF('General Info and Test Results'!C27="Two-Speed",'A Tests'!D153/'A Tests'!D101,"")</f>
        <v/>
      </c>
      <c r="E162" s="1132" t="e">
        <f>MROUND(D162,0.025)</f>
        <v>#VALUE!</v>
      </c>
      <c r="F162" s="1133"/>
      <c r="G162" s="8"/>
      <c r="K162" s="18"/>
    </row>
    <row r="163" spans="1:11" ht="17.25" thickBot="1" x14ac:dyDescent="0.35">
      <c r="A163" s="8"/>
      <c r="B163" s="8"/>
      <c r="C163" s="277" t="s">
        <v>457</v>
      </c>
      <c r="D163" s="459" t="str">
        <f>IF('General Info and Test Results'!C27 = "Variable-Speed", 'A Tests'!D153/'A Tests'!D101,"")</f>
        <v/>
      </c>
      <c r="E163" s="1132" t="e">
        <f>MROUND(D163,0.025)</f>
        <v>#VALUE!</v>
      </c>
      <c r="F163" s="1133"/>
      <c r="G163" s="8"/>
      <c r="K163" s="18"/>
    </row>
    <row r="164" spans="1:11" ht="36.75" customHeight="1" thickBot="1" x14ac:dyDescent="0.35">
      <c r="A164" s="8"/>
      <c r="B164" s="8"/>
      <c r="C164" s="8"/>
      <c r="D164" s="8"/>
      <c r="E164" s="8"/>
      <c r="F164" s="8"/>
      <c r="G164" s="8"/>
      <c r="K164" s="18"/>
    </row>
    <row r="165" spans="1:11" ht="18.75" thickBot="1" x14ac:dyDescent="0.4">
      <c r="A165" s="8"/>
      <c r="B165" s="730" t="s">
        <v>656</v>
      </c>
      <c r="C165" s="731"/>
      <c r="D165" s="731"/>
      <c r="E165" s="731"/>
      <c r="F165" s="732" t="s">
        <v>658</v>
      </c>
      <c r="G165" s="732"/>
      <c r="H165" s="733" t="str">
        <f>$H$19</f>
        <v>No</v>
      </c>
      <c r="K165" s="18"/>
    </row>
    <row r="166" spans="1:11" ht="17.25" thickBot="1" x14ac:dyDescent="0.35">
      <c r="A166" s="8"/>
      <c r="B166" s="8"/>
      <c r="C166" s="8"/>
      <c r="D166" s="8"/>
      <c r="E166" s="8"/>
      <c r="F166" s="8"/>
      <c r="G166" s="8"/>
      <c r="K166" s="18"/>
    </row>
    <row r="167" spans="1:11" ht="18.75" thickBot="1" x14ac:dyDescent="0.4">
      <c r="B167" s="1149" t="e">
        <f ca="1">B21</f>
        <v>#N/A</v>
      </c>
      <c r="C167" s="1150"/>
      <c r="D167" s="1150"/>
      <c r="E167" s="1150"/>
      <c r="F167" s="1150"/>
      <c r="G167" s="1151"/>
      <c r="K167" s="18"/>
    </row>
    <row r="168" spans="1:11" ht="18" thickBot="1" x14ac:dyDescent="0.4">
      <c r="B168" s="265"/>
      <c r="C168" s="279"/>
      <c r="D168" s="260"/>
      <c r="E168" s="260"/>
      <c r="F168" s="260"/>
      <c r="G168" s="280"/>
      <c r="K168" s="18"/>
    </row>
    <row r="169" spans="1:11" ht="18" thickBot="1" x14ac:dyDescent="0.4">
      <c r="B169" s="265"/>
      <c r="C169" s="1152" t="s">
        <v>53</v>
      </c>
      <c r="D169" s="1153"/>
      <c r="E169" s="1153"/>
      <c r="F169" s="1154"/>
      <c r="G169" s="261"/>
      <c r="K169" s="18"/>
    </row>
    <row r="170" spans="1:11" ht="17.25" x14ac:dyDescent="0.35">
      <c r="B170" s="265"/>
      <c r="C170" s="269"/>
      <c r="D170" s="1130" t="s">
        <v>47</v>
      </c>
      <c r="E170" s="1130"/>
      <c r="F170" s="1131"/>
      <c r="G170" s="261"/>
      <c r="K170" s="18"/>
    </row>
    <row r="171" spans="1:11" ht="17.25" x14ac:dyDescent="0.35">
      <c r="B171" s="270"/>
      <c r="C171" s="265"/>
      <c r="D171" s="271" t="s">
        <v>54</v>
      </c>
      <c r="E171" s="271" t="s">
        <v>55</v>
      </c>
      <c r="F171" s="272" t="s">
        <v>56</v>
      </c>
      <c r="G171" s="261"/>
      <c r="K171" s="18"/>
    </row>
    <row r="172" spans="1:11" x14ac:dyDescent="0.3">
      <c r="B172" s="265"/>
      <c r="C172" s="266" t="s">
        <v>349</v>
      </c>
      <c r="D172" s="743"/>
      <c r="E172" s="743"/>
      <c r="F172" s="744"/>
      <c r="G172" s="261"/>
      <c r="K172" s="18"/>
    </row>
    <row r="173" spans="1:11" x14ac:dyDescent="0.3">
      <c r="B173" s="265"/>
      <c r="C173" s="266" t="s">
        <v>350</v>
      </c>
      <c r="D173" s="743"/>
      <c r="E173" s="743"/>
      <c r="F173" s="744"/>
      <c r="G173" s="261"/>
      <c r="K173" s="18"/>
    </row>
    <row r="174" spans="1:11" x14ac:dyDescent="0.3">
      <c r="B174" s="265"/>
      <c r="C174" s="266" t="s">
        <v>57</v>
      </c>
      <c r="D174" s="743"/>
      <c r="E174" s="743"/>
      <c r="F174" s="744"/>
      <c r="G174" s="261"/>
      <c r="K174" s="18"/>
    </row>
    <row r="175" spans="1:11" x14ac:dyDescent="0.3">
      <c r="B175" s="265"/>
      <c r="C175" s="266" t="s">
        <v>58</v>
      </c>
      <c r="D175" s="743"/>
      <c r="E175" s="743"/>
      <c r="F175" s="744"/>
      <c r="G175" s="261"/>
      <c r="K175" s="18"/>
    </row>
    <row r="176" spans="1:11" x14ac:dyDescent="0.3">
      <c r="B176" s="265"/>
      <c r="C176" s="266" t="s">
        <v>347</v>
      </c>
      <c r="D176" s="743"/>
      <c r="E176" s="842"/>
      <c r="F176" s="841"/>
      <c r="G176" s="261"/>
      <c r="I176" s="123"/>
      <c r="K176" s="18"/>
    </row>
    <row r="177" spans="2:11" ht="17.25" thickBot="1" x14ac:dyDescent="0.35">
      <c r="B177" s="265"/>
      <c r="C177" s="268" t="s">
        <v>357</v>
      </c>
      <c r="D177" s="745"/>
      <c r="E177" s="843"/>
      <c r="F177" s="264"/>
      <c r="G177" s="261"/>
      <c r="K177" s="18"/>
    </row>
    <row r="178" spans="2:11" ht="17.25" thickBot="1" x14ac:dyDescent="0.35">
      <c r="B178" s="265"/>
      <c r="C178" s="281"/>
      <c r="D178" s="260"/>
      <c r="E178" s="260"/>
      <c r="F178" s="260"/>
      <c r="G178" s="261"/>
      <c r="K178" s="18"/>
    </row>
    <row r="179" spans="2:11" ht="18" thickBot="1" x14ac:dyDescent="0.4">
      <c r="B179" s="265"/>
      <c r="C179" s="1152" t="s">
        <v>59</v>
      </c>
      <c r="D179" s="1153"/>
      <c r="E179" s="1153"/>
      <c r="F179" s="1154"/>
      <c r="G179" s="261"/>
      <c r="K179" s="18"/>
    </row>
    <row r="180" spans="2:11" ht="17.25" x14ac:dyDescent="0.35">
      <c r="B180" s="265"/>
      <c r="C180" s="269"/>
      <c r="D180" s="1130" t="s">
        <v>47</v>
      </c>
      <c r="E180" s="1130"/>
      <c r="F180" s="1131"/>
      <c r="G180" s="261"/>
      <c r="K180" s="18"/>
    </row>
    <row r="181" spans="2:11" ht="17.25" x14ac:dyDescent="0.35">
      <c r="B181" s="270"/>
      <c r="C181" s="282"/>
      <c r="D181" s="271" t="s">
        <v>54</v>
      </c>
      <c r="E181" s="271" t="s">
        <v>55</v>
      </c>
      <c r="F181" s="272" t="s">
        <v>56</v>
      </c>
      <c r="G181" s="261"/>
      <c r="K181" s="18"/>
    </row>
    <row r="182" spans="2:11" x14ac:dyDescent="0.3">
      <c r="B182" s="265"/>
      <c r="C182" s="266" t="s">
        <v>60</v>
      </c>
      <c r="D182" s="725"/>
      <c r="E182" s="725"/>
      <c r="F182" s="726"/>
      <c r="G182" s="261"/>
      <c r="K182" s="18"/>
    </row>
    <row r="183" spans="2:11" x14ac:dyDescent="0.3">
      <c r="B183" s="265"/>
      <c r="C183" s="266" t="s">
        <v>490</v>
      </c>
      <c r="D183" s="725"/>
      <c r="E183" s="725"/>
      <c r="F183" s="725"/>
      <c r="G183" s="261"/>
      <c r="K183" s="18"/>
    </row>
    <row r="184" spans="2:11" x14ac:dyDescent="0.3">
      <c r="B184" s="265"/>
      <c r="C184" s="266" t="s">
        <v>491</v>
      </c>
      <c r="D184" s="725"/>
      <c r="E184" s="725"/>
      <c r="F184" s="725"/>
      <c r="G184" s="261"/>
      <c r="K184" s="18"/>
    </row>
    <row r="185" spans="2:11" x14ac:dyDescent="0.3">
      <c r="B185" s="265"/>
      <c r="C185" s="266" t="s">
        <v>342</v>
      </c>
      <c r="D185" s="725"/>
      <c r="E185" s="725"/>
      <c r="F185" s="726"/>
      <c r="G185" s="261"/>
      <c r="K185" s="18"/>
    </row>
    <row r="186" spans="2:11" ht="17.25" thickBot="1" x14ac:dyDescent="0.35">
      <c r="B186" s="265"/>
      <c r="C186" s="268" t="s">
        <v>344</v>
      </c>
      <c r="D186" s="727"/>
      <c r="E186" s="727"/>
      <c r="F186" s="728"/>
      <c r="G186" s="261"/>
      <c r="K186" s="18"/>
    </row>
    <row r="187" spans="2:11" ht="17.25" thickBot="1" x14ac:dyDescent="0.35">
      <c r="B187" s="265"/>
      <c r="C187" s="260"/>
      <c r="D187" s="260"/>
      <c r="E187" s="260"/>
      <c r="F187" s="260"/>
      <c r="G187" s="261"/>
      <c r="K187" s="18"/>
    </row>
    <row r="188" spans="2:11" ht="18" thickBot="1" x14ac:dyDescent="0.4">
      <c r="B188" s="265"/>
      <c r="C188" s="1152" t="s">
        <v>61</v>
      </c>
      <c r="D188" s="1153"/>
      <c r="E188" s="1153"/>
      <c r="F188" s="1154"/>
      <c r="G188" s="261"/>
      <c r="K188" s="18"/>
    </row>
    <row r="189" spans="2:11" ht="17.25" x14ac:dyDescent="0.35">
      <c r="B189" s="265"/>
      <c r="C189" s="269"/>
      <c r="D189" s="1130" t="s">
        <v>47</v>
      </c>
      <c r="E189" s="1130"/>
      <c r="F189" s="1131"/>
      <c r="G189" s="261"/>
      <c r="K189" s="18"/>
    </row>
    <row r="190" spans="2:11" ht="17.25" x14ac:dyDescent="0.35">
      <c r="B190" s="270"/>
      <c r="C190" s="265"/>
      <c r="D190" s="271" t="s">
        <v>54</v>
      </c>
      <c r="E190" s="271" t="s">
        <v>55</v>
      </c>
      <c r="F190" s="272" t="s">
        <v>56</v>
      </c>
      <c r="G190" s="261"/>
      <c r="K190" s="18"/>
    </row>
    <row r="191" spans="2:11" x14ac:dyDescent="0.3">
      <c r="B191" s="265"/>
      <c r="C191" s="273" t="s">
        <v>62</v>
      </c>
      <c r="D191" s="725"/>
      <c r="E191" s="725"/>
      <c r="F191" s="726"/>
      <c r="G191" s="261"/>
      <c r="K191" s="18"/>
    </row>
    <row r="192" spans="2:11" x14ac:dyDescent="0.3">
      <c r="B192" s="265"/>
      <c r="C192" s="273" t="s">
        <v>63</v>
      </c>
      <c r="D192" s="725"/>
      <c r="E192" s="725"/>
      <c r="F192" s="726"/>
      <c r="G192" s="261"/>
      <c r="K192" s="18"/>
    </row>
    <row r="193" spans="2:11" x14ac:dyDescent="0.3">
      <c r="B193" s="265"/>
      <c r="C193" s="273" t="s">
        <v>64</v>
      </c>
      <c r="D193" s="725"/>
      <c r="E193" s="725"/>
      <c r="F193" s="726"/>
      <c r="G193" s="261"/>
      <c r="K193" s="18"/>
    </row>
    <row r="194" spans="2:11" x14ac:dyDescent="0.3">
      <c r="B194" s="265"/>
      <c r="C194" s="273" t="s">
        <v>65</v>
      </c>
      <c r="D194" s="725"/>
      <c r="E194" s="725"/>
      <c r="F194" s="726"/>
      <c r="G194" s="261"/>
      <c r="K194" s="18"/>
    </row>
    <row r="195" spans="2:11" x14ac:dyDescent="0.3">
      <c r="B195" s="265"/>
      <c r="C195" s="273" t="s">
        <v>66</v>
      </c>
      <c r="D195" s="725"/>
      <c r="E195" s="725"/>
      <c r="F195" s="726"/>
      <c r="G195" s="261"/>
      <c r="K195" s="18"/>
    </row>
    <row r="196" spans="2:11" x14ac:dyDescent="0.3">
      <c r="B196" s="265"/>
      <c r="C196" s="273" t="s">
        <v>67</v>
      </c>
      <c r="D196" s="725"/>
      <c r="E196" s="725"/>
      <c r="F196" s="726"/>
      <c r="G196" s="261"/>
      <c r="K196" s="18"/>
    </row>
    <row r="197" spans="2:11" x14ac:dyDescent="0.3">
      <c r="B197" s="265"/>
      <c r="C197" s="273" t="s">
        <v>68</v>
      </c>
      <c r="D197" s="725"/>
      <c r="E197" s="725"/>
      <c r="F197" s="726"/>
      <c r="G197" s="261"/>
      <c r="K197" s="18"/>
    </row>
    <row r="198" spans="2:11" x14ac:dyDescent="0.3">
      <c r="B198" s="265"/>
      <c r="C198" s="273" t="s">
        <v>69</v>
      </c>
      <c r="D198" s="725"/>
      <c r="E198" s="725"/>
      <c r="F198" s="726"/>
      <c r="G198" s="261"/>
      <c r="K198" s="18"/>
    </row>
    <row r="199" spans="2:11" x14ac:dyDescent="0.3">
      <c r="B199" s="265"/>
      <c r="C199" s="273" t="s">
        <v>70</v>
      </c>
      <c r="D199" s="725"/>
      <c r="E199" s="725"/>
      <c r="F199" s="726"/>
      <c r="G199" s="261"/>
      <c r="K199" s="18"/>
    </row>
    <row r="200" spans="2:11" x14ac:dyDescent="0.3">
      <c r="B200" s="265"/>
      <c r="C200" s="273" t="s">
        <v>71</v>
      </c>
      <c r="D200" s="725"/>
      <c r="E200" s="725"/>
      <c r="F200" s="726"/>
      <c r="G200" s="261"/>
      <c r="K200" s="18"/>
    </row>
    <row r="201" spans="2:11" ht="17.25" thickBot="1" x14ac:dyDescent="0.35">
      <c r="B201" s="265"/>
      <c r="C201" s="274" t="s">
        <v>72</v>
      </c>
      <c r="D201" s="727"/>
      <c r="E201" s="727"/>
      <c r="F201" s="728"/>
      <c r="G201" s="261"/>
      <c r="K201" s="18"/>
    </row>
    <row r="202" spans="2:11" ht="17.25" thickBot="1" x14ac:dyDescent="0.35">
      <c r="B202" s="265"/>
      <c r="C202" s="260"/>
      <c r="D202" s="260"/>
      <c r="E202" s="260"/>
      <c r="F202" s="261"/>
      <c r="G202" s="261"/>
      <c r="K202" s="18"/>
    </row>
    <row r="203" spans="2:11" ht="18" thickBot="1" x14ac:dyDescent="0.4">
      <c r="B203" s="265"/>
      <c r="C203" s="1152" t="s">
        <v>73</v>
      </c>
      <c r="D203" s="1153"/>
      <c r="E203" s="1153"/>
      <c r="F203" s="1154"/>
      <c r="G203" s="261"/>
      <c r="K203" s="18"/>
    </row>
    <row r="204" spans="2:11" ht="17.25" x14ac:dyDescent="0.35">
      <c r="B204" s="265"/>
      <c r="C204" s="269"/>
      <c r="D204" s="1130" t="s">
        <v>47</v>
      </c>
      <c r="E204" s="1130"/>
      <c r="F204" s="1131"/>
      <c r="G204" s="261"/>
      <c r="K204" s="18"/>
    </row>
    <row r="205" spans="2:11" ht="17.25" x14ac:dyDescent="0.35">
      <c r="B205" s="270"/>
      <c r="C205" s="265"/>
      <c r="D205" s="271" t="s">
        <v>54</v>
      </c>
      <c r="E205" s="271" t="s">
        <v>55</v>
      </c>
      <c r="F205" s="272" t="s">
        <v>56</v>
      </c>
      <c r="G205" s="261"/>
      <c r="K205" s="18"/>
    </row>
    <row r="206" spans="2:11" x14ac:dyDescent="0.3">
      <c r="B206" s="265"/>
      <c r="C206" s="273" t="s">
        <v>74</v>
      </c>
      <c r="D206" s="725"/>
      <c r="E206" s="725"/>
      <c r="F206" s="726"/>
      <c r="G206" s="261"/>
      <c r="K206" s="18"/>
    </row>
    <row r="207" spans="2:11" x14ac:dyDescent="0.3">
      <c r="B207" s="265"/>
      <c r="C207" s="273" t="s">
        <v>75</v>
      </c>
      <c r="D207" s="725"/>
      <c r="E207" s="725"/>
      <c r="F207" s="726"/>
      <c r="G207" s="261"/>
      <c r="K207" s="18"/>
    </row>
    <row r="208" spans="2:11" x14ac:dyDescent="0.3">
      <c r="B208" s="265"/>
      <c r="C208" s="273" t="s">
        <v>76</v>
      </c>
      <c r="D208" s="725"/>
      <c r="E208" s="725"/>
      <c r="F208" s="726"/>
      <c r="G208" s="261"/>
      <c r="K208" s="18"/>
    </row>
    <row r="209" spans="2:11" x14ac:dyDescent="0.3">
      <c r="B209" s="265"/>
      <c r="C209" s="273" t="s">
        <v>77</v>
      </c>
      <c r="D209" s="725"/>
      <c r="E209" s="725"/>
      <c r="F209" s="726"/>
      <c r="G209" s="261"/>
      <c r="K209" s="18"/>
    </row>
    <row r="210" spans="2:11" ht="17.25" thickBot="1" x14ac:dyDescent="0.35">
      <c r="B210" s="265"/>
      <c r="C210" s="274" t="s">
        <v>345</v>
      </c>
      <c r="D210" s="727"/>
      <c r="E210" s="727"/>
      <c r="F210" s="728"/>
      <c r="G210" s="261"/>
      <c r="K210" s="18"/>
    </row>
    <row r="211" spans="2:11" ht="17.25" thickBot="1" x14ac:dyDescent="0.35">
      <c r="B211" s="265"/>
      <c r="C211" s="260"/>
      <c r="D211" s="260"/>
      <c r="E211" s="260"/>
      <c r="F211" s="260"/>
      <c r="G211" s="261"/>
      <c r="K211" s="18"/>
    </row>
    <row r="212" spans="2:11" ht="18" thickBot="1" x14ac:dyDescent="0.4">
      <c r="B212" s="265"/>
      <c r="C212" s="1152" t="s">
        <v>78</v>
      </c>
      <c r="D212" s="1153"/>
      <c r="E212" s="1153"/>
      <c r="F212" s="1154"/>
      <c r="G212" s="261"/>
      <c r="K212" s="18"/>
    </row>
    <row r="213" spans="2:11" ht="17.25" x14ac:dyDescent="0.35">
      <c r="B213" s="265"/>
      <c r="C213" s="269"/>
      <c r="D213" s="1130" t="s">
        <v>47</v>
      </c>
      <c r="E213" s="1130"/>
      <c r="F213" s="1131"/>
      <c r="G213" s="261"/>
      <c r="K213" s="18"/>
    </row>
    <row r="214" spans="2:11" ht="17.25" x14ac:dyDescent="0.35">
      <c r="B214" s="275"/>
      <c r="C214" s="265"/>
      <c r="D214" s="271" t="s">
        <v>54</v>
      </c>
      <c r="E214" s="271" t="s">
        <v>55</v>
      </c>
      <c r="F214" s="272" t="s">
        <v>56</v>
      </c>
      <c r="G214" s="261"/>
      <c r="K214" s="18"/>
    </row>
    <row r="215" spans="2:11" x14ac:dyDescent="0.3">
      <c r="B215" s="265"/>
      <c r="C215" s="276" t="s">
        <v>79</v>
      </c>
      <c r="D215" s="725"/>
      <c r="E215" s="725"/>
      <c r="F215" s="726"/>
      <c r="G215" s="261"/>
      <c r="K215" s="18"/>
    </row>
    <row r="216" spans="2:11" x14ac:dyDescent="0.3">
      <c r="B216" s="265"/>
      <c r="C216" s="276" t="s">
        <v>80</v>
      </c>
      <c r="D216" s="725"/>
      <c r="E216" s="725"/>
      <c r="F216" s="726"/>
      <c r="G216" s="261"/>
      <c r="K216" s="18"/>
    </row>
    <row r="217" spans="2:11" x14ac:dyDescent="0.3">
      <c r="B217" s="265"/>
      <c r="C217" s="276" t="s">
        <v>81</v>
      </c>
      <c r="D217" s="725"/>
      <c r="E217" s="725"/>
      <c r="F217" s="726"/>
      <c r="G217" s="261"/>
      <c r="K217" s="18"/>
    </row>
    <row r="218" spans="2:11" x14ac:dyDescent="0.3">
      <c r="B218" s="265"/>
      <c r="C218" s="276" t="s">
        <v>82</v>
      </c>
      <c r="D218" s="725"/>
      <c r="E218" s="725"/>
      <c r="F218" s="726"/>
      <c r="G218" s="261"/>
      <c r="K218" s="18"/>
    </row>
    <row r="219" spans="2:11" x14ac:dyDescent="0.3">
      <c r="B219" s="265"/>
      <c r="C219" s="276" t="s">
        <v>83</v>
      </c>
      <c r="D219" s="725"/>
      <c r="E219" s="725"/>
      <c r="F219" s="726"/>
      <c r="G219" s="261"/>
      <c r="K219" s="18"/>
    </row>
    <row r="220" spans="2:11" x14ac:dyDescent="0.3">
      <c r="B220" s="265"/>
      <c r="C220" s="276" t="s">
        <v>84</v>
      </c>
      <c r="D220" s="725"/>
      <c r="E220" s="725"/>
      <c r="F220" s="726"/>
      <c r="G220" s="261"/>
      <c r="K220" s="18"/>
    </row>
    <row r="221" spans="2:11" x14ac:dyDescent="0.3">
      <c r="B221" s="265"/>
      <c r="C221" s="276" t="s">
        <v>85</v>
      </c>
      <c r="D221" s="725"/>
      <c r="E221" s="725"/>
      <c r="F221" s="726"/>
      <c r="G221" s="261"/>
      <c r="K221" s="18"/>
    </row>
    <row r="222" spans="2:11" ht="17.25" thickBot="1" x14ac:dyDescent="0.35">
      <c r="B222" s="265"/>
      <c r="C222" s="277" t="s">
        <v>86</v>
      </c>
      <c r="D222" s="727"/>
      <c r="E222" s="727"/>
      <c r="F222" s="728"/>
      <c r="G222" s="261"/>
      <c r="K222" s="18"/>
    </row>
    <row r="223" spans="2:11" ht="17.25" thickBot="1" x14ac:dyDescent="0.35">
      <c r="B223" s="265"/>
      <c r="C223" s="260"/>
      <c r="D223" s="260"/>
      <c r="E223" s="260"/>
      <c r="F223" s="283"/>
      <c r="G223" s="261"/>
      <c r="K223" s="18"/>
    </row>
    <row r="224" spans="2:11" ht="18" thickBot="1" x14ac:dyDescent="0.4">
      <c r="B224" s="265"/>
      <c r="C224" s="1152" t="s">
        <v>189</v>
      </c>
      <c r="D224" s="1153"/>
      <c r="E224" s="1153"/>
      <c r="F224" s="1154"/>
      <c r="G224" s="261"/>
      <c r="K224" s="18"/>
    </row>
    <row r="225" spans="1:11" ht="17.25" x14ac:dyDescent="0.35">
      <c r="A225" s="6" t="s">
        <v>352</v>
      </c>
      <c r="B225" s="270"/>
      <c r="C225" s="269"/>
      <c r="D225" s="1130" t="s">
        <v>47</v>
      </c>
      <c r="E225" s="1130"/>
      <c r="F225" s="1131"/>
      <c r="G225" s="261"/>
      <c r="K225" s="18"/>
    </row>
    <row r="226" spans="1:11" x14ac:dyDescent="0.3">
      <c r="B226" s="265"/>
      <c r="C226" s="276" t="s">
        <v>188</v>
      </c>
      <c r="D226" s="1137"/>
      <c r="E226" s="1137"/>
      <c r="F226" s="1138"/>
      <c r="G226" s="261"/>
      <c r="K226" s="18"/>
    </row>
    <row r="227" spans="1:11" x14ac:dyDescent="0.3">
      <c r="B227" s="265"/>
      <c r="C227" s="276" t="s">
        <v>187</v>
      </c>
      <c r="D227" s="1137"/>
      <c r="E227" s="1137"/>
      <c r="F227" s="1138"/>
      <c r="G227" s="261"/>
      <c r="K227" s="18"/>
    </row>
    <row r="228" spans="1:11" x14ac:dyDescent="0.3">
      <c r="B228" s="265"/>
      <c r="C228" s="276" t="s">
        <v>259</v>
      </c>
      <c r="D228" s="1137"/>
      <c r="E228" s="1137"/>
      <c r="F228" s="1138"/>
      <c r="G228" s="261"/>
      <c r="K228" s="18"/>
    </row>
    <row r="229" spans="1:11" x14ac:dyDescent="0.3">
      <c r="B229" s="265"/>
      <c r="C229" s="276" t="s">
        <v>89</v>
      </c>
      <c r="D229" s="1165" t="str">
        <f>IF(D226+D228=0,"",D226+D228)</f>
        <v/>
      </c>
      <c r="E229" s="1165"/>
      <c r="F229" s="1166"/>
      <c r="G229" s="261"/>
      <c r="K229" s="18"/>
    </row>
    <row r="230" spans="1:11" x14ac:dyDescent="0.3">
      <c r="B230" s="265"/>
      <c r="C230" s="276" t="s">
        <v>186</v>
      </c>
      <c r="D230" s="1165">
        <f>D84</f>
        <v>0</v>
      </c>
      <c r="E230" s="1165"/>
      <c r="F230" s="1166"/>
      <c r="G230" s="261"/>
      <c r="K230" s="18"/>
    </row>
    <row r="231" spans="1:11" x14ac:dyDescent="0.3">
      <c r="B231" s="265"/>
      <c r="C231" s="276" t="s">
        <v>185</v>
      </c>
      <c r="D231" s="1137"/>
      <c r="E231" s="1137"/>
      <c r="F231" s="1138"/>
      <c r="G231" s="261"/>
      <c r="K231" s="18"/>
    </row>
    <row r="232" spans="1:11" x14ac:dyDescent="0.3">
      <c r="B232" s="265"/>
      <c r="C232" s="276" t="s">
        <v>184</v>
      </c>
      <c r="D232" s="1137"/>
      <c r="E232" s="1137"/>
      <c r="F232" s="1138"/>
      <c r="G232" s="261"/>
      <c r="K232" s="18"/>
    </row>
    <row r="233" spans="1:11" x14ac:dyDescent="0.3">
      <c r="B233" s="265"/>
      <c r="C233" s="276" t="s">
        <v>259</v>
      </c>
      <c r="D233" s="1137"/>
      <c r="E233" s="1137"/>
      <c r="F233" s="1138"/>
      <c r="G233" s="261"/>
      <c r="K233" s="18"/>
    </row>
    <row r="234" spans="1:11" ht="17.25" thickBot="1" x14ac:dyDescent="0.35">
      <c r="B234" s="265"/>
      <c r="C234" s="277" t="s">
        <v>89</v>
      </c>
      <c r="D234" s="1163" t="str">
        <f>IF(D231+D233=0,"",D231+D233)</f>
        <v/>
      </c>
      <c r="E234" s="1163"/>
      <c r="F234" s="1164"/>
      <c r="G234" s="261"/>
      <c r="K234" s="18"/>
    </row>
    <row r="235" spans="1:11" ht="17.25" thickBot="1" x14ac:dyDescent="0.35">
      <c r="B235" s="131"/>
      <c r="C235" s="124"/>
      <c r="D235" s="124"/>
      <c r="E235" s="124"/>
      <c r="F235" s="124"/>
      <c r="G235" s="125"/>
      <c r="K235" s="18"/>
    </row>
    <row r="236" spans="1:11" s="17" customFormat="1" x14ac:dyDescent="0.3">
      <c r="A236" s="18"/>
      <c r="B236" s="18"/>
      <c r="C236" s="18"/>
      <c r="D236" s="18"/>
      <c r="E236" s="18"/>
      <c r="F236" s="18"/>
      <c r="G236" s="18"/>
      <c r="H236" s="18"/>
      <c r="I236" s="18"/>
      <c r="J236" s="18"/>
      <c r="K236" s="18"/>
    </row>
  </sheetData>
  <sheetProtection algorithmName="SHA-512" hashValue="BhopWWgLY6yQoYmZJzEHg4E7syH45vfMIhkq84n2F+Gidf0klfZfQkNJ+gk2hr5Tu2uEfayCgSWIm7Q3+wvwuQ==" saltValue="P2ocWqNnZ3tTTzR6vpKkxg=="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topLeftCell="A61">
      <selection activeCell="I82" sqref="I82"/>
      <pageMargins left="0.7" right="0.7" top="0.75" bottom="0.75" header="0.3" footer="0.3"/>
      <pageSetup orientation="portrait" horizontalDpi="200" verticalDpi="200" r:id="rId2"/>
    </customSheetView>
  </customSheetViews>
  <mergeCells count="74">
    <mergeCell ref="D13:F13"/>
    <mergeCell ref="D14:F14"/>
    <mergeCell ref="D15:F15"/>
    <mergeCell ref="D16:F16"/>
    <mergeCell ref="D17:F17"/>
    <mergeCell ref="C11:F11"/>
    <mergeCell ref="D231:F231"/>
    <mergeCell ref="D232:F232"/>
    <mergeCell ref="D233:F233"/>
    <mergeCell ref="D234:F234"/>
    <mergeCell ref="D226:F226"/>
    <mergeCell ref="D227:F227"/>
    <mergeCell ref="D228:F228"/>
    <mergeCell ref="D229:F229"/>
    <mergeCell ref="D230:F230"/>
    <mergeCell ref="D204:F204"/>
    <mergeCell ref="C212:F212"/>
    <mergeCell ref="D213:F213"/>
    <mergeCell ref="C224:F224"/>
    <mergeCell ref="D225:F225"/>
    <mergeCell ref="C179:F179"/>
    <mergeCell ref="D180:F180"/>
    <mergeCell ref="C188:F188"/>
    <mergeCell ref="D189:F189"/>
    <mergeCell ref="C203:F203"/>
    <mergeCell ref="D170:F170"/>
    <mergeCell ref="B167:G167"/>
    <mergeCell ref="C169:F169"/>
    <mergeCell ref="D34:F34"/>
    <mergeCell ref="D82:F82"/>
    <mergeCell ref="D79:F79"/>
    <mergeCell ref="E163:F163"/>
    <mergeCell ref="C157:F157"/>
    <mergeCell ref="D158:F158"/>
    <mergeCell ref="E159:F159"/>
    <mergeCell ref="E160:F160"/>
    <mergeCell ref="E161:F161"/>
    <mergeCell ref="D85:F85"/>
    <mergeCell ref="D86:F86"/>
    <mergeCell ref="D87:F87"/>
    <mergeCell ref="D88:F88"/>
    <mergeCell ref="D150:F150"/>
    <mergeCell ref="B2:C2"/>
    <mergeCell ref="E2:F2"/>
    <mergeCell ref="C148:F148"/>
    <mergeCell ref="C136:F136"/>
    <mergeCell ref="C127:F127"/>
    <mergeCell ref="C112:F112"/>
    <mergeCell ref="C103:F103"/>
    <mergeCell ref="C93:F93"/>
    <mergeCell ref="C78:F78"/>
    <mergeCell ref="C66:F66"/>
    <mergeCell ref="C57:F57"/>
    <mergeCell ref="D67:F67"/>
    <mergeCell ref="D83:F83"/>
    <mergeCell ref="D80:F80"/>
    <mergeCell ref="D81:F81"/>
    <mergeCell ref="C42:F42"/>
    <mergeCell ref="C33:F33"/>
    <mergeCell ref="C23:F23"/>
    <mergeCell ref="D43:F43"/>
    <mergeCell ref="D58:F58"/>
    <mergeCell ref="D24:F24"/>
    <mergeCell ref="D137:F137"/>
    <mergeCell ref="E162:F162"/>
    <mergeCell ref="D84:F84"/>
    <mergeCell ref="D151:F151"/>
    <mergeCell ref="D94:F94"/>
    <mergeCell ref="D104:F104"/>
    <mergeCell ref="D113:F113"/>
    <mergeCell ref="D128:F128"/>
    <mergeCell ref="D149:F149"/>
    <mergeCell ref="D153:F153"/>
    <mergeCell ref="D152:F152"/>
  </mergeCells>
  <phoneticPr fontId="27" type="noConversion"/>
  <conditionalFormatting sqref="D13:F14 D26:F84">
    <cfRule type="expression" dxfId="77" priority="8" stopIfTrue="1">
      <formula>$F$5="-"</formula>
    </cfRule>
  </conditionalFormatting>
  <conditionalFormatting sqref="D96:F153">
    <cfRule type="expression" dxfId="76" priority="4" stopIfTrue="1">
      <formula>$F$6="-"</formula>
    </cfRule>
  </conditionalFormatting>
  <conditionalFormatting sqref="D15:F17">
    <cfRule type="expression" dxfId="75" priority="3" stopIfTrue="1">
      <formula>$D$14="No"</formula>
    </cfRule>
  </conditionalFormatting>
  <conditionalFormatting sqref="D172:F234">
    <cfRule type="expression" dxfId="74" priority="2" stopIfTrue="1">
      <formula>OR($F$5="-",$H$19="No")</formula>
    </cfRule>
  </conditionalFormatting>
  <conditionalFormatting sqref="D85:F88">
    <cfRule type="expression" dxfId="73" priority="1" stopIfTrue="1">
      <formula>OR($F$5="-",$H$19="Yes")</formula>
    </cfRule>
  </conditionalFormatting>
  <dataValidations count="2">
    <dataValidation type="list" showInputMessage="1" showErrorMessage="1" sqref="D13" xr:uid="{00000000-0002-0000-0600-000000000000}">
      <formula1>Yes_No</formula1>
    </dataValidation>
    <dataValidation type="list" showInputMessage="1" showErrorMessage="1" sqref="D84:F84" xr:uid="{00000000-0002-0000-0600-000001000000}">
      <formula1>Secondary_Test_Methods</formula1>
    </dataValidation>
  </dataValidations>
  <hyperlinks>
    <hyperlink ref="E2" location="Instructions!A1" display="Back to Instructions" xr:uid="{00000000-0004-0000-0600-000000000000}"/>
    <hyperlink ref="E2:F2" location="Instructions!A1" display="Back to Instructions tab" xr:uid="{00000000-0004-0000-0600-000001000000}"/>
  </hyperlinks>
  <pageMargins left="0.7" right="0.7" top="0.75" bottom="0.75" header="0.3" footer="0.3"/>
  <pageSetup orientation="landscape" horizontalDpi="200" verticalDpi="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0070C0"/>
  </sheetPr>
  <dimension ref="A1:L158"/>
  <sheetViews>
    <sheetView zoomScale="85" zoomScaleNormal="85" workbookViewId="0">
      <selection activeCell="E2" sqref="E2:F2"/>
    </sheetView>
  </sheetViews>
  <sheetFormatPr defaultColWidth="9.140625" defaultRowHeight="16.5" x14ac:dyDescent="0.3"/>
  <cols>
    <col min="1" max="1" width="2.7109375" style="6" customWidth="1"/>
    <col min="2" max="2" width="30.42578125" style="6" customWidth="1"/>
    <col min="3" max="3" width="68" style="6" customWidth="1"/>
    <col min="4" max="6" width="15.7109375" style="6" customWidth="1"/>
    <col min="7" max="7" width="15.5703125" style="6" customWidth="1"/>
    <col min="8" max="8" width="22.5703125" style="6" customWidth="1"/>
    <col min="9" max="9" width="25.7109375" style="6" customWidth="1"/>
    <col min="10" max="10" width="6.28515625" style="97" customWidth="1"/>
    <col min="11" max="11" width="4.7109375" style="6" customWidth="1"/>
    <col min="12" max="16384" width="9.140625" style="6"/>
  </cols>
  <sheetData>
    <row r="1" spans="1:12" ht="17.25" thickBot="1" x14ac:dyDescent="0.35">
      <c r="J1" s="110"/>
      <c r="K1" s="18"/>
    </row>
    <row r="2" spans="1:12" s="1" customFormat="1" ht="18.75" thickBot="1" x14ac:dyDescent="0.4">
      <c r="B2" s="1016" t="s">
        <v>449</v>
      </c>
      <c r="C2" s="1017"/>
      <c r="E2" s="1079" t="s">
        <v>433</v>
      </c>
      <c r="F2" s="1079"/>
      <c r="G2" s="528"/>
      <c r="J2" s="111"/>
      <c r="K2" s="112"/>
    </row>
    <row r="3" spans="1:12" s="1" customFormat="1" ht="17.25" customHeight="1" thickBot="1" x14ac:dyDescent="0.35">
      <c r="B3" s="242" t="s">
        <v>450</v>
      </c>
      <c r="C3" s="243" t="str">
        <f>'Version Control'!C3</f>
        <v>Residential Central Air Conditioners and Heat Pumps</v>
      </c>
      <c r="J3" s="111"/>
      <c r="K3" s="112"/>
    </row>
    <row r="4" spans="1:12" s="1" customFormat="1" ht="18" thickBot="1" x14ac:dyDescent="0.35">
      <c r="B4" s="244" t="s">
        <v>136</v>
      </c>
      <c r="C4" s="245" t="str">
        <f>'Version Control'!C4</f>
        <v>v2.6</v>
      </c>
      <c r="E4" s="754" t="s">
        <v>737</v>
      </c>
      <c r="F4" s="755"/>
      <c r="H4" s="754" t="s">
        <v>286</v>
      </c>
      <c r="I4" s="755"/>
      <c r="J4" s="111"/>
      <c r="K4" s="112"/>
    </row>
    <row r="5" spans="1:12" s="1" customFormat="1" x14ac:dyDescent="0.3">
      <c r="B5" s="244" t="s">
        <v>373</v>
      </c>
      <c r="C5" s="246">
        <f>'Version Control'!C5</f>
        <v>43553</v>
      </c>
      <c r="E5" s="758" t="s">
        <v>702</v>
      </c>
      <c r="F5" s="860" t="e">
        <f ca="1">IF(Product_Type_Input=INDEX(Product_Types,3),"-",INDEX(TestMatrix_Data,MATCH($C$6&amp;$E5,TestMatrix_Rows,0),MATCH($I$6&amp;$I$7&amp;$I$8,TestMatrix_Columns,0)))</f>
        <v>#N/A</v>
      </c>
      <c r="H5" s="758" t="s">
        <v>153</v>
      </c>
      <c r="I5" s="762">
        <f>'General Info and Test Results'!C25</f>
        <v>0</v>
      </c>
      <c r="J5" s="111"/>
      <c r="K5" s="112"/>
    </row>
    <row r="6" spans="1:12" s="1" customFormat="1" ht="17.25" thickBot="1" x14ac:dyDescent="0.35">
      <c r="B6" s="247" t="s">
        <v>135</v>
      </c>
      <c r="C6" s="248" t="str">
        <f ca="1">MID(CELL("filename",$A$1), FIND("]", CELL("filename", $A$1))+ 1, 255)</f>
        <v>B Tests</v>
      </c>
      <c r="E6" s="821" t="s">
        <v>703</v>
      </c>
      <c r="F6" s="861" t="e">
        <f ca="1">IF(Product_Type_Input=INDEX(Product_Types,3),"-",INDEX(TestMatrix_Data,MATCH($C$6&amp;$E6,TestMatrix_Rows,0),MATCH($I$6&amp;$I$7&amp;$I$8,TestMatrix_Columns,0)))</f>
        <v>#N/A</v>
      </c>
      <c r="H6" s="759" t="s">
        <v>149</v>
      </c>
      <c r="I6" s="763">
        <f>'General Info and Test Results'!C27</f>
        <v>0</v>
      </c>
      <c r="J6" s="111"/>
      <c r="K6" s="112"/>
    </row>
    <row r="7" spans="1:12" s="1" customFormat="1" x14ac:dyDescent="0.3">
      <c r="B7" s="249" t="s">
        <v>134</v>
      </c>
      <c r="C7" s="250" t="str">
        <f ca="1">MID(CELL("FILENAME"),FIND("[",CELL("FILENAME"))+1,FIND("]",CELL("FILENAME"))-FIND("[",CELL("FILENAME"))-1)</f>
        <v>Residential Central Air Conditioners and Heat Pumps_Notebook.xlsx</v>
      </c>
      <c r="H7" s="752" t="s">
        <v>660</v>
      </c>
      <c r="I7" s="763">
        <f>ID_FanType_Input</f>
        <v>0</v>
      </c>
      <c r="J7" s="111"/>
      <c r="K7" s="112"/>
    </row>
    <row r="8" spans="1:12" s="1" customFormat="1" ht="17.25" thickBot="1" x14ac:dyDescent="0.35">
      <c r="B8" s="251" t="s">
        <v>137</v>
      </c>
      <c r="C8" s="252" t="str">
        <f>'Version Control'!C8</f>
        <v>[MM/DD/YYYY]</v>
      </c>
      <c r="G8" s="14"/>
      <c r="H8" s="753" t="s">
        <v>657</v>
      </c>
      <c r="I8" s="764">
        <f>OD_FanType_Input</f>
        <v>0</v>
      </c>
      <c r="J8" s="111"/>
      <c r="K8" s="112"/>
      <c r="L8" s="767"/>
    </row>
    <row r="9" spans="1:12" s="1" customFormat="1" x14ac:dyDescent="0.3">
      <c r="B9" s="4"/>
      <c r="C9" s="212"/>
      <c r="G9" s="14"/>
      <c r="H9" s="9"/>
      <c r="J9" s="111"/>
      <c r="K9" s="112"/>
    </row>
    <row r="10" spans="1:12" ht="17.25" thickBot="1" x14ac:dyDescent="0.35">
      <c r="E10" s="97"/>
      <c r="K10" s="18"/>
    </row>
    <row r="11" spans="1:12" ht="18.75" thickBot="1" x14ac:dyDescent="0.4">
      <c r="B11" s="284"/>
      <c r="C11" s="1175" t="s">
        <v>340</v>
      </c>
      <c r="D11" s="1176"/>
      <c r="E11" s="285"/>
      <c r="F11" s="284"/>
      <c r="G11" s="284"/>
      <c r="K11" s="18"/>
    </row>
    <row r="12" spans="1:12" ht="17.25" x14ac:dyDescent="0.35">
      <c r="B12" s="284"/>
      <c r="C12" s="270" t="s">
        <v>50</v>
      </c>
      <c r="D12" s="261"/>
      <c r="E12" s="265"/>
      <c r="F12" s="284"/>
      <c r="G12" s="284"/>
      <c r="H12" s="8"/>
      <c r="K12" s="18"/>
      <c r="L12" s="747"/>
    </row>
    <row r="13" spans="1:12" ht="33.75" x14ac:dyDescent="0.35">
      <c r="B13" s="286"/>
      <c r="C13" s="317" t="s">
        <v>599</v>
      </c>
      <c r="D13" s="256"/>
      <c r="E13" s="265"/>
      <c r="F13" s="284"/>
      <c r="G13" s="284"/>
      <c r="H13" s="14"/>
      <c r="K13" s="18"/>
      <c r="L13" s="747" t="str">
        <f t="array" ref="L13">IF(SUM(ABS(M13:Y13))&gt;0,IF(OR($M$8:$Y$8=M13:Y13),"Hide","Show"),"")</f>
        <v/>
      </c>
    </row>
    <row r="14" spans="1:12" x14ac:dyDescent="0.3">
      <c r="A14" s="8"/>
      <c r="B14" s="260"/>
      <c r="C14" s="266" t="s">
        <v>123</v>
      </c>
      <c r="D14" s="493">
        <f>'General Info and Test Results'!C36</f>
        <v>0</v>
      </c>
      <c r="E14" s="265"/>
      <c r="F14" s="1177"/>
      <c r="G14" s="1177"/>
      <c r="K14" s="18"/>
      <c r="L14" s="747" t="str">
        <f t="array" ref="L14">IF(SUM(ABS(M14:Y14))&gt;0,IF(OR($M$8:$Y$8=M14:Y14),"Hide","Show"),"")</f>
        <v/>
      </c>
    </row>
    <row r="15" spans="1:12" x14ac:dyDescent="0.3">
      <c r="A15" s="8"/>
      <c r="B15" s="260"/>
      <c r="C15" s="266" t="s">
        <v>124</v>
      </c>
      <c r="D15" s="257"/>
      <c r="E15" s="265"/>
      <c r="F15" s="284"/>
      <c r="G15" s="284"/>
      <c r="K15" s="18"/>
      <c r="L15" s="747" t="str">
        <f t="array" ref="L15">IF(SUM(ABS(M15:Y15))&gt;0,IF(OR($M$8:$Y$8=M15:Y15),"Hide","Show"),"")</f>
        <v/>
      </c>
    </row>
    <row r="16" spans="1:12" ht="17.25" thickBot="1" x14ac:dyDescent="0.35">
      <c r="A16" s="8"/>
      <c r="B16" s="260"/>
      <c r="C16" s="268" t="s">
        <v>125</v>
      </c>
      <c r="D16" s="258"/>
      <c r="E16" s="265"/>
      <c r="F16" s="284"/>
      <c r="G16" s="284"/>
      <c r="K16" s="18"/>
      <c r="L16" s="747" t="str">
        <f t="array" ref="L16">IF(SUM(ABS(M16:Y16))&gt;0,IF(OR($M$8:$Y$8=M16:Y16),"Hide","Show"),"")</f>
        <v/>
      </c>
    </row>
    <row r="17" spans="1:12" x14ac:dyDescent="0.3">
      <c r="A17" s="8"/>
      <c r="B17" s="260"/>
      <c r="C17" s="260"/>
      <c r="D17" s="260"/>
      <c r="E17" s="260"/>
      <c r="F17" s="260"/>
      <c r="G17" s="284"/>
      <c r="K17" s="18"/>
      <c r="L17" s="747" t="str">
        <f t="array" ref="L17">IF(SUM(ABS(M17:Y17))&gt;0,IF(OR($M$8:$Y$8=M17:Y17),"Hide","Show"),"")</f>
        <v/>
      </c>
    </row>
    <row r="18" spans="1:12" x14ac:dyDescent="0.3">
      <c r="A18" s="8"/>
      <c r="B18" s="260"/>
      <c r="C18" s="260"/>
      <c r="D18" s="260"/>
      <c r="E18" s="260"/>
      <c r="F18" s="260"/>
      <c r="G18" s="284"/>
      <c r="K18" s="18"/>
      <c r="L18" s="747" t="s">
        <v>741</v>
      </c>
    </row>
    <row r="19" spans="1:12" ht="17.25" thickBot="1" x14ac:dyDescent="0.35">
      <c r="A19" s="8"/>
      <c r="B19" s="260"/>
      <c r="C19" s="260"/>
      <c r="D19" s="260"/>
      <c r="E19" s="260"/>
      <c r="F19" s="260"/>
      <c r="G19" s="260"/>
      <c r="H19" s="8"/>
      <c r="I19" s="130"/>
      <c r="K19" s="18"/>
      <c r="L19" s="747" t="s">
        <v>741</v>
      </c>
    </row>
    <row r="20" spans="1:12" ht="18.75" thickBot="1" x14ac:dyDescent="0.4">
      <c r="B20" s="740" t="str">
        <f>IF(AND($I$6="Single-Speed",$I$7=INDEX(Fan_Types,1)),"'B Test' Data to be recorded","'B2 Test' Data to be recorded")</f>
        <v>'B2 Test' Data to be recorded</v>
      </c>
      <c r="C20" s="741"/>
      <c r="D20" s="741"/>
      <c r="E20" s="741"/>
      <c r="F20" s="741"/>
      <c r="G20" s="742"/>
      <c r="K20" s="18"/>
      <c r="L20" s="747" t="str">
        <f t="array" ref="L20">IF(SUM(ABS(M20:Y20))&gt;0,IF(OR($M$8:$Y$8=M20:Y20),"Hide","Show"),"")</f>
        <v/>
      </c>
    </row>
    <row r="21" spans="1:12" ht="17.25" thickBot="1" x14ac:dyDescent="0.35">
      <c r="B21" s="265"/>
      <c r="C21" s="260"/>
      <c r="D21" s="260"/>
      <c r="E21" s="260"/>
      <c r="F21" s="260"/>
      <c r="G21" s="280"/>
      <c r="K21" s="18"/>
      <c r="L21" s="747" t="str">
        <f t="array" ref="L21">IF(SUM(ABS(M21:Y21))&gt;0,IF(OR($M$8:$Y$8=M21:Y21),"Hide","Show"),"")</f>
        <v/>
      </c>
    </row>
    <row r="22" spans="1:12" ht="18" thickBot="1" x14ac:dyDescent="0.4">
      <c r="B22" s="265"/>
      <c r="C22" s="1143" t="s">
        <v>53</v>
      </c>
      <c r="D22" s="1144"/>
      <c r="E22" s="1144"/>
      <c r="F22" s="1145"/>
      <c r="G22" s="267"/>
      <c r="K22" s="18"/>
      <c r="L22" s="747" t="str">
        <f t="array" ref="L22">IF(SUM(ABS(M22:Y22))&gt;0,IF(OR($M$8:$Y$8=M22:Y22),"Hide","Show"),"")</f>
        <v/>
      </c>
    </row>
    <row r="23" spans="1:12" ht="17.25" x14ac:dyDescent="0.35">
      <c r="B23" s="265"/>
      <c r="C23" s="269"/>
      <c r="D23" s="1130" t="s">
        <v>47</v>
      </c>
      <c r="E23" s="1130"/>
      <c r="F23" s="1131"/>
      <c r="G23" s="267"/>
      <c r="K23" s="18"/>
      <c r="L23" s="747" t="str">
        <f t="array" ref="L23">IF(SUM(ABS(M23:Y23))&gt;0,IF(OR($M$8:$Y$8=M23:Y23),"Hide","Show"),"")</f>
        <v/>
      </c>
    </row>
    <row r="24" spans="1:12" ht="17.25" x14ac:dyDescent="0.35">
      <c r="B24" s="270"/>
      <c r="C24" s="265"/>
      <c r="D24" s="271" t="s">
        <v>54</v>
      </c>
      <c r="E24" s="271" t="s">
        <v>55</v>
      </c>
      <c r="F24" s="272" t="s">
        <v>56</v>
      </c>
      <c r="G24" s="267"/>
      <c r="K24" s="18"/>
      <c r="L24" s="747" t="str">
        <f t="array" ref="L24">IF(SUM(ABS(M24:Y24))&gt;0,IF(OR($M$8:$Y$8=M24:Y24),"Hide","Show"),"")</f>
        <v/>
      </c>
    </row>
    <row r="25" spans="1:12" x14ac:dyDescent="0.3">
      <c r="B25" s="265"/>
      <c r="C25" s="266" t="s">
        <v>349</v>
      </c>
      <c r="D25" s="291"/>
      <c r="E25" s="297"/>
      <c r="F25" s="298"/>
      <c r="G25" s="267"/>
      <c r="K25" s="18"/>
      <c r="L25" s="747" t="str">
        <f t="array" ref="L25">IF(SUM(ABS(M25:Y25))&gt;0,IF(OR($M$8:$Y$8=M25:Y25),"Hide","Show"),"")</f>
        <v/>
      </c>
    </row>
    <row r="26" spans="1:12" x14ac:dyDescent="0.3">
      <c r="B26" s="265"/>
      <c r="C26" s="266" t="s">
        <v>350</v>
      </c>
      <c r="D26" s="291"/>
      <c r="E26" s="297"/>
      <c r="F26" s="298"/>
      <c r="G26" s="267"/>
      <c r="K26" s="18"/>
      <c r="L26" s="747" t="str">
        <f t="array" ref="L26">IF(SUM(ABS(M26:Y26))&gt;0,IF(OR($M$8:$Y$8=M26:Y26),"Hide","Show"),"")</f>
        <v/>
      </c>
    </row>
    <row r="27" spans="1:12" x14ac:dyDescent="0.3">
      <c r="B27" s="265"/>
      <c r="C27" s="266" t="s">
        <v>57</v>
      </c>
      <c r="D27" s="291"/>
      <c r="E27" s="297"/>
      <c r="F27" s="298"/>
      <c r="G27" s="267"/>
      <c r="K27" s="18"/>
      <c r="L27" s="747" t="str">
        <f t="array" ref="L27">IF(SUM(ABS(M27:Y27))&gt;0,IF(OR($M$8:$Y$8=M27:Y27),"Hide","Show"),"")</f>
        <v/>
      </c>
    </row>
    <row r="28" spans="1:12" x14ac:dyDescent="0.3">
      <c r="B28" s="265"/>
      <c r="C28" s="266" t="s">
        <v>58</v>
      </c>
      <c r="D28" s="291"/>
      <c r="E28" s="297"/>
      <c r="F28" s="298"/>
      <c r="G28" s="267"/>
      <c r="K28" s="18"/>
      <c r="L28" s="747" t="str">
        <f t="array" ref="L28">IF(SUM(ABS(M28:Y28))&gt;0,IF(OR($M$8:$Y$8=M28:Y28),"Hide","Show"),"")</f>
        <v/>
      </c>
    </row>
    <row r="29" spans="1:12" x14ac:dyDescent="0.3">
      <c r="B29" s="265"/>
      <c r="C29" s="266" t="s">
        <v>351</v>
      </c>
      <c r="D29" s="293"/>
      <c r="E29" s="260"/>
      <c r="F29" s="261"/>
      <c r="G29" s="267"/>
      <c r="I29" s="130"/>
      <c r="K29" s="18"/>
      <c r="L29" s="747" t="str">
        <f t="array" ref="L29">IF(SUM(ABS(M29:Y29))&gt;0,IF(OR($M$8:$Y$8=M29:Y29),"Hide","Show"),"")</f>
        <v/>
      </c>
    </row>
    <row r="30" spans="1:12" ht="17.25" thickBot="1" x14ac:dyDescent="0.35">
      <c r="B30" s="265"/>
      <c r="C30" s="268" t="s">
        <v>357</v>
      </c>
      <c r="D30" s="294"/>
      <c r="E30" s="263"/>
      <c r="F30" s="264"/>
      <c r="G30" s="267"/>
      <c r="K30" s="18"/>
      <c r="L30" s="747" t="str">
        <f t="array" ref="L30">IF(SUM(ABS(M30:Y30))&gt;0,IF(OR($M$8:$Y$8=M30:Y30),"Hide","Show"),"")</f>
        <v/>
      </c>
    </row>
    <row r="31" spans="1:12" ht="17.25" thickBot="1" x14ac:dyDescent="0.35">
      <c r="B31" s="265"/>
      <c r="C31" s="281"/>
      <c r="D31" s="260"/>
      <c r="E31" s="260"/>
      <c r="F31" s="260"/>
      <c r="G31" s="261"/>
      <c r="K31" s="18"/>
      <c r="L31" s="747" t="str">
        <f t="array" ref="L31">IF(SUM(ABS(M31:Y31))&gt;0,IF(OR($M$8:$Y$8=M31:Y31),"Hide","Show"),"")</f>
        <v/>
      </c>
    </row>
    <row r="32" spans="1:12" ht="18" thickBot="1" x14ac:dyDescent="0.4">
      <c r="B32" s="265"/>
      <c r="C32" s="1143" t="s">
        <v>59</v>
      </c>
      <c r="D32" s="1144"/>
      <c r="E32" s="1144"/>
      <c r="F32" s="1145"/>
      <c r="G32" s="267"/>
      <c r="K32" s="18"/>
      <c r="L32" s="747" t="str">
        <f t="array" ref="L32">IF(SUM(ABS(M32:Y32))&gt;0,IF(OR($M$8:$Y$8=M32:Y32),"Hide","Show"),"")</f>
        <v/>
      </c>
    </row>
    <row r="33" spans="2:12" ht="17.25" x14ac:dyDescent="0.35">
      <c r="B33" s="265"/>
      <c r="C33" s="296"/>
      <c r="D33" s="1130" t="s">
        <v>47</v>
      </c>
      <c r="E33" s="1130"/>
      <c r="F33" s="1131"/>
      <c r="G33" s="267"/>
      <c r="K33" s="18"/>
      <c r="L33" s="747" t="str">
        <f t="array" ref="L33">IF(SUM(ABS(M33:Y33))&gt;0,IF(OR($M$8:$Y$8=M33:Y33),"Hide","Show"),"")</f>
        <v/>
      </c>
    </row>
    <row r="34" spans="2:12" ht="17.25" x14ac:dyDescent="0.35">
      <c r="B34" s="270"/>
      <c r="C34" s="282"/>
      <c r="D34" s="271" t="s">
        <v>54</v>
      </c>
      <c r="E34" s="271" t="s">
        <v>55</v>
      </c>
      <c r="F34" s="272" t="s">
        <v>56</v>
      </c>
      <c r="G34" s="267"/>
      <c r="K34" s="18"/>
      <c r="L34" s="747" t="str">
        <f t="array" ref="L34">IF(SUM(ABS(M34:Y34))&gt;0,IF(OR($M$8:$Y$8=M34:Y34),"Hide","Show"),"")</f>
        <v/>
      </c>
    </row>
    <row r="35" spans="2:12" x14ac:dyDescent="0.3">
      <c r="B35" s="265"/>
      <c r="C35" s="266" t="s">
        <v>60</v>
      </c>
      <c r="D35" s="297"/>
      <c r="E35" s="297"/>
      <c r="F35" s="298"/>
      <c r="G35" s="267"/>
      <c r="K35" s="18"/>
      <c r="L35" s="747" t="str">
        <f t="array" ref="L35">IF(SUM(ABS(M35:Y35))&gt;0,IF(OR($M$8:$Y$8=M35:Y35),"Hide","Show"),"")</f>
        <v/>
      </c>
    </row>
    <row r="36" spans="2:12" x14ac:dyDescent="0.3">
      <c r="B36" s="265"/>
      <c r="C36" s="266" t="s">
        <v>490</v>
      </c>
      <c r="D36" s="297"/>
      <c r="E36" s="297"/>
      <c r="F36" s="298"/>
      <c r="G36" s="267"/>
      <c r="K36" s="18"/>
      <c r="L36" s="747" t="str">
        <f t="array" ref="L36">IF(SUM(ABS(M36:Y36))&gt;0,IF(OR($M$8:$Y$8=M36:Y36),"Hide","Show"),"")</f>
        <v/>
      </c>
    </row>
    <row r="37" spans="2:12" x14ac:dyDescent="0.3">
      <c r="B37" s="265"/>
      <c r="C37" s="266" t="s">
        <v>491</v>
      </c>
      <c r="D37" s="297"/>
      <c r="E37" s="297"/>
      <c r="F37" s="298"/>
      <c r="G37" s="267"/>
      <c r="K37" s="18"/>
      <c r="L37" s="747" t="str">
        <f t="array" ref="L37">IF(SUM(ABS(M37:Y37))&gt;0,IF(OR($M$8:$Y$8=M37:Y37),"Hide","Show"),"")</f>
        <v/>
      </c>
    </row>
    <row r="38" spans="2:12" x14ac:dyDescent="0.3">
      <c r="B38" s="265"/>
      <c r="C38" s="266" t="s">
        <v>342</v>
      </c>
      <c r="D38" s="297"/>
      <c r="E38" s="297"/>
      <c r="F38" s="298"/>
      <c r="G38" s="267"/>
      <c r="K38" s="18"/>
      <c r="L38" s="747" t="str">
        <f t="array" ref="L38">IF(SUM(ABS(M38:Y38))&gt;0,IF(OR($M$8:$Y$8=M38:Y38),"Hide","Show"),"")</f>
        <v/>
      </c>
    </row>
    <row r="39" spans="2:12" ht="17.25" thickBot="1" x14ac:dyDescent="0.35">
      <c r="B39" s="265"/>
      <c r="C39" s="268" t="s">
        <v>344</v>
      </c>
      <c r="D39" s="294"/>
      <c r="E39" s="294"/>
      <c r="F39" s="299"/>
      <c r="G39" s="267"/>
      <c r="K39" s="18"/>
      <c r="L39" s="747" t="str">
        <f t="array" ref="L39">IF(SUM(ABS(M39:Y39))&gt;0,IF(OR($M$8:$Y$8=M39:Y39),"Hide","Show"),"")</f>
        <v/>
      </c>
    </row>
    <row r="40" spans="2:12" ht="17.25" thickBot="1" x14ac:dyDescent="0.35">
      <c r="B40" s="265"/>
      <c r="C40" s="260"/>
      <c r="D40" s="260"/>
      <c r="E40" s="260"/>
      <c r="F40" s="260"/>
      <c r="G40" s="261"/>
      <c r="K40" s="18"/>
      <c r="L40" s="747" t="str">
        <f t="array" ref="L40">IF(SUM(ABS(M40:Y40))&gt;0,IF(OR($M$8:$Y$8=M40:Y40),"Hide","Show"),"")</f>
        <v/>
      </c>
    </row>
    <row r="41" spans="2:12" ht="18" thickBot="1" x14ac:dyDescent="0.4">
      <c r="B41" s="265"/>
      <c r="C41" s="1143" t="s">
        <v>61</v>
      </c>
      <c r="D41" s="1144"/>
      <c r="E41" s="1144"/>
      <c r="F41" s="1145"/>
      <c r="G41" s="267"/>
      <c r="K41" s="18"/>
      <c r="L41" s="747" t="str">
        <f t="array" ref="L41">IF(SUM(ABS(M41:Y41))&gt;0,IF(OR($M$8:$Y$8=M41:Y41),"Hide","Show"),"")</f>
        <v/>
      </c>
    </row>
    <row r="42" spans="2:12" ht="17.25" x14ac:dyDescent="0.35">
      <c r="B42" s="265"/>
      <c r="C42" s="269"/>
      <c r="D42" s="1130" t="s">
        <v>47</v>
      </c>
      <c r="E42" s="1130"/>
      <c r="F42" s="1131"/>
      <c r="G42" s="267"/>
      <c r="K42" s="18"/>
      <c r="L42" s="747" t="str">
        <f t="array" ref="L42">IF(SUM(ABS(M42:Y42))&gt;0,IF(OR($M$8:$Y$8=M42:Y42),"Hide","Show"),"")</f>
        <v/>
      </c>
    </row>
    <row r="43" spans="2:12" ht="17.25" x14ac:dyDescent="0.35">
      <c r="B43" s="270"/>
      <c r="C43" s="265"/>
      <c r="D43" s="271" t="s">
        <v>54</v>
      </c>
      <c r="E43" s="271" t="s">
        <v>55</v>
      </c>
      <c r="F43" s="272" t="s">
        <v>56</v>
      </c>
      <c r="G43" s="267"/>
      <c r="K43" s="18"/>
      <c r="L43" s="747" t="str">
        <f t="array" ref="L43">IF(SUM(ABS(M43:Y43))&gt;0,IF(OR($M$8:$Y$8=M43:Y43),"Hide","Show"),"")</f>
        <v/>
      </c>
    </row>
    <row r="44" spans="2:12" x14ac:dyDescent="0.3">
      <c r="B44" s="265"/>
      <c r="C44" s="266" t="s">
        <v>62</v>
      </c>
      <c r="D44" s="297"/>
      <c r="E44" s="297"/>
      <c r="F44" s="298"/>
      <c r="G44" s="267"/>
      <c r="K44" s="18"/>
      <c r="L44" s="747" t="str">
        <f t="array" ref="L44">IF(SUM(ABS(M44:Y44))&gt;0,IF(OR($M$8:$Y$8=M44:Y44),"Hide","Show"),"")</f>
        <v/>
      </c>
    </row>
    <row r="45" spans="2:12" x14ac:dyDescent="0.3">
      <c r="B45" s="265"/>
      <c r="C45" s="266" t="s">
        <v>63</v>
      </c>
      <c r="D45" s="297"/>
      <c r="E45" s="297"/>
      <c r="F45" s="298"/>
      <c r="G45" s="267"/>
      <c r="K45" s="18"/>
      <c r="L45" s="747" t="str">
        <f t="array" ref="L45">IF(SUM(ABS(M45:Y45))&gt;0,IF(OR($M$8:$Y$8=M45:Y45),"Hide","Show"),"")</f>
        <v/>
      </c>
    </row>
    <row r="46" spans="2:12" x14ac:dyDescent="0.3">
      <c r="B46" s="265"/>
      <c r="C46" s="266" t="s">
        <v>64</v>
      </c>
      <c r="D46" s="297"/>
      <c r="E46" s="297"/>
      <c r="F46" s="298"/>
      <c r="G46" s="267"/>
      <c r="K46" s="18"/>
      <c r="L46" s="747" t="str">
        <f t="array" ref="L46">IF(SUM(ABS(M46:Y46))&gt;0,IF(OR($M$8:$Y$8=M46:Y46),"Hide","Show"),"")</f>
        <v/>
      </c>
    </row>
    <row r="47" spans="2:12" x14ac:dyDescent="0.3">
      <c r="B47" s="265"/>
      <c r="C47" s="266" t="s">
        <v>65</v>
      </c>
      <c r="D47" s="297"/>
      <c r="E47" s="297"/>
      <c r="F47" s="298"/>
      <c r="G47" s="267"/>
      <c r="K47" s="18"/>
      <c r="L47" s="747" t="str">
        <f t="array" ref="L47">IF(SUM(ABS(M47:Y47))&gt;0,IF(OR($M$8:$Y$8=M47:Y47),"Hide","Show"),"")</f>
        <v/>
      </c>
    </row>
    <row r="48" spans="2:12" x14ac:dyDescent="0.3">
      <c r="B48" s="265"/>
      <c r="C48" s="266" t="s">
        <v>66</v>
      </c>
      <c r="D48" s="297"/>
      <c r="E48" s="297"/>
      <c r="F48" s="298"/>
      <c r="G48" s="267"/>
      <c r="K48" s="18"/>
      <c r="L48" s="747" t="str">
        <f t="array" ref="L48">IF(SUM(ABS(M48:Y48))&gt;0,IF(OR($M$8:$Y$8=M48:Y48),"Hide","Show"),"")</f>
        <v/>
      </c>
    </row>
    <row r="49" spans="2:12" x14ac:dyDescent="0.3">
      <c r="B49" s="265"/>
      <c r="C49" s="266" t="s">
        <v>67</v>
      </c>
      <c r="D49" s="297"/>
      <c r="E49" s="297"/>
      <c r="F49" s="298"/>
      <c r="G49" s="267"/>
      <c r="K49" s="18"/>
      <c r="L49" s="747" t="str">
        <f t="array" ref="L49">IF(SUM(ABS(M49:Y49))&gt;0,IF(OR($M$8:$Y$8=M49:Y49),"Hide","Show"),"")</f>
        <v/>
      </c>
    </row>
    <row r="50" spans="2:12" x14ac:dyDescent="0.3">
      <c r="B50" s="265"/>
      <c r="C50" s="266" t="s">
        <v>68</v>
      </c>
      <c r="D50" s="297"/>
      <c r="E50" s="297"/>
      <c r="F50" s="298"/>
      <c r="G50" s="267"/>
      <c r="K50" s="18"/>
      <c r="L50" s="747" t="str">
        <f t="array" ref="L50">IF(SUM(ABS(M50:Y50))&gt;0,IF(OR($M$8:$Y$8=M50:Y50),"Hide","Show"),"")</f>
        <v/>
      </c>
    </row>
    <row r="51" spans="2:12" x14ac:dyDescent="0.3">
      <c r="B51" s="265"/>
      <c r="C51" s="266" t="s">
        <v>69</v>
      </c>
      <c r="D51" s="297"/>
      <c r="E51" s="297"/>
      <c r="F51" s="298"/>
      <c r="G51" s="267"/>
      <c r="K51" s="18"/>
      <c r="L51" s="747" t="str">
        <f t="array" ref="L51">IF(SUM(ABS(M51:Y51))&gt;0,IF(OR($M$8:$Y$8=M51:Y51),"Hide","Show"),"")</f>
        <v/>
      </c>
    </row>
    <row r="52" spans="2:12" x14ac:dyDescent="0.3">
      <c r="B52" s="265"/>
      <c r="C52" s="266" t="s">
        <v>70</v>
      </c>
      <c r="D52" s="297"/>
      <c r="E52" s="297"/>
      <c r="F52" s="298"/>
      <c r="G52" s="267"/>
      <c r="K52" s="18"/>
      <c r="L52" s="747" t="str">
        <f t="array" ref="L52">IF(SUM(ABS(M52:Y52))&gt;0,IF(OR($M$8:$Y$8=M52:Y52),"Hide","Show"),"")</f>
        <v/>
      </c>
    </row>
    <row r="53" spans="2:12" x14ac:dyDescent="0.3">
      <c r="B53" s="265"/>
      <c r="C53" s="266" t="s">
        <v>71</v>
      </c>
      <c r="D53" s="297"/>
      <c r="E53" s="297"/>
      <c r="F53" s="298"/>
      <c r="G53" s="267"/>
      <c r="K53" s="18"/>
      <c r="L53" s="747" t="str">
        <f t="array" ref="L53">IF(SUM(ABS(M53:Y53))&gt;0,IF(OR($M$8:$Y$8=M53:Y53),"Hide","Show"),"")</f>
        <v/>
      </c>
    </row>
    <row r="54" spans="2:12" ht="17.25" thickBot="1" x14ac:dyDescent="0.35">
      <c r="B54" s="265"/>
      <c r="C54" s="268" t="s">
        <v>72</v>
      </c>
      <c r="D54" s="294"/>
      <c r="E54" s="294"/>
      <c r="F54" s="299"/>
      <c r="G54" s="267"/>
      <c r="K54" s="18"/>
      <c r="L54" s="747" t="str">
        <f t="array" ref="L54">IF(SUM(ABS(M54:Y54))&gt;0,IF(OR($M$8:$Y$8=M54:Y54),"Hide","Show"),"")</f>
        <v/>
      </c>
    </row>
    <row r="55" spans="2:12" ht="17.25" thickBot="1" x14ac:dyDescent="0.35">
      <c r="B55" s="265"/>
      <c r="C55" s="260"/>
      <c r="D55" s="260"/>
      <c r="E55" s="260"/>
      <c r="F55" s="260"/>
      <c r="G55" s="261"/>
      <c r="K55" s="18"/>
      <c r="L55" s="747" t="str">
        <f t="array" ref="L55">IF(SUM(ABS(M55:Y55))&gt;0,IF(OR($M$8:$Y$8=M55:Y55),"Hide","Show"),"")</f>
        <v/>
      </c>
    </row>
    <row r="56" spans="2:12" ht="18" thickBot="1" x14ac:dyDescent="0.4">
      <c r="B56" s="265"/>
      <c r="C56" s="1143" t="s">
        <v>73</v>
      </c>
      <c r="D56" s="1144"/>
      <c r="E56" s="1144"/>
      <c r="F56" s="1145"/>
      <c r="G56" s="267"/>
      <c r="K56" s="18"/>
      <c r="L56" s="747" t="str">
        <f t="array" ref="L56">IF(SUM(ABS(M56:Y56))&gt;0,IF(OR($M$8:$Y$8=M56:Y56),"Hide","Show"),"")</f>
        <v/>
      </c>
    </row>
    <row r="57" spans="2:12" ht="17.25" x14ac:dyDescent="0.35">
      <c r="B57" s="265"/>
      <c r="C57" s="269"/>
      <c r="D57" s="1130" t="s">
        <v>47</v>
      </c>
      <c r="E57" s="1130"/>
      <c r="F57" s="1131"/>
      <c r="G57" s="267"/>
      <c r="K57" s="18"/>
      <c r="L57" s="747" t="str">
        <f t="array" ref="L57">IF(SUM(ABS(M57:Y57))&gt;0,IF(OR($M$8:$Y$8=M57:Y57),"Hide","Show"),"")</f>
        <v/>
      </c>
    </row>
    <row r="58" spans="2:12" ht="17.25" x14ac:dyDescent="0.35">
      <c r="B58" s="270"/>
      <c r="C58" s="265"/>
      <c r="D58" s="271" t="s">
        <v>54</v>
      </c>
      <c r="E58" s="271" t="s">
        <v>55</v>
      </c>
      <c r="F58" s="272" t="s">
        <v>56</v>
      </c>
      <c r="G58" s="267"/>
      <c r="K58" s="18"/>
      <c r="L58" s="747" t="str">
        <f t="array" ref="L58">IF(SUM(ABS(M58:Y58))&gt;0,IF(OR($M$8:$Y$8=M58:Y58),"Hide","Show"),"")</f>
        <v/>
      </c>
    </row>
    <row r="59" spans="2:12" x14ac:dyDescent="0.3">
      <c r="B59" s="265"/>
      <c r="C59" s="266" t="s">
        <v>74</v>
      </c>
      <c r="D59" s="297"/>
      <c r="E59" s="297"/>
      <c r="F59" s="297"/>
      <c r="G59" s="267"/>
      <c r="K59" s="18"/>
      <c r="L59" s="747" t="str">
        <f t="array" ref="L59">IF(SUM(ABS(M59:Y59))&gt;0,IF(OR($M$8:$Y$8=M59:Y59),"Hide","Show"),"")</f>
        <v/>
      </c>
    </row>
    <row r="60" spans="2:12" x14ac:dyDescent="0.3">
      <c r="B60" s="265"/>
      <c r="C60" s="266" t="s">
        <v>75</v>
      </c>
      <c r="D60" s="297"/>
      <c r="E60" s="297"/>
      <c r="F60" s="298"/>
      <c r="G60" s="267"/>
      <c r="K60" s="18"/>
      <c r="L60" s="747" t="str">
        <f t="array" ref="L60">IF(SUM(ABS(M60:Y60))&gt;0,IF(OR($M$8:$Y$8=M60:Y60),"Hide","Show"),"")</f>
        <v/>
      </c>
    </row>
    <row r="61" spans="2:12" x14ac:dyDescent="0.3">
      <c r="B61" s="265"/>
      <c r="C61" s="266" t="s">
        <v>76</v>
      </c>
      <c r="D61" s="297"/>
      <c r="E61" s="297"/>
      <c r="F61" s="298"/>
      <c r="G61" s="267"/>
      <c r="K61" s="18"/>
      <c r="L61" s="747" t="str">
        <f t="array" ref="L61">IF(SUM(ABS(M61:Y61))&gt;0,IF(OR($M$8:$Y$8=M61:Y61),"Hide","Show"),"")</f>
        <v/>
      </c>
    </row>
    <row r="62" spans="2:12" x14ac:dyDescent="0.3">
      <c r="B62" s="265"/>
      <c r="C62" s="266" t="s">
        <v>77</v>
      </c>
      <c r="D62" s="297"/>
      <c r="E62" s="297"/>
      <c r="F62" s="298"/>
      <c r="G62" s="267"/>
      <c r="K62" s="18"/>
      <c r="L62" s="747" t="str">
        <f t="array" ref="L62">IF(SUM(ABS(M62:Y62))&gt;0,IF(OR($M$8:$Y$8=M62:Y62),"Hide","Show"),"")</f>
        <v/>
      </c>
    </row>
    <row r="63" spans="2:12" ht="17.25" thickBot="1" x14ac:dyDescent="0.35">
      <c r="B63" s="265"/>
      <c r="C63" s="274" t="s">
        <v>345</v>
      </c>
      <c r="D63" s="294"/>
      <c r="E63" s="294"/>
      <c r="F63" s="299"/>
      <c r="G63" s="267"/>
      <c r="K63" s="18"/>
      <c r="L63" s="747" t="str">
        <f t="array" ref="L63">IF(SUM(ABS(M63:Y63))&gt;0,IF(OR($M$8:$Y$8=M63:Y63),"Hide","Show"),"")</f>
        <v/>
      </c>
    </row>
    <row r="64" spans="2:12" ht="17.25" thickBot="1" x14ac:dyDescent="0.35">
      <c r="B64" s="265"/>
      <c r="C64" s="260"/>
      <c r="D64" s="260"/>
      <c r="E64" s="260"/>
      <c r="F64" s="260"/>
      <c r="G64" s="261"/>
      <c r="K64" s="18"/>
      <c r="L64" s="747" t="str">
        <f t="array" ref="L64">IF(SUM(ABS(M64:Y64))&gt;0,IF(OR($M$8:$Y$8=M64:Y64),"Hide","Show"),"")</f>
        <v/>
      </c>
    </row>
    <row r="65" spans="2:12" ht="18" thickBot="1" x14ac:dyDescent="0.4">
      <c r="B65" s="265"/>
      <c r="C65" s="1143" t="s">
        <v>78</v>
      </c>
      <c r="D65" s="1144"/>
      <c r="E65" s="1144"/>
      <c r="F65" s="1145"/>
      <c r="G65" s="267"/>
      <c r="K65" s="18"/>
      <c r="L65" s="747" t="str">
        <f t="array" ref="L65">IF(SUM(ABS(M65:Y65))&gt;0,IF(OR($M$8:$Y$8=M65:Y65),"Hide","Show"),"")</f>
        <v/>
      </c>
    </row>
    <row r="66" spans="2:12" ht="17.25" x14ac:dyDescent="0.35">
      <c r="B66" s="265"/>
      <c r="C66" s="269"/>
      <c r="D66" s="1130" t="s">
        <v>47</v>
      </c>
      <c r="E66" s="1130"/>
      <c r="F66" s="1131"/>
      <c r="G66" s="267"/>
      <c r="K66" s="18"/>
      <c r="L66" s="747" t="str">
        <f t="array" ref="L66">IF(SUM(ABS(M66:Y66))&gt;0,IF(OR($M$8:$Y$8=M66:Y66),"Hide","Show"),"")</f>
        <v/>
      </c>
    </row>
    <row r="67" spans="2:12" ht="17.25" x14ac:dyDescent="0.35">
      <c r="B67" s="275"/>
      <c r="C67" s="265"/>
      <c r="D67" s="271" t="s">
        <v>54</v>
      </c>
      <c r="E67" s="271" t="s">
        <v>55</v>
      </c>
      <c r="F67" s="272" t="s">
        <v>56</v>
      </c>
      <c r="G67" s="267"/>
      <c r="K67" s="18"/>
      <c r="L67" s="747" t="str">
        <f t="array" ref="L67">IF(SUM(ABS(M67:Y67))&gt;0,IF(OR($M$8:$Y$8=M67:Y67),"Hide","Show"),"")</f>
        <v/>
      </c>
    </row>
    <row r="68" spans="2:12" x14ac:dyDescent="0.3">
      <c r="B68" s="265"/>
      <c r="C68" s="266" t="s">
        <v>79</v>
      </c>
      <c r="D68" s="297"/>
      <c r="E68" s="297"/>
      <c r="F68" s="298"/>
      <c r="G68" s="267"/>
      <c r="K68" s="18"/>
      <c r="L68" s="747" t="str">
        <f t="array" ref="L68">IF(SUM(ABS(M68:Y68))&gt;0,IF(OR($M$8:$Y$8=M68:Y68),"Hide","Show"),"")</f>
        <v/>
      </c>
    </row>
    <row r="69" spans="2:12" x14ac:dyDescent="0.3">
      <c r="B69" s="265"/>
      <c r="C69" s="266" t="s">
        <v>80</v>
      </c>
      <c r="D69" s="297"/>
      <c r="E69" s="297"/>
      <c r="F69" s="298"/>
      <c r="G69" s="267"/>
      <c r="K69" s="18"/>
      <c r="L69" s="747" t="str">
        <f t="array" ref="L69">IF(SUM(ABS(M69:Y69))&gt;0,IF(OR($M$8:$Y$8=M69:Y69),"Hide","Show"),"")</f>
        <v/>
      </c>
    </row>
    <row r="70" spans="2:12" x14ac:dyDescent="0.3">
      <c r="B70" s="265"/>
      <c r="C70" s="266" t="s">
        <v>81</v>
      </c>
      <c r="D70" s="297"/>
      <c r="E70" s="297"/>
      <c r="F70" s="298"/>
      <c r="G70" s="267"/>
      <c r="K70" s="18"/>
      <c r="L70" s="747" t="str">
        <f t="array" ref="L70">IF(SUM(ABS(M70:Y70))&gt;0,IF(OR($M$8:$Y$8=M70:Y70),"Hide","Show"),"")</f>
        <v/>
      </c>
    </row>
    <row r="71" spans="2:12" x14ac:dyDescent="0.3">
      <c r="B71" s="265"/>
      <c r="C71" s="266" t="s">
        <v>82</v>
      </c>
      <c r="D71" s="297"/>
      <c r="E71" s="297"/>
      <c r="F71" s="298"/>
      <c r="G71" s="267"/>
      <c r="K71" s="18"/>
      <c r="L71" s="747" t="str">
        <f t="array" ref="L71">IF(SUM(ABS(M71:Y71))&gt;0,IF(OR($M$8:$Y$8=M71:Y71),"Hide","Show"),"")</f>
        <v/>
      </c>
    </row>
    <row r="72" spans="2:12" x14ac:dyDescent="0.3">
      <c r="B72" s="265"/>
      <c r="C72" s="266" t="s">
        <v>83</v>
      </c>
      <c r="D72" s="297"/>
      <c r="E72" s="297"/>
      <c r="F72" s="298"/>
      <c r="G72" s="267"/>
      <c r="K72" s="18"/>
      <c r="L72" s="747" t="str">
        <f t="array" ref="L72">IF(SUM(ABS(M72:Y72))&gt;0,IF(OR($M$8:$Y$8=M72:Y72),"Hide","Show"),"")</f>
        <v/>
      </c>
    </row>
    <row r="73" spans="2:12" x14ac:dyDescent="0.3">
      <c r="B73" s="265"/>
      <c r="C73" s="266" t="s">
        <v>84</v>
      </c>
      <c r="D73" s="297"/>
      <c r="E73" s="297"/>
      <c r="F73" s="298"/>
      <c r="G73" s="267"/>
      <c r="K73" s="18"/>
      <c r="L73" s="747" t="str">
        <f t="array" ref="L73">IF(SUM(ABS(M73:Y73))&gt;0,IF(OR($M$8:$Y$8=M73:Y73),"Hide","Show"),"")</f>
        <v/>
      </c>
    </row>
    <row r="74" spans="2:12" x14ac:dyDescent="0.3">
      <c r="B74" s="265"/>
      <c r="C74" s="266" t="s">
        <v>85</v>
      </c>
      <c r="D74" s="297"/>
      <c r="E74" s="297"/>
      <c r="F74" s="298"/>
      <c r="G74" s="267"/>
      <c r="K74" s="18"/>
      <c r="L74" s="747" t="str">
        <f t="array" ref="L74">IF(SUM(ABS(M74:Y74))&gt;0,IF(OR($M$8:$Y$8=M74:Y74),"Hide","Show"),"")</f>
        <v/>
      </c>
    </row>
    <row r="75" spans="2:12" ht="17.25" thickBot="1" x14ac:dyDescent="0.35">
      <c r="B75" s="265"/>
      <c r="C75" s="268" t="s">
        <v>86</v>
      </c>
      <c r="D75" s="294"/>
      <c r="E75" s="294"/>
      <c r="F75" s="299"/>
      <c r="G75" s="267"/>
      <c r="K75" s="18"/>
      <c r="L75" s="747" t="str">
        <f t="array" ref="L75">IF(SUM(ABS(M75:Y75))&gt;0,IF(OR($M$8:$Y$8=M75:Y75),"Hide","Show"),"")</f>
        <v/>
      </c>
    </row>
    <row r="76" spans="2:12" ht="17.25" thickBot="1" x14ac:dyDescent="0.35">
      <c r="B76" s="265"/>
      <c r="C76" s="260"/>
      <c r="D76" s="260"/>
      <c r="E76" s="260"/>
      <c r="F76" s="260"/>
      <c r="G76" s="261"/>
      <c r="K76" s="18"/>
      <c r="L76" s="747" t="str">
        <f t="array" ref="L76">IF(SUM(ABS(M76:Y76))&gt;0,IF(OR($M$8:$Y$8=M76:Y76),"Hide","Show"),"")</f>
        <v/>
      </c>
    </row>
    <row r="77" spans="2:12" ht="18" thickBot="1" x14ac:dyDescent="0.4">
      <c r="B77" s="265"/>
      <c r="C77" s="1143" t="s">
        <v>189</v>
      </c>
      <c r="D77" s="1144"/>
      <c r="E77" s="1144"/>
      <c r="F77" s="1145"/>
      <c r="G77" s="261"/>
      <c r="K77" s="18"/>
      <c r="L77" s="747" t="str">
        <f t="array" ref="L77">IF(SUM(ABS(M77:Y77))&gt;0,IF(OR($M$8:$Y$8=M77:Y77),"Hide","Show"),"")</f>
        <v/>
      </c>
    </row>
    <row r="78" spans="2:12" ht="17.25" x14ac:dyDescent="0.35">
      <c r="B78" s="270"/>
      <c r="C78" s="269"/>
      <c r="D78" s="1130" t="s">
        <v>47</v>
      </c>
      <c r="E78" s="1130"/>
      <c r="F78" s="1131"/>
      <c r="G78" s="261"/>
      <c r="K78" s="18"/>
      <c r="L78" s="747" t="str">
        <f t="array" ref="L78">IF(SUM(ABS(M78:Y78))&gt;0,IF(OR($M$8:$Y$8=M78:Y78),"Hide","Show"),"")</f>
        <v/>
      </c>
    </row>
    <row r="79" spans="2:12" x14ac:dyDescent="0.3">
      <c r="B79" s="265"/>
      <c r="C79" s="266" t="s">
        <v>188</v>
      </c>
      <c r="D79" s="1178"/>
      <c r="E79" s="1178"/>
      <c r="F79" s="1179"/>
      <c r="G79" s="261"/>
      <c r="K79" s="18"/>
      <c r="L79" s="747" t="str">
        <f t="array" ref="L79">IF(SUM(ABS(M79:Y79))&gt;0,IF(OR($M$8:$Y$8=M79:Y79),"Hide","Show"),"")</f>
        <v/>
      </c>
    </row>
    <row r="80" spans="2:12" x14ac:dyDescent="0.3">
      <c r="B80" s="265"/>
      <c r="C80" s="266" t="s">
        <v>187</v>
      </c>
      <c r="D80" s="1178"/>
      <c r="E80" s="1178"/>
      <c r="F80" s="1179"/>
      <c r="G80" s="261"/>
      <c r="K80" s="18"/>
      <c r="L80" s="747" t="str">
        <f t="array" ref="L80">IF(SUM(ABS(M80:Y80))&gt;0,IF(OR($M$8:$Y$8=M80:Y80),"Hide","Show"),"")</f>
        <v/>
      </c>
    </row>
    <row r="81" spans="1:12" x14ac:dyDescent="0.3">
      <c r="B81" s="265"/>
      <c r="C81" s="266" t="s">
        <v>259</v>
      </c>
      <c r="D81" s="1178"/>
      <c r="E81" s="1178"/>
      <c r="F81" s="1179"/>
      <c r="G81" s="261"/>
      <c r="K81" s="18"/>
      <c r="L81" s="747" t="str">
        <f t="array" ref="L81">IF(SUM(ABS(M81:Y81))&gt;0,IF(OR($M$8:$Y$8=M81:Y81),"Hide","Show"),"")</f>
        <v/>
      </c>
    </row>
    <row r="82" spans="1:12" ht="17.25" thickBot="1" x14ac:dyDescent="0.35">
      <c r="B82" s="265"/>
      <c r="C82" s="268" t="s">
        <v>89</v>
      </c>
      <c r="D82" s="1139" t="str">
        <f>IF(D79+D81=0,"",D79+D81)</f>
        <v/>
      </c>
      <c r="E82" s="1139"/>
      <c r="F82" s="1140"/>
      <c r="G82" s="261"/>
      <c r="K82" s="18"/>
      <c r="L82" s="747" t="str">
        <f t="array" ref="L82">IF(SUM(ABS(M82:Y82))&gt;0,IF(OR($M$8:$Y$8=M82:Y82),"Hide","Show"),"")</f>
        <v/>
      </c>
    </row>
    <row r="83" spans="1:12" ht="17.25" thickBot="1" x14ac:dyDescent="0.35">
      <c r="B83" s="278"/>
      <c r="C83" s="263"/>
      <c r="D83" s="263"/>
      <c r="E83" s="263"/>
      <c r="F83" s="263"/>
      <c r="G83" s="264"/>
      <c r="K83" s="18"/>
      <c r="L83" s="747" t="str">
        <f t="array" ref="L83">IF(SUM(ABS(M83:Y83))&gt;0,IF(OR($M$8:$Y$8=M83:Y83),"Hide","Show"),"")</f>
        <v/>
      </c>
    </row>
    <row r="84" spans="1:12" ht="17.25" thickBot="1" x14ac:dyDescent="0.35">
      <c r="A84" s="8"/>
      <c r="B84" s="8"/>
      <c r="C84" s="8"/>
      <c r="D84" s="8"/>
      <c r="E84" s="8"/>
      <c r="F84" s="8"/>
      <c r="G84" s="8"/>
      <c r="K84" s="18"/>
      <c r="L84" s="747" t="str">
        <f t="array" ref="L84">IF(SUM(ABS(M84:Y84))&gt;0,IF(OR($M$8:$Y$8=M84:Y84),"Hide","Show"),"")</f>
        <v/>
      </c>
    </row>
    <row r="85" spans="1:12" ht="18.75" thickBot="1" x14ac:dyDescent="0.4">
      <c r="B85" s="828" t="e">
        <f ca="1">IF($F$6&lt;&gt;"-","'"&amp;$F$6&amp;" Test' Data to be recorded", "Test Not Applicable")</f>
        <v>#N/A</v>
      </c>
      <c r="C85" s="829"/>
      <c r="D85" s="829"/>
      <c r="E85" s="829"/>
      <c r="F85" s="829"/>
      <c r="G85" s="830"/>
      <c r="K85" s="18"/>
      <c r="L85" s="747" t="str">
        <f t="array" ref="L85">IF(SUM(ABS(M85:Y85))&gt;0,IF(OR($M$8:$Y$8=M85:Y85),"Hide","Show"),"")</f>
        <v/>
      </c>
    </row>
    <row r="86" spans="1:12" ht="17.25" thickBot="1" x14ac:dyDescent="0.35">
      <c r="B86" s="269"/>
      <c r="C86" s="288"/>
      <c r="D86" s="288"/>
      <c r="E86" s="288"/>
      <c r="F86" s="288"/>
      <c r="G86" s="289"/>
      <c r="K86" s="18"/>
      <c r="L86" s="747" t="str">
        <f t="array" ref="L86">IF(SUM(ABS(M86:Y86))&gt;0,IF(OR($M$8:$Y$8=M86:Y86),"Hide","Show"),"")</f>
        <v/>
      </c>
    </row>
    <row r="87" spans="1:12" ht="18" thickBot="1" x14ac:dyDescent="0.4">
      <c r="B87" s="265"/>
      <c r="C87" s="1143" t="s">
        <v>53</v>
      </c>
      <c r="D87" s="1144"/>
      <c r="E87" s="1144"/>
      <c r="F87" s="1145"/>
      <c r="G87" s="290"/>
      <c r="K87" s="18"/>
      <c r="L87" s="747" t="str">
        <f t="array" ref="L87">IF(SUM(ABS(M87:Y87))&gt;0,IF(OR($M$8:$Y$8=M87:Y87),"Hide","Show"),"")</f>
        <v/>
      </c>
    </row>
    <row r="88" spans="1:12" ht="17.25" x14ac:dyDescent="0.35">
      <c r="B88" s="265"/>
      <c r="C88" s="269"/>
      <c r="D88" s="1130" t="s">
        <v>47</v>
      </c>
      <c r="E88" s="1130"/>
      <c r="F88" s="1131"/>
      <c r="G88" s="290"/>
      <c r="I88" s="132"/>
      <c r="K88" s="18"/>
      <c r="L88" s="747" t="str">
        <f t="array" ref="L88">IF(SUM(ABS(M88:Y88))&gt;0,IF(OR($M$8:$Y$8=M88:Y88),"Hide","Show"),"")</f>
        <v/>
      </c>
    </row>
    <row r="89" spans="1:12" ht="17.25" x14ac:dyDescent="0.35">
      <c r="B89" s="270"/>
      <c r="C89" s="265"/>
      <c r="D89" s="271" t="s">
        <v>54</v>
      </c>
      <c r="E89" s="271" t="s">
        <v>55</v>
      </c>
      <c r="F89" s="272" t="s">
        <v>56</v>
      </c>
      <c r="G89" s="290"/>
      <c r="I89" s="132"/>
      <c r="K89" s="18"/>
      <c r="L89" s="747" t="str">
        <f t="array" ref="L89">IF(SUM(ABS(M89:Y89))&gt;0,IF(OR($M$8:$Y$8=M89:Y89),"Hide","Show"),"")</f>
        <v/>
      </c>
    </row>
    <row r="90" spans="1:12" x14ac:dyDescent="0.3">
      <c r="B90" s="265"/>
      <c r="C90" s="266" t="s">
        <v>349</v>
      </c>
      <c r="D90" s="291"/>
      <c r="E90" s="291"/>
      <c r="F90" s="292"/>
      <c r="G90" s="290"/>
      <c r="I90" s="130"/>
      <c r="K90" s="18"/>
      <c r="L90" s="747" t="str">
        <f t="array" ref="L90">IF(SUM(ABS(M90:Y90))&gt;0,IF(OR($M$8:$Y$8=M90:Y90),"Hide","Show"),"")</f>
        <v/>
      </c>
    </row>
    <row r="91" spans="1:12" x14ac:dyDescent="0.3">
      <c r="B91" s="265"/>
      <c r="C91" s="266" t="s">
        <v>350</v>
      </c>
      <c r="D91" s="291"/>
      <c r="E91" s="291"/>
      <c r="F91" s="292"/>
      <c r="G91" s="290"/>
      <c r="I91" s="130"/>
      <c r="K91" s="18"/>
      <c r="L91" s="747" t="str">
        <f t="array" ref="L91">IF(SUM(ABS(M91:Y91))&gt;0,IF(OR($M$8:$Y$8=M91:Y91),"Hide","Show"),"")</f>
        <v/>
      </c>
    </row>
    <row r="92" spans="1:12" x14ac:dyDescent="0.3">
      <c r="B92" s="265"/>
      <c r="C92" s="266" t="s">
        <v>57</v>
      </c>
      <c r="D92" s="291"/>
      <c r="E92" s="291"/>
      <c r="F92" s="292"/>
      <c r="G92" s="290"/>
      <c r="I92" s="130"/>
      <c r="K92" s="18"/>
      <c r="L92" s="747" t="str">
        <f t="array" ref="L92">IF(SUM(ABS(M92:Y92))&gt;0,IF(OR($M$8:$Y$8=M92:Y92),"Hide","Show"),"")</f>
        <v/>
      </c>
    </row>
    <row r="93" spans="1:12" x14ac:dyDescent="0.3">
      <c r="B93" s="265"/>
      <c r="C93" s="266" t="s">
        <v>58</v>
      </c>
      <c r="D93" s="291"/>
      <c r="E93" s="291"/>
      <c r="F93" s="292"/>
      <c r="G93" s="290"/>
      <c r="I93" s="130"/>
      <c r="K93" s="18"/>
      <c r="L93" s="747" t="str">
        <f t="array" ref="L93">IF(SUM(ABS(M93:Y93))&gt;0,IF(OR($M$8:$Y$8=M93:Y93),"Hide","Show"),"")</f>
        <v/>
      </c>
    </row>
    <row r="94" spans="1:12" x14ac:dyDescent="0.3">
      <c r="B94" s="265"/>
      <c r="C94" s="266" t="s">
        <v>351</v>
      </c>
      <c r="D94" s="293"/>
      <c r="E94" s="260"/>
      <c r="F94" s="261"/>
      <c r="G94" s="290"/>
      <c r="I94" s="130"/>
      <c r="K94" s="18"/>
      <c r="L94" s="747" t="str">
        <f t="array" ref="L94">IF(SUM(ABS(M94:Y94))&gt;0,IF(OR($M$8:$Y$8=M94:Y94),"Hide","Show"),"")</f>
        <v/>
      </c>
    </row>
    <row r="95" spans="1:12" ht="17.25" thickBot="1" x14ac:dyDescent="0.35">
      <c r="B95" s="265"/>
      <c r="C95" s="268" t="s">
        <v>357</v>
      </c>
      <c r="D95" s="294"/>
      <c r="E95" s="263"/>
      <c r="F95" s="264"/>
      <c r="G95" s="290"/>
      <c r="I95" s="130"/>
      <c r="K95" s="18"/>
      <c r="L95" s="747" t="str">
        <f t="array" ref="L95">IF(SUM(ABS(M95:Y95))&gt;0,IF(OR($M$8:$Y$8=M95:Y95),"Hide","Show"),"")</f>
        <v/>
      </c>
    </row>
    <row r="96" spans="1:12" ht="17.25" thickBot="1" x14ac:dyDescent="0.35">
      <c r="B96" s="265"/>
      <c r="C96" s="281"/>
      <c r="D96" s="260"/>
      <c r="E96" s="260"/>
      <c r="F96" s="260"/>
      <c r="G96" s="295"/>
      <c r="I96" s="130"/>
      <c r="K96" s="18"/>
      <c r="L96" s="747" t="str">
        <f t="array" ref="L96">IF(SUM(ABS(M96:Y96))&gt;0,IF(OR($M$8:$Y$8=M96:Y96),"Hide","Show"),"")</f>
        <v/>
      </c>
    </row>
    <row r="97" spans="2:12" ht="18" thickBot="1" x14ac:dyDescent="0.4">
      <c r="B97" s="265"/>
      <c r="C97" s="1143" t="s">
        <v>59</v>
      </c>
      <c r="D97" s="1144"/>
      <c r="E97" s="1144"/>
      <c r="F97" s="1145"/>
      <c r="G97" s="290"/>
      <c r="I97" s="130"/>
      <c r="K97" s="18"/>
      <c r="L97" s="747" t="str">
        <f t="array" ref="L97">IF(SUM(ABS(M97:Y97))&gt;0,IF(OR($M$8:$Y$8=M97:Y97),"Hide","Show"),"")</f>
        <v/>
      </c>
    </row>
    <row r="98" spans="2:12" ht="17.25" x14ac:dyDescent="0.35">
      <c r="B98" s="265"/>
      <c r="C98" s="296"/>
      <c r="D98" s="1130" t="s">
        <v>47</v>
      </c>
      <c r="E98" s="1130"/>
      <c r="F98" s="1131"/>
      <c r="G98" s="290"/>
      <c r="I98" s="130"/>
      <c r="K98" s="18"/>
      <c r="L98" s="747" t="str">
        <f t="array" ref="L98">IF(SUM(ABS(M98:Y98))&gt;0,IF(OR($M$8:$Y$8=M98:Y98),"Hide","Show"),"")</f>
        <v/>
      </c>
    </row>
    <row r="99" spans="2:12" ht="17.25" x14ac:dyDescent="0.35">
      <c r="B99" s="270"/>
      <c r="C99" s="282"/>
      <c r="D99" s="271" t="s">
        <v>54</v>
      </c>
      <c r="E99" s="271" t="s">
        <v>55</v>
      </c>
      <c r="F99" s="272" t="s">
        <v>56</v>
      </c>
      <c r="G99" s="290"/>
      <c r="I99" s="130"/>
      <c r="K99" s="18"/>
      <c r="L99" s="747" t="str">
        <f t="array" ref="L99">IF(SUM(ABS(M99:Y99))&gt;0,IF(OR($M$8:$Y$8=M99:Y99),"Hide","Show"),"")</f>
        <v/>
      </c>
    </row>
    <row r="100" spans="2:12" x14ac:dyDescent="0.3">
      <c r="B100" s="265"/>
      <c r="C100" s="266" t="s">
        <v>60</v>
      </c>
      <c r="D100" s="297"/>
      <c r="E100" s="297"/>
      <c r="F100" s="298"/>
      <c r="G100" s="290"/>
      <c r="I100" s="130"/>
      <c r="K100" s="18"/>
      <c r="L100" s="747" t="str">
        <f t="array" ref="L100">IF(SUM(ABS(M100:Y100))&gt;0,IF(OR($M$8:$Y$8=M100:Y100),"Hide","Show"),"")</f>
        <v/>
      </c>
    </row>
    <row r="101" spans="2:12" x14ac:dyDescent="0.3">
      <c r="B101" s="265"/>
      <c r="C101" s="266" t="s">
        <v>490</v>
      </c>
      <c r="D101" s="297"/>
      <c r="E101" s="297"/>
      <c r="F101" s="298"/>
      <c r="G101" s="290"/>
      <c r="I101" s="133"/>
      <c r="K101" s="18"/>
      <c r="L101" s="747" t="str">
        <f t="array" ref="L101">IF(SUM(ABS(M101:Y101))&gt;0,IF(OR($M$8:$Y$8=M101:Y101),"Hide","Show"),"")</f>
        <v/>
      </c>
    </row>
    <row r="102" spans="2:12" x14ac:dyDescent="0.3">
      <c r="B102" s="265"/>
      <c r="C102" s="266" t="s">
        <v>491</v>
      </c>
      <c r="D102" s="297"/>
      <c r="E102" s="297"/>
      <c r="F102" s="298"/>
      <c r="G102" s="290"/>
      <c r="I102" s="130"/>
      <c r="K102" s="18"/>
      <c r="L102" s="747" t="str">
        <f t="array" ref="L102">IF(SUM(ABS(M102:Y102))&gt;0,IF(OR($M$8:$Y$8=M102:Y102),"Hide","Show"),"")</f>
        <v/>
      </c>
    </row>
    <row r="103" spans="2:12" x14ac:dyDescent="0.3">
      <c r="B103" s="265"/>
      <c r="C103" s="266" t="s">
        <v>342</v>
      </c>
      <c r="D103" s="297"/>
      <c r="E103" s="297"/>
      <c r="F103" s="298"/>
      <c r="G103" s="290"/>
      <c r="I103" s="130"/>
      <c r="K103" s="18"/>
      <c r="L103" s="747" t="str">
        <f t="array" ref="L103">IF(SUM(ABS(M103:Y103))&gt;0,IF(OR($M$8:$Y$8=M103:Y103),"Hide","Show"),"")</f>
        <v/>
      </c>
    </row>
    <row r="104" spans="2:12" ht="17.25" thickBot="1" x14ac:dyDescent="0.35">
      <c r="B104" s="265"/>
      <c r="C104" s="268" t="s">
        <v>344</v>
      </c>
      <c r="D104" s="294"/>
      <c r="E104" s="294"/>
      <c r="F104" s="299"/>
      <c r="G104" s="290"/>
      <c r="I104" s="130"/>
      <c r="K104" s="18"/>
      <c r="L104" s="747" t="str">
        <f t="array" ref="L104">IF(SUM(ABS(M104:Y104))&gt;0,IF(OR($M$8:$Y$8=M104:Y104),"Hide","Show"),"")</f>
        <v/>
      </c>
    </row>
    <row r="105" spans="2:12" ht="17.25" thickBot="1" x14ac:dyDescent="0.35">
      <c r="B105" s="265"/>
      <c r="C105" s="260"/>
      <c r="D105" s="260"/>
      <c r="E105" s="260"/>
      <c r="F105" s="260"/>
      <c r="G105" s="295"/>
      <c r="I105" s="130"/>
      <c r="K105" s="18"/>
      <c r="L105" s="747" t="str">
        <f t="array" ref="L105">IF(SUM(ABS(M105:Y105))&gt;0,IF(OR($M$8:$Y$8=M105:Y105),"Hide","Show"),"")</f>
        <v/>
      </c>
    </row>
    <row r="106" spans="2:12" ht="18" thickBot="1" x14ac:dyDescent="0.4">
      <c r="B106" s="265"/>
      <c r="C106" s="1143" t="s">
        <v>61</v>
      </c>
      <c r="D106" s="1144"/>
      <c r="E106" s="1144"/>
      <c r="F106" s="1145"/>
      <c r="G106" s="290"/>
      <c r="I106" s="130"/>
      <c r="K106" s="18"/>
      <c r="L106" s="747" t="str">
        <f t="array" ref="L106">IF(SUM(ABS(M106:Y106))&gt;0,IF(OR($M$8:$Y$8=M106:Y106),"Hide","Show"),"")</f>
        <v/>
      </c>
    </row>
    <row r="107" spans="2:12" ht="17.25" x14ac:dyDescent="0.35">
      <c r="B107" s="265"/>
      <c r="C107" s="269"/>
      <c r="D107" s="1130" t="s">
        <v>47</v>
      </c>
      <c r="E107" s="1130"/>
      <c r="F107" s="1131"/>
      <c r="G107" s="290"/>
      <c r="I107" s="130"/>
      <c r="K107" s="18"/>
      <c r="L107" s="747" t="str">
        <f t="array" ref="L107">IF(SUM(ABS(M107:Y107))&gt;0,IF(OR($M$8:$Y$8=M107:Y107),"Hide","Show"),"")</f>
        <v/>
      </c>
    </row>
    <row r="108" spans="2:12" ht="17.25" x14ac:dyDescent="0.35">
      <c r="B108" s="270"/>
      <c r="C108" s="265"/>
      <c r="D108" s="271" t="s">
        <v>54</v>
      </c>
      <c r="E108" s="271" t="s">
        <v>55</v>
      </c>
      <c r="F108" s="272" t="s">
        <v>56</v>
      </c>
      <c r="G108" s="290"/>
      <c r="I108" s="130"/>
      <c r="K108" s="18"/>
      <c r="L108" s="747" t="str">
        <f t="array" ref="L108">IF(SUM(ABS(M108:Y108))&gt;0,IF(OR($M$8:$Y$8=M108:Y108),"Hide","Show"),"")</f>
        <v/>
      </c>
    </row>
    <row r="109" spans="2:12" x14ac:dyDescent="0.3">
      <c r="B109" s="265"/>
      <c r="C109" s="266" t="s">
        <v>62</v>
      </c>
      <c r="D109" s="297"/>
      <c r="E109" s="297"/>
      <c r="F109" s="298"/>
      <c r="G109" s="290"/>
      <c r="I109" s="130"/>
      <c r="K109" s="18"/>
      <c r="L109" s="747" t="str">
        <f t="array" ref="L109">IF(SUM(ABS(M109:Y109))&gt;0,IF(OR($M$8:$Y$8=M109:Y109),"Hide","Show"),"")</f>
        <v/>
      </c>
    </row>
    <row r="110" spans="2:12" x14ac:dyDescent="0.3">
      <c r="B110" s="265"/>
      <c r="C110" s="266" t="s">
        <v>63</v>
      </c>
      <c r="D110" s="297"/>
      <c r="E110" s="297"/>
      <c r="F110" s="298"/>
      <c r="G110" s="290"/>
      <c r="I110" s="130"/>
      <c r="K110" s="18"/>
      <c r="L110" s="747" t="str">
        <f t="array" ref="L110">IF(SUM(ABS(M110:Y110))&gt;0,IF(OR($M$8:$Y$8=M110:Y110),"Hide","Show"),"")</f>
        <v/>
      </c>
    </row>
    <row r="111" spans="2:12" x14ac:dyDescent="0.3">
      <c r="B111" s="265"/>
      <c r="C111" s="266" t="s">
        <v>64</v>
      </c>
      <c r="D111" s="297"/>
      <c r="E111" s="297"/>
      <c r="F111" s="298"/>
      <c r="G111" s="290"/>
      <c r="I111" s="130"/>
      <c r="K111" s="18"/>
      <c r="L111" s="747" t="str">
        <f t="array" ref="L111">IF(SUM(ABS(M111:Y111))&gt;0,IF(OR($M$8:$Y$8=M111:Y111),"Hide","Show"),"")</f>
        <v/>
      </c>
    </row>
    <row r="112" spans="2:12" x14ac:dyDescent="0.3">
      <c r="B112" s="265"/>
      <c r="C112" s="266" t="s">
        <v>65</v>
      </c>
      <c r="D112" s="297"/>
      <c r="E112" s="297"/>
      <c r="F112" s="298"/>
      <c r="G112" s="290"/>
      <c r="I112" s="130"/>
      <c r="K112" s="18"/>
      <c r="L112" s="747" t="str">
        <f t="array" ref="L112">IF(SUM(ABS(M112:Y112))&gt;0,IF(OR($M$8:$Y$8=M112:Y112),"Hide","Show"),"")</f>
        <v/>
      </c>
    </row>
    <row r="113" spans="2:12" x14ac:dyDescent="0.3">
      <c r="B113" s="265"/>
      <c r="C113" s="266" t="s">
        <v>66</v>
      </c>
      <c r="D113" s="297"/>
      <c r="E113" s="297"/>
      <c r="F113" s="298"/>
      <c r="G113" s="290"/>
      <c r="I113" s="130"/>
      <c r="K113" s="18"/>
      <c r="L113" s="747" t="str">
        <f t="array" ref="L113">IF(SUM(ABS(M113:Y113))&gt;0,IF(OR($M$8:$Y$8=M113:Y113),"Hide","Show"),"")</f>
        <v/>
      </c>
    </row>
    <row r="114" spans="2:12" x14ac:dyDescent="0.3">
      <c r="B114" s="265"/>
      <c r="C114" s="266" t="s">
        <v>67</v>
      </c>
      <c r="D114" s="297"/>
      <c r="E114" s="297"/>
      <c r="F114" s="298"/>
      <c r="G114" s="290"/>
      <c r="I114" s="130"/>
      <c r="K114" s="18"/>
      <c r="L114" s="747" t="str">
        <f t="array" ref="L114">IF(SUM(ABS(M114:Y114))&gt;0,IF(OR($M$8:$Y$8=M114:Y114),"Hide","Show"),"")</f>
        <v/>
      </c>
    </row>
    <row r="115" spans="2:12" x14ac:dyDescent="0.3">
      <c r="B115" s="265"/>
      <c r="C115" s="266" t="s">
        <v>68</v>
      </c>
      <c r="D115" s="297"/>
      <c r="E115" s="297"/>
      <c r="F115" s="298"/>
      <c r="G115" s="290"/>
      <c r="I115" s="130"/>
      <c r="K115" s="18"/>
      <c r="L115" s="747" t="str">
        <f t="array" ref="L115">IF(SUM(ABS(M115:Y115))&gt;0,IF(OR($M$8:$Y$8=M115:Y115),"Hide","Show"),"")</f>
        <v/>
      </c>
    </row>
    <row r="116" spans="2:12" x14ac:dyDescent="0.3">
      <c r="B116" s="265"/>
      <c r="C116" s="266" t="s">
        <v>69</v>
      </c>
      <c r="D116" s="297"/>
      <c r="E116" s="297"/>
      <c r="F116" s="298"/>
      <c r="G116" s="290"/>
      <c r="I116" s="130"/>
      <c r="K116" s="18"/>
      <c r="L116" s="747" t="str">
        <f t="array" ref="L116">IF(SUM(ABS(M116:Y116))&gt;0,IF(OR($M$8:$Y$8=M116:Y116),"Hide","Show"),"")</f>
        <v/>
      </c>
    </row>
    <row r="117" spans="2:12" x14ac:dyDescent="0.3">
      <c r="B117" s="265"/>
      <c r="C117" s="266" t="s">
        <v>70</v>
      </c>
      <c r="D117" s="297"/>
      <c r="E117" s="297"/>
      <c r="F117" s="298"/>
      <c r="G117" s="290"/>
      <c r="I117" s="130"/>
      <c r="K117" s="18"/>
      <c r="L117" s="747" t="str">
        <f t="array" ref="L117">IF(SUM(ABS(M117:Y117))&gt;0,IF(OR($M$8:$Y$8=M117:Y117),"Hide","Show"),"")</f>
        <v/>
      </c>
    </row>
    <row r="118" spans="2:12" x14ac:dyDescent="0.3">
      <c r="B118" s="265"/>
      <c r="C118" s="266" t="s">
        <v>71</v>
      </c>
      <c r="D118" s="297"/>
      <c r="E118" s="297"/>
      <c r="F118" s="298"/>
      <c r="G118" s="290"/>
      <c r="I118" s="130"/>
      <c r="K118" s="18"/>
      <c r="L118" s="747" t="str">
        <f t="array" ref="L118">IF(SUM(ABS(M118:Y118))&gt;0,IF(OR($M$8:$Y$8=M118:Y118),"Hide","Show"),"")</f>
        <v/>
      </c>
    </row>
    <row r="119" spans="2:12" ht="17.25" thickBot="1" x14ac:dyDescent="0.35">
      <c r="B119" s="265"/>
      <c r="C119" s="268" t="s">
        <v>72</v>
      </c>
      <c r="D119" s="294"/>
      <c r="E119" s="294"/>
      <c r="F119" s="299"/>
      <c r="G119" s="290"/>
      <c r="I119" s="130"/>
      <c r="K119" s="18"/>
      <c r="L119" s="747" t="str">
        <f t="array" ref="L119">IF(SUM(ABS(M119:Y119))&gt;0,IF(OR($M$8:$Y$8=M119:Y119),"Hide","Show"),"")</f>
        <v/>
      </c>
    </row>
    <row r="120" spans="2:12" ht="17.25" thickBot="1" x14ac:dyDescent="0.35">
      <c r="B120" s="265"/>
      <c r="C120" s="260"/>
      <c r="D120" s="260"/>
      <c r="E120" s="260"/>
      <c r="F120" s="260"/>
      <c r="G120" s="295"/>
      <c r="I120" s="130"/>
      <c r="K120" s="18"/>
      <c r="L120" s="747" t="str">
        <f t="array" ref="L120">IF(SUM(ABS(M120:Y120))&gt;0,IF(OR($M$8:$Y$8=M120:Y120),"Hide","Show"),"")</f>
        <v/>
      </c>
    </row>
    <row r="121" spans="2:12" ht="18" thickBot="1" x14ac:dyDescent="0.4">
      <c r="B121" s="265"/>
      <c r="C121" s="1143" t="s">
        <v>73</v>
      </c>
      <c r="D121" s="1144"/>
      <c r="E121" s="1144"/>
      <c r="F121" s="1145"/>
      <c r="G121" s="290"/>
      <c r="I121" s="130"/>
      <c r="K121" s="18"/>
      <c r="L121" s="747" t="str">
        <f t="array" ref="L121">IF(SUM(ABS(M121:Y121))&gt;0,IF(OR($M$8:$Y$8=M121:Y121),"Hide","Show"),"")</f>
        <v/>
      </c>
    </row>
    <row r="122" spans="2:12" ht="17.25" x14ac:dyDescent="0.35">
      <c r="B122" s="265"/>
      <c r="C122" s="269"/>
      <c r="D122" s="1130" t="s">
        <v>47</v>
      </c>
      <c r="E122" s="1130"/>
      <c r="F122" s="1131"/>
      <c r="G122" s="290"/>
      <c r="I122" s="130"/>
      <c r="K122" s="18"/>
      <c r="L122" s="747" t="str">
        <f t="array" ref="L122">IF(SUM(ABS(M122:Y122))&gt;0,IF(OR($M$8:$Y$8=M122:Y122),"Hide","Show"),"")</f>
        <v/>
      </c>
    </row>
    <row r="123" spans="2:12" ht="17.25" x14ac:dyDescent="0.35">
      <c r="B123" s="270"/>
      <c r="C123" s="265"/>
      <c r="D123" s="271" t="s">
        <v>54</v>
      </c>
      <c r="E123" s="271" t="s">
        <v>55</v>
      </c>
      <c r="F123" s="272" t="s">
        <v>56</v>
      </c>
      <c r="G123" s="290"/>
      <c r="I123" s="130"/>
      <c r="K123" s="18"/>
      <c r="L123" s="747" t="str">
        <f t="array" ref="L123">IF(SUM(ABS(M123:Y123))&gt;0,IF(OR($M$8:$Y$8=M123:Y123),"Hide","Show"),"")</f>
        <v/>
      </c>
    </row>
    <row r="124" spans="2:12" x14ac:dyDescent="0.3">
      <c r="B124" s="265"/>
      <c r="C124" s="266" t="s">
        <v>257</v>
      </c>
      <c r="D124" s="297"/>
      <c r="E124" s="297"/>
      <c r="F124" s="297"/>
      <c r="G124" s="290"/>
      <c r="I124" s="130"/>
      <c r="K124" s="18"/>
      <c r="L124" s="747" t="str">
        <f t="array" ref="L124">IF(SUM(ABS(M124:Y124))&gt;0,IF(OR($M$8:$Y$8=M124:Y124),"Hide","Show"),"")</f>
        <v/>
      </c>
    </row>
    <row r="125" spans="2:12" x14ac:dyDescent="0.3">
      <c r="B125" s="265"/>
      <c r="C125" s="266" t="s">
        <v>258</v>
      </c>
      <c r="D125" s="297"/>
      <c r="E125" s="297"/>
      <c r="F125" s="298"/>
      <c r="G125" s="290"/>
      <c r="I125" s="130"/>
      <c r="K125" s="18"/>
      <c r="L125" s="747" t="str">
        <f t="array" ref="L125">IF(SUM(ABS(M125:Y125))&gt;0,IF(OR($M$8:$Y$8=M125:Y125),"Hide","Show"),"")</f>
        <v/>
      </c>
    </row>
    <row r="126" spans="2:12" x14ac:dyDescent="0.3">
      <c r="B126" s="265"/>
      <c r="C126" s="266" t="s">
        <v>76</v>
      </c>
      <c r="D126" s="297"/>
      <c r="E126" s="297"/>
      <c r="F126" s="298"/>
      <c r="G126" s="290"/>
      <c r="I126" s="130"/>
      <c r="K126" s="18"/>
      <c r="L126" s="747" t="str">
        <f t="array" ref="L126">IF(SUM(ABS(M126:Y126))&gt;0,IF(OR($M$8:$Y$8=M126:Y126),"Hide","Show"),"")</f>
        <v/>
      </c>
    </row>
    <row r="127" spans="2:12" x14ac:dyDescent="0.3">
      <c r="B127" s="265"/>
      <c r="C127" s="266" t="s">
        <v>77</v>
      </c>
      <c r="D127" s="297"/>
      <c r="E127" s="297"/>
      <c r="F127" s="298"/>
      <c r="G127" s="290"/>
      <c r="I127" s="130"/>
      <c r="K127" s="18"/>
      <c r="L127" s="747" t="str">
        <f t="array" ref="L127">IF(SUM(ABS(M127:Y127))&gt;0,IF(OR($M$8:$Y$8=M127:Y127),"Hide","Show"),"")</f>
        <v/>
      </c>
    </row>
    <row r="128" spans="2:12" ht="17.25" thickBot="1" x14ac:dyDescent="0.35">
      <c r="B128" s="265"/>
      <c r="C128" s="274" t="s">
        <v>345</v>
      </c>
      <c r="D128" s="294"/>
      <c r="E128" s="294"/>
      <c r="F128" s="299"/>
      <c r="G128" s="290"/>
      <c r="K128" s="18"/>
      <c r="L128" s="747" t="str">
        <f t="array" ref="L128">IF(SUM(ABS(M128:Y128))&gt;0,IF(OR($M$8:$Y$8=M128:Y128),"Hide","Show"),"")</f>
        <v/>
      </c>
    </row>
    <row r="129" spans="2:12" ht="17.25" thickBot="1" x14ac:dyDescent="0.35">
      <c r="B129" s="265"/>
      <c r="C129" s="260"/>
      <c r="D129" s="260"/>
      <c r="E129" s="260"/>
      <c r="F129" s="260"/>
      <c r="G129" s="295"/>
      <c r="I129" s="130"/>
      <c r="K129" s="18"/>
      <c r="L129" s="747" t="str">
        <f t="array" ref="L129">IF(SUM(ABS(M129:Y129))&gt;0,IF(OR($M$8:$Y$8=M129:Y129),"Hide","Show"),"")</f>
        <v/>
      </c>
    </row>
    <row r="130" spans="2:12" ht="18" thickBot="1" x14ac:dyDescent="0.4">
      <c r="B130" s="265"/>
      <c r="C130" s="1143" t="s">
        <v>78</v>
      </c>
      <c r="D130" s="1144"/>
      <c r="E130" s="1144"/>
      <c r="F130" s="1145"/>
      <c r="G130" s="290"/>
      <c r="I130" s="130"/>
      <c r="K130" s="18"/>
      <c r="L130" s="747" t="str">
        <f t="array" ref="L130">IF(SUM(ABS(M130:Y130))&gt;0,IF(OR($M$8:$Y$8=M130:Y130),"Hide","Show"),"")</f>
        <v/>
      </c>
    </row>
    <row r="131" spans="2:12" ht="17.25" x14ac:dyDescent="0.35">
      <c r="B131" s="265"/>
      <c r="C131" s="269"/>
      <c r="D131" s="1130" t="s">
        <v>47</v>
      </c>
      <c r="E131" s="1130"/>
      <c r="F131" s="1131"/>
      <c r="G131" s="290"/>
      <c r="I131" s="130"/>
      <c r="K131" s="18"/>
      <c r="L131" s="747" t="str">
        <f t="array" ref="L131">IF(SUM(ABS(M131:Y131))&gt;0,IF(OR($M$8:$Y$8=M131:Y131),"Hide","Show"),"")</f>
        <v/>
      </c>
    </row>
    <row r="132" spans="2:12" ht="17.25" x14ac:dyDescent="0.35">
      <c r="B132" s="275"/>
      <c r="C132" s="265"/>
      <c r="D132" s="271" t="s">
        <v>54</v>
      </c>
      <c r="E132" s="271" t="s">
        <v>55</v>
      </c>
      <c r="F132" s="272" t="s">
        <v>56</v>
      </c>
      <c r="G132" s="290"/>
      <c r="I132" s="130"/>
      <c r="K132" s="18"/>
      <c r="L132" s="747" t="str">
        <f t="array" ref="L132">IF(SUM(ABS(M132:Y132))&gt;0,IF(OR($M$8:$Y$8=M132:Y132),"Hide","Show"),"")</f>
        <v/>
      </c>
    </row>
    <row r="133" spans="2:12" x14ac:dyDescent="0.3">
      <c r="B133" s="265"/>
      <c r="C133" s="266" t="s">
        <v>79</v>
      </c>
      <c r="D133" s="297"/>
      <c r="E133" s="297"/>
      <c r="F133" s="298"/>
      <c r="G133" s="290"/>
      <c r="I133" s="130"/>
      <c r="K133" s="18"/>
      <c r="L133" s="747" t="str">
        <f t="array" ref="L133">IF(SUM(ABS(M133:Y133))&gt;0,IF(OR($M$8:$Y$8=M133:Y133),"Hide","Show"),"")</f>
        <v/>
      </c>
    </row>
    <row r="134" spans="2:12" x14ac:dyDescent="0.3">
      <c r="B134" s="265"/>
      <c r="C134" s="266" t="s">
        <v>80</v>
      </c>
      <c r="D134" s="297"/>
      <c r="E134" s="297"/>
      <c r="F134" s="298"/>
      <c r="G134" s="290"/>
      <c r="I134" s="130"/>
      <c r="K134" s="18"/>
      <c r="L134" s="747" t="str">
        <f t="array" ref="L134">IF(SUM(ABS(M134:Y134))&gt;0,IF(OR($M$8:$Y$8=M134:Y134),"Hide","Show"),"")</f>
        <v/>
      </c>
    </row>
    <row r="135" spans="2:12" x14ac:dyDescent="0.3">
      <c r="B135" s="265"/>
      <c r="C135" s="266" t="s">
        <v>81</v>
      </c>
      <c r="D135" s="297"/>
      <c r="E135" s="297"/>
      <c r="F135" s="298"/>
      <c r="G135" s="290"/>
      <c r="I135" s="130"/>
      <c r="K135" s="18"/>
      <c r="L135" s="747" t="str">
        <f t="array" ref="L135">IF(SUM(ABS(M135:Y135))&gt;0,IF(OR($M$8:$Y$8=M135:Y135),"Hide","Show"),"")</f>
        <v/>
      </c>
    </row>
    <row r="136" spans="2:12" x14ac:dyDescent="0.3">
      <c r="B136" s="265"/>
      <c r="C136" s="266" t="s">
        <v>82</v>
      </c>
      <c r="D136" s="297"/>
      <c r="E136" s="297"/>
      <c r="F136" s="298"/>
      <c r="G136" s="290"/>
      <c r="I136" s="130"/>
      <c r="K136" s="18"/>
      <c r="L136" s="747" t="str">
        <f t="array" ref="L136">IF(SUM(ABS(M136:Y136))&gt;0,IF(OR($M$8:$Y$8=M136:Y136),"Hide","Show"),"")</f>
        <v/>
      </c>
    </row>
    <row r="137" spans="2:12" x14ac:dyDescent="0.3">
      <c r="B137" s="265"/>
      <c r="C137" s="266" t="s">
        <v>83</v>
      </c>
      <c r="D137" s="297"/>
      <c r="E137" s="297"/>
      <c r="F137" s="298"/>
      <c r="G137" s="290"/>
      <c r="I137" s="130"/>
      <c r="K137" s="18"/>
      <c r="L137" s="747" t="str">
        <f t="array" ref="L137">IF(SUM(ABS(M137:Y137))&gt;0,IF(OR($M$8:$Y$8=M137:Y137),"Hide","Show"),"")</f>
        <v/>
      </c>
    </row>
    <row r="138" spans="2:12" x14ac:dyDescent="0.3">
      <c r="B138" s="265"/>
      <c r="C138" s="266" t="s">
        <v>84</v>
      </c>
      <c r="D138" s="297"/>
      <c r="E138" s="297"/>
      <c r="F138" s="298"/>
      <c r="G138" s="290"/>
      <c r="I138" s="130"/>
      <c r="K138" s="18"/>
      <c r="L138" s="747" t="str">
        <f t="array" ref="L138">IF(SUM(ABS(M138:Y138))&gt;0,IF(OR($M$8:$Y$8=M138:Y138),"Hide","Show"),"")</f>
        <v/>
      </c>
    </row>
    <row r="139" spans="2:12" x14ac:dyDescent="0.3">
      <c r="B139" s="265"/>
      <c r="C139" s="266" t="s">
        <v>85</v>
      </c>
      <c r="D139" s="297"/>
      <c r="E139" s="297"/>
      <c r="F139" s="298"/>
      <c r="G139" s="290"/>
      <c r="I139" s="130"/>
      <c r="K139" s="18"/>
      <c r="L139" s="747" t="str">
        <f t="array" ref="L139">IF(SUM(ABS(M139:Y139))&gt;0,IF(OR($M$8:$Y$8=M139:Y139),"Hide","Show"),"")</f>
        <v/>
      </c>
    </row>
    <row r="140" spans="2:12" ht="17.25" thickBot="1" x14ac:dyDescent="0.35">
      <c r="B140" s="265"/>
      <c r="C140" s="268" t="s">
        <v>86</v>
      </c>
      <c r="D140" s="294"/>
      <c r="E140" s="294"/>
      <c r="F140" s="299"/>
      <c r="G140" s="290"/>
      <c r="I140" s="130"/>
      <c r="K140" s="18"/>
      <c r="L140" s="747" t="str">
        <f t="array" ref="L140">IF(SUM(ABS(M140:Y140))&gt;0,IF(OR($M$8:$Y$8=M140:Y140),"Hide","Show"),"")</f>
        <v/>
      </c>
    </row>
    <row r="141" spans="2:12" ht="17.25" thickBot="1" x14ac:dyDescent="0.35">
      <c r="B141" s="265"/>
      <c r="C141" s="260"/>
      <c r="D141" s="260"/>
      <c r="E141" s="260"/>
      <c r="F141" s="260"/>
      <c r="G141" s="295"/>
      <c r="I141" s="130"/>
      <c r="K141" s="18"/>
      <c r="L141" s="747" t="str">
        <f t="array" ref="L141">IF(SUM(ABS(M141:Y141))&gt;0,IF(OR($M$8:$Y$8=M141:Y141),"Hide","Show"),"")</f>
        <v/>
      </c>
    </row>
    <row r="142" spans="2:12" ht="18" thickBot="1" x14ac:dyDescent="0.4">
      <c r="B142" s="265"/>
      <c r="C142" s="1143" t="s">
        <v>189</v>
      </c>
      <c r="D142" s="1144"/>
      <c r="E142" s="1144"/>
      <c r="F142" s="1145"/>
      <c r="G142" s="290"/>
      <c r="I142" s="130"/>
      <c r="K142" s="18"/>
      <c r="L142" s="747" t="str">
        <f t="array" ref="L142">IF(SUM(ABS(M142:Y142))&gt;0,IF(OR($M$8:$Y$8=M142:Y142),"Hide","Show"),"")</f>
        <v/>
      </c>
    </row>
    <row r="143" spans="2:12" ht="17.25" x14ac:dyDescent="0.35">
      <c r="B143" s="270"/>
      <c r="C143" s="269"/>
      <c r="D143" s="1130" t="s">
        <v>47</v>
      </c>
      <c r="E143" s="1130"/>
      <c r="F143" s="1131"/>
      <c r="G143" s="295"/>
      <c r="I143" s="130"/>
      <c r="K143" s="18"/>
      <c r="L143" s="747" t="str">
        <f t="array" ref="L143">IF(SUM(ABS(M143:Y143))&gt;0,IF(OR($M$8:$Y$8=M143:Y143),"Hide","Show"),"")</f>
        <v/>
      </c>
    </row>
    <row r="144" spans="2:12" x14ac:dyDescent="0.3">
      <c r="B144" s="265"/>
      <c r="C144" s="266" t="s">
        <v>188</v>
      </c>
      <c r="D144" s="1178"/>
      <c r="E144" s="1178"/>
      <c r="F144" s="1179"/>
      <c r="G144" s="295"/>
      <c r="I144" s="130"/>
      <c r="K144" s="18"/>
      <c r="L144" s="747" t="str">
        <f t="array" ref="L144">IF(SUM(ABS(M144:Y144))&gt;0,IF(OR($M$8:$Y$8=M144:Y144),"Hide","Show"),"")</f>
        <v/>
      </c>
    </row>
    <row r="145" spans="1:12" x14ac:dyDescent="0.3">
      <c r="B145" s="265"/>
      <c r="C145" s="266" t="s">
        <v>187</v>
      </c>
      <c r="D145" s="1178"/>
      <c r="E145" s="1178"/>
      <c r="F145" s="1179"/>
      <c r="G145" s="295"/>
      <c r="I145" s="130"/>
      <c r="K145" s="18"/>
      <c r="L145" s="747" t="str">
        <f t="array" ref="L145">IF(SUM(ABS(M145:Y145))&gt;0,IF(OR($M$8:$Y$8=M145:Y145),"Hide","Show"),"")</f>
        <v/>
      </c>
    </row>
    <row r="146" spans="1:12" x14ac:dyDescent="0.3">
      <c r="B146" s="265"/>
      <c r="C146" s="266" t="s">
        <v>259</v>
      </c>
      <c r="D146" s="1178"/>
      <c r="E146" s="1178"/>
      <c r="F146" s="1179"/>
      <c r="G146" s="295"/>
      <c r="I146" s="130"/>
      <c r="K146" s="18"/>
      <c r="L146" s="747" t="str">
        <f t="array" ref="L146">IF(SUM(ABS(M146:Y146))&gt;0,IF(OR($M$8:$Y$8=M146:Y146),"Hide","Show"),"")</f>
        <v/>
      </c>
    </row>
    <row r="147" spans="1:12" ht="17.25" thickBot="1" x14ac:dyDescent="0.35">
      <c r="B147" s="265"/>
      <c r="C147" s="268" t="s">
        <v>89</v>
      </c>
      <c r="D147" s="1139" t="str">
        <f>IF(D144+D146=0,"",D144+D146)</f>
        <v/>
      </c>
      <c r="E147" s="1139"/>
      <c r="F147" s="1140"/>
      <c r="G147" s="295"/>
      <c r="I147" s="129"/>
      <c r="K147" s="18"/>
      <c r="L147" s="747" t="str">
        <f t="array" ref="L147">IF(SUM(ABS(M147:Y147))&gt;0,IF(OR($M$8:$Y$8=M147:Y147),"Hide","Show"),"")</f>
        <v/>
      </c>
    </row>
    <row r="148" spans="1:12" ht="17.25" thickBot="1" x14ac:dyDescent="0.35">
      <c r="B148" s="278"/>
      <c r="C148" s="263"/>
      <c r="D148" s="263"/>
      <c r="E148" s="263"/>
      <c r="F148" s="263"/>
      <c r="G148" s="300"/>
      <c r="I148" s="130"/>
      <c r="K148" s="18"/>
      <c r="L148" s="747" t="str">
        <f t="array" ref="L148">IF(SUM(ABS(M148:Y148))&gt;0,IF(OR($M$8:$Y$8=M148:Y148),"Hide","Show"),"")</f>
        <v/>
      </c>
    </row>
    <row r="149" spans="1:12" ht="17.25" thickBot="1" x14ac:dyDescent="0.35">
      <c r="B149" s="260"/>
      <c r="C149" s="260"/>
      <c r="D149" s="260"/>
      <c r="E149" s="260"/>
      <c r="F149" s="260"/>
      <c r="G149" s="260"/>
      <c r="K149" s="18"/>
      <c r="L149" s="747" t="str">
        <f t="array" ref="L149">IF(SUM(ABS(M149:Y149))&gt;0,IF(OR($M$8:$Y$8=M149:Y149),"Hide","Show"),"")</f>
        <v/>
      </c>
    </row>
    <row r="150" spans="1:12" ht="17.25" x14ac:dyDescent="0.35">
      <c r="A150" s="8"/>
      <c r="B150" s="8"/>
      <c r="C150" s="1180" t="s">
        <v>498</v>
      </c>
      <c r="D150" s="1181"/>
      <c r="E150" s="1181"/>
      <c r="F150" s="1181"/>
      <c r="G150" s="1181"/>
      <c r="H150" s="1181"/>
      <c r="I150" s="1182"/>
      <c r="K150" s="18"/>
      <c r="L150" s="747" t="str">
        <f t="array" ref="L150">IF(SUM(ABS(M150:Y150))&gt;0,IF(OR($M$8:$Y$8=M150:Y150),"Hide","Show"),"")</f>
        <v/>
      </c>
    </row>
    <row r="151" spans="1:12" x14ac:dyDescent="0.3">
      <c r="A151" s="8"/>
      <c r="B151" s="8"/>
      <c r="C151" s="1183"/>
      <c r="D151" s="1184"/>
      <c r="E151" s="1184"/>
      <c r="F151" s="1184"/>
      <c r="G151" s="1184"/>
      <c r="H151" s="1184"/>
      <c r="I151" s="1185"/>
      <c r="K151" s="18"/>
      <c r="L151" s="747" t="str">
        <f t="array" ref="L151">IF(SUM(ABS(M151:Y151))&gt;0,IF(OR($M$8:$Y$8=M151:Y151),"Hide","Show"),"")</f>
        <v/>
      </c>
    </row>
    <row r="152" spans="1:12" ht="57" customHeight="1" x14ac:dyDescent="0.3">
      <c r="A152" s="8"/>
      <c r="B152" s="8"/>
      <c r="C152" s="460" t="s">
        <v>455</v>
      </c>
      <c r="D152" s="455" t="s">
        <v>499</v>
      </c>
      <c r="E152" s="1155" t="s">
        <v>530</v>
      </c>
      <c r="F152" s="1156"/>
      <c r="G152" s="455" t="s">
        <v>500</v>
      </c>
      <c r="H152" s="1155" t="s">
        <v>531</v>
      </c>
      <c r="I152" s="1156"/>
      <c r="K152" s="18"/>
      <c r="L152" s="747" t="str">
        <f t="array" ref="L152">IF(SUM(ABS(M152:Y152))&gt;0,IF(OR($M$8:$Y$8=M152:Y152),"Hide","Show"),"")</f>
        <v/>
      </c>
    </row>
    <row r="153" spans="1:12" x14ac:dyDescent="0.3">
      <c r="A153" s="8"/>
      <c r="B153" s="8"/>
      <c r="C153" s="457" t="s">
        <v>453</v>
      </c>
      <c r="D153" s="556" t="str">
        <f>IF(AND('General Info and Test Results'!C27="Single-Speed",'General Info and Test Results'!C29=INDEX(Fan_Types,1)),'B Tests'!D80/'B Tests'!D79,"")</f>
        <v/>
      </c>
      <c r="E153" s="1186" t="e">
        <f>MROUND(D153,0.005)</f>
        <v>#VALUE!</v>
      </c>
      <c r="F153" s="1187"/>
      <c r="G153" s="739"/>
      <c r="H153" s="1188"/>
      <c r="I153" s="1189"/>
      <c r="K153" s="18"/>
      <c r="L153" s="747" t="str">
        <f t="array" ref="L153">IF(SUM(ABS(M153:Y153))&gt;0,IF(OR($M$8:$Y$8=M153:Y153),"Hide","Show"),"")</f>
        <v/>
      </c>
    </row>
    <row r="154" spans="1:12" x14ac:dyDescent="0.3">
      <c r="A154" s="8"/>
      <c r="B154" s="8"/>
      <c r="C154" s="457" t="s">
        <v>454</v>
      </c>
      <c r="D154" s="556" t="str">
        <f>IF(AND('General Info and Test Results'!C27="Single-Speed",'General Info and Test Results'!C29="Variable Speed"),'B Tests'!D145/'B Tests'!D144,"")</f>
        <v/>
      </c>
      <c r="E154" s="1186" t="e">
        <f>MROUND(D154,0.005)</f>
        <v>#VALUE!</v>
      </c>
      <c r="F154" s="1187"/>
      <c r="G154" s="556" t="str">
        <f>IF(AND('General Info and Test Results'!C27="Single-Speed",'General Info and Test Results'!C29="Variable Speed"),'B Tests'!D80/'B Tests'!D79,"")</f>
        <v/>
      </c>
      <c r="H154" s="1186" t="e">
        <f>MROUND(G154,0.005)</f>
        <v>#VALUE!</v>
      </c>
      <c r="I154" s="1187"/>
      <c r="K154" s="18"/>
      <c r="L154" s="747" t="str">
        <f t="array" ref="L154">IF(SUM(ABS(M154:Y154))&gt;0,IF(OR($M$8:$Y$8=M154:Y154),"Hide","Show"),"")</f>
        <v/>
      </c>
    </row>
    <row r="155" spans="1:12" x14ac:dyDescent="0.3">
      <c r="A155" s="8"/>
      <c r="B155" s="8"/>
      <c r="C155" s="276" t="s">
        <v>456</v>
      </c>
      <c r="D155" s="556" t="str">
        <f>IF('General Info and Test Results'!C27="Two-Speed",'B Tests'!D145/'B Tests'!D144,"")</f>
        <v/>
      </c>
      <c r="E155" s="1186" t="e">
        <f>MROUND(D155,0.005)</f>
        <v>#VALUE!</v>
      </c>
      <c r="F155" s="1187"/>
      <c r="G155" s="556" t="str">
        <f>IF('General Info and Test Results'!C27="Two-Speed",'B Tests'!D80/'B Tests'!D79,"")</f>
        <v/>
      </c>
      <c r="H155" s="1186" t="e">
        <f>MROUND(G155,0.005)</f>
        <v>#VALUE!</v>
      </c>
      <c r="I155" s="1187"/>
      <c r="K155" s="18"/>
      <c r="L155" s="747" t="str">
        <f t="array" ref="L155">IF(SUM(ABS(M155:Y155))&gt;0,IF(OR($M$8:$Y$8=M155:Y155),"Hide","Show"),"")</f>
        <v/>
      </c>
    </row>
    <row r="156" spans="1:12" ht="17.25" thickBot="1" x14ac:dyDescent="0.35">
      <c r="A156" s="8"/>
      <c r="B156" s="8"/>
      <c r="C156" s="277" t="s">
        <v>457</v>
      </c>
      <c r="D156" s="557" t="str">
        <f>IF('General Info and Test Results'!C27 = "Variable-Speed", 'B Tests'!D145/'B Tests'!D144,"")</f>
        <v/>
      </c>
      <c r="E156" s="1186" t="e">
        <f>MROUND(D156,0.005)</f>
        <v>#VALUE!</v>
      </c>
      <c r="F156" s="1187"/>
      <c r="G156" s="557" t="str">
        <f>IF('General Info and Test Results'!C27 = "Variable-Speed", 'B Tests'!D80/'B Tests'!D79,"")</f>
        <v/>
      </c>
      <c r="H156" s="1186" t="e">
        <f>MROUND(G156,0.005)</f>
        <v>#VALUE!</v>
      </c>
      <c r="I156" s="1187"/>
      <c r="K156" s="18"/>
      <c r="L156" s="747" t="str">
        <f t="array" ref="L156">IF(SUM(ABS(M156:Y156))&gt;0,IF(OR($M$8:$Y$8=M156:Y156),"Hide","Show"),"")</f>
        <v/>
      </c>
    </row>
    <row r="157" spans="1:12" ht="42.75" customHeight="1" x14ac:dyDescent="0.3">
      <c r="K157" s="18"/>
      <c r="L157" s="747" t="str">
        <f t="array" ref="L157">IF(SUM(ABS(M157:Y157))&gt;0,IF(OR($M$8:$Y$8=M157:Y157),"Hide","Show"),"")</f>
        <v/>
      </c>
    </row>
    <row r="158" spans="1:12" x14ac:dyDescent="0.3">
      <c r="A158" s="210"/>
      <c r="B158" s="210"/>
      <c r="C158" s="210"/>
      <c r="D158" s="210"/>
      <c r="E158" s="210"/>
      <c r="F158" s="210"/>
      <c r="G158" s="210"/>
      <c r="H158" s="210"/>
      <c r="I158" s="210"/>
      <c r="J158" s="210"/>
      <c r="K158" s="210"/>
    </row>
  </sheetData>
  <sheetProtection algorithmName="SHA-512" hashValue="6AiiJJucjPvrXDRLV0JQbJODpQ/aM1u+TnjFHA9Eo8CPF60M1djs2VUovwFWza6+h0IKF/bS9mI3q9aFmeGL8w==" saltValue="TiLfqo8LQXndOIyAR/f5Yg=="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48">
    <mergeCell ref="E155:F155"/>
    <mergeCell ref="E156:F156"/>
    <mergeCell ref="H152:I152"/>
    <mergeCell ref="H153:I153"/>
    <mergeCell ref="H154:I154"/>
    <mergeCell ref="H155:I155"/>
    <mergeCell ref="H156:I156"/>
    <mergeCell ref="E152:F152"/>
    <mergeCell ref="E153:F153"/>
    <mergeCell ref="E154:F154"/>
    <mergeCell ref="C150:I150"/>
    <mergeCell ref="C151:I151"/>
    <mergeCell ref="C32:F32"/>
    <mergeCell ref="C41:F41"/>
    <mergeCell ref="C56:F56"/>
    <mergeCell ref="C65:F65"/>
    <mergeCell ref="C77:F77"/>
    <mergeCell ref="D80:F80"/>
    <mergeCell ref="D79:F79"/>
    <mergeCell ref="D107:F107"/>
    <mergeCell ref="D143:F143"/>
    <mergeCell ref="D78:F78"/>
    <mergeCell ref="D144:F144"/>
    <mergeCell ref="D145:F145"/>
    <mergeCell ref="D146:F146"/>
    <mergeCell ref="D147:F147"/>
    <mergeCell ref="B2:C2"/>
    <mergeCell ref="C11:D11"/>
    <mergeCell ref="C87:F87"/>
    <mergeCell ref="C97:F97"/>
    <mergeCell ref="C106:F106"/>
    <mergeCell ref="F14:G14"/>
    <mergeCell ref="E2:F2"/>
    <mergeCell ref="D98:F98"/>
    <mergeCell ref="D88:F88"/>
    <mergeCell ref="D66:F66"/>
    <mergeCell ref="D57:F57"/>
    <mergeCell ref="D42:F42"/>
    <mergeCell ref="D33:F33"/>
    <mergeCell ref="D81:F81"/>
    <mergeCell ref="D82:F82"/>
    <mergeCell ref="D23:F23"/>
    <mergeCell ref="C22:F22"/>
    <mergeCell ref="C121:F121"/>
    <mergeCell ref="C130:F130"/>
    <mergeCell ref="C142:F142"/>
    <mergeCell ref="D131:F131"/>
    <mergeCell ref="D122:F122"/>
  </mergeCells>
  <phoneticPr fontId="27" type="noConversion"/>
  <conditionalFormatting sqref="C24:F82">
    <cfRule type="expression" dxfId="72" priority="28" stopIfTrue="1">
      <formula>$F$5="-"</formula>
    </cfRule>
  </conditionalFormatting>
  <conditionalFormatting sqref="D15:D16">
    <cfRule type="expression" dxfId="71" priority="37" stopIfTrue="1">
      <formula>OR($I$5="Heating Only Central Heat Pump",$D$14="No")</formula>
    </cfRule>
  </conditionalFormatting>
  <conditionalFormatting sqref="D90:F147">
    <cfRule type="expression" dxfId="70" priority="4" stopIfTrue="1">
      <formula>$F$6="-"</formula>
    </cfRule>
  </conditionalFormatting>
  <dataValidations count="1">
    <dataValidation type="list" showInputMessage="1" showErrorMessage="1" sqref="D13" xr:uid="{00000000-0002-0000-0700-000000000000}">
      <formula1>Yes_No</formula1>
    </dataValidation>
  </dataValidations>
  <hyperlinks>
    <hyperlink ref="E2" location="Instructions!A1" display="Back to Instructions" xr:uid="{00000000-0004-0000-0700-000000000000}"/>
    <hyperlink ref="E2:F2" location="Instructions!A1" display="Back to Instructions tab" xr:uid="{00000000-0004-0000-0700-000001000000}"/>
  </hyperlinks>
  <pageMargins left="0.7" right="0.7" top="0.75" bottom="0.75" header="0.3" footer="0.3"/>
  <pageSetup orientation="portrait" horizontalDpi="200" verticalDpi="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0070C0"/>
  </sheetPr>
  <dimension ref="A1:AJ164"/>
  <sheetViews>
    <sheetView zoomScale="85" zoomScaleNormal="85" workbookViewId="0">
      <selection activeCell="E2" sqref="E2:F2"/>
    </sheetView>
  </sheetViews>
  <sheetFormatPr defaultColWidth="9.140625" defaultRowHeight="16.5" x14ac:dyDescent="0.3"/>
  <cols>
    <col min="1" max="1" width="2.7109375" style="6" customWidth="1"/>
    <col min="2" max="2" width="31.140625" style="6" customWidth="1"/>
    <col min="3" max="3" width="70.140625" style="6" customWidth="1"/>
    <col min="4" max="6" width="15.7109375" style="6" customWidth="1"/>
    <col min="7" max="7" width="2.7109375" style="6" customWidth="1"/>
    <col min="8" max="8" width="22.7109375" style="6" customWidth="1"/>
    <col min="9" max="9" width="25.7109375" style="6" customWidth="1"/>
    <col min="10" max="10" width="6.28515625" style="97" customWidth="1"/>
    <col min="11" max="11" width="3.7109375" style="6" customWidth="1"/>
    <col min="12" max="16384" width="9.140625" style="6"/>
  </cols>
  <sheetData>
    <row r="1" spans="2:12" ht="17.25" thickBot="1" x14ac:dyDescent="0.35">
      <c r="J1" s="110"/>
      <c r="K1" s="18"/>
    </row>
    <row r="2" spans="2:12" s="1" customFormat="1" ht="18.75" thickBot="1" x14ac:dyDescent="0.4">
      <c r="B2" s="1016" t="s">
        <v>449</v>
      </c>
      <c r="C2" s="1017"/>
      <c r="E2" s="1079" t="s">
        <v>433</v>
      </c>
      <c r="F2" s="1079"/>
      <c r="G2" s="528"/>
      <c r="J2" s="111"/>
      <c r="K2" s="112"/>
    </row>
    <row r="3" spans="2:12" s="1" customFormat="1" ht="17.25" thickBot="1" x14ac:dyDescent="0.35">
      <c r="B3" s="242" t="s">
        <v>450</v>
      </c>
      <c r="C3" s="243" t="str">
        <f>'Version Control'!C3</f>
        <v>Residential Central Air Conditioners and Heat Pumps</v>
      </c>
      <c r="J3" s="111"/>
      <c r="K3" s="112"/>
    </row>
    <row r="4" spans="2:12" s="1" customFormat="1" ht="18" thickBot="1" x14ac:dyDescent="0.35">
      <c r="B4" s="244" t="s">
        <v>136</v>
      </c>
      <c r="C4" s="245" t="str">
        <f>'Version Control'!C4</f>
        <v>v2.6</v>
      </c>
      <c r="E4" s="754" t="s">
        <v>737</v>
      </c>
      <c r="F4" s="755"/>
      <c r="H4" s="754" t="s">
        <v>286</v>
      </c>
      <c r="I4" s="755"/>
      <c r="J4" s="111"/>
      <c r="K4" s="112"/>
    </row>
    <row r="5" spans="2:12" s="1" customFormat="1" x14ac:dyDescent="0.3">
      <c r="B5" s="244" t="s">
        <v>373</v>
      </c>
      <c r="C5" s="246">
        <f>'Version Control'!C5</f>
        <v>43553</v>
      </c>
      <c r="E5" s="758" t="s">
        <v>702</v>
      </c>
      <c r="F5" s="860" t="e">
        <f ca="1">IF(Product_Type_Input=INDEX(Product_Types,3),"-",INDEX(TestMatrix_Data,MATCH($C$6&amp;$E5,TestMatrix_Rows,0),MATCH($I$6&amp;$I$7&amp;$I$8,TestMatrix_Columns,0)))</f>
        <v>#N/A</v>
      </c>
      <c r="H5" s="758" t="s">
        <v>153</v>
      </c>
      <c r="I5" s="762">
        <f>'General Info and Test Results'!C25</f>
        <v>0</v>
      </c>
      <c r="J5" s="111"/>
      <c r="K5" s="112"/>
    </row>
    <row r="6" spans="2:12" s="1" customFormat="1" ht="17.25" thickBot="1" x14ac:dyDescent="0.35">
      <c r="B6" s="247" t="s">
        <v>135</v>
      </c>
      <c r="C6" s="248" t="str">
        <f ca="1">MID(CELL("filename",$A$1), FIND("]", CELL("filename", $A$1))+ 1, 255)</f>
        <v>Optional C Tests</v>
      </c>
      <c r="E6" s="821" t="s">
        <v>703</v>
      </c>
      <c r="F6" s="861" t="e">
        <f ca="1">IF(Product_Type_Input=INDEX(Product_Types,3),"-",INDEX(TestMatrix_Data,MATCH($C$6&amp;$E6,TestMatrix_Rows,0),MATCH($I$6&amp;$I$7&amp;$I$8,TestMatrix_Columns,0)))</f>
        <v>#N/A</v>
      </c>
      <c r="H6" s="759" t="s">
        <v>149</v>
      </c>
      <c r="I6" s="763">
        <f>'General Info and Test Results'!C27</f>
        <v>0</v>
      </c>
      <c r="J6" s="111"/>
      <c r="K6" s="112"/>
    </row>
    <row r="7" spans="2:12" s="1" customFormat="1" ht="36" customHeight="1" x14ac:dyDescent="0.3">
      <c r="B7" s="249" t="s">
        <v>134</v>
      </c>
      <c r="C7" s="250" t="str">
        <f ca="1">MID(CELL("FILENAME"),FIND("[",CELL("FILENAME"))+1,FIND("]",CELL("FILENAME"))-FIND("[",CELL("FILENAME"))-1)</f>
        <v>Residential Central Air Conditioners and Heat Pumps_Notebook.xlsx</v>
      </c>
      <c r="H7" s="752" t="s">
        <v>660</v>
      </c>
      <c r="I7" s="763">
        <f>'General Info and Test Results'!C29</f>
        <v>0</v>
      </c>
      <c r="J7" s="111"/>
      <c r="K7" s="112"/>
    </row>
    <row r="8" spans="2:12" s="1" customFormat="1" ht="18" customHeight="1" thickBot="1" x14ac:dyDescent="0.35">
      <c r="B8" s="251" t="s">
        <v>137</v>
      </c>
      <c r="C8" s="252" t="str">
        <f>'Version Control'!C8</f>
        <v>[MM/DD/YYYY]</v>
      </c>
      <c r="G8" s="14"/>
      <c r="H8" s="753" t="s">
        <v>657</v>
      </c>
      <c r="I8" s="764">
        <f>OD_FanType_Input</f>
        <v>0</v>
      </c>
      <c r="J8" s="111"/>
      <c r="K8" s="112"/>
      <c r="L8" s="767"/>
    </row>
    <row r="9" spans="2:12" s="1" customFormat="1" ht="18" customHeight="1" x14ac:dyDescent="0.3">
      <c r="B9" s="4"/>
      <c r="C9" s="212"/>
      <c r="J9" s="111"/>
      <c r="K9" s="112"/>
    </row>
    <row r="10" spans="2:12" s="1" customFormat="1" ht="33" x14ac:dyDescent="0.3">
      <c r="B10" s="99"/>
      <c r="C10" s="317" t="s">
        <v>599</v>
      </c>
      <c r="D10" s="853"/>
      <c r="E10" s="316"/>
      <c r="F10" s="316"/>
      <c r="G10" s="316"/>
      <c r="J10" s="111"/>
      <c r="K10" s="112"/>
    </row>
    <row r="11" spans="2:12" s="1" customFormat="1" ht="18" customHeight="1" thickBot="1" x14ac:dyDescent="0.35">
      <c r="B11" s="4"/>
      <c r="C11" s="212"/>
      <c r="J11" s="111"/>
      <c r="K11" s="112"/>
    </row>
    <row r="12" spans="2:12" ht="18.75" thickBot="1" x14ac:dyDescent="0.4">
      <c r="B12" s="822" t="e">
        <f ca="1">IF($F$5&lt;&gt;"-","'"&amp;$F$5&amp;" Test' Data to be recorded", "Test Not Applicable")</f>
        <v>#N/A</v>
      </c>
      <c r="C12" s="823"/>
      <c r="D12" s="823"/>
      <c r="E12" s="823"/>
      <c r="F12" s="823"/>
      <c r="G12" s="824"/>
      <c r="K12" s="18"/>
      <c r="L12" s="747"/>
    </row>
    <row r="13" spans="2:12" ht="18" thickBot="1" x14ac:dyDescent="0.4">
      <c r="B13" s="301"/>
      <c r="C13" s="288"/>
      <c r="D13" s="288"/>
      <c r="E13" s="288"/>
      <c r="F13" s="288"/>
      <c r="G13" s="289"/>
      <c r="H13" s="135"/>
      <c r="K13" s="18"/>
      <c r="L13" s="747"/>
    </row>
    <row r="14" spans="2:12" ht="18" thickBot="1" x14ac:dyDescent="0.4">
      <c r="B14" s="265"/>
      <c r="C14" s="1143" t="s">
        <v>53</v>
      </c>
      <c r="D14" s="1144"/>
      <c r="E14" s="1144"/>
      <c r="F14" s="1145"/>
      <c r="G14" s="290"/>
      <c r="I14" s="121"/>
      <c r="J14" s="137"/>
      <c r="K14" s="18"/>
      <c r="L14" s="747" t="str">
        <f t="array" ref="L14">IF(SUM(ABS(M14:Y14))&gt;0,IF(OR($M$8:$Y$8=M14:Y14),"Hide","Show"),"")</f>
        <v/>
      </c>
    </row>
    <row r="15" spans="2:12" ht="17.25" x14ac:dyDescent="0.35">
      <c r="B15" s="265"/>
      <c r="C15" s="269"/>
      <c r="D15" s="1190" t="s">
        <v>47</v>
      </c>
      <c r="E15" s="1191"/>
      <c r="F15" s="1192"/>
      <c r="G15" s="290"/>
      <c r="I15" s="121"/>
      <c r="J15" s="137"/>
      <c r="K15" s="18"/>
      <c r="L15" s="747" t="str">
        <f t="array" ref="L15">IF(SUM(ABS(M15:Y15))&gt;0,IF(OR($M$8:$Y$8=M15:Y15),"Hide","Show"),"")</f>
        <v/>
      </c>
    </row>
    <row r="16" spans="2:12" ht="17.25" x14ac:dyDescent="0.35">
      <c r="B16" s="270"/>
      <c r="C16" s="265"/>
      <c r="D16" s="271" t="s">
        <v>54</v>
      </c>
      <c r="E16" s="271" t="s">
        <v>55</v>
      </c>
      <c r="F16" s="272" t="s">
        <v>56</v>
      </c>
      <c r="G16" s="290"/>
      <c r="I16" s="121"/>
      <c r="J16" s="137"/>
      <c r="K16" s="18"/>
      <c r="L16" s="747" t="str">
        <f t="array" ref="L16">IF(SUM(ABS(M16:Y16))&gt;0,IF(OR($M$8:$Y$8=M16:Y16),"Hide","Show"),"")</f>
        <v/>
      </c>
    </row>
    <row r="17" spans="2:12" x14ac:dyDescent="0.3">
      <c r="B17" s="265"/>
      <c r="C17" s="266" t="s">
        <v>349</v>
      </c>
      <c r="D17" s="259"/>
      <c r="E17" s="259"/>
      <c r="F17" s="257"/>
      <c r="G17" s="290"/>
      <c r="I17" s="123"/>
      <c r="J17" s="138"/>
      <c r="K17" s="18"/>
      <c r="L17" s="747" t="str">
        <f t="array" ref="L17">IF(SUM(ABS(M17:Y17))&gt;0,IF(OR($M$8:$Y$8=M17:Y17),"Hide","Show"),"")</f>
        <v/>
      </c>
    </row>
    <row r="18" spans="2:12" x14ac:dyDescent="0.3">
      <c r="B18" s="265"/>
      <c r="C18" s="266" t="s">
        <v>350</v>
      </c>
      <c r="D18" s="259"/>
      <c r="E18" s="259"/>
      <c r="F18" s="257"/>
      <c r="G18" s="290"/>
      <c r="I18" s="123"/>
      <c r="J18" s="138"/>
      <c r="K18" s="18"/>
      <c r="L18" s="747" t="str">
        <f t="array" ref="L18">IF(SUM(ABS(M18:Y18))&gt;0,IF(OR($M$8:$Y$8=M18:Y18),"Hide","Show"),"")</f>
        <v/>
      </c>
    </row>
    <row r="19" spans="2:12" x14ac:dyDescent="0.3">
      <c r="B19" s="265"/>
      <c r="C19" s="266" t="s">
        <v>57</v>
      </c>
      <c r="D19" s="259"/>
      <c r="E19" s="259"/>
      <c r="F19" s="257"/>
      <c r="G19" s="290"/>
      <c r="I19" s="123"/>
      <c r="J19" s="138"/>
      <c r="K19" s="18"/>
      <c r="L19" s="747" t="str">
        <f t="array" ref="L19">IF(SUM(ABS(M19:Y19))&gt;0,IF(OR($M$8:$Y$8=M19:Y19),"Hide","Show"),"")</f>
        <v/>
      </c>
    </row>
    <row r="20" spans="2:12" x14ac:dyDescent="0.3">
      <c r="B20" s="265"/>
      <c r="C20" s="266" t="s">
        <v>58</v>
      </c>
      <c r="D20" s="259"/>
      <c r="E20" s="259"/>
      <c r="F20" s="257"/>
      <c r="G20" s="290"/>
      <c r="I20" s="123"/>
      <c r="J20" s="138"/>
      <c r="K20" s="18"/>
      <c r="L20" s="747" t="str">
        <f t="array" ref="L20">IF(SUM(ABS(M20:Y20))&gt;0,IF(OR($M$8:$Y$8=M20:Y20),"Hide","Show"),"")</f>
        <v/>
      </c>
    </row>
    <row r="21" spans="2:12" x14ac:dyDescent="0.3">
      <c r="B21" s="265"/>
      <c r="C21" s="266" t="s">
        <v>351</v>
      </c>
      <c r="D21" s="259"/>
      <c r="E21" s="260"/>
      <c r="F21" s="261"/>
      <c r="G21" s="290"/>
      <c r="I21" s="123"/>
      <c r="J21" s="138"/>
      <c r="K21" s="18"/>
      <c r="L21" s="747" t="str">
        <f t="array" ref="L21">IF(SUM(ABS(M21:Y21))&gt;0,IF(OR($M$8:$Y$8=M21:Y21),"Hide","Show"),"")</f>
        <v/>
      </c>
    </row>
    <row r="22" spans="2:12" ht="17.25" thickBot="1" x14ac:dyDescent="0.35">
      <c r="B22" s="265"/>
      <c r="C22" s="268" t="s">
        <v>357</v>
      </c>
      <c r="D22" s="262"/>
      <c r="E22" s="263"/>
      <c r="F22" s="264"/>
      <c r="G22" s="290"/>
      <c r="I22" s="123"/>
      <c r="J22" s="138"/>
      <c r="K22" s="18"/>
      <c r="L22" s="747" t="str">
        <f t="array" ref="L22">IF(SUM(ABS(M22:Y22))&gt;0,IF(OR($M$8:$Y$8=M22:Y22),"Hide","Show"),"")</f>
        <v/>
      </c>
    </row>
    <row r="23" spans="2:12" ht="17.25" thickBot="1" x14ac:dyDescent="0.35">
      <c r="B23" s="265"/>
      <c r="C23" s="281"/>
      <c r="D23" s="260"/>
      <c r="E23" s="260"/>
      <c r="F23" s="260"/>
      <c r="G23" s="295"/>
      <c r="I23" s="123"/>
      <c r="J23" s="138"/>
      <c r="K23" s="18"/>
      <c r="L23" s="747" t="str">
        <f t="array" ref="L23">IF(SUM(ABS(M23:Y23))&gt;0,IF(OR($M$8:$Y$8=M23:Y23),"Hide","Show"),"")</f>
        <v/>
      </c>
    </row>
    <row r="24" spans="2:12" ht="18" thickBot="1" x14ac:dyDescent="0.4">
      <c r="B24" s="265"/>
      <c r="C24" s="1143" t="s">
        <v>59</v>
      </c>
      <c r="D24" s="1144"/>
      <c r="E24" s="1144"/>
      <c r="F24" s="1145"/>
      <c r="G24" s="290"/>
      <c r="I24" s="123"/>
      <c r="J24" s="138"/>
      <c r="K24" s="18"/>
      <c r="L24" s="747" t="str">
        <f t="array" ref="L24">IF(SUM(ABS(M24:Y24))&gt;0,IF(OR($M$8:$Y$8=M24:Y24),"Hide","Show"),"")</f>
        <v/>
      </c>
    </row>
    <row r="25" spans="2:12" ht="17.25" x14ac:dyDescent="0.35">
      <c r="B25" s="265"/>
      <c r="C25" s="296"/>
      <c r="D25" s="1190" t="s">
        <v>47</v>
      </c>
      <c r="E25" s="1191"/>
      <c r="F25" s="1192"/>
      <c r="G25" s="290"/>
      <c r="I25" s="123"/>
      <c r="J25" s="138"/>
      <c r="K25" s="18"/>
      <c r="L25" s="747" t="str">
        <f t="array" ref="L25">IF(SUM(ABS(M25:Y25))&gt;0,IF(OR($M$8:$Y$8=M25:Y25),"Hide","Show"),"")</f>
        <v/>
      </c>
    </row>
    <row r="26" spans="2:12" ht="17.25" x14ac:dyDescent="0.35">
      <c r="B26" s="270"/>
      <c r="C26" s="282"/>
      <c r="D26" s="271" t="s">
        <v>54</v>
      </c>
      <c r="E26" s="271" t="s">
        <v>55</v>
      </c>
      <c r="F26" s="272" t="s">
        <v>56</v>
      </c>
      <c r="G26" s="290"/>
      <c r="I26" s="123"/>
      <c r="J26" s="138"/>
      <c r="K26" s="18"/>
      <c r="L26" s="747" t="str">
        <f t="array" ref="L26">IF(SUM(ABS(M26:Y26))&gt;0,IF(OR($M$8:$Y$8=M26:Y26),"Hide","Show"),"")</f>
        <v/>
      </c>
    </row>
    <row r="27" spans="2:12" x14ac:dyDescent="0.3">
      <c r="B27" s="265"/>
      <c r="C27" s="266" t="s">
        <v>60</v>
      </c>
      <c r="D27" s="259"/>
      <c r="E27" s="259"/>
      <c r="F27" s="257"/>
      <c r="G27" s="290"/>
      <c r="I27" s="123"/>
      <c r="J27" s="138"/>
      <c r="K27" s="18"/>
      <c r="L27" s="747" t="str">
        <f t="array" ref="L27">IF(SUM(ABS(M27:Y27))&gt;0,IF(OR($M$8:$Y$8=M27:Y27),"Hide","Show"),"")</f>
        <v/>
      </c>
    </row>
    <row r="28" spans="2:12" x14ac:dyDescent="0.3">
      <c r="B28" s="265"/>
      <c r="C28" s="266" t="s">
        <v>490</v>
      </c>
      <c r="D28" s="259"/>
      <c r="E28" s="259"/>
      <c r="F28" s="257"/>
      <c r="G28" s="290"/>
      <c r="I28" s="123"/>
      <c r="J28" s="138"/>
      <c r="K28" s="18"/>
      <c r="L28" s="747" t="str">
        <f t="array" ref="L28">IF(SUM(ABS(M28:Y28))&gt;0,IF(OR($M$8:$Y$8=M28:Y28),"Hide","Show"),"")</f>
        <v/>
      </c>
    </row>
    <row r="29" spans="2:12" x14ac:dyDescent="0.3">
      <c r="B29" s="265"/>
      <c r="C29" s="266" t="s">
        <v>491</v>
      </c>
      <c r="D29" s="259"/>
      <c r="E29" s="259"/>
      <c r="F29" s="257"/>
      <c r="G29" s="290"/>
      <c r="I29" s="123"/>
      <c r="J29" s="138"/>
      <c r="K29" s="18"/>
      <c r="L29" s="747" t="str">
        <f t="array" ref="L29">IF(SUM(ABS(M29:Y29))&gt;0,IF(OR($M$8:$Y$8=M29:Y29),"Hide","Show"),"")</f>
        <v/>
      </c>
    </row>
    <row r="30" spans="2:12" x14ac:dyDescent="0.3">
      <c r="B30" s="265"/>
      <c r="C30" s="266" t="s">
        <v>342</v>
      </c>
      <c r="D30" s="259"/>
      <c r="E30" s="259"/>
      <c r="F30" s="257"/>
      <c r="G30" s="290"/>
      <c r="I30" s="123"/>
      <c r="J30" s="138"/>
      <c r="K30" s="18"/>
      <c r="L30" s="747" t="str">
        <f t="array" ref="L30">IF(SUM(ABS(M30:Y30))&gt;0,IF(OR($M$8:$Y$8=M30:Y30),"Hide","Show"),"")</f>
        <v/>
      </c>
    </row>
    <row r="31" spans="2:12" ht="17.25" thickBot="1" x14ac:dyDescent="0.35">
      <c r="B31" s="265"/>
      <c r="C31" s="268" t="s">
        <v>344</v>
      </c>
      <c r="D31" s="262"/>
      <c r="E31" s="262"/>
      <c r="F31" s="258"/>
      <c r="G31" s="290"/>
      <c r="I31" s="123"/>
      <c r="J31" s="138"/>
      <c r="K31" s="18"/>
      <c r="L31" s="747" t="str">
        <f t="array" ref="L31">IF(SUM(ABS(M31:Y31))&gt;0,IF(OR($M$8:$Y$8=M31:Y31),"Hide","Show"),"")</f>
        <v/>
      </c>
    </row>
    <row r="32" spans="2:12" ht="17.25" thickBot="1" x14ac:dyDescent="0.35">
      <c r="B32" s="265"/>
      <c r="C32" s="260"/>
      <c r="D32" s="260"/>
      <c r="E32" s="260"/>
      <c r="F32" s="260"/>
      <c r="G32" s="295"/>
      <c r="I32" s="123"/>
      <c r="J32" s="138"/>
      <c r="K32" s="18"/>
      <c r="L32" s="747" t="str">
        <f t="array" ref="L32">IF(SUM(ABS(M32:Y32))&gt;0,IF(OR($M$8:$Y$8=M32:Y32),"Hide","Show"),"")</f>
        <v/>
      </c>
    </row>
    <row r="33" spans="2:12" ht="18" thickBot="1" x14ac:dyDescent="0.4">
      <c r="B33" s="265"/>
      <c r="C33" s="1143" t="s">
        <v>61</v>
      </c>
      <c r="D33" s="1144"/>
      <c r="E33" s="1144"/>
      <c r="F33" s="1145"/>
      <c r="G33" s="290"/>
      <c r="I33" s="123"/>
      <c r="J33" s="138"/>
      <c r="K33" s="18"/>
      <c r="L33" s="747" t="str">
        <f t="array" ref="L33">IF(SUM(ABS(M33:Y33))&gt;0,IF(OR($M$8:$Y$8=M33:Y33),"Hide","Show"),"")</f>
        <v/>
      </c>
    </row>
    <row r="34" spans="2:12" ht="17.25" x14ac:dyDescent="0.35">
      <c r="B34" s="265"/>
      <c r="C34" s="269"/>
      <c r="D34" s="1190" t="s">
        <v>47</v>
      </c>
      <c r="E34" s="1191"/>
      <c r="F34" s="1192"/>
      <c r="G34" s="290"/>
      <c r="I34" s="123"/>
      <c r="J34" s="138"/>
      <c r="K34" s="18"/>
      <c r="L34" s="747" t="str">
        <f t="array" ref="L34">IF(SUM(ABS(M34:Y34))&gt;0,IF(OR($M$8:$Y$8=M34:Y34),"Hide","Show"),"")</f>
        <v/>
      </c>
    </row>
    <row r="35" spans="2:12" ht="17.25" x14ac:dyDescent="0.35">
      <c r="B35" s="270"/>
      <c r="C35" s="265"/>
      <c r="D35" s="271" t="s">
        <v>54</v>
      </c>
      <c r="E35" s="271" t="s">
        <v>55</v>
      </c>
      <c r="F35" s="272" t="s">
        <v>56</v>
      </c>
      <c r="G35" s="290"/>
      <c r="I35" s="123"/>
      <c r="J35" s="138"/>
      <c r="K35" s="18"/>
      <c r="L35" s="747" t="str">
        <f t="array" ref="L35">IF(SUM(ABS(M35:Y35))&gt;0,IF(OR($M$8:$Y$8=M35:Y35),"Hide","Show"),"")</f>
        <v/>
      </c>
    </row>
    <row r="36" spans="2:12" x14ac:dyDescent="0.3">
      <c r="B36" s="265"/>
      <c r="C36" s="266" t="s">
        <v>62</v>
      </c>
      <c r="D36" s="259"/>
      <c r="E36" s="259"/>
      <c r="F36" s="257"/>
      <c r="G36" s="290"/>
      <c r="I36" s="123"/>
      <c r="J36" s="138"/>
      <c r="K36" s="18"/>
      <c r="L36" s="747" t="str">
        <f t="array" ref="L36">IF(SUM(ABS(M36:Y36))&gt;0,IF(OR($M$8:$Y$8=M36:Y36),"Hide","Show"),"")</f>
        <v/>
      </c>
    </row>
    <row r="37" spans="2:12" x14ac:dyDescent="0.3">
      <c r="B37" s="265"/>
      <c r="C37" s="266" t="s">
        <v>63</v>
      </c>
      <c r="D37" s="259"/>
      <c r="E37" s="259"/>
      <c r="F37" s="257"/>
      <c r="G37" s="290"/>
      <c r="I37" s="123"/>
      <c r="J37" s="138"/>
      <c r="K37" s="18"/>
      <c r="L37" s="747" t="str">
        <f t="array" ref="L37">IF(SUM(ABS(M37:Y37))&gt;0,IF(OR($M$8:$Y$8=M37:Y37),"Hide","Show"),"")</f>
        <v/>
      </c>
    </row>
    <row r="38" spans="2:12" x14ac:dyDescent="0.3">
      <c r="B38" s="265"/>
      <c r="C38" s="266" t="s">
        <v>64</v>
      </c>
      <c r="D38" s="259"/>
      <c r="E38" s="259"/>
      <c r="F38" s="257"/>
      <c r="G38" s="290"/>
      <c r="I38" s="123"/>
      <c r="J38" s="138"/>
      <c r="K38" s="18"/>
      <c r="L38" s="747" t="str">
        <f t="array" ref="L38">IF(SUM(ABS(M38:Y38))&gt;0,IF(OR($M$8:$Y$8=M38:Y38),"Hide","Show"),"")</f>
        <v/>
      </c>
    </row>
    <row r="39" spans="2:12" x14ac:dyDescent="0.3">
      <c r="B39" s="265"/>
      <c r="C39" s="266" t="s">
        <v>65</v>
      </c>
      <c r="D39" s="259"/>
      <c r="E39" s="259"/>
      <c r="F39" s="257"/>
      <c r="G39" s="290"/>
      <c r="I39" s="123"/>
      <c r="J39" s="138"/>
      <c r="K39" s="18"/>
      <c r="L39" s="747" t="str">
        <f t="array" ref="L39">IF(SUM(ABS(M39:Y39))&gt;0,IF(OR($M$8:$Y$8=M39:Y39),"Hide","Show"),"")</f>
        <v/>
      </c>
    </row>
    <row r="40" spans="2:12" x14ac:dyDescent="0.3">
      <c r="B40" s="265"/>
      <c r="C40" s="266" t="s">
        <v>66</v>
      </c>
      <c r="D40" s="259"/>
      <c r="E40" s="259"/>
      <c r="F40" s="257"/>
      <c r="G40" s="290"/>
      <c r="I40" s="123"/>
      <c r="J40" s="138"/>
      <c r="K40" s="18"/>
      <c r="L40" s="747" t="str">
        <f t="array" ref="L40">IF(SUM(ABS(M40:Y40))&gt;0,IF(OR($M$8:$Y$8=M40:Y40),"Hide","Show"),"")</f>
        <v/>
      </c>
    </row>
    <row r="41" spans="2:12" x14ac:dyDescent="0.3">
      <c r="B41" s="265"/>
      <c r="C41" s="266" t="s">
        <v>67</v>
      </c>
      <c r="D41" s="259"/>
      <c r="E41" s="259"/>
      <c r="F41" s="257"/>
      <c r="G41" s="290"/>
      <c r="I41" s="123"/>
      <c r="J41" s="138"/>
      <c r="K41" s="18"/>
      <c r="L41" s="747" t="str">
        <f t="array" ref="L41">IF(SUM(ABS(M41:Y41))&gt;0,IF(OR($M$8:$Y$8=M41:Y41),"Hide","Show"),"")</f>
        <v/>
      </c>
    </row>
    <row r="42" spans="2:12" x14ac:dyDescent="0.3">
      <c r="B42" s="265"/>
      <c r="C42" s="266" t="s">
        <v>68</v>
      </c>
      <c r="D42" s="259"/>
      <c r="E42" s="259"/>
      <c r="F42" s="257"/>
      <c r="G42" s="290"/>
      <c r="I42" s="123"/>
      <c r="J42" s="138"/>
      <c r="K42" s="18"/>
      <c r="L42" s="747" t="str">
        <f t="array" ref="L42">IF(SUM(ABS(M42:Y42))&gt;0,IF(OR($M$8:$Y$8=M42:Y42),"Hide","Show"),"")</f>
        <v/>
      </c>
    </row>
    <row r="43" spans="2:12" x14ac:dyDescent="0.3">
      <c r="B43" s="265"/>
      <c r="C43" s="266" t="s">
        <v>69</v>
      </c>
      <c r="D43" s="259"/>
      <c r="E43" s="259"/>
      <c r="F43" s="257"/>
      <c r="G43" s="290"/>
      <c r="I43" s="123"/>
      <c r="J43" s="138"/>
      <c r="K43" s="18"/>
      <c r="L43" s="747" t="str">
        <f t="array" ref="L43">IF(SUM(ABS(M43:Y43))&gt;0,IF(OR($M$8:$Y$8=M43:Y43),"Hide","Show"),"")</f>
        <v/>
      </c>
    </row>
    <row r="44" spans="2:12" x14ac:dyDescent="0.3">
      <c r="B44" s="265"/>
      <c r="C44" s="266" t="s">
        <v>70</v>
      </c>
      <c r="D44" s="259"/>
      <c r="E44" s="259"/>
      <c r="F44" s="257"/>
      <c r="G44" s="290"/>
      <c r="I44" s="123"/>
      <c r="J44" s="138"/>
      <c r="K44" s="18"/>
      <c r="L44" s="747" t="str">
        <f t="array" ref="L44">IF(SUM(ABS(M44:Y44))&gt;0,IF(OR($M$8:$Y$8=M44:Y44),"Hide","Show"),"")</f>
        <v/>
      </c>
    </row>
    <row r="45" spans="2:12" x14ac:dyDescent="0.3">
      <c r="B45" s="265"/>
      <c r="C45" s="266" t="s">
        <v>71</v>
      </c>
      <c r="D45" s="259"/>
      <c r="E45" s="259"/>
      <c r="F45" s="257"/>
      <c r="G45" s="290"/>
      <c r="I45" s="123"/>
      <c r="J45" s="138"/>
      <c r="K45" s="18"/>
      <c r="L45" s="747" t="str">
        <f t="array" ref="L45">IF(SUM(ABS(M45:Y45))&gt;0,IF(OR($M$8:$Y$8=M45:Y45),"Hide","Show"),"")</f>
        <v/>
      </c>
    </row>
    <row r="46" spans="2:12" ht="17.25" thickBot="1" x14ac:dyDescent="0.35">
      <c r="B46" s="265"/>
      <c r="C46" s="268" t="s">
        <v>72</v>
      </c>
      <c r="D46" s="262"/>
      <c r="E46" s="262"/>
      <c r="F46" s="258"/>
      <c r="G46" s="290"/>
      <c r="I46" s="123"/>
      <c r="J46" s="138"/>
      <c r="K46" s="18"/>
      <c r="L46" s="747" t="str">
        <f t="array" ref="L46">IF(SUM(ABS(M46:Y46))&gt;0,IF(OR($M$8:$Y$8=M46:Y46),"Hide","Show"),"")</f>
        <v/>
      </c>
    </row>
    <row r="47" spans="2:12" ht="17.25" thickBot="1" x14ac:dyDescent="0.35">
      <c r="B47" s="265"/>
      <c r="C47" s="260"/>
      <c r="D47" s="260"/>
      <c r="E47" s="260"/>
      <c r="F47" s="260"/>
      <c r="G47" s="295"/>
      <c r="I47" s="123"/>
      <c r="J47" s="138"/>
      <c r="K47" s="18"/>
      <c r="L47" s="747" t="str">
        <f t="array" ref="L47">IF(SUM(ABS(M47:Y47))&gt;0,IF(OR($M$8:$Y$8=M47:Y47),"Hide","Show"),"")</f>
        <v/>
      </c>
    </row>
    <row r="48" spans="2:12" ht="18" thickBot="1" x14ac:dyDescent="0.4">
      <c r="B48" s="265"/>
      <c r="C48" s="1143" t="s">
        <v>73</v>
      </c>
      <c r="D48" s="1144"/>
      <c r="E48" s="1144"/>
      <c r="F48" s="1145"/>
      <c r="G48" s="290"/>
      <c r="I48" s="123"/>
      <c r="J48" s="138"/>
      <c r="K48" s="18"/>
      <c r="L48" s="747" t="str">
        <f t="array" ref="L48">IF(SUM(ABS(M48:Y48))&gt;0,IF(OR($M$8:$Y$8=M48:Y48),"Hide","Show"),"")</f>
        <v/>
      </c>
    </row>
    <row r="49" spans="2:12" ht="17.25" x14ac:dyDescent="0.35">
      <c r="B49" s="265"/>
      <c r="C49" s="269"/>
      <c r="D49" s="1190" t="s">
        <v>47</v>
      </c>
      <c r="E49" s="1191"/>
      <c r="F49" s="1192"/>
      <c r="G49" s="290"/>
      <c r="I49" s="123"/>
      <c r="J49" s="138"/>
      <c r="K49" s="18"/>
      <c r="L49" s="747" t="str">
        <f t="array" ref="L49">IF(SUM(ABS(M49:Y49))&gt;0,IF(OR($M$8:$Y$8=M49:Y49),"Hide","Show"),"")</f>
        <v/>
      </c>
    </row>
    <row r="50" spans="2:12" ht="17.25" x14ac:dyDescent="0.35">
      <c r="B50" s="270"/>
      <c r="C50" s="265"/>
      <c r="D50" s="271" t="s">
        <v>54</v>
      </c>
      <c r="E50" s="271" t="s">
        <v>55</v>
      </c>
      <c r="F50" s="272" t="s">
        <v>56</v>
      </c>
      <c r="G50" s="290"/>
      <c r="I50" s="123"/>
      <c r="J50" s="138"/>
      <c r="K50" s="18"/>
      <c r="L50" s="747" t="str">
        <f t="array" ref="L50">IF(SUM(ABS(M50:Y50))&gt;0,IF(OR($M$8:$Y$8=M50:Y50),"Hide","Show"),"")</f>
        <v/>
      </c>
    </row>
    <row r="51" spans="2:12" x14ac:dyDescent="0.3">
      <c r="B51" s="265"/>
      <c r="C51" s="266" t="s">
        <v>257</v>
      </c>
      <c r="D51" s="259"/>
      <c r="E51" s="259"/>
      <c r="F51" s="257"/>
      <c r="G51" s="290"/>
      <c r="I51" s="123"/>
      <c r="J51" s="138"/>
      <c r="K51" s="18"/>
      <c r="L51" s="747" t="str">
        <f t="array" ref="L51">IF(SUM(ABS(M51:Y51))&gt;0,IF(OR($M$8:$Y$8=M51:Y51),"Hide","Show"),"")</f>
        <v/>
      </c>
    </row>
    <row r="52" spans="2:12" x14ac:dyDescent="0.3">
      <c r="B52" s="265"/>
      <c r="C52" s="266" t="s">
        <v>258</v>
      </c>
      <c r="D52" s="259"/>
      <c r="E52" s="259"/>
      <c r="F52" s="257"/>
      <c r="G52" s="290"/>
      <c r="I52" s="123"/>
      <c r="J52" s="138"/>
      <c r="K52" s="18"/>
      <c r="L52" s="747" t="str">
        <f t="array" ref="L52">IF(SUM(ABS(M52:Y52))&gt;0,IF(OR($M$8:$Y$8=M52:Y52),"Hide","Show"),"")</f>
        <v/>
      </c>
    </row>
    <row r="53" spans="2:12" x14ac:dyDescent="0.3">
      <c r="B53" s="265"/>
      <c r="C53" s="266" t="s">
        <v>76</v>
      </c>
      <c r="D53" s="259"/>
      <c r="E53" s="259"/>
      <c r="F53" s="257"/>
      <c r="G53" s="290"/>
      <c r="I53" s="123"/>
      <c r="J53" s="138"/>
      <c r="K53" s="18"/>
      <c r="L53" s="747" t="str">
        <f t="array" ref="L53">IF(SUM(ABS(M53:Y53))&gt;0,IF(OR($M$8:$Y$8=M53:Y53),"Hide","Show"),"")</f>
        <v/>
      </c>
    </row>
    <row r="54" spans="2:12" x14ac:dyDescent="0.3">
      <c r="B54" s="265"/>
      <c r="C54" s="266" t="s">
        <v>77</v>
      </c>
      <c r="D54" s="259"/>
      <c r="E54" s="259"/>
      <c r="F54" s="257"/>
      <c r="G54" s="290"/>
      <c r="I54" s="123"/>
      <c r="J54" s="138"/>
      <c r="K54" s="18"/>
      <c r="L54" s="747" t="str">
        <f t="array" ref="L54">IF(SUM(ABS(M54:Y54))&gt;0,IF(OR($M$8:$Y$8=M54:Y54),"Hide","Show"),"")</f>
        <v/>
      </c>
    </row>
    <row r="55" spans="2:12" ht="17.25" thickBot="1" x14ac:dyDescent="0.35">
      <c r="B55" s="265"/>
      <c r="C55" s="274" t="s">
        <v>345</v>
      </c>
      <c r="D55" s="262"/>
      <c r="E55" s="262"/>
      <c r="F55" s="258"/>
      <c r="G55" s="290"/>
      <c r="K55" s="18"/>
      <c r="L55" s="747" t="str">
        <f t="array" ref="L55">IF(SUM(ABS(M55:Y55))&gt;0,IF(OR($M$8:$Y$8=M55:Y55),"Hide","Show"),"")</f>
        <v/>
      </c>
    </row>
    <row r="56" spans="2:12" ht="17.25" thickBot="1" x14ac:dyDescent="0.35">
      <c r="B56" s="265"/>
      <c r="C56" s="260"/>
      <c r="D56" s="260"/>
      <c r="E56" s="260"/>
      <c r="F56" s="260"/>
      <c r="G56" s="295"/>
      <c r="I56" s="123"/>
      <c r="J56" s="138"/>
      <c r="K56" s="18"/>
      <c r="L56" s="747" t="str">
        <f t="array" ref="L56">IF(SUM(ABS(M56:Y56))&gt;0,IF(OR($M$8:$Y$8=M56:Y56),"Hide","Show"),"")</f>
        <v/>
      </c>
    </row>
    <row r="57" spans="2:12" ht="18" thickBot="1" x14ac:dyDescent="0.4">
      <c r="B57" s="265"/>
      <c r="C57" s="1143" t="s">
        <v>78</v>
      </c>
      <c r="D57" s="1144"/>
      <c r="E57" s="1144"/>
      <c r="F57" s="1145"/>
      <c r="G57" s="290"/>
      <c r="I57" s="123"/>
      <c r="J57" s="138"/>
      <c r="K57" s="18"/>
      <c r="L57" s="747" t="str">
        <f t="array" ref="L57">IF(SUM(ABS(M57:Y57))&gt;0,IF(OR($M$8:$Y$8=M57:Y57),"Hide","Show"),"")</f>
        <v/>
      </c>
    </row>
    <row r="58" spans="2:12" ht="17.25" x14ac:dyDescent="0.35">
      <c r="B58" s="265"/>
      <c r="C58" s="269"/>
      <c r="D58" s="1190" t="s">
        <v>47</v>
      </c>
      <c r="E58" s="1191"/>
      <c r="F58" s="1192"/>
      <c r="G58" s="290"/>
      <c r="I58" s="123"/>
      <c r="J58" s="138"/>
      <c r="K58" s="18"/>
      <c r="L58" s="747" t="str">
        <f t="array" ref="L58">IF(SUM(ABS(M58:Y58))&gt;0,IF(OR($M$8:$Y$8=M58:Y58),"Hide","Show"),"")</f>
        <v/>
      </c>
    </row>
    <row r="59" spans="2:12" ht="17.25" x14ac:dyDescent="0.35">
      <c r="B59" s="275"/>
      <c r="C59" s="321"/>
      <c r="D59" s="271" t="s">
        <v>54</v>
      </c>
      <c r="E59" s="271" t="s">
        <v>55</v>
      </c>
      <c r="F59" s="272" t="s">
        <v>56</v>
      </c>
      <c r="G59" s="290"/>
      <c r="I59" s="123"/>
      <c r="J59" s="138"/>
      <c r="K59" s="18"/>
      <c r="L59" s="747" t="str">
        <f t="array" ref="L59">IF(SUM(ABS(M59:Y59))&gt;0,IF(OR($M$8:$Y$8=M59:Y59),"Hide","Show"),"")</f>
        <v/>
      </c>
    </row>
    <row r="60" spans="2:12" x14ac:dyDescent="0.3">
      <c r="B60" s="265"/>
      <c r="C60" s="266" t="s">
        <v>79</v>
      </c>
      <c r="D60" s="259"/>
      <c r="E60" s="259"/>
      <c r="F60" s="257"/>
      <c r="G60" s="290"/>
      <c r="I60" s="123"/>
      <c r="J60" s="138"/>
      <c r="K60" s="18"/>
      <c r="L60" s="747" t="str">
        <f t="array" ref="L60">IF(SUM(ABS(M60:Y60))&gt;0,IF(OR($M$8:$Y$8=M60:Y60),"Hide","Show"),"")</f>
        <v/>
      </c>
    </row>
    <row r="61" spans="2:12" x14ac:dyDescent="0.3">
      <c r="B61" s="265"/>
      <c r="C61" s="266" t="s">
        <v>80</v>
      </c>
      <c r="D61" s="259"/>
      <c r="E61" s="259"/>
      <c r="F61" s="257"/>
      <c r="G61" s="290"/>
      <c r="I61" s="123"/>
      <c r="J61" s="138"/>
      <c r="K61" s="18"/>
      <c r="L61" s="747" t="str">
        <f t="array" ref="L61">IF(SUM(ABS(M61:Y61))&gt;0,IF(OR($M$8:$Y$8=M61:Y61),"Hide","Show"),"")</f>
        <v/>
      </c>
    </row>
    <row r="62" spans="2:12" x14ac:dyDescent="0.3">
      <c r="B62" s="265"/>
      <c r="C62" s="266" t="s">
        <v>81</v>
      </c>
      <c r="D62" s="259"/>
      <c r="E62" s="259"/>
      <c r="F62" s="257"/>
      <c r="G62" s="290"/>
      <c r="I62" s="123"/>
      <c r="J62" s="138"/>
      <c r="K62" s="18"/>
      <c r="L62" s="747" t="str">
        <f t="array" ref="L62">IF(SUM(ABS(M62:Y62))&gt;0,IF(OR($M$8:$Y$8=M62:Y62),"Hide","Show"),"")</f>
        <v/>
      </c>
    </row>
    <row r="63" spans="2:12" x14ac:dyDescent="0.3">
      <c r="B63" s="265"/>
      <c r="C63" s="266" t="s">
        <v>82</v>
      </c>
      <c r="D63" s="259"/>
      <c r="E63" s="259"/>
      <c r="F63" s="257"/>
      <c r="G63" s="290"/>
      <c r="I63" s="123"/>
      <c r="J63" s="138"/>
      <c r="K63" s="18"/>
      <c r="L63" s="747" t="str">
        <f t="array" ref="L63">IF(SUM(ABS(M63:Y63))&gt;0,IF(OR($M$8:$Y$8=M63:Y63),"Hide","Show"),"")</f>
        <v/>
      </c>
    </row>
    <row r="64" spans="2:12" x14ac:dyDescent="0.3">
      <c r="B64" s="265"/>
      <c r="C64" s="266" t="s">
        <v>83</v>
      </c>
      <c r="D64" s="259"/>
      <c r="E64" s="259"/>
      <c r="F64" s="257"/>
      <c r="G64" s="290"/>
      <c r="I64" s="123"/>
      <c r="J64" s="138"/>
      <c r="K64" s="18"/>
      <c r="L64" s="747" t="str">
        <f t="array" ref="L64">IF(SUM(ABS(M64:Y64))&gt;0,IF(OR($M$8:$Y$8=M64:Y64),"Hide","Show"),"")</f>
        <v/>
      </c>
    </row>
    <row r="65" spans="2:12" x14ac:dyDescent="0.3">
      <c r="B65" s="265"/>
      <c r="C65" s="266" t="s">
        <v>84</v>
      </c>
      <c r="D65" s="259"/>
      <c r="E65" s="259"/>
      <c r="F65" s="257"/>
      <c r="G65" s="290"/>
      <c r="I65" s="123"/>
      <c r="J65" s="138"/>
      <c r="K65" s="18"/>
      <c r="L65" s="747" t="str">
        <f t="array" ref="L65">IF(SUM(ABS(M65:Y65))&gt;0,IF(OR($M$8:$Y$8=M65:Y65),"Hide","Show"),"")</f>
        <v/>
      </c>
    </row>
    <row r="66" spans="2:12" x14ac:dyDescent="0.3">
      <c r="B66" s="265"/>
      <c r="C66" s="266" t="s">
        <v>85</v>
      </c>
      <c r="D66" s="259"/>
      <c r="E66" s="259"/>
      <c r="F66" s="257"/>
      <c r="G66" s="290"/>
      <c r="I66" s="123"/>
      <c r="J66" s="138"/>
      <c r="K66" s="18"/>
      <c r="L66" s="747" t="str">
        <f t="array" ref="L66">IF(SUM(ABS(M66:Y66))&gt;0,IF(OR($M$8:$Y$8=M66:Y66),"Hide","Show"),"")</f>
        <v/>
      </c>
    </row>
    <row r="67" spans="2:12" ht="17.25" thickBot="1" x14ac:dyDescent="0.35">
      <c r="B67" s="265"/>
      <c r="C67" s="268" t="s">
        <v>86</v>
      </c>
      <c r="D67" s="262"/>
      <c r="E67" s="262"/>
      <c r="F67" s="258"/>
      <c r="G67" s="290"/>
      <c r="I67" s="123"/>
      <c r="J67" s="138"/>
      <c r="K67" s="18"/>
      <c r="L67" s="747" t="str">
        <f t="array" ref="L67">IF(SUM(ABS(M67:Y67))&gt;0,IF(OR($M$8:$Y$8=M67:Y67),"Hide","Show"),"")</f>
        <v/>
      </c>
    </row>
    <row r="68" spans="2:12" ht="17.25" thickBot="1" x14ac:dyDescent="0.35">
      <c r="B68" s="265"/>
      <c r="C68" s="260"/>
      <c r="D68" s="260"/>
      <c r="E68" s="260"/>
      <c r="F68" s="283"/>
      <c r="G68" s="295"/>
      <c r="I68" s="123"/>
      <c r="J68" s="138"/>
      <c r="K68" s="18"/>
      <c r="L68" s="747" t="str">
        <f t="array" ref="L68">IF(SUM(ABS(M68:Y68))&gt;0,IF(OR($M$8:$Y$8=M68:Y68),"Hide","Show"),"")</f>
        <v/>
      </c>
    </row>
    <row r="69" spans="2:12" ht="18" thickBot="1" x14ac:dyDescent="0.4">
      <c r="B69" s="265"/>
      <c r="C69" s="1143" t="s">
        <v>189</v>
      </c>
      <c r="D69" s="1144"/>
      <c r="E69" s="1144"/>
      <c r="F69" s="1145"/>
      <c r="G69" s="290"/>
      <c r="I69" s="123"/>
      <c r="J69" s="138"/>
      <c r="K69" s="18"/>
      <c r="L69" s="747" t="str">
        <f t="array" ref="L69">IF(SUM(ABS(M69:Y69))&gt;0,IF(OR($M$8:$Y$8=M69:Y69),"Hide","Show"),"")</f>
        <v/>
      </c>
    </row>
    <row r="70" spans="2:12" ht="17.25" x14ac:dyDescent="0.35">
      <c r="B70" s="270"/>
      <c r="C70" s="269"/>
      <c r="D70" s="1190" t="s">
        <v>47</v>
      </c>
      <c r="E70" s="1191"/>
      <c r="F70" s="1192"/>
      <c r="G70" s="295"/>
      <c r="I70" s="123"/>
      <c r="J70" s="138"/>
      <c r="K70" s="18"/>
      <c r="L70" s="747" t="str">
        <f t="array" ref="L70">IF(SUM(ABS(M70:Y70))&gt;0,IF(OR($M$8:$Y$8=M70:Y70),"Hide","Show"),"")</f>
        <v/>
      </c>
    </row>
    <row r="71" spans="2:12" x14ac:dyDescent="0.3">
      <c r="B71" s="265"/>
      <c r="C71" s="266" t="s">
        <v>188</v>
      </c>
      <c r="D71" s="1137"/>
      <c r="E71" s="1137"/>
      <c r="F71" s="1138"/>
      <c r="G71" s="295"/>
      <c r="I71" s="123"/>
      <c r="J71" s="138"/>
      <c r="K71" s="18"/>
      <c r="L71" s="747" t="str">
        <f t="array" ref="L71">IF(SUM(ABS(M71:Y71))&gt;0,IF(OR($M$8:$Y$8=M71:Y71),"Hide","Show"),"")</f>
        <v/>
      </c>
    </row>
    <row r="72" spans="2:12" x14ac:dyDescent="0.3">
      <c r="B72" s="265"/>
      <c r="C72" s="266" t="s">
        <v>259</v>
      </c>
      <c r="D72" s="1137"/>
      <c r="E72" s="1137"/>
      <c r="F72" s="1138"/>
      <c r="G72" s="295"/>
      <c r="I72" s="123"/>
      <c r="J72" s="138"/>
      <c r="K72" s="18"/>
      <c r="L72" s="747" t="str">
        <f t="array" ref="L72">IF(SUM(ABS(M72:Y72))&gt;0,IF(OR($M$8:$Y$8=M72:Y72),"Hide","Show"),"")</f>
        <v/>
      </c>
    </row>
    <row r="73" spans="2:12" ht="17.25" thickBot="1" x14ac:dyDescent="0.35">
      <c r="B73" s="265"/>
      <c r="C73" s="268" t="s">
        <v>595</v>
      </c>
      <c r="D73" s="1139" t="str">
        <f>IF(D71+D72=0,"",D71+D72)</f>
        <v/>
      </c>
      <c r="E73" s="1139"/>
      <c r="F73" s="1140"/>
      <c r="G73" s="295"/>
      <c r="I73" s="129"/>
      <c r="J73" s="139"/>
      <c r="K73" s="18"/>
      <c r="L73" s="747" t="str">
        <f t="array" ref="L73">IF(SUM(ABS(M73:Y73))&gt;0,IF(OR($M$8:$Y$8=M73:Y73),"Hide","Show"),"")</f>
        <v/>
      </c>
    </row>
    <row r="74" spans="2:12" ht="17.25" thickBot="1" x14ac:dyDescent="0.35">
      <c r="B74" s="278"/>
      <c r="C74" s="263"/>
      <c r="D74" s="263"/>
      <c r="E74" s="263"/>
      <c r="F74" s="263"/>
      <c r="G74" s="300"/>
      <c r="I74" s="130"/>
      <c r="J74" s="138"/>
      <c r="K74" s="18"/>
      <c r="L74" s="747" t="str">
        <f t="array" ref="L74">IF(SUM(ABS(M74:Y74))&gt;0,IF(OR($M$8:$Y$8=M74:Y74),"Hide","Show"),"")</f>
        <v/>
      </c>
    </row>
    <row r="75" spans="2:12" ht="17.25" thickBot="1" x14ac:dyDescent="0.35">
      <c r="B75" s="260"/>
      <c r="C75" s="260"/>
      <c r="D75" s="260"/>
      <c r="E75" s="260"/>
      <c r="F75" s="260"/>
      <c r="G75" s="303"/>
      <c r="I75" s="130"/>
      <c r="J75" s="138"/>
      <c r="K75" s="18"/>
      <c r="L75" s="747" t="str">
        <f t="array" ref="L75">IF(SUM(ABS(M75:Y75))&gt;0,IF(OR($M$8:$Y$8=M75:Y75),"Hide","Show"),"")</f>
        <v/>
      </c>
    </row>
    <row r="76" spans="2:12" ht="18.75" thickBot="1" x14ac:dyDescent="0.4">
      <c r="B76" s="748" t="e">
        <f ca="1">IF($F$6&lt;&gt;"-","'"&amp;$F$6&amp;" Test' Data to be recorded", "Test Not Applicable")</f>
        <v>#N/A</v>
      </c>
      <c r="C76" s="749"/>
      <c r="D76" s="749"/>
      <c r="E76" s="749"/>
      <c r="F76" s="749"/>
      <c r="G76" s="750"/>
      <c r="I76" s="130"/>
      <c r="J76" s="138"/>
      <c r="K76" s="18"/>
      <c r="L76" s="747" t="str">
        <f t="array" ref="L76">IF(SUM(ABS(M76:Y76))&gt;0,IF(OR($M$8:$Y$8=M76:Y76),"Hide","Show"),"")</f>
        <v/>
      </c>
    </row>
    <row r="77" spans="2:12" ht="18" thickBot="1" x14ac:dyDescent="0.4">
      <c r="B77" s="270"/>
      <c r="C77" s="260"/>
      <c r="D77" s="260"/>
      <c r="E77" s="260"/>
      <c r="F77" s="260"/>
      <c r="G77" s="289"/>
      <c r="K77" s="18"/>
      <c r="L77" s="747" t="str">
        <f t="array" ref="L77">IF(SUM(ABS(M77:Y77))&gt;0,IF(OR($M$8:$Y$8=M77:Y77),"Hide","Show"),"")</f>
        <v/>
      </c>
    </row>
    <row r="78" spans="2:12" ht="18" thickBot="1" x14ac:dyDescent="0.4">
      <c r="B78" s="265"/>
      <c r="C78" s="1143" t="s">
        <v>53</v>
      </c>
      <c r="D78" s="1144"/>
      <c r="E78" s="1144"/>
      <c r="F78" s="1145"/>
      <c r="G78" s="290"/>
      <c r="K78" s="18"/>
      <c r="L78" s="747" t="str">
        <f t="array" ref="L78">IF(SUM(ABS(M78:Y78))&gt;0,IF(OR($M$8:$Y$8=M78:Y78),"Hide","Show"),"")</f>
        <v/>
      </c>
    </row>
    <row r="79" spans="2:12" ht="17.25" x14ac:dyDescent="0.35">
      <c r="B79" s="265"/>
      <c r="C79" s="269"/>
      <c r="D79" s="1190" t="s">
        <v>47</v>
      </c>
      <c r="E79" s="1191"/>
      <c r="F79" s="1192"/>
      <c r="G79" s="290"/>
      <c r="K79" s="18"/>
      <c r="L79" s="747" t="str">
        <f t="array" ref="L79">IF(SUM(ABS(M79:Y79))&gt;0,IF(OR($M$8:$Y$8=M79:Y79),"Hide","Show"),"")</f>
        <v/>
      </c>
    </row>
    <row r="80" spans="2:12" ht="17.25" x14ac:dyDescent="0.35">
      <c r="B80" s="270"/>
      <c r="C80" s="265"/>
      <c r="D80" s="271" t="s">
        <v>54</v>
      </c>
      <c r="E80" s="271" t="s">
        <v>55</v>
      </c>
      <c r="F80" s="272" t="s">
        <v>56</v>
      </c>
      <c r="G80" s="290"/>
      <c r="K80" s="18"/>
      <c r="L80" s="747" t="str">
        <f t="array" ref="L80">IF(SUM(ABS(M80:Y80))&gt;0,IF(OR($M$8:$Y$8=M80:Y80),"Hide","Show"),"")</f>
        <v/>
      </c>
    </row>
    <row r="81" spans="2:12" x14ac:dyDescent="0.3">
      <c r="B81" s="265"/>
      <c r="C81" s="266" t="s">
        <v>349</v>
      </c>
      <c r="D81" s="305"/>
      <c r="E81" s="322"/>
      <c r="F81" s="257"/>
      <c r="G81" s="290"/>
      <c r="K81" s="18"/>
      <c r="L81" s="747" t="str">
        <f t="array" ref="L81">IF(SUM(ABS(M81:Y81))&gt;0,IF(OR($M$8:$Y$8=M81:Y81),"Hide","Show"),"")</f>
        <v/>
      </c>
    </row>
    <row r="82" spans="2:12" x14ac:dyDescent="0.3">
      <c r="B82" s="265"/>
      <c r="C82" s="266" t="s">
        <v>350</v>
      </c>
      <c r="D82" s="259"/>
      <c r="E82" s="259"/>
      <c r="F82" s="257"/>
      <c r="G82" s="290"/>
      <c r="K82" s="18"/>
      <c r="L82" s="747" t="str">
        <f t="array" ref="L82">IF(SUM(ABS(M82:Y82))&gt;0,IF(OR($M$8:$Y$8=M82:Y82),"Hide","Show"),"")</f>
        <v/>
      </c>
    </row>
    <row r="83" spans="2:12" x14ac:dyDescent="0.3">
      <c r="B83" s="265"/>
      <c r="C83" s="266" t="s">
        <v>57</v>
      </c>
      <c r="D83" s="259"/>
      <c r="E83" s="259"/>
      <c r="F83" s="257"/>
      <c r="G83" s="290"/>
      <c r="K83" s="18"/>
      <c r="L83" s="747" t="str">
        <f t="array" ref="L83">IF(SUM(ABS(M83:Y83))&gt;0,IF(OR($M$8:$Y$8=M83:Y83),"Hide","Show"),"")</f>
        <v/>
      </c>
    </row>
    <row r="84" spans="2:12" x14ac:dyDescent="0.3">
      <c r="B84" s="265"/>
      <c r="C84" s="266" t="s">
        <v>58</v>
      </c>
      <c r="D84" s="259"/>
      <c r="E84" s="259"/>
      <c r="F84" s="257"/>
      <c r="G84" s="290"/>
      <c r="K84" s="18"/>
      <c r="L84" s="747" t="str">
        <f t="array" ref="L84">IF(SUM(ABS(M84:Y84))&gt;0,IF(OR($M$8:$Y$8=M84:Y84),"Hide","Show"),"")</f>
        <v/>
      </c>
    </row>
    <row r="85" spans="2:12" x14ac:dyDescent="0.3">
      <c r="B85" s="265"/>
      <c r="C85" s="266" t="s">
        <v>351</v>
      </c>
      <c r="D85" s="259"/>
      <c r="E85" s="260"/>
      <c r="F85" s="261"/>
      <c r="G85" s="290"/>
      <c r="I85" s="123"/>
      <c r="J85" s="138"/>
      <c r="K85" s="18"/>
      <c r="L85" s="747" t="str">
        <f t="array" ref="L85">IF(SUM(ABS(M85:Y85))&gt;0,IF(OR($M$8:$Y$8=M85:Y85),"Hide","Show"),"")</f>
        <v/>
      </c>
    </row>
    <row r="86" spans="2:12" ht="17.25" thickBot="1" x14ac:dyDescent="0.35">
      <c r="B86" s="265"/>
      <c r="C86" s="268" t="s">
        <v>357</v>
      </c>
      <c r="D86" s="262"/>
      <c r="E86" s="263"/>
      <c r="F86" s="264"/>
      <c r="G86" s="290"/>
      <c r="K86" s="18"/>
      <c r="L86" s="747" t="str">
        <f t="array" ref="L86">IF(SUM(ABS(M86:Y86))&gt;0,IF(OR($M$8:$Y$8=M86:Y86),"Hide","Show"),"")</f>
        <v/>
      </c>
    </row>
    <row r="87" spans="2:12" ht="17.25" thickBot="1" x14ac:dyDescent="0.35">
      <c r="B87" s="265"/>
      <c r="C87" s="281"/>
      <c r="D87" s="260"/>
      <c r="E87" s="260"/>
      <c r="F87" s="260"/>
      <c r="G87" s="295"/>
      <c r="K87" s="18"/>
      <c r="L87" s="747" t="str">
        <f t="array" ref="L87">IF(SUM(ABS(M87:Y87))&gt;0,IF(OR($M$8:$Y$8=M87:Y87),"Hide","Show"),"")</f>
        <v/>
      </c>
    </row>
    <row r="88" spans="2:12" ht="18" thickBot="1" x14ac:dyDescent="0.4">
      <c r="B88" s="265"/>
      <c r="C88" s="1143" t="s">
        <v>59</v>
      </c>
      <c r="D88" s="1144"/>
      <c r="E88" s="1144"/>
      <c r="F88" s="1145"/>
      <c r="G88" s="290"/>
      <c r="K88" s="18"/>
      <c r="L88" s="747" t="str">
        <f t="array" ref="L88">IF(SUM(ABS(M88:Y88))&gt;0,IF(OR($M$8:$Y$8=M88:Y88),"Hide","Show"),"")</f>
        <v/>
      </c>
    </row>
    <row r="89" spans="2:12" ht="17.25" x14ac:dyDescent="0.35">
      <c r="B89" s="265"/>
      <c r="C89" s="296"/>
      <c r="D89" s="1190" t="s">
        <v>47</v>
      </c>
      <c r="E89" s="1191"/>
      <c r="F89" s="1192"/>
      <c r="G89" s="290"/>
      <c r="K89" s="18"/>
      <c r="L89" s="747" t="str">
        <f t="array" ref="L89">IF(SUM(ABS(M89:Y89))&gt;0,IF(OR($M$8:$Y$8=M89:Y89),"Hide","Show"),"")</f>
        <v/>
      </c>
    </row>
    <row r="90" spans="2:12" ht="17.25" x14ac:dyDescent="0.35">
      <c r="B90" s="270"/>
      <c r="C90" s="282"/>
      <c r="D90" s="271" t="s">
        <v>54</v>
      </c>
      <c r="E90" s="271" t="s">
        <v>55</v>
      </c>
      <c r="F90" s="272" t="s">
        <v>56</v>
      </c>
      <c r="G90" s="290"/>
      <c r="K90" s="18"/>
      <c r="L90" s="747" t="str">
        <f t="array" ref="L90">IF(SUM(ABS(M90:Y90))&gt;0,IF(OR($M$8:$Y$8=M90:Y90),"Hide","Show"),"")</f>
        <v/>
      </c>
    </row>
    <row r="91" spans="2:12" x14ac:dyDescent="0.3">
      <c r="B91" s="265"/>
      <c r="C91" s="266" t="s">
        <v>60</v>
      </c>
      <c r="D91" s="259"/>
      <c r="E91" s="259"/>
      <c r="F91" s="257"/>
      <c r="G91" s="290"/>
      <c r="K91" s="18"/>
      <c r="L91" s="747" t="str">
        <f t="array" ref="L91">IF(SUM(ABS(M91:Y91))&gt;0,IF(OR($M$8:$Y$8=M91:Y91),"Hide","Show"),"")</f>
        <v/>
      </c>
    </row>
    <row r="92" spans="2:12" x14ac:dyDescent="0.3">
      <c r="B92" s="265"/>
      <c r="C92" s="266" t="s">
        <v>490</v>
      </c>
      <c r="D92" s="259"/>
      <c r="E92" s="259"/>
      <c r="F92" s="257"/>
      <c r="G92" s="290"/>
      <c r="K92" s="18"/>
      <c r="L92" s="747" t="str">
        <f t="array" ref="L92">IF(SUM(ABS(M92:Y92))&gt;0,IF(OR($M$8:$Y$8=M92:Y92),"Hide","Show"),"")</f>
        <v/>
      </c>
    </row>
    <row r="93" spans="2:12" x14ac:dyDescent="0.3">
      <c r="B93" s="265"/>
      <c r="C93" s="266" t="s">
        <v>491</v>
      </c>
      <c r="D93" s="259"/>
      <c r="E93" s="259"/>
      <c r="F93" s="257"/>
      <c r="G93" s="290"/>
      <c r="K93" s="18"/>
      <c r="L93" s="747" t="str">
        <f t="array" ref="L93">IF(SUM(ABS(M93:Y93))&gt;0,IF(OR($M$8:$Y$8=M93:Y93),"Hide","Show"),"")</f>
        <v/>
      </c>
    </row>
    <row r="94" spans="2:12" x14ac:dyDescent="0.3">
      <c r="B94" s="265"/>
      <c r="C94" s="266" t="s">
        <v>342</v>
      </c>
      <c r="D94" s="259"/>
      <c r="E94" s="259"/>
      <c r="F94" s="257"/>
      <c r="G94" s="290"/>
      <c r="K94" s="18"/>
      <c r="L94" s="747" t="str">
        <f t="array" ref="L94">IF(SUM(ABS(M94:Y94))&gt;0,IF(OR($M$8:$Y$8=M94:Y94),"Hide","Show"),"")</f>
        <v/>
      </c>
    </row>
    <row r="95" spans="2:12" ht="17.25" thickBot="1" x14ac:dyDescent="0.35">
      <c r="B95" s="265"/>
      <c r="C95" s="268" t="s">
        <v>344</v>
      </c>
      <c r="D95" s="262"/>
      <c r="E95" s="262"/>
      <c r="F95" s="258"/>
      <c r="G95" s="290"/>
      <c r="K95" s="18"/>
      <c r="L95" s="747" t="str">
        <f t="array" ref="L95">IF(SUM(ABS(M95:Y95))&gt;0,IF(OR($M$8:$Y$8=M95:Y95),"Hide","Show"),"")</f>
        <v/>
      </c>
    </row>
    <row r="96" spans="2:12" ht="17.25" thickBot="1" x14ac:dyDescent="0.35">
      <c r="B96" s="265"/>
      <c r="C96" s="260"/>
      <c r="D96" s="260"/>
      <c r="E96" s="260"/>
      <c r="F96" s="260"/>
      <c r="G96" s="295"/>
      <c r="K96" s="18"/>
      <c r="L96" s="747" t="str">
        <f t="array" ref="L96">IF(SUM(ABS(M96:Y96))&gt;0,IF(OR($M$8:$Y$8=M96:Y96),"Hide","Show"),"")</f>
        <v/>
      </c>
    </row>
    <row r="97" spans="2:12" ht="18" thickBot="1" x14ac:dyDescent="0.4">
      <c r="B97" s="265"/>
      <c r="C97" s="1143" t="s">
        <v>61</v>
      </c>
      <c r="D97" s="1144"/>
      <c r="E97" s="1144"/>
      <c r="F97" s="1145"/>
      <c r="G97" s="290"/>
      <c r="K97" s="18"/>
      <c r="L97" s="747" t="str">
        <f t="array" ref="L97">IF(SUM(ABS(M97:Y97))&gt;0,IF(OR($M$8:$Y$8=M97:Y97),"Hide","Show"),"")</f>
        <v/>
      </c>
    </row>
    <row r="98" spans="2:12" ht="17.25" x14ac:dyDescent="0.35">
      <c r="B98" s="265"/>
      <c r="C98" s="269"/>
      <c r="D98" s="1190" t="s">
        <v>47</v>
      </c>
      <c r="E98" s="1191"/>
      <c r="F98" s="1192"/>
      <c r="G98" s="290"/>
      <c r="K98" s="18"/>
      <c r="L98" s="747" t="str">
        <f t="array" ref="L98">IF(SUM(ABS(M98:Y98))&gt;0,IF(OR($M$8:$Y$8=M98:Y98),"Hide","Show"),"")</f>
        <v/>
      </c>
    </row>
    <row r="99" spans="2:12" ht="17.25" x14ac:dyDescent="0.35">
      <c r="B99" s="270"/>
      <c r="C99" s="265"/>
      <c r="D99" s="271" t="s">
        <v>54</v>
      </c>
      <c r="E99" s="271" t="s">
        <v>55</v>
      </c>
      <c r="F99" s="272" t="s">
        <v>56</v>
      </c>
      <c r="G99" s="290"/>
      <c r="K99" s="18"/>
      <c r="L99" s="747" t="str">
        <f t="array" ref="L99">IF(SUM(ABS(M99:Y99))&gt;0,IF(OR($M$8:$Y$8=M99:Y99),"Hide","Show"),"")</f>
        <v/>
      </c>
    </row>
    <row r="100" spans="2:12" x14ac:dyDescent="0.3">
      <c r="B100" s="265"/>
      <c r="C100" s="266" t="s">
        <v>62</v>
      </c>
      <c r="D100" s="259"/>
      <c r="E100" s="259"/>
      <c r="F100" s="257"/>
      <c r="G100" s="290"/>
      <c r="K100" s="18"/>
      <c r="L100" s="747" t="str">
        <f t="array" ref="L100">IF(SUM(ABS(M100:Y100))&gt;0,IF(OR($M$8:$Y$8=M100:Y100),"Hide","Show"),"")</f>
        <v/>
      </c>
    </row>
    <row r="101" spans="2:12" x14ac:dyDescent="0.3">
      <c r="B101" s="265"/>
      <c r="C101" s="266" t="s">
        <v>63</v>
      </c>
      <c r="D101" s="259"/>
      <c r="E101" s="259"/>
      <c r="F101" s="257"/>
      <c r="G101" s="290"/>
      <c r="K101" s="18"/>
      <c r="L101" s="747" t="str">
        <f t="array" ref="L101">IF(SUM(ABS(M101:Y101))&gt;0,IF(OR($M$8:$Y$8=M101:Y101),"Hide","Show"),"")</f>
        <v/>
      </c>
    </row>
    <row r="102" spans="2:12" x14ac:dyDescent="0.3">
      <c r="B102" s="265"/>
      <c r="C102" s="266" t="s">
        <v>64</v>
      </c>
      <c r="D102" s="259"/>
      <c r="E102" s="259"/>
      <c r="F102" s="257"/>
      <c r="G102" s="290"/>
      <c r="K102" s="18"/>
      <c r="L102" s="747" t="str">
        <f t="array" ref="L102">IF(SUM(ABS(M102:Y102))&gt;0,IF(OR($M$8:$Y$8=M102:Y102),"Hide","Show"),"")</f>
        <v/>
      </c>
    </row>
    <row r="103" spans="2:12" x14ac:dyDescent="0.3">
      <c r="B103" s="265"/>
      <c r="C103" s="266" t="s">
        <v>65</v>
      </c>
      <c r="D103" s="259"/>
      <c r="E103" s="259"/>
      <c r="F103" s="257"/>
      <c r="G103" s="290"/>
      <c r="K103" s="18"/>
      <c r="L103" s="747" t="str">
        <f t="array" ref="L103">IF(SUM(ABS(M103:Y103))&gt;0,IF(OR($M$8:$Y$8=M103:Y103),"Hide","Show"),"")</f>
        <v/>
      </c>
    </row>
    <row r="104" spans="2:12" x14ac:dyDescent="0.3">
      <c r="B104" s="265"/>
      <c r="C104" s="266" t="s">
        <v>66</v>
      </c>
      <c r="D104" s="259"/>
      <c r="E104" s="259"/>
      <c r="F104" s="257"/>
      <c r="G104" s="290"/>
      <c r="K104" s="18"/>
      <c r="L104" s="747" t="str">
        <f t="array" ref="L104">IF(SUM(ABS(M104:Y104))&gt;0,IF(OR($M$8:$Y$8=M104:Y104),"Hide","Show"),"")</f>
        <v/>
      </c>
    </row>
    <row r="105" spans="2:12" x14ac:dyDescent="0.3">
      <c r="B105" s="265"/>
      <c r="C105" s="266" t="s">
        <v>67</v>
      </c>
      <c r="D105" s="259"/>
      <c r="E105" s="259"/>
      <c r="F105" s="257"/>
      <c r="G105" s="290"/>
      <c r="K105" s="18"/>
      <c r="L105" s="747" t="str">
        <f t="array" ref="L105">IF(SUM(ABS(M105:Y105))&gt;0,IF(OR($M$8:$Y$8=M105:Y105),"Hide","Show"),"")</f>
        <v/>
      </c>
    </row>
    <row r="106" spans="2:12" x14ac:dyDescent="0.3">
      <c r="B106" s="265"/>
      <c r="C106" s="266" t="s">
        <v>68</v>
      </c>
      <c r="D106" s="259"/>
      <c r="E106" s="259"/>
      <c r="F106" s="257"/>
      <c r="G106" s="290"/>
      <c r="K106" s="18"/>
      <c r="L106" s="747" t="str">
        <f t="array" ref="L106">IF(SUM(ABS(M106:Y106))&gt;0,IF(OR($M$8:$Y$8=M106:Y106),"Hide","Show"),"")</f>
        <v/>
      </c>
    </row>
    <row r="107" spans="2:12" x14ac:dyDescent="0.3">
      <c r="B107" s="265"/>
      <c r="C107" s="266" t="s">
        <v>69</v>
      </c>
      <c r="D107" s="259"/>
      <c r="E107" s="259"/>
      <c r="F107" s="257"/>
      <c r="G107" s="290"/>
      <c r="K107" s="18"/>
      <c r="L107" s="747" t="str">
        <f t="array" ref="L107">IF(SUM(ABS(M107:Y107))&gt;0,IF(OR($M$8:$Y$8=M107:Y107),"Hide","Show"),"")</f>
        <v/>
      </c>
    </row>
    <row r="108" spans="2:12" x14ac:dyDescent="0.3">
      <c r="B108" s="265"/>
      <c r="C108" s="266" t="s">
        <v>70</v>
      </c>
      <c r="D108" s="259"/>
      <c r="E108" s="259"/>
      <c r="F108" s="257"/>
      <c r="G108" s="290"/>
      <c r="K108" s="18"/>
      <c r="L108" s="747" t="str">
        <f t="array" ref="L108">IF(SUM(ABS(M108:Y108))&gt;0,IF(OR($M$8:$Y$8=M108:Y108),"Hide","Show"),"")</f>
        <v/>
      </c>
    </row>
    <row r="109" spans="2:12" x14ac:dyDescent="0.3">
      <c r="B109" s="265"/>
      <c r="C109" s="266" t="s">
        <v>71</v>
      </c>
      <c r="D109" s="259"/>
      <c r="E109" s="259"/>
      <c r="F109" s="257"/>
      <c r="G109" s="290"/>
      <c r="K109" s="18"/>
      <c r="L109" s="747" t="str">
        <f t="array" ref="L109">IF(SUM(ABS(M109:Y109))&gt;0,IF(OR($M$8:$Y$8=M109:Y109),"Hide","Show"),"")</f>
        <v/>
      </c>
    </row>
    <row r="110" spans="2:12" ht="17.25" thickBot="1" x14ac:dyDescent="0.35">
      <c r="B110" s="265"/>
      <c r="C110" s="268" t="s">
        <v>72</v>
      </c>
      <c r="D110" s="262"/>
      <c r="E110" s="262"/>
      <c r="F110" s="258"/>
      <c r="G110" s="290"/>
      <c r="K110" s="18"/>
      <c r="L110" s="747" t="str">
        <f t="array" ref="L110">IF(SUM(ABS(M110:Y110))&gt;0,IF(OR($M$8:$Y$8=M110:Y110),"Hide","Show"),"")</f>
        <v/>
      </c>
    </row>
    <row r="111" spans="2:12" ht="17.25" thickBot="1" x14ac:dyDescent="0.35">
      <c r="B111" s="265"/>
      <c r="C111" s="260"/>
      <c r="D111" s="260"/>
      <c r="E111" s="260"/>
      <c r="F111" s="260"/>
      <c r="G111" s="295"/>
      <c r="K111" s="18"/>
      <c r="L111" s="747" t="str">
        <f t="array" ref="L111">IF(SUM(ABS(M111:Y111))&gt;0,IF(OR($M$8:$Y$8=M111:Y111),"Hide","Show"),"")</f>
        <v/>
      </c>
    </row>
    <row r="112" spans="2:12" ht="18" thickBot="1" x14ac:dyDescent="0.4">
      <c r="B112" s="265"/>
      <c r="C112" s="1143" t="s">
        <v>73</v>
      </c>
      <c r="D112" s="1144"/>
      <c r="E112" s="1144"/>
      <c r="F112" s="1145"/>
      <c r="G112" s="290"/>
      <c r="K112" s="18"/>
      <c r="L112" s="747" t="str">
        <f t="array" ref="L112">IF(SUM(ABS(M112:Y112))&gt;0,IF(OR($M$8:$Y$8=M112:Y112),"Hide","Show"),"")</f>
        <v/>
      </c>
    </row>
    <row r="113" spans="2:12" ht="17.25" x14ac:dyDescent="0.35">
      <c r="B113" s="265"/>
      <c r="C113" s="269"/>
      <c r="D113" s="1190" t="s">
        <v>47</v>
      </c>
      <c r="E113" s="1191"/>
      <c r="F113" s="1192"/>
      <c r="G113" s="290"/>
      <c r="K113" s="18"/>
      <c r="L113" s="747" t="str">
        <f t="array" ref="L113">IF(SUM(ABS(M113:Y113))&gt;0,IF(OR($M$8:$Y$8=M113:Y113),"Hide","Show"),"")</f>
        <v/>
      </c>
    </row>
    <row r="114" spans="2:12" ht="17.25" x14ac:dyDescent="0.35">
      <c r="B114" s="270"/>
      <c r="C114" s="265"/>
      <c r="D114" s="271" t="s">
        <v>54</v>
      </c>
      <c r="E114" s="271" t="s">
        <v>55</v>
      </c>
      <c r="F114" s="272" t="s">
        <v>56</v>
      </c>
      <c r="G114" s="290"/>
      <c r="K114" s="18"/>
      <c r="L114" s="747" t="str">
        <f t="array" ref="L114">IF(SUM(ABS(M114:Y114))&gt;0,IF(OR($M$8:$Y$8=M114:Y114),"Hide","Show"),"")</f>
        <v/>
      </c>
    </row>
    <row r="115" spans="2:12" x14ac:dyDescent="0.3">
      <c r="B115" s="265"/>
      <c r="C115" s="266" t="s">
        <v>74</v>
      </c>
      <c r="D115" s="259"/>
      <c r="E115" s="259"/>
      <c r="F115" s="257"/>
      <c r="G115" s="290"/>
      <c r="K115" s="18"/>
      <c r="L115" s="747" t="str">
        <f t="array" ref="L115">IF(SUM(ABS(M115:Y115))&gt;0,IF(OR($M$8:$Y$8=M115:Y115),"Hide","Show"),"")</f>
        <v/>
      </c>
    </row>
    <row r="116" spans="2:12" x14ac:dyDescent="0.3">
      <c r="B116" s="265"/>
      <c r="C116" s="266" t="s">
        <v>75</v>
      </c>
      <c r="D116" s="259"/>
      <c r="E116" s="259"/>
      <c r="F116" s="257"/>
      <c r="G116" s="290"/>
      <c r="K116" s="18"/>
      <c r="L116" s="747" t="str">
        <f t="array" ref="L116">IF(SUM(ABS(M116:Y116))&gt;0,IF(OR($M$8:$Y$8=M116:Y116),"Hide","Show"),"")</f>
        <v/>
      </c>
    </row>
    <row r="117" spans="2:12" x14ac:dyDescent="0.3">
      <c r="B117" s="265"/>
      <c r="C117" s="266" t="s">
        <v>76</v>
      </c>
      <c r="D117" s="259"/>
      <c r="E117" s="259"/>
      <c r="F117" s="257"/>
      <c r="G117" s="290"/>
      <c r="K117" s="18"/>
      <c r="L117" s="747" t="str">
        <f t="array" ref="L117">IF(SUM(ABS(M117:Y117))&gt;0,IF(OR($M$8:$Y$8=M117:Y117),"Hide","Show"),"")</f>
        <v/>
      </c>
    </row>
    <row r="118" spans="2:12" x14ac:dyDescent="0.3">
      <c r="B118" s="265"/>
      <c r="C118" s="266" t="s">
        <v>77</v>
      </c>
      <c r="D118" s="259"/>
      <c r="E118" s="259"/>
      <c r="F118" s="257"/>
      <c r="G118" s="290"/>
      <c r="K118" s="18"/>
      <c r="L118" s="747" t="str">
        <f t="array" ref="L118">IF(SUM(ABS(M118:Y118))&gt;0,IF(OR($M$8:$Y$8=M118:Y118),"Hide","Show"),"")</f>
        <v/>
      </c>
    </row>
    <row r="119" spans="2:12" ht="17.25" thickBot="1" x14ac:dyDescent="0.35">
      <c r="B119" s="265"/>
      <c r="C119" s="274" t="s">
        <v>345</v>
      </c>
      <c r="D119" s="262"/>
      <c r="E119" s="262"/>
      <c r="F119" s="258"/>
      <c r="G119" s="290"/>
      <c r="K119" s="18"/>
      <c r="L119" s="747" t="str">
        <f t="array" ref="L119">IF(SUM(ABS(M119:Y119))&gt;0,IF(OR($M$8:$Y$8=M119:Y119),"Hide","Show"),"")</f>
        <v/>
      </c>
    </row>
    <row r="120" spans="2:12" ht="17.25" thickBot="1" x14ac:dyDescent="0.35">
      <c r="B120" s="265"/>
      <c r="C120" s="260"/>
      <c r="D120" s="260"/>
      <c r="E120" s="260"/>
      <c r="F120" s="260"/>
      <c r="G120" s="295"/>
      <c r="K120" s="18"/>
      <c r="L120" s="747" t="str">
        <f t="array" ref="L120">IF(SUM(ABS(M120:Y120))&gt;0,IF(OR($M$8:$Y$8=M120:Y120),"Hide","Show"),"")</f>
        <v/>
      </c>
    </row>
    <row r="121" spans="2:12" ht="18" thickBot="1" x14ac:dyDescent="0.4">
      <c r="B121" s="265"/>
      <c r="C121" s="1143" t="s">
        <v>78</v>
      </c>
      <c r="D121" s="1144"/>
      <c r="E121" s="1144"/>
      <c r="F121" s="1145"/>
      <c r="G121" s="290"/>
      <c r="K121" s="18"/>
      <c r="L121" s="747" t="str">
        <f t="array" ref="L121">IF(SUM(ABS(M121:Y121))&gt;0,IF(OR($M$8:$Y$8=M121:Y121),"Hide","Show"),"")</f>
        <v/>
      </c>
    </row>
    <row r="122" spans="2:12" ht="17.25" x14ac:dyDescent="0.35">
      <c r="B122" s="265"/>
      <c r="C122" s="269"/>
      <c r="D122" s="1190" t="s">
        <v>47</v>
      </c>
      <c r="E122" s="1191"/>
      <c r="F122" s="1192"/>
      <c r="G122" s="290"/>
      <c r="K122" s="18"/>
      <c r="L122" s="747" t="str">
        <f t="array" ref="L122">IF(SUM(ABS(M122:Y122))&gt;0,IF(OR($M$8:$Y$8=M122:Y122),"Hide","Show"),"")</f>
        <v/>
      </c>
    </row>
    <row r="123" spans="2:12" ht="17.25" x14ac:dyDescent="0.35">
      <c r="B123" s="275"/>
      <c r="C123" s="265"/>
      <c r="D123" s="271" t="s">
        <v>54</v>
      </c>
      <c r="E123" s="271" t="s">
        <v>55</v>
      </c>
      <c r="F123" s="272" t="s">
        <v>56</v>
      </c>
      <c r="G123" s="290"/>
      <c r="K123" s="18"/>
      <c r="L123" s="747" t="str">
        <f t="array" ref="L123">IF(SUM(ABS(M123:Y123))&gt;0,IF(OR($M$8:$Y$8=M123:Y123),"Hide","Show"),"")</f>
        <v/>
      </c>
    </row>
    <row r="124" spans="2:12" x14ac:dyDescent="0.3">
      <c r="B124" s="265"/>
      <c r="C124" s="266" t="s">
        <v>79</v>
      </c>
      <c r="D124" s="259"/>
      <c r="E124" s="259"/>
      <c r="F124" s="257"/>
      <c r="G124" s="290"/>
      <c r="K124" s="18"/>
      <c r="L124" s="747" t="str">
        <f t="array" ref="L124">IF(SUM(ABS(M124:Y124))&gt;0,IF(OR($M$8:$Y$8=M124:Y124),"Hide","Show"),"")</f>
        <v/>
      </c>
    </row>
    <row r="125" spans="2:12" x14ac:dyDescent="0.3">
      <c r="B125" s="265"/>
      <c r="C125" s="266" t="s">
        <v>80</v>
      </c>
      <c r="D125" s="259"/>
      <c r="E125" s="259"/>
      <c r="F125" s="257"/>
      <c r="G125" s="290"/>
      <c r="K125" s="18"/>
      <c r="L125" s="747" t="str">
        <f t="array" ref="L125">IF(SUM(ABS(M125:Y125))&gt;0,IF(OR($M$8:$Y$8=M125:Y125),"Hide","Show"),"")</f>
        <v/>
      </c>
    </row>
    <row r="126" spans="2:12" x14ac:dyDescent="0.3">
      <c r="B126" s="265"/>
      <c r="C126" s="266" t="s">
        <v>81</v>
      </c>
      <c r="D126" s="259"/>
      <c r="E126" s="259"/>
      <c r="F126" s="257"/>
      <c r="G126" s="290"/>
      <c r="K126" s="18"/>
      <c r="L126" s="747" t="str">
        <f t="array" ref="L126">IF(SUM(ABS(M126:Y126))&gt;0,IF(OR($M$8:$Y$8=M126:Y126),"Hide","Show"),"")</f>
        <v/>
      </c>
    </row>
    <row r="127" spans="2:12" x14ac:dyDescent="0.3">
      <c r="B127" s="265"/>
      <c r="C127" s="266" t="s">
        <v>82</v>
      </c>
      <c r="D127" s="259"/>
      <c r="E127" s="259"/>
      <c r="F127" s="257"/>
      <c r="G127" s="290"/>
      <c r="K127" s="18"/>
      <c r="L127" s="747" t="str">
        <f t="array" ref="L127">IF(SUM(ABS(M127:Y127))&gt;0,IF(OR($M$8:$Y$8=M127:Y127),"Hide","Show"),"")</f>
        <v/>
      </c>
    </row>
    <row r="128" spans="2:12" x14ac:dyDescent="0.3">
      <c r="B128" s="265"/>
      <c r="C128" s="266" t="s">
        <v>83</v>
      </c>
      <c r="D128" s="259"/>
      <c r="E128" s="259"/>
      <c r="F128" s="257"/>
      <c r="G128" s="290"/>
      <c r="K128" s="18"/>
      <c r="L128" s="747" t="str">
        <f t="array" ref="L128">IF(SUM(ABS(M128:Y128))&gt;0,IF(OR($M$8:$Y$8=M128:Y128),"Hide","Show"),"")</f>
        <v/>
      </c>
    </row>
    <row r="129" spans="1:36" x14ac:dyDescent="0.3">
      <c r="B129" s="265"/>
      <c r="C129" s="266" t="s">
        <v>84</v>
      </c>
      <c r="D129" s="259"/>
      <c r="E129" s="259"/>
      <c r="F129" s="257"/>
      <c r="G129" s="290"/>
      <c r="K129" s="18"/>
      <c r="L129" s="747" t="str">
        <f t="array" ref="L129">IF(SUM(ABS(M129:Y129))&gt;0,IF(OR($M$8:$Y$8=M129:Y129),"Hide","Show"),"")</f>
        <v/>
      </c>
    </row>
    <row r="130" spans="1:36" x14ac:dyDescent="0.3">
      <c r="B130" s="265"/>
      <c r="C130" s="266" t="s">
        <v>85</v>
      </c>
      <c r="D130" s="259"/>
      <c r="E130" s="259"/>
      <c r="F130" s="257"/>
      <c r="G130" s="290"/>
      <c r="K130" s="18"/>
      <c r="L130" s="747" t="str">
        <f t="array" ref="L130">IF(SUM(ABS(M130:Y130))&gt;0,IF(OR($M$8:$Y$8=M130:Y130),"Hide","Show"),"")</f>
        <v/>
      </c>
    </row>
    <row r="131" spans="1:36" ht="17.25" thickBot="1" x14ac:dyDescent="0.35">
      <c r="B131" s="265"/>
      <c r="C131" s="268" t="s">
        <v>86</v>
      </c>
      <c r="D131" s="262"/>
      <c r="E131" s="262"/>
      <c r="F131" s="258"/>
      <c r="G131" s="290"/>
      <c r="K131" s="18"/>
      <c r="L131" s="747" t="str">
        <f t="array" ref="L131">IF(SUM(ABS(M131:Y131))&gt;0,IF(OR($M$8:$Y$8=M131:Y131),"Hide","Show"),"")</f>
        <v/>
      </c>
    </row>
    <row r="132" spans="1:36" ht="17.25" thickBot="1" x14ac:dyDescent="0.35">
      <c r="B132" s="265"/>
      <c r="C132" s="260"/>
      <c r="D132" s="260"/>
      <c r="E132" s="260"/>
      <c r="F132" s="260"/>
      <c r="G132" s="295"/>
      <c r="K132" s="18"/>
      <c r="L132" s="747" t="str">
        <f t="array" ref="L132">IF(SUM(ABS(M132:Y132))&gt;0,IF(OR($M$8:$Y$8=M132:Y132),"Hide","Show"),"")</f>
        <v/>
      </c>
    </row>
    <row r="133" spans="1:36" ht="18" thickBot="1" x14ac:dyDescent="0.4">
      <c r="B133" s="265"/>
      <c r="C133" s="1143" t="s">
        <v>189</v>
      </c>
      <c r="D133" s="1144"/>
      <c r="E133" s="1144"/>
      <c r="F133" s="1145"/>
      <c r="G133" s="290"/>
      <c r="K133" s="18"/>
      <c r="L133" s="747" t="str">
        <f t="array" ref="L133">IF(SUM(ABS(M133:Y133))&gt;0,IF(OR($M$8:$Y$8=M133:Y133),"Hide","Show"),"")</f>
        <v/>
      </c>
    </row>
    <row r="134" spans="1:36" ht="17.25" x14ac:dyDescent="0.35">
      <c r="B134" s="270"/>
      <c r="C134" s="269"/>
      <c r="D134" s="1190" t="s">
        <v>47</v>
      </c>
      <c r="E134" s="1191"/>
      <c r="F134" s="1192"/>
      <c r="G134" s="290"/>
      <c r="K134" s="18"/>
      <c r="L134" s="747" t="str">
        <f t="array" ref="L134">IF(SUM(ABS(M134:Y134))&gt;0,IF(OR($M$8:$Y$8=M134:Y134),"Hide","Show"),"")</f>
        <v/>
      </c>
    </row>
    <row r="135" spans="1:36" x14ac:dyDescent="0.3">
      <c r="B135" s="265"/>
      <c r="C135" s="266" t="s">
        <v>188</v>
      </c>
      <c r="D135" s="1134"/>
      <c r="E135" s="1135"/>
      <c r="F135" s="1136"/>
      <c r="G135" s="290"/>
      <c r="K135" s="18"/>
      <c r="L135" s="747" t="str">
        <f t="array" ref="L135">IF(SUM(ABS(M135:Y135))&gt;0,IF(OR($M$8:$Y$8=M135:Y135),"Hide","Show"),"")</f>
        <v/>
      </c>
    </row>
    <row r="136" spans="1:36" x14ac:dyDescent="0.3">
      <c r="B136" s="265"/>
      <c r="C136" s="266" t="s">
        <v>259</v>
      </c>
      <c r="D136" s="1196"/>
      <c r="E136" s="1197"/>
      <c r="F136" s="1198"/>
      <c r="G136" s="290"/>
      <c r="K136" s="18"/>
      <c r="L136" s="747" t="str">
        <f t="array" ref="L136">IF(SUM(ABS(M136:Y136))&gt;0,IF(OR($M$8:$Y$8=M136:Y136),"Hide","Show"),"")</f>
        <v/>
      </c>
    </row>
    <row r="137" spans="1:36" ht="18" customHeight="1" thickBot="1" x14ac:dyDescent="0.35">
      <c r="B137" s="265"/>
      <c r="C137" s="268" t="s">
        <v>595</v>
      </c>
      <c r="D137" s="1193" t="str">
        <f>IF(D135+D136=0,"",D135+D136)</f>
        <v/>
      </c>
      <c r="E137" s="1194"/>
      <c r="F137" s="1195"/>
      <c r="G137" s="290"/>
      <c r="K137" s="18"/>
      <c r="L137" s="747" t="str">
        <f t="array" ref="L137">IF(SUM(ABS(M137:Y137))&gt;0,IF(OR($M$8:$Y$8=M137:Y137),"Hide","Show"),"")</f>
        <v/>
      </c>
    </row>
    <row r="138" spans="1:36" ht="17.25" thickBot="1" x14ac:dyDescent="0.35">
      <c r="B138" s="278"/>
      <c r="C138" s="263"/>
      <c r="D138" s="263"/>
      <c r="E138" s="263"/>
      <c r="F138" s="263"/>
      <c r="G138" s="300"/>
      <c r="K138" s="18"/>
      <c r="L138" s="747" t="str">
        <f t="array" ref="L138">IF(SUM(ABS(M138:Y138))&gt;0,IF(OR($M$8:$Y$8=M138:Y138),"Hide","Show"),"")</f>
        <v/>
      </c>
    </row>
    <row r="139" spans="1:36" x14ac:dyDescent="0.3">
      <c r="K139" s="18"/>
      <c r="L139" s="747" t="str">
        <f t="array" ref="L139">IF(SUM(ABS(M139:Y139))&gt;0,IF(OR($M$8:$Y$8=M139:Y139),"Hide","Show"),"")</f>
        <v/>
      </c>
    </row>
    <row r="140" spans="1:36" x14ac:dyDescent="0.3">
      <c r="B140" s="260"/>
      <c r="C140" s="260"/>
      <c r="D140" s="260"/>
      <c r="E140" s="260"/>
      <c r="F140" s="260"/>
      <c r="G140" s="303"/>
      <c r="K140" s="18"/>
      <c r="L140" s="747" t="str">
        <f t="array" ref="L140">IF(SUM(ABS(M140:Y140))&gt;0,IF(OR($M$8:$Y$8=M140:Y140),"Hide","Show"),"")</f>
        <v/>
      </c>
    </row>
    <row r="141" spans="1:36" s="17" customFormat="1" x14ac:dyDescent="0.3">
      <c r="A141" s="18"/>
      <c r="B141" s="18"/>
      <c r="C141" s="18"/>
      <c r="D141" s="18"/>
      <c r="E141" s="18"/>
      <c r="F141" s="18"/>
      <c r="G141" s="18"/>
      <c r="H141" s="18"/>
      <c r="I141" s="18"/>
      <c r="J141" s="18"/>
      <c r="K141" s="18"/>
      <c r="L141" s="747" t="str">
        <f t="array" ref="L141">IF(SUM(ABS(M141:Y141))&gt;0,IF(OR($M$8:$Y$8=M141:Y141),"Hide","Show"),"")</f>
        <v/>
      </c>
      <c r="M141" s="6"/>
      <c r="N141" s="6"/>
      <c r="O141" s="6"/>
      <c r="P141" s="6"/>
      <c r="Q141" s="6"/>
      <c r="R141" s="6"/>
      <c r="S141" s="6"/>
      <c r="T141" s="6"/>
      <c r="U141" s="6"/>
      <c r="V141" s="6"/>
      <c r="W141" s="6"/>
      <c r="X141" s="6"/>
      <c r="Y141" s="6"/>
      <c r="Z141" s="6"/>
      <c r="AA141" s="6"/>
      <c r="AB141" s="6"/>
      <c r="AC141" s="6"/>
      <c r="AD141" s="6"/>
      <c r="AE141" s="6"/>
      <c r="AF141" s="6"/>
      <c r="AG141" s="6"/>
      <c r="AH141" s="6"/>
      <c r="AI141" s="6"/>
      <c r="AJ141" s="6"/>
    </row>
    <row r="142" spans="1:36" x14ac:dyDescent="0.3">
      <c r="L142" s="747" t="str">
        <f t="array" ref="L142">IF(SUM(ABS(M142:Y142))&gt;0,IF(OR($M$8:$Y$8=M142:Y142),"Hide","Show"),"")</f>
        <v/>
      </c>
    </row>
    <row r="143" spans="1:36" x14ac:dyDescent="0.3">
      <c r="L143" s="747" t="str">
        <f t="array" ref="L143">IF(SUM(ABS(M143:Y143))&gt;0,IF(OR($M$8:$Y$8=M143:Y143),"Hide","Show"),"")</f>
        <v/>
      </c>
    </row>
    <row r="144" spans="1:36" x14ac:dyDescent="0.3">
      <c r="L144" s="747" t="str">
        <f t="array" ref="L144">IF(SUM(ABS(M144:Y144))&gt;0,IF(OR($M$8:$Y$8=M144:Y144),"Hide","Show"),"")</f>
        <v/>
      </c>
    </row>
    <row r="145" spans="12:12" x14ac:dyDescent="0.3">
      <c r="L145" s="747" t="str">
        <f t="array" ref="L145">IF(SUM(ABS(M145:Y145))&gt;0,IF(OR($M$8:$Y$8=M145:Y145),"Hide","Show"),"")</f>
        <v/>
      </c>
    </row>
    <row r="146" spans="12:12" x14ac:dyDescent="0.3">
      <c r="L146" s="747" t="str">
        <f t="array" ref="L146">IF(SUM(ABS(M146:Y146))&gt;0,IF(OR($M$8:$Y$8=M146:Y146),"Hide","Show"),"")</f>
        <v/>
      </c>
    </row>
    <row r="147" spans="12:12" x14ac:dyDescent="0.3">
      <c r="L147" s="747" t="str">
        <f t="array" ref="L147">IF(SUM(ABS(M147:Y147))&gt;0,IF(OR($M$8:$Y$8=M147:Y147),"Hide","Show"),"")</f>
        <v/>
      </c>
    </row>
    <row r="148" spans="12:12" x14ac:dyDescent="0.3">
      <c r="L148" s="747" t="str">
        <f t="array" ref="L148">IF(SUM(ABS(M148:Y148))&gt;0,IF(OR($M$8:$Y$8=M148:Y148),"Hide","Show"),"")</f>
        <v/>
      </c>
    </row>
    <row r="149" spans="12:12" x14ac:dyDescent="0.3">
      <c r="L149" s="747" t="str">
        <f t="array" ref="L149">IF(SUM(ABS(M149:Y149))&gt;0,IF(OR($M$8:$Y$8=M149:Y149),"Hide","Show"),"")</f>
        <v/>
      </c>
    </row>
    <row r="150" spans="12:12" x14ac:dyDescent="0.3">
      <c r="L150" s="747" t="str">
        <f t="array" ref="L150">IF(SUM(ABS(M150:Y150))&gt;0,IF(OR($M$8:$Y$8=M150:Y150),"Hide","Show"),"")</f>
        <v/>
      </c>
    </row>
    <row r="151" spans="12:12" x14ac:dyDescent="0.3">
      <c r="L151" s="747" t="str">
        <f t="array" ref="L151">IF(SUM(ABS(M151:Y151))&gt;0,IF(OR($M$8:$Y$8=M151:Y151),"Hide","Show"),"")</f>
        <v/>
      </c>
    </row>
    <row r="152" spans="12:12" x14ac:dyDescent="0.3">
      <c r="L152" s="747" t="str">
        <f t="array" ref="L152">IF(SUM(ABS(M152:Y152))&gt;0,IF(OR($M$8:$Y$8=M152:Y152),"Hide","Show"),"")</f>
        <v/>
      </c>
    </row>
    <row r="153" spans="12:12" x14ac:dyDescent="0.3">
      <c r="L153" s="747" t="str">
        <f t="array" ref="L153">IF(SUM(ABS(M153:Y153))&gt;0,IF(OR($M$8:$Y$8=M153:Y153),"Hide","Show"),"")</f>
        <v/>
      </c>
    </row>
    <row r="154" spans="12:12" x14ac:dyDescent="0.3">
      <c r="L154" s="747" t="str">
        <f t="array" ref="L154">IF(SUM(ABS(M154:Y154))&gt;0,IF(OR($M$8:$Y$8=M154:Y154),"Hide","Show"),"")</f>
        <v/>
      </c>
    </row>
    <row r="155" spans="12:12" x14ac:dyDescent="0.3">
      <c r="L155" s="747" t="str">
        <f t="array" ref="L155">IF(SUM(ABS(M155:Y155))&gt;0,IF(OR($M$8:$Y$8=M155:Y155),"Hide","Show"),"")</f>
        <v/>
      </c>
    </row>
    <row r="156" spans="12:12" x14ac:dyDescent="0.3">
      <c r="L156" s="747" t="str">
        <f t="array" ref="L156">IF(SUM(ABS(M156:Y156))&gt;0,IF(OR($M$8:$Y$8=M156:Y156),"Hide","Show"),"")</f>
        <v/>
      </c>
    </row>
    <row r="157" spans="12:12" x14ac:dyDescent="0.3">
      <c r="L157" s="747" t="str">
        <f t="array" ref="L157">IF(SUM(ABS(M157:Y157))&gt;0,IF(OR($M$8:$Y$8=M157:Y157),"Hide","Show"),"")</f>
        <v/>
      </c>
    </row>
    <row r="158" spans="12:12" x14ac:dyDescent="0.3">
      <c r="L158" s="747" t="str">
        <f t="array" ref="L158">IF(SUM(ABS(M158:Y158))&gt;0,IF(OR($M$8:$Y$8=M158:Y158),"Hide","Show"),"")</f>
        <v/>
      </c>
    </row>
    <row r="159" spans="12:12" x14ac:dyDescent="0.3">
      <c r="L159" s="747" t="str">
        <f t="array" ref="L159">IF(SUM(ABS(M159:Y159))&gt;0,IF(OR($M$8:$Y$8=M159:Y159),"Hide","Show"),"")</f>
        <v/>
      </c>
    </row>
    <row r="160" spans="12:12" x14ac:dyDescent="0.3">
      <c r="L160" s="747" t="str">
        <f t="array" ref="L160">IF(SUM(ABS(M160:Y160))&gt;0,IF(OR($M$8:$Y$8=M160:Y160),"Hide","Show"),"")</f>
        <v/>
      </c>
    </row>
    <row r="161" spans="12:12" x14ac:dyDescent="0.3">
      <c r="L161" s="747" t="str">
        <f t="array" ref="L161">IF(SUM(ABS(M161:Y161))&gt;0,IF(OR($M$8:$Y$8=M161:Y161),"Hide","Show"),"")</f>
        <v/>
      </c>
    </row>
    <row r="162" spans="12:12" x14ac:dyDescent="0.3">
      <c r="L162" s="747" t="str">
        <f t="array" ref="L162">IF(SUM(ABS(M162:Y162))&gt;0,IF(OR($M$8:$Y$8=M162:Y162),"Hide","Show"),"")</f>
        <v/>
      </c>
    </row>
    <row r="163" spans="12:12" x14ac:dyDescent="0.3">
      <c r="L163" s="747" t="str">
        <f t="array" ref="L163">IF(SUM(ABS(M163:Y163))&gt;0,IF(OR($M$8:$Y$8=M163:Y163),"Hide","Show"),"")</f>
        <v/>
      </c>
    </row>
    <row r="164" spans="12:12" x14ac:dyDescent="0.3">
      <c r="L164" s="747" t="str">
        <f t="array" ref="L164">IF(SUM(ABS(M164:Y164))&gt;0,IF(OR($M$8:$Y$8=M164:Y164),"Hide","Show"),"")</f>
        <v/>
      </c>
    </row>
  </sheetData>
  <sheetProtection algorithmName="SHA-512" hashValue="db2XUtzGtzNQATG87lN2pw4CAIQj2flVqi+7R1m6X4AmpwXHqBpOeci9v85MBTolE1xsvaQDfU1yh7yf/vjx2g==" saltValue="HXtKDWb81wQCgMom+01WUA==" spinCount="100000" sheet="1" objects="1" scenarios="1" selectLockedCells="1"/>
  <customSheetViews>
    <customSheetView guid="{2A4C6EB9-430A-44F2-86C8-15B50360FC3B}" scale="70" showGridLines="0">
      <selection activeCell="F2" sqref="F2"/>
      <pageMargins left="0.7" right="0.7" top="0.75" bottom="0.75" header="0.3" footer="0.3"/>
      <pageSetup orientation="portrait" horizontalDpi="200" verticalDpi="200" r:id="rId1"/>
    </customSheetView>
    <customSheetView guid="{B3BD5AF3-9A64-4EA7-AE1F-3CC326849B8F}" scale="70" showGridLines="0">
      <selection activeCell="K3" sqref="K3:K5"/>
      <pageMargins left="0.7" right="0.7" top="0.75" bottom="0.75" header="0.3" footer="0.3"/>
      <pageSetup orientation="portrait" horizontalDpi="200" verticalDpi="200" r:id="rId2"/>
    </customSheetView>
  </customSheetViews>
  <mergeCells count="32">
    <mergeCell ref="C88:F88"/>
    <mergeCell ref="D113:F113"/>
    <mergeCell ref="C133:F133"/>
    <mergeCell ref="E2:F2"/>
    <mergeCell ref="D72:F72"/>
    <mergeCell ref="D73:F73"/>
    <mergeCell ref="D15:F15"/>
    <mergeCell ref="D79:F79"/>
    <mergeCell ref="D89:F89"/>
    <mergeCell ref="D98:F98"/>
    <mergeCell ref="B2:C2"/>
    <mergeCell ref="C14:F14"/>
    <mergeCell ref="C24:F24"/>
    <mergeCell ref="D70:F70"/>
    <mergeCell ref="D34:F34"/>
    <mergeCell ref="D49:F49"/>
    <mergeCell ref="D58:F58"/>
    <mergeCell ref="C121:F121"/>
    <mergeCell ref="D137:F137"/>
    <mergeCell ref="D136:F136"/>
    <mergeCell ref="D25:F25"/>
    <mergeCell ref="D122:F122"/>
    <mergeCell ref="D135:F135"/>
    <mergeCell ref="D71:F71"/>
    <mergeCell ref="C97:F97"/>
    <mergeCell ref="C112:F112"/>
    <mergeCell ref="D134:F134"/>
    <mergeCell ref="C33:F33"/>
    <mergeCell ref="C48:F48"/>
    <mergeCell ref="C57:F57"/>
    <mergeCell ref="C69:F69"/>
    <mergeCell ref="C78:F78"/>
  </mergeCells>
  <phoneticPr fontId="27" type="noConversion"/>
  <conditionalFormatting sqref="D80:F137">
    <cfRule type="expression" dxfId="69" priority="8" stopIfTrue="1">
      <formula>$F$6="-"</formula>
    </cfRule>
  </conditionalFormatting>
  <conditionalFormatting sqref="D10 D16:F73">
    <cfRule type="expression" dxfId="68" priority="3" stopIfTrue="1">
      <formula>$F$5="-"</formula>
    </cfRule>
  </conditionalFormatting>
  <dataValidations count="1">
    <dataValidation type="list" showInputMessage="1" showErrorMessage="1" sqref="D10" xr:uid="{00000000-0002-0000-0800-000000000000}">
      <formula1>Yes_No</formula1>
    </dataValidation>
  </dataValidations>
  <hyperlinks>
    <hyperlink ref="E2" location="Instructions!A1" display="Back to Instructions" xr:uid="{00000000-0004-0000-0800-000000000000}"/>
    <hyperlink ref="E2:F2" location="Instructions!A1" display="Back to Instructions tab" xr:uid="{00000000-0004-0000-0800-000001000000}"/>
  </hyperlinks>
  <pageMargins left="0.7" right="0.7" top="0.75" bottom="0.75" header="0.3" footer="0.3"/>
  <pageSetup orientation="portrait" horizontalDpi="200" verticalDpi="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Type xmlns="fa504290-48b0-421f-a269-8aa9478176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902EE12A29B44EA38DDA9853BB1AA8" ma:contentTypeVersion="5" ma:contentTypeDescription="Create a new document." ma:contentTypeScope="" ma:versionID="c8dae7b82d2d0f0a3fd97d37d92f2969">
  <xsd:schema xmlns:xsd="http://www.w3.org/2001/XMLSchema" xmlns:xs="http://www.w3.org/2001/XMLSchema" xmlns:p="http://schemas.microsoft.com/office/2006/metadata/properties" xmlns:ns2="fa504290-48b0-421f-a269-8aa9478176e6" targetNamespace="http://schemas.microsoft.com/office/2006/metadata/properties" ma:root="true" ma:fieldsID="9fc31efdddfdbff76d94c40b5652f649" ns2:_="">
    <xsd:import namespace="fa504290-48b0-421f-a269-8aa9478176e6"/>
    <xsd:element name="properties">
      <xsd:complexType>
        <xsd:sequence>
          <xsd:element name="documentManagement">
            <xsd:complexType>
              <xsd:all>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04290-48b0-421f-a269-8aa9478176e6" elementFormDefault="qualified">
    <xsd:import namespace="http://schemas.microsoft.com/office/2006/documentManagement/types"/>
    <xsd:import namespace="http://schemas.microsoft.com/office/infopath/2007/PartnerControls"/>
    <xsd:element name="DocumentType" ma:index="8" nillable="true" ma:displayName="Document Type" ma:description="Please select the type of document you are uploading." ma:format="Dropdown" ma:internalName="DocumentType">
      <xsd:simpleType>
        <xsd:restriction base="dms:Choice">
          <xsd:enumeration value="Company/Client Information"/>
          <xsd:enumeration value="Correspondence"/>
          <xsd:enumeration value="Engagement Letter/Contract/Agreement"/>
          <xsd:enumeration value="Engagement Summary"/>
          <xsd:enumeration value="Financial Models"/>
          <xsd:enumeration value="Frequently Asked Question"/>
          <xsd:enumeration value="Methodology/Approach"/>
          <xsd:enumeration value="Policy/Procedure"/>
          <xsd:enumeration value="Presentation"/>
          <xsd:enumeration value="Proposal"/>
          <xsd:enumeration value="Qualifications/Statement of Qualifications"/>
          <xsd:enumeration value="Research"/>
          <xsd:enumeration value="Statement of Work"/>
          <xsd:enumeration value="Template/Example"/>
          <xsd:enumeration value="Training Materials"/>
          <xsd:enumeration value="Valuation Reports"/>
          <xsd:enumeration value="White Papers and Thought Leadership"/>
          <xsd:enumeration value="Work Product - Deliverabl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0BF07B-9816-4FB6-B4E8-B40D3DACBC37}">
  <ds:schemaRefs>
    <ds:schemaRef ds:uri="http://schemas.microsoft.com/sharepoint/v3/contenttype/forms"/>
  </ds:schemaRefs>
</ds:datastoreItem>
</file>

<file path=customXml/itemProps2.xml><?xml version="1.0" encoding="utf-8"?>
<ds:datastoreItem xmlns:ds="http://schemas.openxmlformats.org/officeDocument/2006/customXml" ds:itemID="{4A2DF677-70A4-4DFC-9345-5F550E653DD0}">
  <ds:schemaRefs>
    <ds:schemaRef ds:uri="fa504290-48b0-421f-a269-8aa9478176e6"/>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9E5E431-647F-4A9A-A238-5F7E9FFB6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504290-48b0-421f-a269-8aa9478176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40</vt:i4>
      </vt:variant>
    </vt:vector>
  </HeadingPairs>
  <TitlesOfParts>
    <vt:vector size="69" baseType="lpstr">
      <vt:lpstr>Instructions</vt:lpstr>
      <vt:lpstr>General Info and Test Results</vt:lpstr>
      <vt:lpstr>Instrumentation</vt:lpstr>
      <vt:lpstr>Setup</vt:lpstr>
      <vt:lpstr>Photos</vt:lpstr>
      <vt:lpstr>Test Settings</vt:lpstr>
      <vt:lpstr>A Tests</vt:lpstr>
      <vt:lpstr>B Tests</vt:lpstr>
      <vt:lpstr>Optional C Tests</vt:lpstr>
      <vt:lpstr>Optional D Tests</vt:lpstr>
      <vt:lpstr>F1 Test</vt:lpstr>
      <vt:lpstr>Ev Test</vt:lpstr>
      <vt:lpstr>Optional G1 Test</vt:lpstr>
      <vt:lpstr>Optional I1 Test</vt:lpstr>
      <vt:lpstr>H0-1 Test</vt:lpstr>
      <vt:lpstr>H1 Tests</vt:lpstr>
      <vt:lpstr>H2 Tests</vt:lpstr>
      <vt:lpstr>H3 Tests</vt:lpstr>
      <vt:lpstr>Optional H0C-1 Test</vt:lpstr>
      <vt:lpstr>Optional H1C Tests</vt:lpstr>
      <vt:lpstr>Off Mode Test</vt:lpstr>
      <vt:lpstr>Calculations</vt:lpstr>
      <vt:lpstr>Test Comments</vt:lpstr>
      <vt:lpstr>Test Report Attachments</vt:lpstr>
      <vt:lpstr>Report Sign-off Block</vt:lpstr>
      <vt:lpstr>Tables</vt:lpstr>
      <vt:lpstr>Test Matrix</vt:lpstr>
      <vt:lpstr>Drop-Downs</vt:lpstr>
      <vt:lpstr>Version Control</vt:lpstr>
      <vt:lpstr>Capacity_Slope_Factor</vt:lpstr>
      <vt:lpstr>Compressor_Types</vt:lpstr>
      <vt:lpstr>Controls_Types</vt:lpstr>
      <vt:lpstr>Durations</vt:lpstr>
      <vt:lpstr>Expansion_Device_Setups</vt:lpstr>
      <vt:lpstr>Fan_Types</vt:lpstr>
      <vt:lpstr>H1_Types</vt:lpstr>
      <vt:lpstr>ID_Fan_Types</vt:lpstr>
      <vt:lpstr>ID_FanType_Input</vt:lpstr>
      <vt:lpstr>ID_FanType_Input3</vt:lpstr>
      <vt:lpstr>ID_FanType_Inpute</vt:lpstr>
      <vt:lpstr>Min_Max</vt:lpstr>
      <vt:lpstr>OD_FanType_Input</vt:lpstr>
      <vt:lpstr>Power_Slope_Factor</vt:lpstr>
      <vt:lpstr>Instructions!Print_Area</vt:lpstr>
      <vt:lpstr>Product_Subtype_Input</vt:lpstr>
      <vt:lpstr>Product_Subtypes_AC</vt:lpstr>
      <vt:lpstr>Product_Subtypes_HP</vt:lpstr>
      <vt:lpstr>Product_Type_Input</vt:lpstr>
      <vt:lpstr>Product_Types</vt:lpstr>
      <vt:lpstr>Refrigerant_Types</vt:lpstr>
      <vt:lpstr>Regions</vt:lpstr>
      <vt:lpstr>Secondary_Test_Methods</vt:lpstr>
      <vt:lpstr>SHRb1_SS_FS_rounded</vt:lpstr>
      <vt:lpstr>SHRb1_SS_VS_rounded</vt:lpstr>
      <vt:lpstr>SHRb1_TS_VS_rounded</vt:lpstr>
      <vt:lpstr>SHRb1_VS_VS_rounded</vt:lpstr>
      <vt:lpstr>SHRb2_SS_VS_rounded</vt:lpstr>
      <vt:lpstr>SHRb2_TS_VS_rounded</vt:lpstr>
      <vt:lpstr>SHRb2_VS_VS_rounded</vt:lpstr>
      <vt:lpstr>SS_FS_round</vt:lpstr>
      <vt:lpstr>SS_VS_round</vt:lpstr>
      <vt:lpstr>TestMatrix_Columns</vt:lpstr>
      <vt:lpstr>TestMatrix_Data</vt:lpstr>
      <vt:lpstr>TestMatrix_Rows</vt:lpstr>
      <vt:lpstr>TP_Options</vt:lpstr>
      <vt:lpstr>TS_VS_round</vt:lpstr>
      <vt:lpstr>VS_VS_round</vt:lpstr>
      <vt:lpstr>Yes_No</vt:lpstr>
      <vt:lpstr>Yes_No_NA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Laura Degitz;sahil.popli@navigant.com</dc:creator>
  <cp:lastModifiedBy>Alexander Hammer</cp:lastModifiedBy>
  <cp:lastPrinted>2018-01-23T15:18:53Z</cp:lastPrinted>
  <dcterms:created xsi:type="dcterms:W3CDTF">2012-08-16T11:36:33Z</dcterms:created>
  <dcterms:modified xsi:type="dcterms:W3CDTF">2019-04-02T21:27:11Z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0x01010034902EE12A29B44EA38DDA9853BB1AA8</vt:lpwstr>
  </property>
</Properties>
</file>